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lli\Packanack Golf Club Dropbox\Membership\2025\"/>
    </mc:Choice>
  </mc:AlternateContent>
  <xr:revisionPtr revIDLastSave="0" documentId="13_ncr:1_{271463F7-8A1E-4715-869A-8ADF947D4B79}" xr6:coauthVersionLast="47" xr6:coauthVersionMax="47" xr10:uidLastSave="{00000000-0000-0000-0000-000000000000}"/>
  <bookViews>
    <workbookView xWindow="28680" yWindow="-120" windowWidth="29040" windowHeight="15720" tabRatio="766" activeTab="1" xr2:uid="{00000000-000D-0000-FFFF-FFFF00000000}"/>
  </bookViews>
  <sheets>
    <sheet name="Membership by Class" sheetId="52" r:id="rId1"/>
    <sheet name="2025 Master" sheetId="49" r:id="rId2"/>
    <sheet name="Food" sheetId="56" r:id="rId3"/>
    <sheet name="Payment Plans" sheetId="17" r:id="rId4"/>
    <sheet name="2025 Updates" sheetId="61" r:id="rId5"/>
    <sheet name="Init Fees to Bill" sheetId="59" r:id="rId6"/>
    <sheet name="2022 Master" sheetId="35" state="hidden" r:id="rId7"/>
    <sheet name="2022 Updates" sheetId="32" state="hidden" r:id="rId8"/>
    <sheet name="2024 Updates" sheetId="54" state="hidden" r:id="rId9"/>
    <sheet name="Lockers" sheetId="36" r:id="rId10"/>
    <sheet name="BagStorage" sheetId="37" r:id="rId11"/>
    <sheet name="2023 Food minimums" sheetId="48" state="hidden" r:id="rId12"/>
    <sheet name="LOA Return Calcs" sheetId="53" state="hidden" r:id="rId13"/>
    <sheet name="Lottery" sheetId="58" state="hidden" r:id="rId14"/>
  </sheets>
  <definedNames>
    <definedName name="_xlnm._FilterDatabase" localSheetId="6" hidden="1">'2022 Master'!$A$3:$P$430</definedName>
    <definedName name="_xlnm._FilterDatabase" localSheetId="7" hidden="1">'2022 Updates'!$A$1:$C$22</definedName>
    <definedName name="_xlnm._FilterDatabase" localSheetId="8" hidden="1">'2024 Updates'!$A$1:$D$75</definedName>
    <definedName name="_xlnm._FilterDatabase" localSheetId="1" hidden="1">'2025 Master'!$A$3:$T$268</definedName>
    <definedName name="_xlnm._FilterDatabase" localSheetId="4" hidden="1">'2025 Updates'!$A$1:$D$74</definedName>
    <definedName name="_xlnm._FilterDatabase" localSheetId="9" hidden="1">Lockers!$A$1:$G$87</definedName>
    <definedName name="_xlnm._FilterDatabase" localSheetId="3" hidden="1">'Payment Plans'!$A$3:$R$52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'Payment Plans'!#REF!</definedName>
  </definedNames>
  <calcPr calcId="191029"/>
  <pivotCaches>
    <pivotCache cacheId="156" r:id="rId15"/>
    <pivotCache cacheId="160" r:id="rId16"/>
    <pivotCache cacheId="16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7" l="1"/>
  <c r="P32" i="17" s="1"/>
  <c r="Q32" i="17"/>
  <c r="R32" i="17" s="1"/>
  <c r="Q29" i="17"/>
  <c r="O29" i="17"/>
  <c r="P29" i="17" s="1"/>
  <c r="P174" i="49"/>
  <c r="O174" i="49"/>
  <c r="M174" i="49"/>
  <c r="R29" i="17" l="1"/>
  <c r="Q23" i="17" l="1"/>
  <c r="O23" i="17"/>
  <c r="R23" i="17" l="1"/>
  <c r="P23" i="17"/>
  <c r="P84" i="49" l="1"/>
  <c r="O84" i="49"/>
  <c r="M84" i="49"/>
  <c r="P90" i="49"/>
  <c r="M90" i="49"/>
  <c r="O90" i="49"/>
  <c r="Q19" i="17" l="1"/>
  <c r="Q20" i="17"/>
  <c r="Q21" i="17"/>
  <c r="Q22" i="17"/>
  <c r="Q24" i="17"/>
  <c r="Q25" i="17"/>
  <c r="Q26" i="17"/>
  <c r="Q27" i="17"/>
  <c r="Q28" i="17"/>
  <c r="Q30" i="17"/>
  <c r="Q31" i="17"/>
  <c r="Q33" i="17"/>
  <c r="Q34" i="17"/>
  <c r="Q36" i="17"/>
  <c r="Q37" i="17"/>
  <c r="Q38" i="17"/>
  <c r="Q39" i="17"/>
  <c r="Q40" i="17"/>
  <c r="Q41" i="17"/>
  <c r="Q42" i="17"/>
  <c r="Q43" i="17"/>
  <c r="Q45" i="17"/>
  <c r="Q46" i="17"/>
  <c r="Q47" i="17"/>
  <c r="Q48" i="17"/>
  <c r="Q49" i="17"/>
  <c r="Q50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4" i="17"/>
  <c r="O46" i="17"/>
  <c r="P46" i="17" s="1"/>
  <c r="O243" i="49"/>
  <c r="M243" i="49"/>
  <c r="P18" i="49"/>
  <c r="O18" i="49"/>
  <c r="M18" i="49"/>
  <c r="H8" i="17"/>
  <c r="R46" i="17" l="1"/>
  <c r="H41" i="17"/>
  <c r="H39" i="17"/>
  <c r="G39" i="17"/>
  <c r="B44" i="17"/>
  <c r="Q44" i="17" s="1"/>
  <c r="E13" i="17" l="1"/>
  <c r="P156" i="49"/>
  <c r="O156" i="49"/>
  <c r="M156" i="49"/>
  <c r="O246" i="49"/>
  <c r="M246" i="49"/>
  <c r="G16" i="17"/>
  <c r="P186" i="49"/>
  <c r="O186" i="49"/>
  <c r="M186" i="49"/>
  <c r="P168" i="49"/>
  <c r="O168" i="49"/>
  <c r="M168" i="49"/>
  <c r="P43" i="49"/>
  <c r="O43" i="49"/>
  <c r="M43" i="49"/>
  <c r="O6" i="17"/>
  <c r="O5" i="17"/>
  <c r="O4" i="17"/>
  <c r="R4" i="17" l="1"/>
  <c r="R5" i="17"/>
  <c r="R6" i="17"/>
  <c r="P6" i="17"/>
  <c r="P4" i="17"/>
  <c r="P5" i="17"/>
  <c r="O22" i="17" l="1"/>
  <c r="M106" i="49"/>
  <c r="O106" i="49"/>
  <c r="P106" i="49"/>
  <c r="P22" i="17" l="1"/>
  <c r="R22" i="17"/>
  <c r="N51" i="17"/>
  <c r="M51" i="17"/>
  <c r="L51" i="17"/>
  <c r="K51" i="17"/>
  <c r="J51" i="17"/>
  <c r="I51" i="17"/>
  <c r="H51" i="17"/>
  <c r="G51" i="17"/>
  <c r="C51" i="17"/>
  <c r="B35" i="17"/>
  <c r="Q35" i="17" s="1"/>
  <c r="O50" i="17"/>
  <c r="P50" i="17" s="1"/>
  <c r="O48" i="17"/>
  <c r="P48" i="17" s="1"/>
  <c r="O47" i="17"/>
  <c r="P47" i="17" s="1"/>
  <c r="O34" i="17"/>
  <c r="P34" i="17" s="1"/>
  <c r="O31" i="17"/>
  <c r="P31" i="17" s="1"/>
  <c r="O30" i="17"/>
  <c r="P30" i="17" s="1"/>
  <c r="O26" i="17"/>
  <c r="P26" i="17" s="1"/>
  <c r="O35" i="17" l="1"/>
  <c r="P35" i="17" s="1"/>
  <c r="B51" i="17"/>
  <c r="R47" i="17"/>
  <c r="R30" i="17"/>
  <c r="R26" i="17"/>
  <c r="R50" i="17"/>
  <c r="R34" i="17"/>
  <c r="R48" i="17"/>
  <c r="R31" i="17"/>
  <c r="D29" i="37"/>
  <c r="D28" i="37"/>
  <c r="R35" i="17" l="1"/>
  <c r="O7" i="17"/>
  <c r="P10" i="49"/>
  <c r="O10" i="49"/>
  <c r="M10" i="49"/>
  <c r="P7" i="17" l="1"/>
  <c r="R7" i="17"/>
  <c r="F9" i="17"/>
  <c r="F28" i="17"/>
  <c r="P259" i="49" l="1"/>
  <c r="P258" i="49"/>
  <c r="P257" i="49"/>
  <c r="P256" i="49"/>
  <c r="P255" i="49"/>
  <c r="P254" i="49"/>
  <c r="P253" i="49"/>
  <c r="P252" i="49"/>
  <c r="P251" i="49"/>
  <c r="P250" i="49"/>
  <c r="P249" i="49"/>
  <c r="P248" i="49"/>
  <c r="P245" i="49"/>
  <c r="P244" i="49"/>
  <c r="P242" i="49"/>
  <c r="P241" i="49"/>
  <c r="P240" i="49"/>
  <c r="P239" i="49"/>
  <c r="P238" i="49"/>
  <c r="P237" i="49"/>
  <c r="P236" i="49"/>
  <c r="P235" i="49"/>
  <c r="P234" i="49"/>
  <c r="P233" i="49"/>
  <c r="P232" i="49"/>
  <c r="P231" i="49"/>
  <c r="P230" i="49"/>
  <c r="P229" i="49"/>
  <c r="P228" i="49"/>
  <c r="P227" i="49"/>
  <c r="P226" i="49"/>
  <c r="P225" i="49"/>
  <c r="P224" i="49"/>
  <c r="P223" i="49"/>
  <c r="P222" i="49"/>
  <c r="P221" i="49"/>
  <c r="P220" i="49"/>
  <c r="P219" i="49"/>
  <c r="P218" i="49"/>
  <c r="P217" i="49"/>
  <c r="P216" i="49"/>
  <c r="P215" i="49"/>
  <c r="P214" i="49"/>
  <c r="P213" i="49"/>
  <c r="P212" i="49"/>
  <c r="P211" i="49"/>
  <c r="P210" i="49"/>
  <c r="P209" i="49"/>
  <c r="P208" i="49"/>
  <c r="P207" i="49"/>
  <c r="P206" i="49"/>
  <c r="P205" i="49"/>
  <c r="P204" i="49"/>
  <c r="P203" i="49"/>
  <c r="P202" i="49"/>
  <c r="P201" i="49"/>
  <c r="P200" i="49"/>
  <c r="P199" i="49"/>
  <c r="P198" i="49"/>
  <c r="P197" i="49"/>
  <c r="P196" i="49"/>
  <c r="P195" i="49"/>
  <c r="P194" i="49"/>
  <c r="P193" i="49"/>
  <c r="P192" i="49"/>
  <c r="P191" i="49"/>
  <c r="P190" i="49"/>
  <c r="P189" i="49"/>
  <c r="P188" i="49"/>
  <c r="P187" i="49"/>
  <c r="P185" i="49"/>
  <c r="P184" i="49"/>
  <c r="P183" i="49"/>
  <c r="P182" i="49"/>
  <c r="P181" i="49"/>
  <c r="P180" i="49"/>
  <c r="P179" i="49"/>
  <c r="P178" i="49"/>
  <c r="P177" i="49"/>
  <c r="P176" i="49"/>
  <c r="P175" i="49"/>
  <c r="P173" i="49"/>
  <c r="P172" i="49"/>
  <c r="P171" i="49"/>
  <c r="P170" i="49"/>
  <c r="P169" i="49"/>
  <c r="P167" i="49"/>
  <c r="P166" i="49"/>
  <c r="P165" i="49"/>
  <c r="P164" i="49"/>
  <c r="P163" i="49"/>
  <c r="P162" i="49"/>
  <c r="P161" i="49"/>
  <c r="P160" i="49"/>
  <c r="P159" i="49"/>
  <c r="P158" i="49"/>
  <c r="P155" i="49"/>
  <c r="P154" i="49"/>
  <c r="P153" i="49"/>
  <c r="P152" i="49"/>
  <c r="P151" i="49"/>
  <c r="P150" i="49"/>
  <c r="P149" i="49"/>
  <c r="P148" i="49"/>
  <c r="P147" i="49"/>
  <c r="P146" i="49"/>
  <c r="P145" i="49"/>
  <c r="P143" i="49"/>
  <c r="P142" i="49"/>
  <c r="P141" i="49"/>
  <c r="P140" i="49"/>
  <c r="P138" i="49"/>
  <c r="P137" i="49"/>
  <c r="P136" i="49"/>
  <c r="P135" i="49"/>
  <c r="P134" i="49"/>
  <c r="P133" i="49"/>
  <c r="P132" i="49"/>
  <c r="P131" i="49"/>
  <c r="P130" i="49"/>
  <c r="P129" i="49"/>
  <c r="P128" i="49"/>
  <c r="P127" i="49"/>
  <c r="P126" i="49"/>
  <c r="P125" i="49"/>
  <c r="P124" i="49"/>
  <c r="P123" i="49"/>
  <c r="P122" i="49"/>
  <c r="P121" i="49"/>
  <c r="P120" i="49"/>
  <c r="P119" i="49"/>
  <c r="P117" i="49"/>
  <c r="P116" i="49"/>
  <c r="P115" i="49"/>
  <c r="P114" i="49"/>
  <c r="P113" i="49"/>
  <c r="P112" i="49"/>
  <c r="P110" i="49"/>
  <c r="P109" i="49"/>
  <c r="P108" i="49"/>
  <c r="P105" i="49"/>
  <c r="P104" i="49"/>
  <c r="P103" i="49"/>
  <c r="P102" i="49"/>
  <c r="P101" i="49"/>
  <c r="P100" i="49"/>
  <c r="P99" i="49"/>
  <c r="P98" i="49"/>
  <c r="P97" i="49"/>
  <c r="P96" i="49"/>
  <c r="P95" i="49"/>
  <c r="P94" i="49"/>
  <c r="P93" i="49"/>
  <c r="P92" i="49"/>
  <c r="P91" i="49"/>
  <c r="P89" i="49"/>
  <c r="P87" i="49"/>
  <c r="P86" i="49"/>
  <c r="P85" i="49"/>
  <c r="P83" i="49"/>
  <c r="P82" i="49"/>
  <c r="P81" i="49"/>
  <c r="P80" i="49"/>
  <c r="P78" i="49"/>
  <c r="P77" i="49"/>
  <c r="P76" i="49"/>
  <c r="P75" i="49"/>
  <c r="P74" i="49"/>
  <c r="P73" i="49"/>
  <c r="P72" i="49"/>
  <c r="P71" i="49"/>
  <c r="P70" i="49"/>
  <c r="P68" i="49"/>
  <c r="P67" i="49"/>
  <c r="P66" i="49"/>
  <c r="P65" i="49"/>
  <c r="P64" i="49"/>
  <c r="P63" i="49"/>
  <c r="P62" i="49"/>
  <c r="P61" i="49"/>
  <c r="P60" i="49"/>
  <c r="P59" i="49"/>
  <c r="P58" i="49"/>
  <c r="P57" i="49"/>
  <c r="P56" i="49"/>
  <c r="P55" i="49"/>
  <c r="P54" i="49"/>
  <c r="P53" i="49"/>
  <c r="P52" i="49"/>
  <c r="P51" i="49"/>
  <c r="P50" i="49"/>
  <c r="P49" i="49"/>
  <c r="P48" i="49"/>
  <c r="P47" i="49"/>
  <c r="P46" i="49"/>
  <c r="P45" i="49"/>
  <c r="P42" i="49"/>
  <c r="P41" i="49"/>
  <c r="P40" i="49"/>
  <c r="P39" i="49"/>
  <c r="P36" i="49"/>
  <c r="P35" i="49"/>
  <c r="P34" i="49"/>
  <c r="P33" i="49"/>
  <c r="P32" i="49"/>
  <c r="P31" i="49"/>
  <c r="P30" i="49"/>
  <c r="P29" i="49"/>
  <c r="P28" i="49"/>
  <c r="P26" i="49"/>
  <c r="P25" i="49"/>
  <c r="P24" i="49"/>
  <c r="P23" i="49"/>
  <c r="P22" i="49"/>
  <c r="P21" i="49"/>
  <c r="P20" i="49"/>
  <c r="P19" i="49"/>
  <c r="P17" i="49"/>
  <c r="P16" i="49"/>
  <c r="P15" i="49"/>
  <c r="P14" i="49"/>
  <c r="P13" i="49"/>
  <c r="P12" i="49"/>
  <c r="P11" i="49"/>
  <c r="P9" i="49"/>
  <c r="P8" i="49"/>
  <c r="P7" i="49"/>
  <c r="P6" i="49"/>
  <c r="P5" i="49"/>
  <c r="P4" i="49"/>
  <c r="O192" i="49"/>
  <c r="M192" i="49"/>
  <c r="O40" i="17"/>
  <c r="O45" i="17"/>
  <c r="F39" i="17"/>
  <c r="F51" i="17" s="1"/>
  <c r="O21" i="17"/>
  <c r="R45" i="17" l="1"/>
  <c r="P45" i="17"/>
  <c r="P40" i="17"/>
  <c r="R40" i="17"/>
  <c r="P21" i="17"/>
  <c r="R21" i="17"/>
  <c r="O38" i="17"/>
  <c r="P38" i="17" l="1"/>
  <c r="R38" i="17"/>
  <c r="O27" i="17"/>
  <c r="P27" i="17" l="1"/>
  <c r="R27" i="17"/>
  <c r="O28" i="17"/>
  <c r="P28" i="17" l="1"/>
  <c r="R28" i="17"/>
  <c r="O7" i="49"/>
  <c r="M7" i="49"/>
  <c r="O6" i="49"/>
  <c r="M6" i="49"/>
  <c r="E8" i="17" l="1"/>
  <c r="E51" i="17" s="1"/>
  <c r="O12" i="17" l="1"/>
  <c r="O39" i="49"/>
  <c r="M39" i="49"/>
  <c r="P12" i="17" l="1"/>
  <c r="R12" i="17"/>
  <c r="O24" i="17"/>
  <c r="O20" i="17"/>
  <c r="O19" i="17"/>
  <c r="O18" i="17"/>
  <c r="O17" i="17"/>
  <c r="O16" i="17"/>
  <c r="O15" i="17"/>
  <c r="O14" i="17"/>
  <c r="O13" i="17"/>
  <c r="P19" i="17" l="1"/>
  <c r="R19" i="17"/>
  <c r="P16" i="17"/>
  <c r="R16" i="17"/>
  <c r="P18" i="17"/>
  <c r="R18" i="17"/>
  <c r="P24" i="17"/>
  <c r="R24" i="17"/>
  <c r="P17" i="17"/>
  <c r="R17" i="17"/>
  <c r="P20" i="17"/>
  <c r="R20" i="17"/>
  <c r="P13" i="17"/>
  <c r="R13" i="17"/>
  <c r="P14" i="17"/>
  <c r="R14" i="17"/>
  <c r="P15" i="17"/>
  <c r="R15" i="17"/>
  <c r="G7" i="59"/>
  <c r="E7" i="59"/>
  <c r="K7" i="59"/>
  <c r="O37" i="17" l="1"/>
  <c r="O214" i="49"/>
  <c r="M214" i="49"/>
  <c r="P37" i="17" l="1"/>
  <c r="R37" i="17"/>
  <c r="K6" i="59"/>
  <c r="G6" i="59"/>
  <c r="E6" i="59"/>
  <c r="O110" i="49"/>
  <c r="M110" i="49"/>
  <c r="O44" i="49"/>
  <c r="M44" i="49"/>
  <c r="O25" i="17" l="1"/>
  <c r="P25" i="17" l="1"/>
  <c r="R25" i="17"/>
  <c r="O49" i="17"/>
  <c r="P49" i="17" l="1"/>
  <c r="R49" i="17"/>
  <c r="O44" i="17"/>
  <c r="O43" i="17"/>
  <c r="O42" i="17"/>
  <c r="O41" i="17"/>
  <c r="O36" i="17"/>
  <c r="O33" i="17"/>
  <c r="P33" i="17" l="1"/>
  <c r="R33" i="17"/>
  <c r="P42" i="17"/>
  <c r="R42" i="17"/>
  <c r="P44" i="17"/>
  <c r="R44" i="17"/>
  <c r="P36" i="17"/>
  <c r="R36" i="17"/>
  <c r="P43" i="17"/>
  <c r="R43" i="17"/>
  <c r="P41" i="17"/>
  <c r="R41" i="17"/>
  <c r="D39" i="17"/>
  <c r="D51" i="17" l="1"/>
  <c r="O39" i="17"/>
  <c r="K5" i="59"/>
  <c r="I5" i="59"/>
  <c r="G5" i="59"/>
  <c r="E5" i="59"/>
  <c r="P39" i="17" l="1"/>
  <c r="R39" i="17"/>
  <c r="O232" i="49"/>
  <c r="M232" i="49"/>
  <c r="O8" i="17" l="1"/>
  <c r="R8" i="17" s="1"/>
  <c r="O11" i="17"/>
  <c r="O10" i="17"/>
  <c r="P10" i="17" l="1"/>
  <c r="R10" i="17"/>
  <c r="P11" i="17"/>
  <c r="R11" i="17"/>
  <c r="P8" i="17"/>
  <c r="O73" i="49"/>
  <c r="M3" i="36"/>
  <c r="M5" i="36"/>
  <c r="M6" i="36"/>
  <c r="M7" i="36"/>
  <c r="M8" i="36"/>
  <c r="M9" i="36"/>
  <c r="M73" i="49"/>
  <c r="O221" i="49"/>
  <c r="M221" i="49"/>
  <c r="K4" i="59"/>
  <c r="O114" i="49"/>
  <c r="M114" i="49"/>
  <c r="O50" i="49"/>
  <c r="M50" i="49"/>
  <c r="O152" i="49"/>
  <c r="M152" i="49"/>
  <c r="D27" i="37"/>
  <c r="D26" i="37"/>
  <c r="E78" i="36"/>
  <c r="O161" i="49"/>
  <c r="M161" i="49"/>
  <c r="O191" i="49"/>
  <c r="M191" i="49"/>
  <c r="O124" i="49"/>
  <c r="M124" i="49"/>
  <c r="O145" i="49"/>
  <c r="D14" i="37"/>
  <c r="D15" i="37"/>
  <c r="D16" i="37"/>
  <c r="D17" i="37"/>
  <c r="D18" i="37"/>
  <c r="D19" i="37"/>
  <c r="D20" i="37"/>
  <c r="D21" i="37"/>
  <c r="D22" i="37"/>
  <c r="D23" i="37"/>
  <c r="D24" i="37"/>
  <c r="D25" i="37"/>
  <c r="D3" i="37"/>
  <c r="D4" i="37"/>
  <c r="D5" i="37"/>
  <c r="D6" i="37"/>
  <c r="D7" i="37"/>
  <c r="D8" i="37"/>
  <c r="D9" i="37"/>
  <c r="D10" i="37"/>
  <c r="D11" i="37"/>
  <c r="D12" i="37"/>
  <c r="D13" i="37"/>
  <c r="D2" i="37"/>
  <c r="M5" i="49"/>
  <c r="M8" i="49"/>
  <c r="M9" i="49"/>
  <c r="M11" i="49"/>
  <c r="M12" i="49"/>
  <c r="M13" i="49"/>
  <c r="M14" i="49"/>
  <c r="M15" i="49"/>
  <c r="M16" i="49"/>
  <c r="M17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40" i="49"/>
  <c r="M41" i="49"/>
  <c r="M42" i="49"/>
  <c r="M45" i="49"/>
  <c r="M46" i="49"/>
  <c r="M47" i="49"/>
  <c r="M48" i="49"/>
  <c r="M49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4" i="49"/>
  <c r="M75" i="49"/>
  <c r="M76" i="49"/>
  <c r="M77" i="49"/>
  <c r="M78" i="49"/>
  <c r="M79" i="49"/>
  <c r="M80" i="49"/>
  <c r="M81" i="49"/>
  <c r="M82" i="49"/>
  <c r="M83" i="49"/>
  <c r="M85" i="49"/>
  <c r="M86" i="49"/>
  <c r="M87" i="49"/>
  <c r="M88" i="49"/>
  <c r="M89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7" i="49"/>
  <c r="M108" i="49"/>
  <c r="M109" i="49"/>
  <c r="M111" i="49"/>
  <c r="M112" i="49"/>
  <c r="M113" i="49"/>
  <c r="M115" i="49"/>
  <c r="M116" i="49"/>
  <c r="M117" i="49"/>
  <c r="M118" i="49"/>
  <c r="M119" i="49"/>
  <c r="M120" i="49"/>
  <c r="M121" i="49"/>
  <c r="M122" i="49"/>
  <c r="M123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3" i="49"/>
  <c r="M154" i="49"/>
  <c r="M155" i="49"/>
  <c r="M157" i="49"/>
  <c r="M158" i="49"/>
  <c r="M159" i="49"/>
  <c r="M160" i="49"/>
  <c r="M162" i="49"/>
  <c r="M163" i="49"/>
  <c r="M164" i="49"/>
  <c r="M165" i="49"/>
  <c r="M166" i="49"/>
  <c r="M167" i="49"/>
  <c r="M169" i="49"/>
  <c r="M170" i="49"/>
  <c r="M171" i="49"/>
  <c r="M172" i="49"/>
  <c r="M173" i="49"/>
  <c r="M175" i="49"/>
  <c r="M176" i="49"/>
  <c r="M177" i="49"/>
  <c r="M178" i="49"/>
  <c r="M179" i="49"/>
  <c r="M180" i="49"/>
  <c r="M181" i="49"/>
  <c r="M182" i="49"/>
  <c r="M183" i="49"/>
  <c r="M184" i="49"/>
  <c r="M185" i="49"/>
  <c r="M187" i="49"/>
  <c r="M188" i="49"/>
  <c r="M189" i="49"/>
  <c r="M190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5" i="49"/>
  <c r="M216" i="49"/>
  <c r="M217" i="49"/>
  <c r="M218" i="49"/>
  <c r="M219" i="49"/>
  <c r="M220" i="49"/>
  <c r="M222" i="49"/>
  <c r="M223" i="49"/>
  <c r="M224" i="49"/>
  <c r="M225" i="49"/>
  <c r="M226" i="49"/>
  <c r="M227" i="49"/>
  <c r="M228" i="49"/>
  <c r="M229" i="49"/>
  <c r="M230" i="49"/>
  <c r="M231" i="49"/>
  <c r="M233" i="49"/>
  <c r="M234" i="49"/>
  <c r="M235" i="49"/>
  <c r="M236" i="49"/>
  <c r="M237" i="49"/>
  <c r="M238" i="49"/>
  <c r="M239" i="49"/>
  <c r="M240" i="49"/>
  <c r="M241" i="49"/>
  <c r="M242" i="49"/>
  <c r="M244" i="49"/>
  <c r="M245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4" i="49"/>
  <c r="O25" i="49"/>
  <c r="O158" i="49"/>
  <c r="O116" i="49"/>
  <c r="O170" i="49"/>
  <c r="O55" i="49"/>
  <c r="H64" i="53"/>
  <c r="H65" i="53" s="1"/>
  <c r="H61" i="53"/>
  <c r="H59" i="53"/>
  <c r="O9" i="17"/>
  <c r="O33" i="49"/>
  <c r="H44" i="53"/>
  <c r="H45" i="53"/>
  <c r="H50" i="53"/>
  <c r="H55" i="53" s="1"/>
  <c r="O194" i="49"/>
  <c r="K3" i="59"/>
  <c r="K2" i="59"/>
  <c r="O229" i="49"/>
  <c r="O131" i="49"/>
  <c r="O60" i="49"/>
  <c r="O241" i="49"/>
  <c r="O165" i="49"/>
  <c r="O244" i="49"/>
  <c r="O251" i="49"/>
  <c r="O125" i="49"/>
  <c r="O87" i="49"/>
  <c r="O68" i="49"/>
  <c r="O89" i="49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2" i="36"/>
  <c r="O259" i="49"/>
  <c r="O120" i="49"/>
  <c r="O32" i="49"/>
  <c r="O46" i="49"/>
  <c r="O203" i="49"/>
  <c r="O20" i="49"/>
  <c r="A32" i="53"/>
  <c r="G30" i="53"/>
  <c r="H30" i="53"/>
  <c r="O86" i="49"/>
  <c r="O141" i="49"/>
  <c r="O202" i="49"/>
  <c r="A25" i="53"/>
  <c r="L12" i="53"/>
  <c r="L15" i="53" s="1"/>
  <c r="L18" i="53" s="1"/>
  <c r="H18" i="53"/>
  <c r="B12" i="53"/>
  <c r="B15" i="53" s="1"/>
  <c r="N12" i="53"/>
  <c r="L3" i="53"/>
  <c r="L6" i="53" s="1"/>
  <c r="H9" i="53"/>
  <c r="B3" i="53"/>
  <c r="B6" i="53" s="1"/>
  <c r="K3" i="48"/>
  <c r="K258" i="48" s="1"/>
  <c r="K268" i="48" s="1"/>
  <c r="K271" i="48" s="1"/>
  <c r="K4" i="48"/>
  <c r="K5" i="48"/>
  <c r="K6" i="48"/>
  <c r="K7" i="48"/>
  <c r="K8" i="48"/>
  <c r="K9" i="48"/>
  <c r="K10" i="48"/>
  <c r="K11" i="48"/>
  <c r="K12" i="48"/>
  <c r="K13" i="48"/>
  <c r="K14" i="48"/>
  <c r="K15" i="48"/>
  <c r="K16" i="48"/>
  <c r="K17" i="48"/>
  <c r="K18" i="48"/>
  <c r="K19" i="48"/>
  <c r="K20" i="48"/>
  <c r="K21" i="48"/>
  <c r="K22" i="48"/>
  <c r="K23" i="48"/>
  <c r="K24" i="48"/>
  <c r="K25" i="48"/>
  <c r="K26" i="48"/>
  <c r="K27" i="48"/>
  <c r="K28" i="48"/>
  <c r="K29" i="48"/>
  <c r="K30" i="48"/>
  <c r="K31" i="48"/>
  <c r="K32" i="48"/>
  <c r="K33" i="48"/>
  <c r="K34" i="48"/>
  <c r="K35" i="48"/>
  <c r="K36" i="48"/>
  <c r="K37" i="48"/>
  <c r="K38" i="48"/>
  <c r="K39" i="48"/>
  <c r="K40" i="48"/>
  <c r="K41" i="48"/>
  <c r="K42" i="48"/>
  <c r="K43" i="48"/>
  <c r="K44" i="48"/>
  <c r="K45" i="48"/>
  <c r="K46" i="48"/>
  <c r="K47" i="48"/>
  <c r="K48" i="48"/>
  <c r="K49" i="48"/>
  <c r="K50" i="48"/>
  <c r="K51" i="48"/>
  <c r="K52" i="48"/>
  <c r="K53" i="48"/>
  <c r="K54" i="48"/>
  <c r="K55" i="48"/>
  <c r="K56" i="48"/>
  <c r="K57" i="48"/>
  <c r="K58" i="48"/>
  <c r="K59" i="48"/>
  <c r="K60" i="48"/>
  <c r="K61" i="48"/>
  <c r="K62" i="48"/>
  <c r="K63" i="48"/>
  <c r="K64" i="48"/>
  <c r="K65" i="48"/>
  <c r="K66" i="48"/>
  <c r="K67" i="48"/>
  <c r="K68" i="48"/>
  <c r="K69" i="48"/>
  <c r="K70" i="48"/>
  <c r="K71" i="48"/>
  <c r="K72" i="48"/>
  <c r="K73" i="48"/>
  <c r="K74" i="48"/>
  <c r="K75" i="48"/>
  <c r="K76" i="48"/>
  <c r="K77" i="48"/>
  <c r="K78" i="48"/>
  <c r="K79" i="48"/>
  <c r="K80" i="48"/>
  <c r="K81" i="48"/>
  <c r="K82" i="48"/>
  <c r="K83" i="48"/>
  <c r="K84" i="48"/>
  <c r="K85" i="48"/>
  <c r="K86" i="48"/>
  <c r="K87" i="48"/>
  <c r="K88" i="48"/>
  <c r="K89" i="48"/>
  <c r="K90" i="48"/>
  <c r="K91" i="48"/>
  <c r="K92" i="48"/>
  <c r="K93" i="48"/>
  <c r="K94" i="48"/>
  <c r="K95" i="48"/>
  <c r="K96" i="48"/>
  <c r="K97" i="48"/>
  <c r="K98" i="48"/>
  <c r="K99" i="48"/>
  <c r="K100" i="48"/>
  <c r="K101" i="48"/>
  <c r="K102" i="48"/>
  <c r="K103" i="48"/>
  <c r="K104" i="48"/>
  <c r="K105" i="48"/>
  <c r="K106" i="48"/>
  <c r="K107" i="48"/>
  <c r="K108" i="48"/>
  <c r="K109" i="48"/>
  <c r="K110" i="48"/>
  <c r="K111" i="48"/>
  <c r="K112" i="48"/>
  <c r="K113" i="48"/>
  <c r="K114" i="48"/>
  <c r="K115" i="48"/>
  <c r="K116" i="48"/>
  <c r="K117" i="48"/>
  <c r="K118" i="48"/>
  <c r="K119" i="48"/>
  <c r="K120" i="48"/>
  <c r="K121" i="48"/>
  <c r="K122" i="48"/>
  <c r="K123" i="48"/>
  <c r="K124" i="48"/>
  <c r="K125" i="48"/>
  <c r="K126" i="48"/>
  <c r="K127" i="48"/>
  <c r="K128" i="48"/>
  <c r="K129" i="48"/>
  <c r="K130" i="48"/>
  <c r="K131" i="48"/>
  <c r="K132" i="48"/>
  <c r="K133" i="48"/>
  <c r="K134" i="48"/>
  <c r="K135" i="48"/>
  <c r="K136" i="48"/>
  <c r="K137" i="48"/>
  <c r="K138" i="48"/>
  <c r="K139" i="48"/>
  <c r="K140" i="48"/>
  <c r="K141" i="48"/>
  <c r="K142" i="48"/>
  <c r="K143" i="48"/>
  <c r="K144" i="48"/>
  <c r="K145" i="48"/>
  <c r="K146" i="48"/>
  <c r="K147" i="48"/>
  <c r="K148" i="48"/>
  <c r="K149" i="48"/>
  <c r="K150" i="48"/>
  <c r="K151" i="48"/>
  <c r="K152" i="48"/>
  <c r="K153" i="48"/>
  <c r="K154" i="48"/>
  <c r="K155" i="48"/>
  <c r="K156" i="48"/>
  <c r="K157" i="48"/>
  <c r="K158" i="48"/>
  <c r="K159" i="48"/>
  <c r="K160" i="48"/>
  <c r="K161" i="48"/>
  <c r="K162" i="48"/>
  <c r="K163" i="48"/>
  <c r="K164" i="48"/>
  <c r="K165" i="48"/>
  <c r="K166" i="48"/>
  <c r="K167" i="48"/>
  <c r="K168" i="48"/>
  <c r="K169" i="48"/>
  <c r="K170" i="48"/>
  <c r="K171" i="48"/>
  <c r="K172" i="48"/>
  <c r="K173" i="48"/>
  <c r="K174" i="48"/>
  <c r="K175" i="48"/>
  <c r="K176" i="48"/>
  <c r="K177" i="48"/>
  <c r="K178" i="48"/>
  <c r="K179" i="48"/>
  <c r="K180" i="48"/>
  <c r="K181" i="48"/>
  <c r="K182" i="48"/>
  <c r="K183" i="48"/>
  <c r="K184" i="48"/>
  <c r="K185" i="48"/>
  <c r="K186" i="48"/>
  <c r="K187" i="48"/>
  <c r="K188" i="48"/>
  <c r="K189" i="48"/>
  <c r="K190" i="48"/>
  <c r="K191" i="48"/>
  <c r="K192" i="48"/>
  <c r="K193" i="48"/>
  <c r="K194" i="48"/>
  <c r="K195" i="48"/>
  <c r="K196" i="48"/>
  <c r="K197" i="48"/>
  <c r="K198" i="48"/>
  <c r="K199" i="48"/>
  <c r="K200" i="48"/>
  <c r="K201" i="48"/>
  <c r="K202" i="48"/>
  <c r="K203" i="48"/>
  <c r="K204" i="48"/>
  <c r="K205" i="48"/>
  <c r="K206" i="48"/>
  <c r="K207" i="48"/>
  <c r="K208" i="48"/>
  <c r="K209" i="48"/>
  <c r="K210" i="48"/>
  <c r="K211" i="48"/>
  <c r="K212" i="48"/>
  <c r="K213" i="48"/>
  <c r="K214" i="48"/>
  <c r="K215" i="48"/>
  <c r="K216" i="48"/>
  <c r="K217" i="48"/>
  <c r="K218" i="48"/>
  <c r="K219" i="48"/>
  <c r="K220" i="48"/>
  <c r="K221" i="48"/>
  <c r="K222" i="48"/>
  <c r="K223" i="48"/>
  <c r="K224" i="48"/>
  <c r="K225" i="48"/>
  <c r="K226" i="48"/>
  <c r="K227" i="48"/>
  <c r="K228" i="48"/>
  <c r="K229" i="48"/>
  <c r="K230" i="48"/>
  <c r="K231" i="48"/>
  <c r="K232" i="48"/>
  <c r="K233" i="48"/>
  <c r="K234" i="48"/>
  <c r="K235" i="48"/>
  <c r="K236" i="48"/>
  <c r="K237" i="48"/>
  <c r="K238" i="48"/>
  <c r="K239" i="48"/>
  <c r="K240" i="48"/>
  <c r="K241" i="48"/>
  <c r="K242" i="48"/>
  <c r="K243" i="48"/>
  <c r="K244" i="48"/>
  <c r="K245" i="48"/>
  <c r="K246" i="48"/>
  <c r="K247" i="48"/>
  <c r="K248" i="48"/>
  <c r="K249" i="48"/>
  <c r="K250" i="48"/>
  <c r="K251" i="48"/>
  <c r="K252" i="48"/>
  <c r="K253" i="48"/>
  <c r="K254" i="48"/>
  <c r="K255" i="48"/>
  <c r="K256" i="48"/>
  <c r="K257" i="48"/>
  <c r="K259" i="48"/>
  <c r="K260" i="48"/>
  <c r="K261" i="48"/>
  <c r="K262" i="48"/>
  <c r="K263" i="48"/>
  <c r="K264" i="48"/>
  <c r="K265" i="48"/>
  <c r="K266" i="48"/>
  <c r="K267" i="48"/>
  <c r="K269" i="48"/>
  <c r="K270" i="48"/>
  <c r="B3" i="48"/>
  <c r="B5" i="48" s="1"/>
  <c r="O117" i="49"/>
  <c r="I3" i="48"/>
  <c r="I258" i="48" s="1"/>
  <c r="I268" i="48" s="1"/>
  <c r="I4" i="48"/>
  <c r="I5" i="48"/>
  <c r="I7" i="48"/>
  <c r="I8" i="48"/>
  <c r="I9" i="48"/>
  <c r="I10" i="48"/>
  <c r="I11" i="48"/>
  <c r="I14" i="48"/>
  <c r="I15" i="48"/>
  <c r="I16" i="48"/>
  <c r="I17" i="48"/>
  <c r="I18" i="48"/>
  <c r="I19" i="48"/>
  <c r="I20" i="48"/>
  <c r="I21" i="48"/>
  <c r="I22" i="48"/>
  <c r="I27" i="48"/>
  <c r="I28" i="48"/>
  <c r="I30" i="48"/>
  <c r="I31" i="48"/>
  <c r="I32" i="48"/>
  <c r="I36" i="48"/>
  <c r="I38" i="48"/>
  <c r="I39" i="48"/>
  <c r="I40" i="48"/>
  <c r="I41" i="48"/>
  <c r="I43" i="48"/>
  <c r="I44" i="48"/>
  <c r="I46" i="48"/>
  <c r="I47" i="48"/>
  <c r="I48" i="48"/>
  <c r="I49" i="48"/>
  <c r="I50" i="48"/>
  <c r="I51" i="48"/>
  <c r="I52" i="48"/>
  <c r="I53" i="48"/>
  <c r="I54" i="48"/>
  <c r="I55" i="48"/>
  <c r="I56" i="48"/>
  <c r="I57" i="48"/>
  <c r="I58" i="48"/>
  <c r="I59" i="48"/>
  <c r="I60" i="48"/>
  <c r="I61" i="48"/>
  <c r="I62" i="48"/>
  <c r="I63" i="48"/>
  <c r="I64" i="48"/>
  <c r="I65" i="48"/>
  <c r="I66" i="48"/>
  <c r="I67" i="48"/>
  <c r="I68" i="48"/>
  <c r="I69" i="48"/>
  <c r="I70" i="48"/>
  <c r="I72" i="48"/>
  <c r="I73" i="48"/>
  <c r="I75" i="48"/>
  <c r="I77" i="48"/>
  <c r="I78" i="48"/>
  <c r="I79" i="48"/>
  <c r="I80" i="48"/>
  <c r="I81" i="48"/>
  <c r="I82" i="48"/>
  <c r="I83" i="48"/>
  <c r="I84" i="48"/>
  <c r="I87" i="48"/>
  <c r="I88" i="48"/>
  <c r="I89" i="48"/>
  <c r="I90" i="48"/>
  <c r="I93" i="48"/>
  <c r="I94" i="48"/>
  <c r="I96" i="48"/>
  <c r="I97" i="48"/>
  <c r="I98" i="48"/>
  <c r="I99" i="48"/>
  <c r="I100" i="48"/>
  <c r="I101" i="48"/>
  <c r="I102" i="48"/>
  <c r="I103" i="48"/>
  <c r="I104" i="48"/>
  <c r="I105" i="48"/>
  <c r="I106" i="48"/>
  <c r="I107" i="48"/>
  <c r="I108" i="48"/>
  <c r="I109" i="48"/>
  <c r="I110" i="48"/>
  <c r="I111" i="48"/>
  <c r="I113" i="48"/>
  <c r="I114" i="48"/>
  <c r="I115" i="48"/>
  <c r="I116" i="48"/>
  <c r="I118" i="48"/>
  <c r="I119" i="48"/>
  <c r="I120" i="48"/>
  <c r="I121" i="48"/>
  <c r="I122" i="48"/>
  <c r="I124" i="48"/>
  <c r="I126" i="48"/>
  <c r="I127" i="48"/>
  <c r="I128" i="48"/>
  <c r="I131" i="48"/>
  <c r="I132" i="48"/>
  <c r="I133" i="48"/>
  <c r="I134" i="48"/>
  <c r="I135" i="48"/>
  <c r="I136" i="48"/>
  <c r="I137" i="48"/>
  <c r="I138" i="48"/>
  <c r="I139" i="48"/>
  <c r="I140" i="48"/>
  <c r="I141" i="48"/>
  <c r="I142" i="48"/>
  <c r="I143" i="48"/>
  <c r="I144" i="48"/>
  <c r="I145" i="48"/>
  <c r="I146" i="48"/>
  <c r="I147" i="48"/>
  <c r="I148" i="48"/>
  <c r="I149" i="48"/>
  <c r="I150" i="48"/>
  <c r="I151" i="48"/>
  <c r="I152" i="48"/>
  <c r="I153" i="48"/>
  <c r="I154" i="48"/>
  <c r="I155" i="48"/>
  <c r="I156" i="48"/>
  <c r="I157" i="48"/>
  <c r="I158" i="48"/>
  <c r="I159" i="48"/>
  <c r="I160" i="48"/>
  <c r="I161" i="48"/>
  <c r="I162" i="48"/>
  <c r="I163" i="48"/>
  <c r="I164" i="48"/>
  <c r="I165" i="48"/>
  <c r="I166" i="48"/>
  <c r="I167" i="48"/>
  <c r="I168" i="48"/>
  <c r="I169" i="48"/>
  <c r="I171" i="48"/>
  <c r="I173" i="48"/>
  <c r="I174" i="48"/>
  <c r="I175" i="48"/>
  <c r="I177" i="48"/>
  <c r="I178" i="48"/>
  <c r="I179" i="48"/>
  <c r="I180" i="48"/>
  <c r="I181" i="48"/>
  <c r="I182" i="48"/>
  <c r="I184" i="48"/>
  <c r="I185" i="48"/>
  <c r="I186" i="48"/>
  <c r="I187" i="48"/>
  <c r="I189" i="48"/>
  <c r="I190" i="48"/>
  <c r="I192" i="48"/>
  <c r="I193" i="48"/>
  <c r="I195" i="48"/>
  <c r="I197" i="48"/>
  <c r="I199" i="48"/>
  <c r="I200" i="48"/>
  <c r="I201" i="48"/>
  <c r="I202" i="48"/>
  <c r="I203" i="48"/>
  <c r="I205" i="48"/>
  <c r="I206" i="48"/>
  <c r="I207" i="48"/>
  <c r="I208" i="48"/>
  <c r="I209" i="48"/>
  <c r="I210" i="48"/>
  <c r="I211" i="48"/>
  <c r="I212" i="48"/>
  <c r="I217" i="48"/>
  <c r="I218" i="48"/>
  <c r="I219" i="48"/>
  <c r="I220" i="48"/>
  <c r="I221" i="48"/>
  <c r="I222" i="48"/>
  <c r="I224" i="48"/>
  <c r="I225" i="48"/>
  <c r="I226" i="48"/>
  <c r="I227" i="48"/>
  <c r="I228" i="48"/>
  <c r="I229" i="48"/>
  <c r="I230" i="48"/>
  <c r="I233" i="48"/>
  <c r="I234" i="48"/>
  <c r="I235" i="48"/>
  <c r="I236" i="48"/>
  <c r="I238" i="48"/>
  <c r="I239" i="48"/>
  <c r="I241" i="48"/>
  <c r="I242" i="48"/>
  <c r="I243" i="48"/>
  <c r="I244" i="48"/>
  <c r="I245" i="48"/>
  <c r="I246" i="48"/>
  <c r="I247" i="48"/>
  <c r="I248" i="48"/>
  <c r="I249" i="48"/>
  <c r="I251" i="48"/>
  <c r="I252" i="48"/>
  <c r="I253" i="48"/>
  <c r="I254" i="48"/>
  <c r="I255" i="48"/>
  <c r="I256" i="48"/>
  <c r="I6" i="48"/>
  <c r="I12" i="48"/>
  <c r="I13" i="48"/>
  <c r="I23" i="48"/>
  <c r="I24" i="48"/>
  <c r="I25" i="48"/>
  <c r="I26" i="48"/>
  <c r="I29" i="48"/>
  <c r="I33" i="48"/>
  <c r="I34" i="48"/>
  <c r="I35" i="48"/>
  <c r="I37" i="48"/>
  <c r="I42" i="48"/>
  <c r="I45" i="48"/>
  <c r="I71" i="48"/>
  <c r="I74" i="48"/>
  <c r="I76" i="48"/>
  <c r="I85" i="48"/>
  <c r="I86" i="48"/>
  <c r="I91" i="48"/>
  <c r="I92" i="48"/>
  <c r="I95" i="48"/>
  <c r="I112" i="48"/>
  <c r="I117" i="48"/>
  <c r="I123" i="48"/>
  <c r="I125" i="48"/>
  <c r="I129" i="48"/>
  <c r="I130" i="48"/>
  <c r="I170" i="48"/>
  <c r="I172" i="48"/>
  <c r="I176" i="48"/>
  <c r="I183" i="48"/>
  <c r="I188" i="48"/>
  <c r="I191" i="48"/>
  <c r="I194" i="48"/>
  <c r="I196" i="48"/>
  <c r="I198" i="48"/>
  <c r="I204" i="48"/>
  <c r="I213" i="48"/>
  <c r="I214" i="48"/>
  <c r="I215" i="48"/>
  <c r="I216" i="48"/>
  <c r="I223" i="48"/>
  <c r="I231" i="48"/>
  <c r="I232" i="48"/>
  <c r="I237" i="48"/>
  <c r="I240" i="48"/>
  <c r="I250" i="48"/>
  <c r="I257" i="48"/>
  <c r="I259" i="48"/>
  <c r="I264" i="48"/>
  <c r="I265" i="48"/>
  <c r="I266" i="48"/>
  <c r="I260" i="48"/>
  <c r="I261" i="48"/>
  <c r="I262" i="48"/>
  <c r="I263" i="48"/>
  <c r="I267" i="48"/>
  <c r="G258" i="48"/>
  <c r="G268" i="48" s="1"/>
  <c r="O247" i="49"/>
  <c r="O252" i="49"/>
  <c r="O238" i="49"/>
  <c r="O71" i="49"/>
  <c r="O146" i="49"/>
  <c r="O234" i="49"/>
  <c r="O26" i="49"/>
  <c r="O147" i="49"/>
  <c r="O132" i="49"/>
  <c r="O98" i="49"/>
  <c r="O34" i="49"/>
  <c r="O5" i="49"/>
  <c r="O8" i="49"/>
  <c r="O9" i="49"/>
  <c r="O11" i="49"/>
  <c r="O12" i="49"/>
  <c r="O13" i="49"/>
  <c r="O14" i="49"/>
  <c r="O15" i="49"/>
  <c r="O16" i="49"/>
  <c r="O17" i="49"/>
  <c r="O19" i="49"/>
  <c r="O21" i="49"/>
  <c r="O22" i="49"/>
  <c r="O23" i="49"/>
  <c r="O24" i="49"/>
  <c r="O27" i="49"/>
  <c r="O28" i="49"/>
  <c r="O29" i="49"/>
  <c r="O30" i="49"/>
  <c r="O31" i="49"/>
  <c r="O35" i="49"/>
  <c r="O36" i="49"/>
  <c r="O37" i="49"/>
  <c r="O38" i="49"/>
  <c r="O40" i="49"/>
  <c r="O41" i="49"/>
  <c r="O42" i="49"/>
  <c r="O45" i="49"/>
  <c r="O47" i="49"/>
  <c r="O48" i="49"/>
  <c r="O49" i="49"/>
  <c r="O51" i="49"/>
  <c r="O52" i="49"/>
  <c r="O53" i="49"/>
  <c r="O54" i="49"/>
  <c r="O56" i="49"/>
  <c r="O57" i="49"/>
  <c r="O58" i="49"/>
  <c r="O59" i="49"/>
  <c r="O61" i="49"/>
  <c r="O62" i="49"/>
  <c r="O63" i="49"/>
  <c r="O64" i="49"/>
  <c r="O65" i="49"/>
  <c r="O66" i="49"/>
  <c r="O67" i="49"/>
  <c r="O69" i="49"/>
  <c r="O70" i="49"/>
  <c r="O72" i="49"/>
  <c r="O74" i="49"/>
  <c r="O75" i="49"/>
  <c r="O76" i="49"/>
  <c r="O77" i="49"/>
  <c r="O78" i="49"/>
  <c r="O79" i="49"/>
  <c r="O80" i="49"/>
  <c r="O81" i="49"/>
  <c r="O82" i="49"/>
  <c r="O83" i="49"/>
  <c r="O85" i="49"/>
  <c r="O88" i="49"/>
  <c r="O91" i="49"/>
  <c r="O92" i="49"/>
  <c r="O93" i="49"/>
  <c r="O94" i="49"/>
  <c r="O95" i="49"/>
  <c r="O96" i="49"/>
  <c r="O97" i="49"/>
  <c r="O99" i="49"/>
  <c r="O100" i="49"/>
  <c r="O101" i="49"/>
  <c r="O102" i="49"/>
  <c r="O103" i="49"/>
  <c r="O104" i="49"/>
  <c r="O105" i="49"/>
  <c r="O107" i="49"/>
  <c r="O108" i="49"/>
  <c r="O109" i="49"/>
  <c r="O111" i="49"/>
  <c r="O112" i="49"/>
  <c r="O113" i="49"/>
  <c r="O115" i="49"/>
  <c r="O118" i="49"/>
  <c r="O119" i="49"/>
  <c r="O121" i="49"/>
  <c r="O122" i="49"/>
  <c r="O123" i="49"/>
  <c r="O126" i="49"/>
  <c r="O127" i="49"/>
  <c r="O128" i="49"/>
  <c r="O129" i="49"/>
  <c r="O130" i="49"/>
  <c r="O133" i="49"/>
  <c r="O134" i="49"/>
  <c r="O135" i="49"/>
  <c r="O136" i="49"/>
  <c r="O137" i="49"/>
  <c r="O138" i="49"/>
  <c r="O139" i="49"/>
  <c r="O140" i="49"/>
  <c r="O142" i="49"/>
  <c r="O143" i="49"/>
  <c r="O144" i="49"/>
  <c r="O148" i="49"/>
  <c r="O149" i="49"/>
  <c r="O150" i="49"/>
  <c r="O151" i="49"/>
  <c r="O153" i="49"/>
  <c r="O154" i="49"/>
  <c r="O155" i="49"/>
  <c r="O157" i="49"/>
  <c r="O159" i="49"/>
  <c r="O160" i="49"/>
  <c r="O162" i="49"/>
  <c r="O163" i="49"/>
  <c r="O164" i="49"/>
  <c r="O166" i="49"/>
  <c r="O167" i="49"/>
  <c r="O169" i="49"/>
  <c r="O171" i="49"/>
  <c r="O172" i="49"/>
  <c r="O173" i="49"/>
  <c r="O175" i="49"/>
  <c r="O176" i="49"/>
  <c r="O177" i="49"/>
  <c r="O178" i="49"/>
  <c r="O179" i="49"/>
  <c r="O180" i="49"/>
  <c r="O181" i="49"/>
  <c r="O182" i="49"/>
  <c r="O184" i="49"/>
  <c r="O185" i="49"/>
  <c r="O187" i="49"/>
  <c r="O188" i="49"/>
  <c r="O189" i="49"/>
  <c r="O190" i="49"/>
  <c r="O193" i="49"/>
  <c r="O195" i="49"/>
  <c r="O196" i="49"/>
  <c r="O197" i="49"/>
  <c r="O198" i="49"/>
  <c r="O199" i="49"/>
  <c r="O200" i="49"/>
  <c r="O201" i="49"/>
  <c r="O204" i="49"/>
  <c r="O205" i="49"/>
  <c r="O206" i="49"/>
  <c r="O207" i="49"/>
  <c r="O208" i="49"/>
  <c r="O209" i="49"/>
  <c r="O210" i="49"/>
  <c r="O211" i="49"/>
  <c r="O212" i="49"/>
  <c r="O213" i="49"/>
  <c r="O215" i="49"/>
  <c r="O216" i="49"/>
  <c r="O217" i="49"/>
  <c r="O218" i="49"/>
  <c r="O219" i="49"/>
  <c r="O220" i="49"/>
  <c r="O222" i="49"/>
  <c r="O223" i="49"/>
  <c r="O224" i="49"/>
  <c r="O225" i="49"/>
  <c r="O226" i="49"/>
  <c r="O227" i="49"/>
  <c r="O228" i="49"/>
  <c r="O230" i="49"/>
  <c r="O231" i="49"/>
  <c r="O233" i="49"/>
  <c r="O235" i="49"/>
  <c r="O236" i="49"/>
  <c r="O237" i="49"/>
  <c r="O239" i="49"/>
  <c r="O240" i="49"/>
  <c r="O242" i="49"/>
  <c r="O245" i="49"/>
  <c r="O248" i="49"/>
  <c r="O249" i="49"/>
  <c r="O250" i="49"/>
  <c r="O253" i="49"/>
  <c r="O254" i="49"/>
  <c r="O255" i="49"/>
  <c r="O256" i="49"/>
  <c r="O257" i="49"/>
  <c r="O258" i="49"/>
  <c r="L197" i="35"/>
  <c r="K197" i="35"/>
  <c r="L164" i="35"/>
  <c r="K164" i="35"/>
  <c r="L23" i="35"/>
  <c r="K23" i="35"/>
  <c r="L108" i="35"/>
  <c r="K108" i="35"/>
  <c r="L194" i="35"/>
  <c r="K194" i="35"/>
  <c r="L38" i="35"/>
  <c r="K38" i="35"/>
  <c r="L103" i="35"/>
  <c r="K103" i="35"/>
  <c r="L66" i="35"/>
  <c r="K66" i="35"/>
  <c r="L163" i="35"/>
  <c r="K163" i="35"/>
  <c r="L245" i="35"/>
  <c r="K245" i="35"/>
  <c r="L16" i="35"/>
  <c r="K16" i="35"/>
  <c r="M223" i="35"/>
  <c r="L223" i="35"/>
  <c r="K223" i="35"/>
  <c r="L49" i="35"/>
  <c r="K49" i="35"/>
  <c r="L228" i="35"/>
  <c r="K228" i="35"/>
  <c r="L89" i="35"/>
  <c r="K89" i="35"/>
  <c r="L88" i="35"/>
  <c r="K88" i="35"/>
  <c r="L15" i="35"/>
  <c r="K15" i="35"/>
  <c r="L120" i="35"/>
  <c r="K120" i="35"/>
  <c r="L46" i="35"/>
  <c r="K46" i="35"/>
  <c r="L165" i="35"/>
  <c r="K165" i="35"/>
  <c r="L31" i="35"/>
  <c r="K31" i="35"/>
  <c r="L132" i="35"/>
  <c r="K132" i="35"/>
  <c r="L140" i="35"/>
  <c r="K140" i="35"/>
  <c r="L237" i="35"/>
  <c r="K237" i="35"/>
  <c r="L218" i="35"/>
  <c r="K218" i="35"/>
  <c r="L186" i="35"/>
  <c r="K186" i="35"/>
  <c r="L13" i="35"/>
  <c r="K13" i="35"/>
  <c r="L37" i="35"/>
  <c r="K37" i="35"/>
  <c r="L263" i="35"/>
  <c r="K263" i="35"/>
  <c r="L106" i="35"/>
  <c r="K106" i="35"/>
  <c r="L170" i="35"/>
  <c r="K170" i="35"/>
  <c r="L145" i="35"/>
  <c r="K145" i="35"/>
  <c r="L104" i="35"/>
  <c r="K104" i="35"/>
  <c r="L270" i="35"/>
  <c r="L269" i="35"/>
  <c r="L268" i="35"/>
  <c r="L267" i="35"/>
  <c r="L266" i="35"/>
  <c r="L265" i="35"/>
  <c r="L264" i="35"/>
  <c r="L262" i="35"/>
  <c r="L261" i="35"/>
  <c r="L260" i="35"/>
  <c r="L259" i="35"/>
  <c r="L258" i="35"/>
  <c r="L257" i="35"/>
  <c r="L256" i="35"/>
  <c r="L255" i="35"/>
  <c r="L254" i="35"/>
  <c r="L253" i="35"/>
  <c r="L252" i="35"/>
  <c r="L251" i="35"/>
  <c r="L250" i="35"/>
  <c r="L249" i="35"/>
  <c r="L248" i="35"/>
  <c r="L247" i="35"/>
  <c r="L246" i="35"/>
  <c r="L244" i="35"/>
  <c r="L243" i="35"/>
  <c r="L242" i="35"/>
  <c r="L241" i="35"/>
  <c r="L240" i="35"/>
  <c r="L239" i="35"/>
  <c r="L238" i="35"/>
  <c r="L236" i="35"/>
  <c r="L235" i="35"/>
  <c r="L234" i="35"/>
  <c r="L232" i="35"/>
  <c r="L231" i="35"/>
  <c r="L230" i="35"/>
  <c r="L229" i="35"/>
  <c r="L227" i="35"/>
  <c r="L226" i="35"/>
  <c r="L225" i="35"/>
  <c r="L224" i="35"/>
  <c r="L222" i="35"/>
  <c r="L221" i="35"/>
  <c r="L220" i="35"/>
  <c r="L219" i="35"/>
  <c r="L217" i="35"/>
  <c r="L216" i="35"/>
  <c r="L215" i="35"/>
  <c r="L213" i="35"/>
  <c r="L212" i="35"/>
  <c r="L211" i="35"/>
  <c r="L210" i="35"/>
  <c r="L209" i="35"/>
  <c r="L208" i="35"/>
  <c r="L207" i="35"/>
  <c r="L206" i="35"/>
  <c r="L205" i="35"/>
  <c r="L204" i="35"/>
  <c r="L203" i="35"/>
  <c r="L202" i="35"/>
  <c r="L201" i="35"/>
  <c r="L200" i="35"/>
  <c r="L199" i="35"/>
  <c r="L198" i="35"/>
  <c r="L196" i="35"/>
  <c r="L195" i="35"/>
  <c r="L193" i="35"/>
  <c r="L192" i="35"/>
  <c r="L191" i="35"/>
  <c r="L190" i="35"/>
  <c r="L189" i="35"/>
  <c r="L188" i="35"/>
  <c r="L187" i="35"/>
  <c r="L185" i="35"/>
  <c r="L184" i="35"/>
  <c r="L180" i="35"/>
  <c r="L183" i="35"/>
  <c r="L182" i="35"/>
  <c r="L179" i="35"/>
  <c r="L181" i="35"/>
  <c r="L178" i="35"/>
  <c r="L177" i="35"/>
  <c r="L176" i="35"/>
  <c r="L175" i="35"/>
  <c r="L174" i="35"/>
  <c r="L173" i="35"/>
  <c r="L172" i="35"/>
  <c r="L171" i="35"/>
  <c r="L169" i="35"/>
  <c r="L168" i="35"/>
  <c r="L166" i="35"/>
  <c r="L162" i="35"/>
  <c r="L161" i="35"/>
  <c r="L160" i="35"/>
  <c r="L159" i="35"/>
  <c r="L158" i="35"/>
  <c r="L157" i="35"/>
  <c r="L156" i="35"/>
  <c r="L155" i="35"/>
  <c r="L153" i="35"/>
  <c r="L152" i="35"/>
  <c r="L151" i="35"/>
  <c r="L150" i="35"/>
  <c r="L149" i="35"/>
  <c r="L148" i="35"/>
  <c r="L147" i="35"/>
  <c r="L146" i="35"/>
  <c r="L144" i="35"/>
  <c r="L143" i="35"/>
  <c r="L142" i="35"/>
  <c r="L141" i="35"/>
  <c r="L139" i="35"/>
  <c r="L138" i="35"/>
  <c r="L137" i="35"/>
  <c r="L136" i="35"/>
  <c r="L135" i="35"/>
  <c r="L134" i="35"/>
  <c r="L133" i="35"/>
  <c r="L131" i="35"/>
  <c r="L130" i="35"/>
  <c r="L129" i="35"/>
  <c r="L128" i="35"/>
  <c r="L127" i="35"/>
  <c r="L126" i="35"/>
  <c r="L125" i="35"/>
  <c r="L124" i="35"/>
  <c r="L123" i="35"/>
  <c r="L122" i="35"/>
  <c r="L121" i="35"/>
  <c r="L119" i="35"/>
  <c r="L118" i="35"/>
  <c r="L117" i="35"/>
  <c r="L116" i="35"/>
  <c r="L115" i="35"/>
  <c r="L114" i="35"/>
  <c r="L113" i="35"/>
  <c r="L112" i="35"/>
  <c r="L111" i="35"/>
  <c r="L110" i="35"/>
  <c r="L109" i="35"/>
  <c r="L107" i="35"/>
  <c r="L105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8" i="35"/>
  <c r="L47" i="35"/>
  <c r="L45" i="35"/>
  <c r="L44" i="35"/>
  <c r="L43" i="35"/>
  <c r="L42" i="35"/>
  <c r="L41" i="35"/>
  <c r="L40" i="35"/>
  <c r="L39" i="35"/>
  <c r="L36" i="35"/>
  <c r="L35" i="35"/>
  <c r="L34" i="35"/>
  <c r="L33" i="35"/>
  <c r="L32" i="35"/>
  <c r="L30" i="35"/>
  <c r="L29" i="35"/>
  <c r="L28" i="35"/>
  <c r="L27" i="35"/>
  <c r="L26" i="35"/>
  <c r="L25" i="35"/>
  <c r="L24" i="35"/>
  <c r="L22" i="35"/>
  <c r="L21" i="35"/>
  <c r="L20" i="35"/>
  <c r="L19" i="35"/>
  <c r="L18" i="35"/>
  <c r="L17" i="35"/>
  <c r="L14" i="35"/>
  <c r="L12" i="35"/>
  <c r="L11" i="35"/>
  <c r="L10" i="35"/>
  <c r="L9" i="35"/>
  <c r="L8" i="35"/>
  <c r="L7" i="35"/>
  <c r="L6" i="35"/>
  <c r="L5" i="35"/>
  <c r="L4" i="35"/>
  <c r="K4" i="35"/>
  <c r="K5" i="35"/>
  <c r="K6" i="35"/>
  <c r="K7" i="35"/>
  <c r="K8" i="35"/>
  <c r="K9" i="35"/>
  <c r="K10" i="35"/>
  <c r="K11" i="35"/>
  <c r="K12" i="35"/>
  <c r="K14" i="35"/>
  <c r="K17" i="35"/>
  <c r="K18" i="35"/>
  <c r="K19" i="35"/>
  <c r="K20" i="35"/>
  <c r="K21" i="35"/>
  <c r="K22" i="35"/>
  <c r="K24" i="35"/>
  <c r="K25" i="35"/>
  <c r="K26" i="35"/>
  <c r="K27" i="35"/>
  <c r="K28" i="35"/>
  <c r="K29" i="35"/>
  <c r="K30" i="35"/>
  <c r="K32" i="35"/>
  <c r="K33" i="35"/>
  <c r="K34" i="35"/>
  <c r="K35" i="35"/>
  <c r="K36" i="35"/>
  <c r="K39" i="35"/>
  <c r="K40" i="35"/>
  <c r="K41" i="35"/>
  <c r="K42" i="35"/>
  <c r="K43" i="35"/>
  <c r="K44" i="35"/>
  <c r="K45" i="35"/>
  <c r="K47" i="35"/>
  <c r="K48" i="35"/>
  <c r="K50" i="35"/>
  <c r="K51" i="35"/>
  <c r="K52" i="35"/>
  <c r="K53" i="35"/>
  <c r="K54" i="35"/>
  <c r="K55" i="35"/>
  <c r="K56" i="35"/>
  <c r="K57" i="35"/>
  <c r="K58" i="35"/>
  <c r="K59" i="35"/>
  <c r="K60" i="35"/>
  <c r="K61" i="35"/>
  <c r="K62" i="35"/>
  <c r="K63" i="35"/>
  <c r="K64" i="35"/>
  <c r="K65" i="35"/>
  <c r="K67" i="35"/>
  <c r="K68" i="35"/>
  <c r="K69" i="35"/>
  <c r="K70" i="35"/>
  <c r="K71" i="35"/>
  <c r="K72" i="35"/>
  <c r="K73" i="35"/>
  <c r="K74" i="35"/>
  <c r="K75" i="35"/>
  <c r="K76" i="35"/>
  <c r="K77" i="35"/>
  <c r="K78" i="35"/>
  <c r="K79" i="35"/>
  <c r="K80" i="35"/>
  <c r="K81" i="35"/>
  <c r="K82" i="35"/>
  <c r="K83" i="35"/>
  <c r="K84" i="35"/>
  <c r="K85" i="35"/>
  <c r="K86" i="35"/>
  <c r="K87" i="35"/>
  <c r="K90" i="35"/>
  <c r="K91" i="35"/>
  <c r="K92" i="35"/>
  <c r="K93" i="35"/>
  <c r="K94" i="35"/>
  <c r="K95" i="35"/>
  <c r="K96" i="35"/>
  <c r="K97" i="35"/>
  <c r="K98" i="35"/>
  <c r="K99" i="35"/>
  <c r="K100" i="35"/>
  <c r="K101" i="35"/>
  <c r="K105" i="35"/>
  <c r="K107" i="35"/>
  <c r="K109" i="35"/>
  <c r="K110" i="35"/>
  <c r="K111" i="35"/>
  <c r="K112" i="35"/>
  <c r="K113" i="35"/>
  <c r="K114" i="35"/>
  <c r="K115" i="35"/>
  <c r="K116" i="35"/>
  <c r="K117" i="35"/>
  <c r="K118" i="35"/>
  <c r="K119" i="35"/>
  <c r="K121" i="35"/>
  <c r="K122" i="35"/>
  <c r="K123" i="35"/>
  <c r="K124" i="35"/>
  <c r="K125" i="35"/>
  <c r="K126" i="35"/>
  <c r="K127" i="35"/>
  <c r="K128" i="35"/>
  <c r="K129" i="35"/>
  <c r="K130" i="35"/>
  <c r="K131" i="35"/>
  <c r="K133" i="35"/>
  <c r="K134" i="35"/>
  <c r="K135" i="35"/>
  <c r="K136" i="35"/>
  <c r="K137" i="35"/>
  <c r="K138" i="35"/>
  <c r="K139" i="35"/>
  <c r="K141" i="35"/>
  <c r="K142" i="35"/>
  <c r="K143" i="35"/>
  <c r="K144" i="35"/>
  <c r="K146" i="35"/>
  <c r="K147" i="35"/>
  <c r="K148" i="35"/>
  <c r="K149" i="35"/>
  <c r="K150" i="35"/>
  <c r="K151" i="35"/>
  <c r="K152" i="35"/>
  <c r="K153" i="35"/>
  <c r="K155" i="35"/>
  <c r="K156" i="35"/>
  <c r="K157" i="35"/>
  <c r="K158" i="35"/>
  <c r="K159" i="35"/>
  <c r="K160" i="35"/>
  <c r="K161" i="35"/>
  <c r="K162" i="35"/>
  <c r="K166" i="35"/>
  <c r="K168" i="35"/>
  <c r="K169" i="35"/>
  <c r="K171" i="35"/>
  <c r="K172" i="35"/>
  <c r="K173" i="35"/>
  <c r="K174" i="35"/>
  <c r="K175" i="35"/>
  <c r="K176" i="35"/>
  <c r="K177" i="35"/>
  <c r="K178" i="35"/>
  <c r="K181" i="35"/>
  <c r="K179" i="35"/>
  <c r="K182" i="35"/>
  <c r="K183" i="35"/>
  <c r="K180" i="35"/>
  <c r="K184" i="35"/>
  <c r="K185" i="35"/>
  <c r="K187" i="35"/>
  <c r="K188" i="35"/>
  <c r="K189" i="35"/>
  <c r="K190" i="35"/>
  <c r="K191" i="35"/>
  <c r="K192" i="35"/>
  <c r="K193" i="35"/>
  <c r="K195" i="35"/>
  <c r="K196" i="35"/>
  <c r="K198" i="35"/>
  <c r="K199" i="35"/>
  <c r="K200" i="35"/>
  <c r="K201" i="35"/>
  <c r="K202" i="35"/>
  <c r="K203" i="35"/>
  <c r="K204" i="35"/>
  <c r="K205" i="35"/>
  <c r="K206" i="35"/>
  <c r="K207" i="35"/>
  <c r="K208" i="35"/>
  <c r="K209" i="35"/>
  <c r="K210" i="35"/>
  <c r="K211" i="35"/>
  <c r="K212" i="35"/>
  <c r="K213" i="35"/>
  <c r="K215" i="35"/>
  <c r="K216" i="35"/>
  <c r="K217" i="35"/>
  <c r="K219" i="35"/>
  <c r="K220" i="35"/>
  <c r="K221" i="35"/>
  <c r="K222" i="35"/>
  <c r="K224" i="35"/>
  <c r="K225" i="35"/>
  <c r="K226" i="35"/>
  <c r="K227" i="35"/>
  <c r="K229" i="35"/>
  <c r="K230" i="35"/>
  <c r="K231" i="35"/>
  <c r="K232" i="35"/>
  <c r="K234" i="35"/>
  <c r="K235" i="35"/>
  <c r="K236" i="35"/>
  <c r="K238" i="35"/>
  <c r="K239" i="35"/>
  <c r="K240" i="35"/>
  <c r="K241" i="35"/>
  <c r="K242" i="35"/>
  <c r="K243" i="35"/>
  <c r="K244" i="35"/>
  <c r="K246" i="35"/>
  <c r="K247" i="35"/>
  <c r="K248" i="35"/>
  <c r="K249" i="35"/>
  <c r="K250" i="35"/>
  <c r="K251" i="35"/>
  <c r="K252" i="35"/>
  <c r="K253" i="35"/>
  <c r="K254" i="35"/>
  <c r="K255" i="35"/>
  <c r="K256" i="35"/>
  <c r="K257" i="35"/>
  <c r="K258" i="35"/>
  <c r="K259" i="35"/>
  <c r="K260" i="35"/>
  <c r="K261" i="35"/>
  <c r="K262" i="35"/>
  <c r="K264" i="35"/>
  <c r="K265" i="35"/>
  <c r="K266" i="35"/>
  <c r="K267" i="35"/>
  <c r="K268" i="35"/>
  <c r="K269" i="35"/>
  <c r="K270" i="35"/>
  <c r="N174" i="49" l="1"/>
  <c r="N84" i="49"/>
  <c r="N90" i="49"/>
  <c r="N243" i="49"/>
  <c r="N18" i="49"/>
  <c r="N156" i="49"/>
  <c r="N246" i="49"/>
  <c r="N186" i="49"/>
  <c r="N168" i="49"/>
  <c r="N43" i="49"/>
  <c r="B6" i="48"/>
  <c r="B8" i="48"/>
  <c r="B10" i="48" s="1"/>
  <c r="H67" i="53"/>
  <c r="N3" i="53"/>
  <c r="L9" i="53"/>
  <c r="N106" i="49"/>
  <c r="P9" i="17"/>
  <c r="R9" i="17"/>
  <c r="O51" i="17"/>
  <c r="N10" i="49"/>
  <c r="N192" i="49"/>
  <c r="N101" i="49"/>
  <c r="N7" i="49"/>
  <c r="N6" i="49"/>
  <c r="N222" i="49"/>
  <c r="N39" i="49"/>
  <c r="N214" i="49"/>
  <c r="N110" i="49"/>
  <c r="N44" i="49"/>
  <c r="N183" i="49"/>
  <c r="N232" i="49"/>
  <c r="N239" i="49"/>
  <c r="N122" i="49"/>
  <c r="N61" i="49"/>
  <c r="N230" i="49"/>
  <c r="N180" i="49"/>
  <c r="N113" i="49"/>
  <c r="N53" i="49"/>
  <c r="N103" i="49"/>
  <c r="N248" i="49"/>
  <c r="N189" i="49"/>
  <c r="N131" i="49"/>
  <c r="N69" i="49"/>
  <c r="N212" i="49"/>
  <c r="N163" i="49"/>
  <c r="N34" i="49"/>
  <c r="N204" i="49"/>
  <c r="N153" i="49"/>
  <c r="N95" i="49"/>
  <c r="N221" i="49"/>
  <c r="N201" i="49"/>
  <c r="N144" i="49"/>
  <c r="N86" i="49"/>
  <c r="N22" i="49"/>
  <c r="N256" i="49"/>
  <c r="N136" i="49"/>
  <c r="N78" i="49"/>
  <c r="N19" i="49"/>
  <c r="N255" i="49"/>
  <c r="N247" i="49"/>
  <c r="N238" i="49"/>
  <c r="N229" i="49"/>
  <c r="N220" i="49"/>
  <c r="N211" i="49"/>
  <c r="N203" i="49"/>
  <c r="N196" i="49"/>
  <c r="N188" i="49"/>
  <c r="N179" i="49"/>
  <c r="N171" i="49"/>
  <c r="N162" i="49"/>
  <c r="N151" i="49"/>
  <c r="N143" i="49"/>
  <c r="N130" i="49"/>
  <c r="N121" i="49"/>
  <c r="N112" i="49"/>
  <c r="N102" i="49"/>
  <c r="N94" i="49"/>
  <c r="N85" i="49"/>
  <c r="N77" i="49"/>
  <c r="N68" i="49"/>
  <c r="N60" i="49"/>
  <c r="N52" i="49"/>
  <c r="N42" i="49"/>
  <c r="N33" i="49"/>
  <c r="N21" i="49"/>
  <c r="N13" i="49"/>
  <c r="N161" i="49"/>
  <c r="N254" i="49"/>
  <c r="N245" i="49"/>
  <c r="N237" i="49"/>
  <c r="N228" i="49"/>
  <c r="N219" i="49"/>
  <c r="N210" i="49"/>
  <c r="N202" i="49"/>
  <c r="N195" i="49"/>
  <c r="N187" i="49"/>
  <c r="N178" i="49"/>
  <c r="N170" i="49"/>
  <c r="N160" i="49"/>
  <c r="N150" i="49"/>
  <c r="N142" i="49"/>
  <c r="N135" i="49"/>
  <c r="N129" i="49"/>
  <c r="N120" i="49"/>
  <c r="N111" i="49"/>
  <c r="N93" i="49"/>
  <c r="N76" i="49"/>
  <c r="N67" i="49"/>
  <c r="N59" i="49"/>
  <c r="N51" i="49"/>
  <c r="N41" i="49"/>
  <c r="N32" i="49"/>
  <c r="N27" i="49"/>
  <c r="N20" i="49"/>
  <c r="N12" i="49"/>
  <c r="N124" i="49"/>
  <c r="N253" i="49"/>
  <c r="N244" i="49"/>
  <c r="N236" i="49"/>
  <c r="N227" i="49"/>
  <c r="N218" i="49"/>
  <c r="N209" i="49"/>
  <c r="N185" i="49"/>
  <c r="N177" i="49"/>
  <c r="N169" i="49"/>
  <c r="N159" i="49"/>
  <c r="N149" i="49"/>
  <c r="N141" i="49"/>
  <c r="N128" i="49"/>
  <c r="N119" i="49"/>
  <c r="N109" i="49"/>
  <c r="N100" i="49"/>
  <c r="N92" i="49"/>
  <c r="N83" i="49"/>
  <c r="N75" i="49"/>
  <c r="N66" i="49"/>
  <c r="N58" i="49"/>
  <c r="N49" i="49"/>
  <c r="N40" i="49"/>
  <c r="N31" i="49"/>
  <c r="N11" i="49"/>
  <c r="N191" i="49"/>
  <c r="N50" i="49"/>
  <c r="N4" i="49"/>
  <c r="N252" i="49"/>
  <c r="N242" i="49"/>
  <c r="N235" i="49"/>
  <c r="N226" i="49"/>
  <c r="N217" i="49"/>
  <c r="N208" i="49"/>
  <c r="N200" i="49"/>
  <c r="N184" i="49"/>
  <c r="N176" i="49"/>
  <c r="N167" i="49"/>
  <c r="N158" i="49"/>
  <c r="N148" i="49"/>
  <c r="N140" i="49"/>
  <c r="N134" i="49"/>
  <c r="N127" i="49"/>
  <c r="N118" i="49"/>
  <c r="N108" i="49"/>
  <c r="N99" i="49"/>
  <c r="N91" i="49"/>
  <c r="N82" i="49"/>
  <c r="N74" i="49"/>
  <c r="N65" i="49"/>
  <c r="N57" i="49"/>
  <c r="N48" i="49"/>
  <c r="N38" i="49"/>
  <c r="N30" i="49"/>
  <c r="N26" i="49"/>
  <c r="N17" i="49"/>
  <c r="N9" i="49"/>
  <c r="N259" i="49"/>
  <c r="N251" i="49"/>
  <c r="N241" i="49"/>
  <c r="N234" i="49"/>
  <c r="N225" i="49"/>
  <c r="N216" i="49"/>
  <c r="N207" i="49"/>
  <c r="N199" i="49"/>
  <c r="N194" i="49"/>
  <c r="N175" i="49"/>
  <c r="N166" i="49"/>
  <c r="N157" i="49"/>
  <c r="N147" i="49"/>
  <c r="N139" i="49"/>
  <c r="N133" i="49"/>
  <c r="N126" i="49"/>
  <c r="N117" i="49"/>
  <c r="N107" i="49"/>
  <c r="N98" i="49"/>
  <c r="N89" i="49"/>
  <c r="N81" i="49"/>
  <c r="N72" i="49"/>
  <c r="N64" i="49"/>
  <c r="N56" i="49"/>
  <c r="N47" i="49"/>
  <c r="N37" i="49"/>
  <c r="N29" i="49"/>
  <c r="N25" i="49"/>
  <c r="N16" i="49"/>
  <c r="N8" i="49"/>
  <c r="N73" i="49"/>
  <c r="N258" i="49"/>
  <c r="N250" i="49"/>
  <c r="N233" i="49"/>
  <c r="N224" i="49"/>
  <c r="N215" i="49"/>
  <c r="N206" i="49"/>
  <c r="N198" i="49"/>
  <c r="N193" i="49"/>
  <c r="N182" i="49"/>
  <c r="N173" i="49"/>
  <c r="N165" i="49"/>
  <c r="N155" i="49"/>
  <c r="N146" i="49"/>
  <c r="N138" i="49"/>
  <c r="N125" i="49"/>
  <c r="N116" i="49"/>
  <c r="N105" i="49"/>
  <c r="N97" i="49"/>
  <c r="N88" i="49"/>
  <c r="N80" i="49"/>
  <c r="N71" i="49"/>
  <c r="N63" i="49"/>
  <c r="N55" i="49"/>
  <c r="N46" i="49"/>
  <c r="N36" i="49"/>
  <c r="N28" i="49"/>
  <c r="N24" i="49"/>
  <c r="N15" i="49"/>
  <c r="N5" i="49"/>
  <c r="N257" i="49"/>
  <c r="N249" i="49"/>
  <c r="N240" i="49"/>
  <c r="N231" i="49"/>
  <c r="N223" i="49"/>
  <c r="N213" i="49"/>
  <c r="N205" i="49"/>
  <c r="N197" i="49"/>
  <c r="N190" i="49"/>
  <c r="N181" i="49"/>
  <c r="N172" i="49"/>
  <c r="N164" i="49"/>
  <c r="N154" i="49"/>
  <c r="N145" i="49"/>
  <c r="N137" i="49"/>
  <c r="N132" i="49"/>
  <c r="N123" i="49"/>
  <c r="N115" i="49"/>
  <c r="N104" i="49"/>
  <c r="N96" i="49"/>
  <c r="N87" i="49"/>
  <c r="N79" i="49"/>
  <c r="N70" i="49"/>
  <c r="N62" i="49"/>
  <c r="N54" i="49"/>
  <c r="N45" i="49"/>
  <c r="N35" i="49"/>
  <c r="N23" i="49"/>
  <c r="N14" i="49"/>
  <c r="N152" i="49"/>
  <c r="N114" i="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 Moran</author>
    <author>tc={DC621FBB-5CB1-46E9-B961-6AD165AECA11}</author>
    <author>tc={39A8235D-6016-46A1-B17B-6834033243D4}</author>
    <author>tc={B68E0EC7-A310-401D-AE8E-9E737C60AF03}</author>
    <author>tc={BBB96E87-0E19-4833-A334-5BC4E2F16D8B}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Accepted Values:
Active
Leave
Leave (B)
Trial</t>
        </r>
      </text>
    </comment>
    <comment ref="K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Age 22-29 with parent member</t>
        </r>
      </text>
    </comment>
    <comment ref="O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Mary Moran:</t>
        </r>
        <r>
          <rPr>
            <sz val="9"/>
            <color indexed="81"/>
            <rFont val="Tahoma"/>
            <family val="2"/>
          </rPr>
          <t xml:space="preserve">
Bill for 2 bag storage</t>
        </r>
      </text>
    </comment>
    <comment ref="P37" authorId="1" shapeId="0" xr:uid="{DC621FBB-5CB1-46E9-B961-6AD165AECA1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min, moving half year</t>
      </text>
    </comment>
    <comment ref="A5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Pre-paid dues / invoice should only be Fees</t>
        </r>
      </text>
    </comment>
    <comment ref="M6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Mary Moran:</t>
        </r>
        <r>
          <rPr>
            <sz val="9"/>
            <color indexed="81"/>
            <rFont val="Tahoma"/>
            <family val="2"/>
          </rPr>
          <t xml:space="preserve">
Bill for 2 Lockers</t>
        </r>
      </text>
    </comment>
    <comment ref="P90" authorId="2" shapeId="0" xr:uid="{39A8235D-6016-46A1-B17B-6834033243D4}">
      <text>
        <t>[Threaded comment]
Your version of Excel allows you to read this threaded comment; however, any edits to it will get removed if the file is opened in a newer version of Excel. Learn more: https://go.microsoft.com/fwlink/?linkid=870924
Comment:
    Mid Season Promo</t>
      </text>
    </comment>
    <comment ref="Q108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Mary Moran:</t>
        </r>
        <r>
          <rPr>
            <sz val="9"/>
            <color indexed="81"/>
            <rFont val="Tahoma"/>
            <family val="2"/>
          </rPr>
          <t xml:space="preserve">
Son - Eddie</t>
        </r>
      </text>
    </comment>
    <comment ref="P156" authorId="3" shapeId="0" xr:uid="{B68E0EC7-A310-401D-AE8E-9E737C60AF03}">
      <text>
        <t>[Threaded comment]
Your version of Excel allows you to read this threaded comment; however, any edits to it will get removed if the file is opened in a newer version of Excel. Learn more: https://go.microsoft.com/fwlink/?linkid=870924
Comment:
    Mid-season, ½ food min</t>
      </text>
    </comment>
    <comment ref="G16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10/24/1950</t>
        </r>
      </text>
    </comment>
    <comment ref="A18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Mary Moran:
2025 LOTTERY WINNER</t>
        </r>
      </text>
    </comment>
    <comment ref="O183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Mary Moran:</t>
        </r>
        <r>
          <rPr>
            <sz val="9"/>
            <color indexed="81"/>
            <rFont val="Tahoma"/>
            <family val="2"/>
          </rPr>
          <t xml:space="preserve">
Bill for 2 bag storage</t>
        </r>
      </text>
    </comment>
    <comment ref="O215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Mary Moran:</t>
        </r>
        <r>
          <rPr>
            <sz val="9"/>
            <color indexed="81"/>
            <rFont val="Tahoma"/>
            <family val="2"/>
          </rPr>
          <t xml:space="preserve">
Bill for 2 bag storage
</t>
        </r>
      </text>
    </comment>
    <comment ref="A2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Son membership not needed for lotto eligibility</t>
        </r>
      </text>
    </comment>
    <comment ref="M22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Mary Moran:</t>
        </r>
        <r>
          <rPr>
            <sz val="9"/>
            <color indexed="81"/>
            <rFont val="Tahoma"/>
            <family val="2"/>
          </rPr>
          <t xml:space="preserve">
Bill for 2</t>
        </r>
      </text>
    </comment>
    <comment ref="C22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Upgraded from AGG to AG on 5/31/21</t>
        </r>
      </text>
    </comment>
    <comment ref="P246" authorId="4" shapeId="0" xr:uid="{BBB96E87-0E19-4833-A334-5BC4E2F16D8B}">
      <text>
        <t>[Threaded comment]
Your version of Excel allows you to read this threaded comment; however, any edits to it will get removed if the file is opened in a newer version of Excel. Learn more: https://go.microsoft.com/fwlink/?linkid=870924
Comment:
    Mid-season, ½ food min</t>
      </text>
    </comment>
    <comment ref="P24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Mary Moran:</t>
        </r>
        <r>
          <rPr>
            <sz val="9"/>
            <color indexed="81"/>
            <rFont val="Tahoma"/>
            <family val="2"/>
          </rPr>
          <t xml:space="preserve">
Special Deal - No food min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 Moran</author>
  </authors>
  <commentList>
    <comment ref="A23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Upgraded from AGG to AG on 5/31/21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 Moran</author>
  </authors>
  <commentList>
    <comment ref="C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Accepted Values:
Active
Leave
Leave (B)
Trial</t>
        </r>
      </text>
    </comment>
    <comment ref="A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Lottery winner - dues are free for 2022</t>
        </r>
      </text>
    </comment>
    <comment ref="A1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Mail the statement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Bill for 2 lockers</t>
        </r>
      </text>
    </comment>
    <comment ref="A79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Pays Lake Dues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Mary Moran:</t>
        </r>
        <r>
          <rPr>
            <sz val="9"/>
            <color indexed="81"/>
            <rFont val="Tahoma"/>
            <family val="2"/>
          </rPr>
          <t xml:space="preserve">
2022 Lottery Winner</t>
        </r>
      </text>
    </comment>
    <comment ref="B244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Upgraded from AGG to AG on 5/31/21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 Moran</author>
  </authors>
  <commentList>
    <comment ref="E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Decision coming 3/31</t>
        </r>
      </text>
    </comment>
  </commentList>
</comments>
</file>

<file path=xl/sharedStrings.xml><?xml version="1.0" encoding="utf-8"?>
<sst xmlns="http://schemas.openxmlformats.org/spreadsheetml/2006/main" count="4541" uniqueCount="1021">
  <si>
    <t xml:space="preserve"> </t>
  </si>
  <si>
    <t>Name</t>
  </si>
  <si>
    <t>Type</t>
  </si>
  <si>
    <t>B</t>
  </si>
  <si>
    <t>J</t>
  </si>
  <si>
    <t>F</t>
  </si>
  <si>
    <t>Bag Storage</t>
  </si>
  <si>
    <t>A</t>
  </si>
  <si>
    <t>HG</t>
  </si>
  <si>
    <t>AGG</t>
  </si>
  <si>
    <t>Paid</t>
  </si>
  <si>
    <t>G</t>
  </si>
  <si>
    <t>AGH</t>
  </si>
  <si>
    <t>HOG</t>
  </si>
  <si>
    <t>H</t>
  </si>
  <si>
    <t>Food</t>
  </si>
  <si>
    <t>G+75</t>
  </si>
  <si>
    <t>HM</t>
  </si>
  <si>
    <t>HF</t>
  </si>
  <si>
    <t>AG-Special</t>
  </si>
  <si>
    <t>S</t>
  </si>
  <si>
    <t>Rizzo, Dino</t>
  </si>
  <si>
    <t>Saypol, Robert</t>
  </si>
  <si>
    <t>Member Name</t>
  </si>
  <si>
    <t>Scelba, Anthony</t>
  </si>
  <si>
    <t>AG</t>
  </si>
  <si>
    <t>A-Special</t>
  </si>
  <si>
    <t>Baars, Dieter</t>
  </si>
  <si>
    <t>Address</t>
  </si>
  <si>
    <t>AGG+75</t>
  </si>
  <si>
    <t>New Members</t>
  </si>
  <si>
    <t>McGrady, Nancy</t>
  </si>
  <si>
    <t>Platt, Michael</t>
  </si>
  <si>
    <t>Fusco, Joe</t>
  </si>
  <si>
    <t>Crawford, Brian</t>
  </si>
  <si>
    <t>Cahill, Jack</t>
  </si>
  <si>
    <t>Donnelly, Gerard</t>
  </si>
  <si>
    <t>Donnelly, Chris</t>
  </si>
  <si>
    <t>Havill, Todd</t>
  </si>
  <si>
    <t>Swede, Pamela</t>
  </si>
  <si>
    <t>Tabatneck, Jim</t>
  </si>
  <si>
    <t>Walter, Fred</t>
  </si>
  <si>
    <t>Haring, Thomas</t>
  </si>
  <si>
    <t>Peterson, Carl</t>
  </si>
  <si>
    <t>March, Lou</t>
  </si>
  <si>
    <t>Maher, Tim</t>
  </si>
  <si>
    <t>Lima, Salvatore</t>
  </si>
  <si>
    <t>Pasckvale, Thomas</t>
  </si>
  <si>
    <t>Day, Nanette</t>
  </si>
  <si>
    <t>Jacobs, John</t>
  </si>
  <si>
    <t>Rogers, Lee</t>
  </si>
  <si>
    <t>Hurleigh, Brian</t>
  </si>
  <si>
    <t>Chanfrau, Michael</t>
  </si>
  <si>
    <t>Halewicz, Ben</t>
  </si>
  <si>
    <t>Durgana, James</t>
  </si>
  <si>
    <t>Minogue, Richard</t>
  </si>
  <si>
    <t>Cumings, Bruce</t>
  </si>
  <si>
    <t>Felsman, Wayne</t>
  </si>
  <si>
    <t>Sourial, Raymond</t>
  </si>
  <si>
    <t>Carpenter, Ryan</t>
  </si>
  <si>
    <t>Meghan</t>
  </si>
  <si>
    <t>Donnelly, Mark</t>
  </si>
  <si>
    <t>Soldo, Carole</t>
  </si>
  <si>
    <t>Sweeney, John</t>
  </si>
  <si>
    <t>Delohery, Zoe</t>
  </si>
  <si>
    <t>Barwick, Robert</t>
  </si>
  <si>
    <t>Smith, Robert</t>
  </si>
  <si>
    <t>Rizzo, Risa</t>
  </si>
  <si>
    <t>Spouse</t>
  </si>
  <si>
    <t>Rita</t>
  </si>
  <si>
    <t>Chris</t>
  </si>
  <si>
    <t>Libby, Ross</t>
  </si>
  <si>
    <t>Kay</t>
  </si>
  <si>
    <t>Saltiel, Ron</t>
  </si>
  <si>
    <t>Smith, Dan</t>
  </si>
  <si>
    <t>Finnegan, Anna</t>
  </si>
  <si>
    <t>George</t>
  </si>
  <si>
    <t>Czar, Cathy</t>
  </si>
  <si>
    <t>Maria</t>
  </si>
  <si>
    <t>Moody, James</t>
  </si>
  <si>
    <t>Robert</t>
  </si>
  <si>
    <t>Alex</t>
  </si>
  <si>
    <t>Petriello, Matthew</t>
  </si>
  <si>
    <t>Sasso, Jill</t>
  </si>
  <si>
    <t>Shanahan, Chris</t>
  </si>
  <si>
    <t>Anne</t>
  </si>
  <si>
    <t>Forlenza, John</t>
  </si>
  <si>
    <t>Ludwig, Stephen</t>
  </si>
  <si>
    <t>Nielsen, Jamie</t>
  </si>
  <si>
    <t>Olsen, Patricia</t>
  </si>
  <si>
    <t>Amoruso, Robert</t>
  </si>
  <si>
    <t>Coppolecchia, Matthew</t>
  </si>
  <si>
    <t>Feeney, Matthew</t>
  </si>
  <si>
    <t>Freer, Peter</t>
  </si>
  <si>
    <t>Freer, Terrance</t>
  </si>
  <si>
    <t>Fusco, Mario</t>
  </si>
  <si>
    <t>Lashell, William</t>
  </si>
  <si>
    <t>Martino, Anthony</t>
  </si>
  <si>
    <t>Martino, Michael</t>
  </si>
  <si>
    <t>Mills, Stephen</t>
  </si>
  <si>
    <t>Pignatello, Paul</t>
  </si>
  <si>
    <t>Seidman, Mitchell</t>
  </si>
  <si>
    <t>Shannon, Joseph</t>
  </si>
  <si>
    <t>Stephens, Jeff</t>
  </si>
  <si>
    <t>Vaccaro, Nicholas</t>
  </si>
  <si>
    <t>Depetris, Chris</t>
  </si>
  <si>
    <t>Laudi, Bruce</t>
  </si>
  <si>
    <t>Perez, Eddie</t>
  </si>
  <si>
    <t>Raiser, Mark</t>
  </si>
  <si>
    <t>Fierro, Thomas</t>
  </si>
  <si>
    <t>Lennon, Joseph</t>
  </si>
  <si>
    <t>Mathisen, Thomas</t>
  </si>
  <si>
    <t>Latosa, Anthony</t>
  </si>
  <si>
    <t>Phelan, James</t>
  </si>
  <si>
    <t>Tomback, Jeff</t>
  </si>
  <si>
    <t>DeLuccia, Dean</t>
  </si>
  <si>
    <t>DiPaola, John</t>
  </si>
  <si>
    <t>Fiorentino, Michael</t>
  </si>
  <si>
    <t>Formosa, William</t>
  </si>
  <si>
    <t>Doris</t>
  </si>
  <si>
    <t>Ganguzza, Joe</t>
  </si>
  <si>
    <t>Fran</t>
  </si>
  <si>
    <t>Montesano, James</t>
  </si>
  <si>
    <t>Moran, Daniel</t>
  </si>
  <si>
    <t>O'Donnell, John</t>
  </si>
  <si>
    <t>Priestner, Lisa</t>
  </si>
  <si>
    <t>Sullivan, Ken</t>
  </si>
  <si>
    <t>Zaranski, Adam</t>
  </si>
  <si>
    <t>Kokos, Alex</t>
  </si>
  <si>
    <t>Kevin.Brian</t>
  </si>
  <si>
    <t>Bowie, David</t>
  </si>
  <si>
    <t>Byrne, Mark</t>
  </si>
  <si>
    <t>DiVito, Vincent</t>
  </si>
  <si>
    <t>Fasolo, Frank</t>
  </si>
  <si>
    <t>Hasenbein, Chris</t>
  </si>
  <si>
    <t>Lyons, Joan</t>
  </si>
  <si>
    <t>McMahon, Gerry</t>
  </si>
  <si>
    <t>Patten, Claire</t>
  </si>
  <si>
    <t>Wolf, Adam</t>
  </si>
  <si>
    <t>Scancarella, Joseph</t>
  </si>
  <si>
    <t>Joan</t>
  </si>
  <si>
    <t>Devries, Timothy</t>
  </si>
  <si>
    <t>Bauer, Leo</t>
  </si>
  <si>
    <t>Downs, George</t>
  </si>
  <si>
    <t>Federici, Alan</t>
  </si>
  <si>
    <t>Rametta, Sal</t>
  </si>
  <si>
    <t>Devins, Mike</t>
  </si>
  <si>
    <t>Cote, Jake</t>
  </si>
  <si>
    <t>Sullivan, Ryan</t>
  </si>
  <si>
    <t>Dowd, John</t>
  </si>
  <si>
    <t>Sklar, Peter</t>
  </si>
  <si>
    <t>Biagini, Randy</t>
  </si>
  <si>
    <t>Kim</t>
  </si>
  <si>
    <t>Magno, Bob</t>
  </si>
  <si>
    <t>McNutt, Bruce</t>
  </si>
  <si>
    <t>Jennifer</t>
  </si>
  <si>
    <t>Dominguez, Christian</t>
  </si>
  <si>
    <t>Garcia, Eric</t>
  </si>
  <si>
    <t>Uhlein, Tom</t>
  </si>
  <si>
    <t>Colicchio, Phil</t>
  </si>
  <si>
    <t>Edie, Galen</t>
  </si>
  <si>
    <t>Fitzpatrick, Thomas</t>
  </si>
  <si>
    <t>Giardina, Carmin</t>
  </si>
  <si>
    <t>Kishfy, Edward</t>
  </si>
  <si>
    <t>Taylor</t>
  </si>
  <si>
    <t>Patten, Robert</t>
  </si>
  <si>
    <t>Puccio, Frank</t>
  </si>
  <si>
    <t>McConeghy, Michael</t>
  </si>
  <si>
    <t>Bolton, Jonathan</t>
  </si>
  <si>
    <t>Dejewski, Al</t>
  </si>
  <si>
    <t>Isaacson, Craig</t>
  </si>
  <si>
    <t>Oriente, Frank</t>
  </si>
  <si>
    <t>Wyatt, Darren</t>
  </si>
  <si>
    <t>Iuso, Richard</t>
  </si>
  <si>
    <t>Georgette Hannussak</t>
  </si>
  <si>
    <t>Livingston, Arthur</t>
  </si>
  <si>
    <t>Pfau, Philip</t>
  </si>
  <si>
    <t>Axberg, George</t>
  </si>
  <si>
    <t>McNamee, Charles</t>
  </si>
  <si>
    <t>January</t>
  </si>
  <si>
    <t>February</t>
  </si>
  <si>
    <t>March</t>
  </si>
  <si>
    <t>April</t>
  </si>
  <si>
    <t>May</t>
  </si>
  <si>
    <t>June</t>
  </si>
  <si>
    <t xml:space="preserve">July </t>
  </si>
  <si>
    <t>August</t>
  </si>
  <si>
    <t>Balance Due</t>
  </si>
  <si>
    <t>Forlenza, Jay</t>
  </si>
  <si>
    <t>Forlenza, Richard</t>
  </si>
  <si>
    <t>Swanson, Joseph</t>
  </si>
  <si>
    <t>Dennerlein, Robert</t>
  </si>
  <si>
    <t>Mazzie, Carl</t>
  </si>
  <si>
    <t>Lorraine</t>
  </si>
  <si>
    <t>Dowd, Brendan</t>
  </si>
  <si>
    <t>Liman, Lawrence</t>
  </si>
  <si>
    <t>Benedetto, Frank</t>
  </si>
  <si>
    <t>DiAgostini, John</t>
  </si>
  <si>
    <t>Tina</t>
  </si>
  <si>
    <t>Stanchak, Scott</t>
  </si>
  <si>
    <t>Lisa</t>
  </si>
  <si>
    <t>Cerbone, Steve</t>
  </si>
  <si>
    <t>Vigorito, Tom</t>
  </si>
  <si>
    <t>Kudrik, Dan</t>
  </si>
  <si>
    <t>Newingham, David</t>
  </si>
  <si>
    <t>Sisti, James</t>
  </si>
  <si>
    <t>Jody</t>
  </si>
  <si>
    <t>Weiss, Peter</t>
  </si>
  <si>
    <t>Downs, Scott</t>
  </si>
  <si>
    <t>Lee, Victor</t>
  </si>
  <si>
    <t>Avedissian, Christian</t>
  </si>
  <si>
    <t>Avedissian, Justin</t>
  </si>
  <si>
    <t>Becker, Rosemarie</t>
  </si>
  <si>
    <t>Daghlian, John</t>
  </si>
  <si>
    <t>Michelle</t>
  </si>
  <si>
    <t>Loretta</t>
  </si>
  <si>
    <t>McGuire, John</t>
  </si>
  <si>
    <t>Rankin, Michael</t>
  </si>
  <si>
    <t>Scazzaro, James</t>
  </si>
  <si>
    <t>Jacobson, Hal</t>
  </si>
  <si>
    <t>Fran Pinto</t>
  </si>
  <si>
    <t>Kirincich, Joseph</t>
  </si>
  <si>
    <t>Macones, Jason</t>
  </si>
  <si>
    <t>Weinstein, Brian</t>
  </si>
  <si>
    <t>Byram, John</t>
  </si>
  <si>
    <t>Cadematori, Michael</t>
  </si>
  <si>
    <t>Falato, Richard</t>
  </si>
  <si>
    <t>Pat</t>
  </si>
  <si>
    <t>Maron, Lawrence</t>
  </si>
  <si>
    <t>Hensen, Reid</t>
  </si>
  <si>
    <t>Calise, Robert</t>
  </si>
  <si>
    <t>Fitzpatrick, Terrence</t>
  </si>
  <si>
    <t>Laniado, Jeff</t>
  </si>
  <si>
    <t>Martin, Keith</t>
  </si>
  <si>
    <t>Bayley, Robert</t>
  </si>
  <si>
    <t>Haas, Charles</t>
  </si>
  <si>
    <t>Hughes, Jim</t>
  </si>
  <si>
    <t>O'Reilly, Jack</t>
  </si>
  <si>
    <t>Pugliese, Carmine</t>
  </si>
  <si>
    <t>Sileno, Robert</t>
  </si>
  <si>
    <t>Moondra, Manoj</t>
  </si>
  <si>
    <t>Finnegan, Don</t>
  </si>
  <si>
    <t>Donofrio, Pete</t>
  </si>
  <si>
    <t>D'Arienzo, John</t>
  </si>
  <si>
    <t>Holland, Gerald</t>
  </si>
  <si>
    <t>Phyllis</t>
  </si>
  <si>
    <t>Kipnis, Steven</t>
  </si>
  <si>
    <t>Ludwig, Michael</t>
  </si>
  <si>
    <t>Ohle, Steven</t>
  </si>
  <si>
    <t>Pariser, Scott</t>
  </si>
  <si>
    <t>Cathy</t>
  </si>
  <si>
    <t>Pasciuto, Michael</t>
  </si>
  <si>
    <t>Pasternack, Adam</t>
  </si>
  <si>
    <t>Pickler, Casey</t>
  </si>
  <si>
    <t>Sieling, James</t>
  </si>
  <si>
    <t>Ryan</t>
  </si>
  <si>
    <t>Weispfenning, Florian</t>
  </si>
  <si>
    <t>Cumings, Ryan</t>
  </si>
  <si>
    <t>Mueller, Richard</t>
  </si>
  <si>
    <t>Lauckner, Ken</t>
  </si>
  <si>
    <t>Bailey, Brian</t>
  </si>
  <si>
    <t>Brillo, Steven</t>
  </si>
  <si>
    <t>Cianci, Angelo</t>
  </si>
  <si>
    <t>Linda</t>
  </si>
  <si>
    <t>DeCamp, Timothy</t>
  </si>
  <si>
    <t>Harmon, Jeff</t>
  </si>
  <si>
    <t>Mulcahy, Lee Ann</t>
  </si>
  <si>
    <t>Rankin, Darleen</t>
  </si>
  <si>
    <t>Steven</t>
  </si>
  <si>
    <t>Andreas, Mark</t>
  </si>
  <si>
    <t>Wiltshire, Christopher</t>
  </si>
  <si>
    <t>Cronin, James</t>
  </si>
  <si>
    <t>Heller, Michael</t>
  </si>
  <si>
    <t>Shaffer, Daniel</t>
  </si>
  <si>
    <t>Bayley, David</t>
  </si>
  <si>
    <t>Yates, Becky</t>
  </si>
  <si>
    <t>Fitzgerald, David</t>
  </si>
  <si>
    <t>Robinson, Jason</t>
  </si>
  <si>
    <t>Lavner, James</t>
  </si>
  <si>
    <t>Chambers, Cecil</t>
  </si>
  <si>
    <t>Bloom, Mike</t>
  </si>
  <si>
    <t>Decarlo, Thomas</t>
  </si>
  <si>
    <t>Zarb, John</t>
  </si>
  <si>
    <t>Santamaria, Scott</t>
  </si>
  <si>
    <t>Ortiz, Esteban</t>
  </si>
  <si>
    <t>Zepernick, Michael</t>
  </si>
  <si>
    <t>Muller, Keith</t>
  </si>
  <si>
    <t>Coriale, Thomas</t>
  </si>
  <si>
    <t>LaCarrubba, Sam</t>
  </si>
  <si>
    <t>Cisneros, Jill</t>
  </si>
  <si>
    <t>Donofrio, Joseph</t>
  </si>
  <si>
    <t>Scaturro, Dave</t>
  </si>
  <si>
    <t>Ceravolo, Peter</t>
  </si>
  <si>
    <t>Patel, Ravi</t>
  </si>
  <si>
    <t>Andresakes, Nicholas</t>
  </si>
  <si>
    <t>Peragallo, John</t>
  </si>
  <si>
    <t>Crank, William</t>
  </si>
  <si>
    <t>Johnny</t>
  </si>
  <si>
    <t>Till, Chris</t>
  </si>
  <si>
    <t>March, Louie</t>
  </si>
  <si>
    <t>Rigoglioso, Charles</t>
  </si>
  <si>
    <t>Berg, Aaron</t>
  </si>
  <si>
    <t>Polise, Joseph</t>
  </si>
  <si>
    <t>Phelan, Robert</t>
  </si>
  <si>
    <t>Pizio, Paul</t>
  </si>
  <si>
    <t>Puentes, Luis</t>
  </si>
  <si>
    <t>Burggraf, Michael</t>
  </si>
  <si>
    <t>Sean</t>
  </si>
  <si>
    <t>Gallinger, George</t>
  </si>
  <si>
    <t>Giovatto, Mike</t>
  </si>
  <si>
    <t>Potoczak, Michael</t>
  </si>
  <si>
    <t>Altobello, Joseph</t>
  </si>
  <si>
    <t>Rebecca</t>
  </si>
  <si>
    <t>Dates, Todd</t>
  </si>
  <si>
    <t>Andrea</t>
  </si>
  <si>
    <t>September</t>
  </si>
  <si>
    <t>October</t>
  </si>
  <si>
    <t>Salmanson, Jon</t>
  </si>
  <si>
    <t>Gress, Rich</t>
  </si>
  <si>
    <t>201-522-8206</t>
  </si>
  <si>
    <t>rgdiesel1@gmail.com</t>
  </si>
  <si>
    <t>322 Weart Ave, Lyndhurst, NJ 07071</t>
  </si>
  <si>
    <t>Terpak, Scott</t>
  </si>
  <si>
    <t>973-495-5308</t>
  </si>
  <si>
    <t>sterpak@aol.com</t>
  </si>
  <si>
    <t>74 Chestnut Drive, Wayne, NJ 07470</t>
  </si>
  <si>
    <t>Nissan, Ryan</t>
  </si>
  <si>
    <t>November</t>
  </si>
  <si>
    <t>2022 Resignations</t>
  </si>
  <si>
    <t>Betz, William</t>
  </si>
  <si>
    <t>862-221-1358</t>
  </si>
  <si>
    <t>w.betz1215@gmail.com</t>
  </si>
  <si>
    <t>67 Powderhorn Drive, Wayne, NJ 07470</t>
  </si>
  <si>
    <t>Mulligan, Pat</t>
  </si>
  <si>
    <t>973-715-0955</t>
  </si>
  <si>
    <t>muggs55@aol.com</t>
  </si>
  <si>
    <t>55 Van Duyne Ave, Wayne, NJ 07470</t>
  </si>
  <si>
    <t>Budesa, Vince</t>
  </si>
  <si>
    <t>973-727-7363</t>
  </si>
  <si>
    <t>vbudesa@optonline.net</t>
  </si>
  <si>
    <t>Lysaght, Michael</t>
  </si>
  <si>
    <t>Healey, Kevin</t>
  </si>
  <si>
    <t>Mennella, Joe</t>
  </si>
  <si>
    <t>Graf, Matt</t>
  </si>
  <si>
    <t>Status</t>
  </si>
  <si>
    <t>Payment Status</t>
  </si>
  <si>
    <t>Lottery Eligible</t>
  </si>
  <si>
    <t>Active</t>
  </si>
  <si>
    <t>X</t>
  </si>
  <si>
    <t>Year Joined</t>
  </si>
  <si>
    <t>Birthday</t>
  </si>
  <si>
    <t>1957</t>
  </si>
  <si>
    <t>1973</t>
  </si>
  <si>
    <t>1947</t>
  </si>
  <si>
    <t>1996</t>
  </si>
  <si>
    <t>1990</t>
  </si>
  <si>
    <t>1979</t>
  </si>
  <si>
    <t>1937</t>
  </si>
  <si>
    <t>1983</t>
  </si>
  <si>
    <t>1972</t>
  </si>
  <si>
    <t>1951</t>
  </si>
  <si>
    <t>1989</t>
  </si>
  <si>
    <t>75+</t>
  </si>
  <si>
    <t>December</t>
  </si>
  <si>
    <t>Payments Received</t>
  </si>
  <si>
    <t>1946</t>
  </si>
  <si>
    <t>Campbell, Clare</t>
  </si>
  <si>
    <t>Wilson, Bill</t>
  </si>
  <si>
    <t>Golam, Kibria</t>
  </si>
  <si>
    <t>Pat (75+)</t>
  </si>
  <si>
    <t>1943</t>
  </si>
  <si>
    <t>1991</t>
  </si>
  <si>
    <t>1966</t>
  </si>
  <si>
    <t>1968</t>
  </si>
  <si>
    <t>1988</t>
  </si>
  <si>
    <t>1978</t>
  </si>
  <si>
    <t>1970</t>
  </si>
  <si>
    <t>Considine, Daniel</t>
  </si>
  <si>
    <t>Cremona, Nick</t>
  </si>
  <si>
    <t>DiCenso, Mike</t>
  </si>
  <si>
    <t>DuBois, Mark J.</t>
  </si>
  <si>
    <t>Edmonds, Patrick</t>
  </si>
  <si>
    <t>Elliott, Maria</t>
  </si>
  <si>
    <t>Flower, Michael A.</t>
  </si>
  <si>
    <t>Guida, Arthur S.</t>
  </si>
  <si>
    <t>Kaufman, Leslie</t>
  </si>
  <si>
    <t>Keeler Jr., Paul</t>
  </si>
  <si>
    <t>Looney, John J.</t>
  </si>
  <si>
    <t>Lyons, Joan M.</t>
  </si>
  <si>
    <t>Miscia, Kenneth</t>
  </si>
  <si>
    <t>Ober, David J.</t>
  </si>
  <si>
    <t>O'Brien, David H.</t>
  </si>
  <si>
    <t>Patois, Nick</t>
  </si>
  <si>
    <t>Polcari, Tim</t>
  </si>
  <si>
    <t>Saeger, Jeffrey</t>
  </si>
  <si>
    <t>Solimine, Al</t>
  </si>
  <si>
    <t>Tooman, Christopher</t>
  </si>
  <si>
    <t>Van Reeth, Scott</t>
  </si>
  <si>
    <t>Womack, David</t>
  </si>
  <si>
    <t>1963</t>
  </si>
  <si>
    <t>1974</t>
  </si>
  <si>
    <t>1962</t>
  </si>
  <si>
    <t>1976</t>
  </si>
  <si>
    <t>1952</t>
  </si>
  <si>
    <t>1967</t>
  </si>
  <si>
    <t>1959</t>
  </si>
  <si>
    <t>1971</t>
  </si>
  <si>
    <t>1981</t>
  </si>
  <si>
    <t>1965</t>
  </si>
  <si>
    <t>1982</t>
  </si>
  <si>
    <t>1954</t>
  </si>
  <si>
    <t>1964</t>
  </si>
  <si>
    <t>1955</t>
  </si>
  <si>
    <t>1977</t>
  </si>
  <si>
    <t>1938</t>
  </si>
  <si>
    <t>1945</t>
  </si>
  <si>
    <t>1942</t>
  </si>
  <si>
    <t>1975</t>
  </si>
  <si>
    <t>1961</t>
  </si>
  <si>
    <t>1939</t>
  </si>
  <si>
    <t>1997</t>
  </si>
  <si>
    <t>1980</t>
  </si>
  <si>
    <t>1987</t>
  </si>
  <si>
    <t>1953</t>
  </si>
  <si>
    <t>1985</t>
  </si>
  <si>
    <t>1949</t>
  </si>
  <si>
    <t>1960</t>
  </si>
  <si>
    <t>2002</t>
  </si>
  <si>
    <t>Affinito, Vince</t>
  </si>
  <si>
    <t>Baker, William J.</t>
  </si>
  <si>
    <t>Bulger, Jim</t>
  </si>
  <si>
    <t>Cassidy, Daniel</t>
  </si>
  <si>
    <t>Frank, Ronald</t>
  </si>
  <si>
    <t>Leave</t>
  </si>
  <si>
    <t>Rachel</t>
  </si>
  <si>
    <t>2021 Rate</t>
  </si>
  <si>
    <t>Amanda</t>
  </si>
  <si>
    <t>Sue</t>
  </si>
  <si>
    <t>Al</t>
  </si>
  <si>
    <t>Federici</t>
  </si>
  <si>
    <t>Anthony</t>
  </si>
  <si>
    <t>Edmonds</t>
  </si>
  <si>
    <t>Hasenbein</t>
  </si>
  <si>
    <t>Depetris</t>
  </si>
  <si>
    <t>John</t>
  </si>
  <si>
    <t>Bolton</t>
  </si>
  <si>
    <t>Axberg</t>
  </si>
  <si>
    <t>Paul</t>
  </si>
  <si>
    <t>Keeler</t>
  </si>
  <si>
    <t>Terry</t>
  </si>
  <si>
    <t>Fitzpatrick</t>
  </si>
  <si>
    <t>Randy</t>
  </si>
  <si>
    <t>Biagini</t>
  </si>
  <si>
    <t>Bob</t>
  </si>
  <si>
    <t>Saypol</t>
  </si>
  <si>
    <t>Tooman</t>
  </si>
  <si>
    <t>DiPaola</t>
  </si>
  <si>
    <t>Reid</t>
  </si>
  <si>
    <t>Hensen</t>
  </si>
  <si>
    <t>Jim</t>
  </si>
  <si>
    <t>Hughes</t>
  </si>
  <si>
    <t>Montesano</t>
  </si>
  <si>
    <t>Pete</t>
  </si>
  <si>
    <t>Freer</t>
  </si>
  <si>
    <t>Patten</t>
  </si>
  <si>
    <t>Leo</t>
  </si>
  <si>
    <t>Bauer</t>
  </si>
  <si>
    <t>Todd</t>
  </si>
  <si>
    <t>Havill</t>
  </si>
  <si>
    <t>Jon</t>
  </si>
  <si>
    <t>Salmanson</t>
  </si>
  <si>
    <t>Solimine</t>
  </si>
  <si>
    <t>Tim</t>
  </si>
  <si>
    <t>Peter</t>
  </si>
  <si>
    <t>Sklar</t>
  </si>
  <si>
    <t>Downs</t>
  </si>
  <si>
    <t>Dan</t>
  </si>
  <si>
    <t>Moran</t>
  </si>
  <si>
    <t>Daghlian</t>
  </si>
  <si>
    <t>Barwick</t>
  </si>
  <si>
    <t>Jamie</t>
  </si>
  <si>
    <t>Ken</t>
  </si>
  <si>
    <t>Sullivan</t>
  </si>
  <si>
    <t>Mark</t>
  </si>
  <si>
    <t>Donnelly</t>
  </si>
  <si>
    <t>Scott</t>
  </si>
  <si>
    <t>Byram</t>
  </si>
  <si>
    <t>Shaffer</t>
  </si>
  <si>
    <t>Eddie</t>
  </si>
  <si>
    <t>Perez</t>
  </si>
  <si>
    <t>Raiser</t>
  </si>
  <si>
    <t>Nick</t>
  </si>
  <si>
    <t>Cremona</t>
  </si>
  <si>
    <t>Dennerlein</t>
  </si>
  <si>
    <t>Jeff</t>
  </si>
  <si>
    <t>Stephens</t>
  </si>
  <si>
    <t>Brendan</t>
  </si>
  <si>
    <t>Dowd</t>
  </si>
  <si>
    <t>Adam</t>
  </si>
  <si>
    <t>Zaranski</t>
  </si>
  <si>
    <t>Ed</t>
  </si>
  <si>
    <t>Kishfy</t>
  </si>
  <si>
    <t>DeCamp</t>
  </si>
  <si>
    <t>Mike</t>
  </si>
  <si>
    <t>Chanfrau</t>
  </si>
  <si>
    <t>CLUBHOUSE</t>
  </si>
  <si>
    <t>TOOLS</t>
  </si>
  <si>
    <t>Carmine</t>
  </si>
  <si>
    <t>Pugliese</t>
  </si>
  <si>
    <t>Wolf</t>
  </si>
  <si>
    <t>Lee</t>
  </si>
  <si>
    <t>Rogers</t>
  </si>
  <si>
    <t>Ron</t>
  </si>
  <si>
    <t>Saltiel</t>
  </si>
  <si>
    <t>Tabatneck</t>
  </si>
  <si>
    <t>Carm</t>
  </si>
  <si>
    <t>Giardina</t>
  </si>
  <si>
    <t>Forlenza</t>
  </si>
  <si>
    <t>Rankin</t>
  </si>
  <si>
    <t>Martino</t>
  </si>
  <si>
    <t>Weiss</t>
  </si>
  <si>
    <t>Dave</t>
  </si>
  <si>
    <t>Ober</t>
  </si>
  <si>
    <t>Alan</t>
  </si>
  <si>
    <t>TOOLS, CLUBHOUSE</t>
  </si>
  <si>
    <t>Lockers</t>
  </si>
  <si>
    <t>None</t>
  </si>
  <si>
    <t>Debbie</t>
  </si>
  <si>
    <t>Email</t>
  </si>
  <si>
    <t>Phone</t>
  </si>
  <si>
    <t>kibriagolam1129@gmail.com</t>
  </si>
  <si>
    <t>201-704-5809</t>
  </si>
  <si>
    <t>36 Swiss Terrace, Wayne, NJ 07470</t>
  </si>
  <si>
    <t>Nicole</t>
  </si>
  <si>
    <t>Lynch, Gary</t>
  </si>
  <si>
    <t>glynchnef@yahoo.com</t>
  </si>
  <si>
    <t>973-557-7718</t>
  </si>
  <si>
    <t>14 Jessica Way, Wayne, NJ 07470</t>
  </si>
  <si>
    <t>john.mok442@gmail.com</t>
  </si>
  <si>
    <t>908-227-5015</t>
  </si>
  <si>
    <t>Mok, John</t>
  </si>
  <si>
    <t>66 Hemlock Terr, Wayne, NJ 07470</t>
  </si>
  <si>
    <t>Greenfield, Steve</t>
  </si>
  <si>
    <t>1950</t>
  </si>
  <si>
    <t>sbgreenfield@gmail.com</t>
  </si>
  <si>
    <t>22 Pine Tree Drive, Wayne, NJ 07470</t>
  </si>
  <si>
    <t>66 Parkwood Deive, Wayne, NJ 07470</t>
  </si>
  <si>
    <t>Robert 75+</t>
  </si>
  <si>
    <t>Heather</t>
  </si>
  <si>
    <t>Extra Handicap</t>
  </si>
  <si>
    <t>Cheval, Eugene</t>
  </si>
  <si>
    <t>Doris (75+)</t>
  </si>
  <si>
    <t>Switch Class</t>
  </si>
  <si>
    <t>From</t>
  </si>
  <si>
    <t>To</t>
  </si>
  <si>
    <t>862-223-9051</t>
  </si>
  <si>
    <t>Comments</t>
  </si>
  <si>
    <t>Check with Master</t>
  </si>
  <si>
    <t>First</t>
  </si>
  <si>
    <t>Last</t>
  </si>
  <si>
    <t>Number</t>
  </si>
  <si>
    <t>Date</t>
  </si>
  <si>
    <t>March, Lou Sr.</t>
  </si>
  <si>
    <t>Feeney, Matt</t>
  </si>
  <si>
    <t>John (1956)</t>
  </si>
  <si>
    <t>bill.wilson.ny@gmail.com</t>
  </si>
  <si>
    <t>646-642-2264</t>
  </si>
  <si>
    <t>23 Alpine Drive, Wayne, NJ 07470</t>
  </si>
  <si>
    <t>Wilson, William</t>
  </si>
  <si>
    <t>cmcplanet@aol.com</t>
  </si>
  <si>
    <t>973-694-2154</t>
  </si>
  <si>
    <t>126 Beechwood Drive, Wayne, NJ 07470</t>
  </si>
  <si>
    <t>LOA</t>
  </si>
  <si>
    <t>Danielle</t>
  </si>
  <si>
    <t>Batikha, Charles</t>
  </si>
  <si>
    <t>charlesbatikha@gmail.com</t>
  </si>
  <si>
    <t>973-460-0700</t>
  </si>
  <si>
    <t>44 Fisk Road, Wayne, NJ 07470</t>
  </si>
  <si>
    <t>2022</t>
  </si>
  <si>
    <t>New</t>
  </si>
  <si>
    <t>Payment Plan</t>
  </si>
  <si>
    <t>Pending</t>
  </si>
  <si>
    <t>Denise</t>
  </si>
  <si>
    <t>Approved</t>
  </si>
  <si>
    <t>Class</t>
  </si>
  <si>
    <t>Oster, Harry</t>
  </si>
  <si>
    <t>91 Wilson Ave, Wayne, NJ 07470</t>
  </si>
  <si>
    <t>harryoster@aol.com</t>
  </si>
  <si>
    <t>LADIES</t>
  </si>
  <si>
    <t>Flora (Hasenbein)</t>
  </si>
  <si>
    <t>Berg</t>
  </si>
  <si>
    <t>Aaron</t>
  </si>
  <si>
    <t>Healey</t>
  </si>
  <si>
    <t>Kevin</t>
  </si>
  <si>
    <t>Rocco, Louis</t>
  </si>
  <si>
    <t>LouisRocco@mac.com</t>
  </si>
  <si>
    <t>973-841-1435</t>
  </si>
  <si>
    <t>23 Spruce Terr, Wayne, NJ 07470</t>
  </si>
  <si>
    <t>Shurley, Joel</t>
  </si>
  <si>
    <t>Fall Promo</t>
  </si>
  <si>
    <t>Dues</t>
  </si>
  <si>
    <t>shurls4@aol.com</t>
  </si>
  <si>
    <t>305-788-6598</t>
  </si>
  <si>
    <t>12 Wanda Ave, Wayne, NJ 07470</t>
  </si>
  <si>
    <t>Amy</t>
  </si>
  <si>
    <t>Kornitzer, David</t>
  </si>
  <si>
    <t>Connolly, Matthew</t>
  </si>
  <si>
    <t>201-694-5097</t>
  </si>
  <si>
    <t>63 Castles Drive, Wayne, NJ 07470</t>
  </si>
  <si>
    <t>Wife</t>
  </si>
  <si>
    <t>Karen</t>
  </si>
  <si>
    <t>Burke, Troy</t>
  </si>
  <si>
    <t>Mignano, Jonathan</t>
  </si>
  <si>
    <t>1984</t>
  </si>
  <si>
    <t>Connolly, Matt</t>
  </si>
  <si>
    <t>82 Hillside Ave. Nutley, NJ 07110</t>
  </si>
  <si>
    <t>732-744-6990</t>
  </si>
  <si>
    <t>info@jandsdecks.com</t>
  </si>
  <si>
    <t>matthewvincentconnolly@gmail.com</t>
  </si>
  <si>
    <t>44 Hubbardton Road, Wayne, NJ 07470</t>
  </si>
  <si>
    <t>trantbu@gmail.com</t>
  </si>
  <si>
    <t>917-721-7261</t>
  </si>
  <si>
    <t>Hughes, Robert</t>
  </si>
  <si>
    <t>hughz4@yahoo.com</t>
  </si>
  <si>
    <t>551-587-2001</t>
  </si>
  <si>
    <t>121 Cheyenne Way, Wayne, NJ 07470</t>
  </si>
  <si>
    <t xml:space="preserve">Katherine </t>
  </si>
  <si>
    <t>Bauer, Tomm</t>
  </si>
  <si>
    <t>Tomm.bauer@mlb.com</t>
  </si>
  <si>
    <t>201-774-4188</t>
  </si>
  <si>
    <t>31 Packanack Lake Road, Wayne, NJ 07470</t>
  </si>
  <si>
    <t>Flower, Caden</t>
  </si>
  <si>
    <t>Flower, Drake</t>
  </si>
  <si>
    <t>19 Hillcrest Drive, Wayne, NJ 07470</t>
  </si>
  <si>
    <t>lflower@optonline.net</t>
  </si>
  <si>
    <t>973 305-8270</t>
  </si>
  <si>
    <t>Scaturro, Ben</t>
  </si>
  <si>
    <t>benscaturro@hotmail.com</t>
  </si>
  <si>
    <t>973-224-0248</t>
  </si>
  <si>
    <t>1 West Shore Road, Bloomingdale, NJ 07403</t>
  </si>
  <si>
    <t>Corradino, Desiree</t>
  </si>
  <si>
    <t>desiree.corradino59@gmail.com</t>
  </si>
  <si>
    <t>973-650-1303</t>
  </si>
  <si>
    <t>99 Turnberry Road #6, Little Falls, NJ 07424</t>
  </si>
  <si>
    <t>Andrew Dorbian</t>
  </si>
  <si>
    <t>Sangle, Stephen</t>
  </si>
  <si>
    <t>973-800-2834</t>
  </si>
  <si>
    <t>sangle102@gmail.ccom</t>
  </si>
  <si>
    <t>1 Hilltop Terrace, Wayne, NJ 07470</t>
  </si>
  <si>
    <t>Bava, Brad</t>
  </si>
  <si>
    <t>kristan107bava@gmail.com</t>
  </si>
  <si>
    <t>908-307-8695</t>
  </si>
  <si>
    <t>11 Lois Ct, Wayne, NJ 07470</t>
  </si>
  <si>
    <t>Sposa, Jack</t>
  </si>
  <si>
    <t>jacksposa@gmail.com</t>
  </si>
  <si>
    <t>201-238-9993</t>
  </si>
  <si>
    <t>84 Van Blarcom Lane, Wyckoff, NJ 07481</t>
  </si>
  <si>
    <t>2007</t>
  </si>
  <si>
    <t>Meneely, William</t>
  </si>
  <si>
    <t>WJMeneely@gmail.com</t>
  </si>
  <si>
    <t>201-663-2382</t>
  </si>
  <si>
    <t>65 3rd Street, Pequannock, NJ 07440</t>
  </si>
  <si>
    <t>Will (2008) / Meaghan (2011)</t>
  </si>
  <si>
    <t>Godek, Kenneth</t>
  </si>
  <si>
    <t>pofolktwo@gmail.com</t>
  </si>
  <si>
    <t>201-280-0450</t>
  </si>
  <si>
    <t>78 Lake Drive West, Wayne, NJ 07470</t>
  </si>
  <si>
    <t>Claudia</t>
  </si>
  <si>
    <t>Member</t>
  </si>
  <si>
    <t xml:space="preserve">Carey, William </t>
  </si>
  <si>
    <t>wcarey@deloitte.com</t>
  </si>
  <si>
    <t>201-738-6758</t>
  </si>
  <si>
    <t>126 Oakwood Drive, Wayne, NJ 07470</t>
  </si>
  <si>
    <t>Carey, William</t>
  </si>
  <si>
    <t>Action</t>
  </si>
  <si>
    <t>Resign</t>
  </si>
  <si>
    <t xml:space="preserve">Paulison, Russ </t>
  </si>
  <si>
    <t>90 Lake Drive West, Wayne, NJ 07470</t>
  </si>
  <si>
    <t>PVRPaulison@yahoo.com</t>
  </si>
  <si>
    <t>973-476-8838</t>
  </si>
  <si>
    <t>Paulison, Russ</t>
  </si>
  <si>
    <t>845-781-3009</t>
  </si>
  <si>
    <t>Gubernick, Jay</t>
  </si>
  <si>
    <t>jaygubernick@gmail.com</t>
  </si>
  <si>
    <t>56 Bourbon Street, Wayne, NJ 07470</t>
  </si>
  <si>
    <t>Blake, Jim</t>
  </si>
  <si>
    <t>Cari</t>
  </si>
  <si>
    <t>granamax@yahoo.com</t>
  </si>
  <si>
    <t>973-930-3560</t>
  </si>
  <si>
    <t>6 Colburn Ct, Wayne, NJ 07470</t>
  </si>
  <si>
    <t>Mermini, Marlene</t>
  </si>
  <si>
    <t>Rino</t>
  </si>
  <si>
    <t>mmermini2@yahoo.com</t>
  </si>
  <si>
    <t>973-934-0354</t>
  </si>
  <si>
    <t>60 Lincoln Ave, Little Falls, NJ 07424</t>
  </si>
  <si>
    <t>FallPromo</t>
  </si>
  <si>
    <t>Camb, Jim</t>
  </si>
  <si>
    <t>Notes</t>
  </si>
  <si>
    <t>Perkinson, Page</t>
  </si>
  <si>
    <t>pageperkinson@gmail.com</t>
  </si>
  <si>
    <t>864-201-5520</t>
  </si>
  <si>
    <t>19 Erli Street, Wayne, NJ 07470</t>
  </si>
  <si>
    <t>Michele</t>
  </si>
  <si>
    <t>Kibria</t>
  </si>
  <si>
    <t>Golam</t>
  </si>
  <si>
    <t>Ristovic, Alex</t>
  </si>
  <si>
    <t>Gironda, Gregory</t>
  </si>
  <si>
    <t>Martin, Laurence</t>
  </si>
  <si>
    <t>Olivia</t>
  </si>
  <si>
    <t>Seifried, Stephen</t>
  </si>
  <si>
    <t>Minarick, Robert</t>
  </si>
  <si>
    <t>Claire</t>
  </si>
  <si>
    <t>mralexristovic@gmail.com</t>
  </si>
  <si>
    <t>201-218-5576</t>
  </si>
  <si>
    <t>269 Indian Road, Wayne, NJ 07470</t>
  </si>
  <si>
    <t>ggironda@comcast.net</t>
  </si>
  <si>
    <t>908-698-2283</t>
  </si>
  <si>
    <t>10 Ridge Road, Bloomingdale, NJ 07403</t>
  </si>
  <si>
    <t>la.martin0210@gmail.com</t>
  </si>
  <si>
    <t>973-573-0910</t>
  </si>
  <si>
    <t>52 Kathleen Court, Wayne, NJ 07470</t>
  </si>
  <si>
    <t>seifried.stephen9@gmail.com</t>
  </si>
  <si>
    <t>973-703-2048</t>
  </si>
  <si>
    <t>89 Chestnut St, Wayne, NJ 07470</t>
  </si>
  <si>
    <t>robert.minarick@gmail.com</t>
  </si>
  <si>
    <t>201-247-9966</t>
  </si>
  <si>
    <t>957 Alps Road, Wayne, NJ 07470</t>
  </si>
  <si>
    <t>Liz</t>
  </si>
  <si>
    <t>Carmody, Tom</t>
  </si>
  <si>
    <t>Fabricius, Bill</t>
  </si>
  <si>
    <t>Callaghan, Robert</t>
  </si>
  <si>
    <t>Moskowitz, Andrew</t>
  </si>
  <si>
    <t>Total Due</t>
  </si>
  <si>
    <t>Reilly, Michael</t>
  </si>
  <si>
    <t>Andrew</t>
  </si>
  <si>
    <t>Haring, Christopher</t>
  </si>
  <si>
    <t>Column Labels</t>
  </si>
  <si>
    <t>(blank)</t>
  </si>
  <si>
    <t>Grand Total</t>
  </si>
  <si>
    <t>Row Labels</t>
  </si>
  <si>
    <t>Count of Name</t>
  </si>
  <si>
    <t>Count of B</t>
  </si>
  <si>
    <t>Count of HF</t>
  </si>
  <si>
    <t>Count of J</t>
  </si>
  <si>
    <t>Count of F</t>
  </si>
  <si>
    <t>Count of S</t>
  </si>
  <si>
    <t>William</t>
  </si>
  <si>
    <t>Betz</t>
  </si>
  <si>
    <t>Caden / Drake</t>
  </si>
  <si>
    <t>Perkinson</t>
  </si>
  <si>
    <t>Page</t>
  </si>
  <si>
    <t>Catania, Gabriel</t>
  </si>
  <si>
    <t>McConnell, Stephen</t>
  </si>
  <si>
    <t>Giletta, Claire</t>
  </si>
  <si>
    <t>Giletta, Katherine</t>
  </si>
  <si>
    <t>Brown, Ryan</t>
  </si>
  <si>
    <t>Phelan, Christopher</t>
  </si>
  <si>
    <t xml:space="preserve">Susan </t>
  </si>
  <si>
    <t>Swisher, Forrest</t>
  </si>
  <si>
    <t>Charles</t>
  </si>
  <si>
    <t>Rigoglioso</t>
  </si>
  <si>
    <t>1/3 Paid to PGC Catering - April</t>
  </si>
  <si>
    <t>April Movement</t>
  </si>
  <si>
    <t>Food Minimums Billed @ 5/15</t>
  </si>
  <si>
    <t>1/3 Paid to PGC Catering - May</t>
  </si>
  <si>
    <t>May Movement</t>
  </si>
  <si>
    <t>Food Minimums Billed @ 6/15</t>
  </si>
  <si>
    <t>1/3 Paid to PGC Catering - June</t>
  </si>
  <si>
    <t>Food Minimums Billed @ 4/11 (Bal Sheet)</t>
  </si>
  <si>
    <t>Food Minumums Paid to PGC Catering Calculation:</t>
  </si>
  <si>
    <t>Check# 7674</t>
  </si>
  <si>
    <t>Ferguson, Wayman</t>
  </si>
  <si>
    <t>Toole, Sherry</t>
  </si>
  <si>
    <t>Wikfors, Stephen</t>
  </si>
  <si>
    <t>Saini, Harj</t>
  </si>
  <si>
    <t>Rudd, Kevin</t>
  </si>
  <si>
    <t>Williams, Robert</t>
  </si>
  <si>
    <t>Webber, Don</t>
  </si>
  <si>
    <t>Movement</t>
  </si>
  <si>
    <t>Check#7682</t>
  </si>
  <si>
    <t>Josephsen, Paul</t>
  </si>
  <si>
    <t>Murray, Christopher</t>
  </si>
  <si>
    <t>Balance held per Lorena</t>
  </si>
  <si>
    <t>Sieling, Liz</t>
  </si>
  <si>
    <t>Goss, Ted</t>
  </si>
  <si>
    <t>Paid LOA</t>
  </si>
  <si>
    <t>Assessment</t>
  </si>
  <si>
    <t>Locker</t>
  </si>
  <si>
    <t>Original Invoice</t>
  </si>
  <si>
    <t>Revised Invoice</t>
  </si>
  <si>
    <t>Social</t>
  </si>
  <si>
    <t>Handicap</t>
  </si>
  <si>
    <t>Food Min</t>
  </si>
  <si>
    <t>Taxes</t>
  </si>
  <si>
    <t>Credit for Apr / May</t>
  </si>
  <si>
    <t>Credit for Dues Paid</t>
  </si>
  <si>
    <t>Pfau</t>
  </si>
  <si>
    <t>Murray</t>
  </si>
  <si>
    <t>Refund Due ($300.13 per month for 6 months)</t>
  </si>
  <si>
    <t>Less Club Charges due @ June 30th</t>
  </si>
  <si>
    <t xml:space="preserve">Total Check </t>
  </si>
  <si>
    <t>Rose, Mike</t>
  </si>
  <si>
    <t>Martinez, Ignacio</t>
  </si>
  <si>
    <t>Gentile, Erich</t>
  </si>
  <si>
    <t>Lennon</t>
  </si>
  <si>
    <t>Credit for LOA Paid</t>
  </si>
  <si>
    <t>Dues (3.5 months out of 8 months)</t>
  </si>
  <si>
    <t>Fees</t>
  </si>
  <si>
    <t>Plus Tax</t>
  </si>
  <si>
    <t>Bianchi, Kyle</t>
  </si>
  <si>
    <t>Butler, Kim</t>
  </si>
  <si>
    <t>Rosendahl, Daniel</t>
  </si>
  <si>
    <t>Sabrina</t>
  </si>
  <si>
    <t>Fabian, Marshall</t>
  </si>
  <si>
    <t>Cuervo, Matt</t>
  </si>
  <si>
    <t>Sisti</t>
  </si>
  <si>
    <t>OPEN</t>
  </si>
  <si>
    <t>Caporrimo</t>
  </si>
  <si>
    <t>Caporrimo, Jim</t>
  </si>
  <si>
    <t>Kiger, Kenneth</t>
  </si>
  <si>
    <t>Jennifer Cardona</t>
  </si>
  <si>
    <t>Kenneth J (2011) / Cole (2015)</t>
  </si>
  <si>
    <t>Zuna, Jenny</t>
  </si>
  <si>
    <t>DeVries</t>
  </si>
  <si>
    <t>DeVries, Timothy</t>
  </si>
  <si>
    <t>Ristovic</t>
  </si>
  <si>
    <t>Phelan</t>
  </si>
  <si>
    <t>Christopher</t>
  </si>
  <si>
    <t>Spouse Locker</t>
  </si>
  <si>
    <t>BOARD</t>
  </si>
  <si>
    <t>Move from G to A</t>
  </si>
  <si>
    <t>Mueller, Rich</t>
  </si>
  <si>
    <t>Restricted Assessment</t>
  </si>
  <si>
    <t>Kristen</t>
  </si>
  <si>
    <t>Miscia, Ken</t>
  </si>
  <si>
    <t>Move from A to AG</t>
  </si>
  <si>
    <t>Moved out of lake</t>
  </si>
  <si>
    <t>Tooman, Chris</t>
  </si>
  <si>
    <t>Remove B Membership</t>
  </si>
  <si>
    <t>Move from AGH to AGG+75</t>
  </si>
  <si>
    <t>Grandson</t>
  </si>
  <si>
    <t>Remove wife</t>
  </si>
  <si>
    <t>Gil, Alex</t>
  </si>
  <si>
    <t>$2500 Initiation</t>
  </si>
  <si>
    <t>Josephsen</t>
  </si>
  <si>
    <t>Egatz, Ray</t>
  </si>
  <si>
    <t>Georges, Jonathan</t>
  </si>
  <si>
    <t>Resign / Rejoined Feb 2024</t>
  </si>
  <si>
    <t>Added S member</t>
  </si>
  <si>
    <t>Clarke, Kevin</t>
  </si>
  <si>
    <t>Susan</t>
  </si>
  <si>
    <t>Add Wife</t>
  </si>
  <si>
    <t>Move from A to AGG</t>
  </si>
  <si>
    <t>Not Joining</t>
  </si>
  <si>
    <t>Return from Leave</t>
  </si>
  <si>
    <t xml:space="preserve">Leave </t>
  </si>
  <si>
    <t>B membership is still active</t>
  </si>
  <si>
    <t>Frankie</t>
  </si>
  <si>
    <t>Betz, Kyle</t>
  </si>
  <si>
    <t>Scancarella, Joan</t>
  </si>
  <si>
    <t>Remove spouse</t>
  </si>
  <si>
    <t>Joan became primary</t>
  </si>
  <si>
    <t>Clarke</t>
  </si>
  <si>
    <t>Son</t>
  </si>
  <si>
    <t>Move from AGG to AG</t>
  </si>
  <si>
    <t>Wenger, Michael</t>
  </si>
  <si>
    <t>Walker, Andrew</t>
  </si>
  <si>
    <t>O'Melia, Josh</t>
  </si>
  <si>
    <t>Elizabeth</t>
  </si>
  <si>
    <t>Burkard, Daniel</t>
  </si>
  <si>
    <t>Move from HM to A</t>
  </si>
  <si>
    <t>Guida, Arthur</t>
  </si>
  <si>
    <t>Keeler, Paul</t>
  </si>
  <si>
    <t>Move from HM to AG</t>
  </si>
  <si>
    <t>Valente, Matthew</t>
  </si>
  <si>
    <t>$1500 Initiation - 2023 Holiday Promo</t>
  </si>
  <si>
    <t>Jonathan</t>
  </si>
  <si>
    <t>Georges</t>
  </si>
  <si>
    <t>Returned from leave May 2024</t>
  </si>
  <si>
    <t>Menella, Joe</t>
  </si>
  <si>
    <t xml:space="preserve">Did not pay initiation, paid 2 LOA </t>
  </si>
  <si>
    <t>Passed Away</t>
  </si>
  <si>
    <t>Sternberg, Jason</t>
  </si>
  <si>
    <t>Total Initiation Fee</t>
  </si>
  <si>
    <t>2024 Billed</t>
  </si>
  <si>
    <t>2024 Paid</t>
  </si>
  <si>
    <t>2025 Billed</t>
  </si>
  <si>
    <t>2025 Paid</t>
  </si>
  <si>
    <t>2026 Billed</t>
  </si>
  <si>
    <t>2026 Paid</t>
  </si>
  <si>
    <t>$3500 Initiation paid over 2 years</t>
  </si>
  <si>
    <t>Rama, Vincent</t>
  </si>
  <si>
    <t>$2500 Initiation paid over 2 years</t>
  </si>
  <si>
    <t>Maron</t>
  </si>
  <si>
    <t>LOA Fee</t>
  </si>
  <si>
    <t>Food minimum</t>
  </si>
  <si>
    <t>Social Fee</t>
  </si>
  <si>
    <t>Total Invoice for 2024 Dues</t>
  </si>
  <si>
    <t>4 months dues (April through July, 4 out of 8 months.  $3,460/8)</t>
  </si>
  <si>
    <t>Less Payments Received:</t>
  </si>
  <si>
    <t>April 12th (check #5197)</t>
  </si>
  <si>
    <t>May 15th (check #5213)</t>
  </si>
  <si>
    <t>Subtotal</t>
  </si>
  <si>
    <t>Revised Invoice:</t>
  </si>
  <si>
    <t>Plus Club Charges:</t>
  </si>
  <si>
    <t>June - 9 Hole cart</t>
  </si>
  <si>
    <t>April, May, June payment plan fees</t>
  </si>
  <si>
    <t>Total Due as of 7/25</t>
  </si>
  <si>
    <t>Castellamare, Benjamin</t>
  </si>
  <si>
    <t>Credit - Assessment</t>
  </si>
  <si>
    <t>Dejewski:</t>
  </si>
  <si>
    <t>Total Credit</t>
  </si>
  <si>
    <t xml:space="preserve">Current Dues Balance </t>
  </si>
  <si>
    <t>Club Charges due as of August 31st</t>
  </si>
  <si>
    <t>Total Owed</t>
  </si>
  <si>
    <t>Balance on Account at September 11th</t>
  </si>
  <si>
    <t>Credit - 4 months of Dues ($4,310 / 12 = 359.17 per month)</t>
  </si>
  <si>
    <t>DiMaio, Luciano</t>
  </si>
  <si>
    <t>Onsdorff, Kim</t>
  </si>
  <si>
    <t>$3500 initiation - Fall Promo</t>
  </si>
  <si>
    <t>Jasinski, Ryan</t>
  </si>
  <si>
    <t>Angelina</t>
  </si>
  <si>
    <t>Moliterno, Joseph</t>
  </si>
  <si>
    <t>Brino, Rosalie</t>
  </si>
  <si>
    <t>No Initiation Fee per Forlenza / Downs; bill in 2025</t>
  </si>
  <si>
    <t>Allerton, Keith</t>
  </si>
  <si>
    <t>Jeanne</t>
  </si>
  <si>
    <t>Holiday Special - $3,000 Initiation</t>
  </si>
  <si>
    <t>Mattikow, Michael</t>
  </si>
  <si>
    <t>Jack</t>
  </si>
  <si>
    <t>DiMaio</t>
  </si>
  <si>
    <t>Luciano</t>
  </si>
  <si>
    <t>Walker</t>
  </si>
  <si>
    <t>Larry</t>
  </si>
  <si>
    <t>Martin</t>
  </si>
  <si>
    <t>Robert emailed to request change</t>
  </si>
  <si>
    <t>Bill 2x</t>
  </si>
  <si>
    <t>2025 Invoice</t>
  </si>
  <si>
    <t>Special Considerations</t>
  </si>
  <si>
    <t>Sally</t>
  </si>
  <si>
    <t>Kokos, Brian</t>
  </si>
  <si>
    <t>Cerbone, Ryan</t>
  </si>
  <si>
    <t>Frank, Ron</t>
  </si>
  <si>
    <t>John approved; leave for 2025</t>
  </si>
  <si>
    <t>Resigned</t>
  </si>
  <si>
    <t>Resigned per Robert</t>
  </si>
  <si>
    <t>Purcell, Connor</t>
  </si>
  <si>
    <t>3K initiation fee</t>
  </si>
  <si>
    <t>B-Free</t>
  </si>
  <si>
    <t>Moved to House</t>
  </si>
  <si>
    <t>Mucci, Kerry</t>
  </si>
  <si>
    <t>Dorothy</t>
  </si>
  <si>
    <t>Mucci</t>
  </si>
  <si>
    <t>Kerry</t>
  </si>
  <si>
    <t>Mikhail, Peter</t>
  </si>
  <si>
    <t>DeCarlo, Thomas</t>
  </si>
  <si>
    <t>DeGennaro, Robert</t>
  </si>
  <si>
    <t>3K initiation fee (wife is pregnant, give her free year in 2026)</t>
  </si>
  <si>
    <t>Jacobs, John D</t>
  </si>
  <si>
    <t>2027 Billed</t>
  </si>
  <si>
    <t>2027 Paid</t>
  </si>
  <si>
    <t>Siska, Tom</t>
  </si>
  <si>
    <t>Spouse +75</t>
  </si>
  <si>
    <t>Wife is still active / playing</t>
  </si>
  <si>
    <t>Remove Wife</t>
  </si>
  <si>
    <t>Ober, David</t>
  </si>
  <si>
    <t>Fischgrund, Michael</t>
  </si>
  <si>
    <t>Swanson, Joe</t>
  </si>
  <si>
    <t>3,500 Initiation Fee</t>
  </si>
  <si>
    <t>3k initiation fee</t>
  </si>
  <si>
    <t>Removed F member</t>
  </si>
  <si>
    <t>Thomas</t>
  </si>
  <si>
    <t>DeCarlo</t>
  </si>
  <si>
    <t>Isaacson, Brian</t>
  </si>
  <si>
    <t>3,500 Initiation Fee over 2 years</t>
  </si>
  <si>
    <t>Sedaka, Jake</t>
  </si>
  <si>
    <t>3K initiation fee over 2 years</t>
  </si>
  <si>
    <t>JP</t>
  </si>
  <si>
    <t>Move AG to AGG</t>
  </si>
  <si>
    <t>Connelly, Matthew</t>
  </si>
  <si>
    <t>Ghosted us in 2024 when he went on leave</t>
  </si>
  <si>
    <t>Moved in 2024 / changed to AG</t>
  </si>
  <si>
    <t>Avedissian, Jason</t>
  </si>
  <si>
    <t>Jacobs</t>
  </si>
  <si>
    <t>John D</t>
  </si>
  <si>
    <t>Remove F member</t>
  </si>
  <si>
    <t>paid</t>
  </si>
  <si>
    <t>Raguseo, Chelsea</t>
  </si>
  <si>
    <t>None-LOA</t>
  </si>
  <si>
    <t xml:space="preserve">G </t>
  </si>
  <si>
    <t>Connelly, Matt</t>
  </si>
  <si>
    <t>Payment Check</t>
  </si>
  <si>
    <t>Tommy</t>
  </si>
  <si>
    <t>Added F member</t>
  </si>
  <si>
    <t>Justin</t>
  </si>
  <si>
    <t>Barchie, Eric</t>
  </si>
  <si>
    <t>BalCheck</t>
  </si>
  <si>
    <t>Check</t>
  </si>
  <si>
    <t>Houser, Marc</t>
  </si>
  <si>
    <t>Tara</t>
  </si>
  <si>
    <t>Joe</t>
  </si>
  <si>
    <t>Donofrio</t>
  </si>
  <si>
    <t>Jimmy</t>
  </si>
  <si>
    <t>Check: Update column Q formula with current months to have unpaid; if column R is a positive number they have not met commitment</t>
  </si>
  <si>
    <t>Odell, Robert</t>
  </si>
  <si>
    <t>Partial Payment</t>
  </si>
  <si>
    <t>Ward, Patrick</t>
  </si>
  <si>
    <t>Lori</t>
  </si>
  <si>
    <t>Count of B-Free</t>
  </si>
  <si>
    <t>Moakley, William</t>
  </si>
  <si>
    <t>Betz, William P</t>
  </si>
  <si>
    <t>Virgilito, Marcus</t>
  </si>
  <si>
    <t>Giordano, Anthony Jr</t>
  </si>
  <si>
    <t>Edna</t>
  </si>
  <si>
    <t xml:space="preserve">Giordano, Anthony </t>
  </si>
  <si>
    <t>Balance due is correct, but June?</t>
  </si>
  <si>
    <t>Gamarekian, Dylan</t>
  </si>
  <si>
    <t>Issacson, Craig</t>
  </si>
  <si>
    <t>Returned to Active 1/2 year</t>
  </si>
  <si>
    <t xml:space="preserve">John's email </t>
  </si>
  <si>
    <t>Pastor, Justo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</si>
</sst>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43" fontId="0" fillId="0" borderId="0" xfId="1" applyFont="1"/>
    <xf numFmtId="14" fontId="1" fillId="0" borderId="0" xfId="0" applyNumberFormat="1" applyFont="1" applyAlignment="1">
      <alignment horizontal="center"/>
    </xf>
    <xf numFmtId="0" fontId="3" fillId="0" borderId="1" xfId="0" applyFont="1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0" fillId="4" borderId="0" xfId="0" applyFill="1"/>
    <xf numFmtId="14" fontId="4" fillId="4" borderId="0" xfId="0" quotePrefix="1" applyNumberFormat="1" applyFont="1" applyFill="1" applyAlignment="1">
      <alignment horizontal="center"/>
    </xf>
    <xf numFmtId="0" fontId="4" fillId="4" borderId="0" xfId="0" quotePrefix="1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Fill="1"/>
    <xf numFmtId="43" fontId="4" fillId="0" borderId="0" xfId="1" applyFont="1" applyAlignment="1">
      <alignment horizontal="center"/>
    </xf>
    <xf numFmtId="43" fontId="7" fillId="0" borderId="0" xfId="1" applyFont="1" applyAlignment="1">
      <alignment horizontal="center"/>
    </xf>
    <xf numFmtId="6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5" fillId="0" borderId="0" xfId="0" applyFont="1"/>
    <xf numFmtId="49" fontId="13" fillId="0" borderId="0" xfId="0" applyNumberFormat="1" applyFont="1"/>
    <xf numFmtId="43" fontId="3" fillId="0" borderId="2" xfId="1" applyFont="1" applyBorder="1"/>
    <xf numFmtId="14" fontId="4" fillId="3" borderId="0" xfId="0" applyNumberFormat="1" applyFont="1" applyFill="1"/>
    <xf numFmtId="0" fontId="14" fillId="0" borderId="0" xfId="0" applyFont="1"/>
    <xf numFmtId="0" fontId="15" fillId="0" borderId="1" xfId="0" applyFont="1" applyBorder="1"/>
    <xf numFmtId="0" fontId="14" fillId="4" borderId="0" xfId="0" applyFont="1" applyFill="1"/>
    <xf numFmtId="0" fontId="16" fillId="4" borderId="0" xfId="0" applyFont="1" applyFill="1" applyAlignment="1">
      <alignment horizontal="left"/>
    </xf>
    <xf numFmtId="0" fontId="14" fillId="2" borderId="0" xfId="0" applyFont="1" applyFill="1"/>
    <xf numFmtId="0" fontId="16" fillId="0" borderId="0" xfId="0" applyFont="1" applyAlignment="1">
      <alignment horizontal="left"/>
    </xf>
    <xf numFmtId="0" fontId="17" fillId="0" borderId="0" xfId="2" applyFont="1"/>
    <xf numFmtId="0" fontId="14" fillId="0" borderId="0" xfId="0" applyFont="1" applyAlignment="1">
      <alignment horizontal="left"/>
    </xf>
    <xf numFmtId="0" fontId="14" fillId="0" borderId="0" xfId="0" quotePrefix="1" applyFont="1"/>
    <xf numFmtId="43" fontId="3" fillId="0" borderId="0" xfId="1" applyFont="1"/>
    <xf numFmtId="0" fontId="14" fillId="6" borderId="0" xfId="0" applyFont="1" applyFill="1"/>
    <xf numFmtId="0" fontId="14" fillId="6" borderId="0" xfId="0" quotePrefix="1" applyFont="1" applyFill="1"/>
    <xf numFmtId="0" fontId="16" fillId="6" borderId="0" xfId="0" applyFont="1" applyFill="1" applyAlignment="1">
      <alignment horizontal="left"/>
    </xf>
    <xf numFmtId="49" fontId="13" fillId="6" borderId="0" xfId="0" applyNumberFormat="1" applyFont="1" applyFill="1"/>
    <xf numFmtId="0" fontId="8" fillId="0" borderId="0" xfId="2"/>
    <xf numFmtId="0" fontId="14" fillId="7" borderId="0" xfId="0" applyFont="1" applyFill="1"/>
    <xf numFmtId="0" fontId="8" fillId="7" borderId="0" xfId="2" applyFill="1"/>
    <xf numFmtId="49" fontId="13" fillId="7" borderId="0" xfId="0" applyNumberFormat="1" applyFont="1" applyFill="1"/>
    <xf numFmtId="0" fontId="0" fillId="0" borderId="0" xfId="0" pivotButton="1"/>
    <xf numFmtId="43" fontId="0" fillId="0" borderId="2" xfId="1" applyFont="1" applyBorder="1"/>
    <xf numFmtId="43" fontId="0" fillId="0" borderId="0" xfId="0" applyNumberFormat="1"/>
    <xf numFmtId="0" fontId="0" fillId="0" borderId="1" xfId="0" applyBorder="1"/>
    <xf numFmtId="43" fontId="18" fillId="0" borderId="0" xfId="0" applyNumberFormat="1" applyFont="1"/>
    <xf numFmtId="0" fontId="18" fillId="0" borderId="0" xfId="0" applyFont="1"/>
    <xf numFmtId="9" fontId="0" fillId="0" borderId="0" xfId="3" applyFont="1"/>
    <xf numFmtId="43" fontId="3" fillId="0" borderId="3" xfId="0" applyNumberFormat="1" applyFont="1" applyBorder="1"/>
    <xf numFmtId="0" fontId="10" fillId="2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0" fillId="6" borderId="0" xfId="0" applyFill="1"/>
    <xf numFmtId="0" fontId="9" fillId="6" borderId="0" xfId="0" applyFont="1" applyFill="1" applyAlignment="1">
      <alignment vertical="center"/>
    </xf>
    <xf numFmtId="164" fontId="0" fillId="0" borderId="0" xfId="1" applyNumberFormat="1" applyFont="1" applyAlignment="1">
      <alignment horizontal="center"/>
    </xf>
    <xf numFmtId="43" fontId="3" fillId="0" borderId="2" xfId="0" applyNumberFormat="1" applyFont="1" applyBorder="1"/>
    <xf numFmtId="43" fontId="0" fillId="0" borderId="0" xfId="1" applyFont="1" applyBorder="1"/>
    <xf numFmtId="0" fontId="3" fillId="2" borderId="0" xfId="0" applyFont="1" applyFill="1"/>
    <xf numFmtId="0" fontId="0" fillId="2" borderId="0" xfId="0" applyFill="1"/>
    <xf numFmtId="43" fontId="0" fillId="2" borderId="4" xfId="0" applyNumberFormat="1" applyFill="1" applyBorder="1"/>
    <xf numFmtId="43" fontId="3" fillId="0" borderId="0" xfId="0" applyNumberFormat="1" applyFont="1"/>
    <xf numFmtId="4" fontId="0" fillId="0" borderId="0" xfId="0" applyNumberFormat="1" applyAlignment="1">
      <alignment horizontal="center"/>
    </xf>
    <xf numFmtId="14" fontId="4" fillId="0" borderId="0" xfId="0" applyNumberFormat="1" applyFont="1"/>
    <xf numFmtId="0" fontId="0" fillId="2" borderId="0" xfId="0" applyFill="1" applyAlignment="1">
      <alignment horizontal="center"/>
    </xf>
    <xf numFmtId="14" fontId="4" fillId="8" borderId="0" xfId="0" applyNumberFormat="1" applyFont="1" applyFill="1"/>
    <xf numFmtId="164" fontId="0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4" fillId="0" borderId="0" xfId="1" applyFont="1"/>
    <xf numFmtId="43" fontId="6" fillId="0" borderId="0" xfId="1" applyFont="1" applyAlignment="1">
      <alignment horizontal="center"/>
    </xf>
    <xf numFmtId="43" fontId="6" fillId="0" borderId="0" xfId="1" applyFont="1"/>
    <xf numFmtId="43" fontId="5" fillId="0" borderId="0" xfId="1" applyFont="1"/>
    <xf numFmtId="43" fontId="0" fillId="2" borderId="0" xfId="1" applyFont="1" applyFill="1"/>
    <xf numFmtId="0" fontId="0" fillId="2" borderId="0" xfId="0" applyFill="1" applyAlignment="1">
      <alignment horizontal="left"/>
    </xf>
    <xf numFmtId="43" fontId="4" fillId="2" borderId="0" xfId="1" applyFont="1" applyFill="1" applyAlignment="1">
      <alignment horizontal="center"/>
    </xf>
    <xf numFmtId="43" fontId="0" fillId="3" borderId="0" xfId="1" applyFont="1" applyFill="1"/>
    <xf numFmtId="17" fontId="4" fillId="4" borderId="0" xfId="0" quotePrefix="1" applyNumberFormat="1" applyFont="1" applyFill="1" applyAlignment="1">
      <alignment horizontal="center"/>
    </xf>
    <xf numFmtId="43" fontId="3" fillId="0" borderId="0" xfId="1" applyFont="1" applyAlignment="1">
      <alignment horizontal="center"/>
    </xf>
    <xf numFmtId="0" fontId="0" fillId="0" borderId="0" xfId="0" applyNumberFormat="1"/>
    <xf numFmtId="0" fontId="0" fillId="0" borderId="0" xfId="0" applyFill="1" applyAlignment="1">
      <alignment horizontal="left"/>
    </xf>
    <xf numFmtId="0" fontId="4" fillId="2" borderId="0" xfId="0" applyFont="1" applyFill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ckanack GolfClub" id="{86F727D7-CAAA-4B67-A12C-9597D1638689}" userId="b481708b1392b173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kanack GolfClub" refreshedDate="45867.830395486111" createdVersion="5" refreshedVersion="8" minRefreshableVersion="3" recordCount="319" xr:uid="{00000000-000A-0000-FFFF-FFFF0A000000}">
  <cacheSource type="worksheet">
    <worksheetSource ref="A3:Q322" sheet="2025 Master"/>
  </cacheSource>
  <cacheFields count="17">
    <cacheField name="Name" numFmtId="0">
      <sharedItems containsBlank="1"/>
    </cacheField>
    <cacheField name="Payment Status" numFmtId="0">
      <sharedItems containsBlank="1" count="8">
        <s v="Paid"/>
        <s v="Payment Plan"/>
        <s v="Partial Payment"/>
        <m/>
        <s v="Partial Pay" u="1"/>
        <s v="PP with John" u="1"/>
        <s v="Paid " u="1"/>
        <s v="Balance Owed" u="1"/>
      </sharedItems>
    </cacheField>
    <cacheField name="Class" numFmtId="0">
      <sharedItems containsBlank="1" count="15">
        <s v="AG"/>
        <s v="AGH"/>
        <s v="A"/>
        <s v="G"/>
        <s v="H"/>
        <s v="AGG+75"/>
        <s v="HM"/>
        <s v="AGG"/>
        <s v="AG-Special"/>
        <s v="G+75"/>
        <s v="S"/>
        <s v="A-Special"/>
        <s v="HG"/>
        <m/>
        <s v="HOG" u="1"/>
      </sharedItems>
    </cacheField>
    <cacheField name="Status" numFmtId="0">
      <sharedItems containsBlank="1"/>
    </cacheField>
    <cacheField name="Year Joined" numFmtId="0">
      <sharedItems containsBlank="1" containsMixedTypes="1" containsNumber="1" containsInteger="1" minValue="1977" maxValue="2025"/>
    </cacheField>
    <cacheField name="Birthday" numFmtId="0">
      <sharedItems containsDate="1" containsBlank="1" containsMixedTypes="1" minDate="1900-01-02T22:39:04" maxDate="1900-01-02T06:40:04"/>
    </cacheField>
    <cacheField name="B" numFmtId="0">
      <sharedItems containsBlank="1"/>
    </cacheField>
    <cacheField name="B-Free" numFmtId="0">
      <sharedItems containsBlank="1"/>
    </cacheField>
    <cacheField name="HF" numFmtId="0">
      <sharedItems containsBlank="1"/>
    </cacheField>
    <cacheField name="J" numFmtId="0">
      <sharedItems containsBlank="1"/>
    </cacheField>
    <cacheField name="F" numFmtId="0">
      <sharedItems containsBlank="1"/>
    </cacheField>
    <cacheField name="S" numFmtId="0">
      <sharedItems containsBlank="1"/>
    </cacheField>
    <cacheField name="Lockers" numFmtId="0">
      <sharedItems containsBlank="1"/>
    </cacheField>
    <cacheField name="Spouse Locker" numFmtId="0">
      <sharedItems containsBlank="1"/>
    </cacheField>
    <cacheField name="Bag Storage" numFmtId="0">
      <sharedItems containsBlank="1"/>
    </cacheField>
    <cacheField name="Food" numFmtId="0">
      <sharedItems containsBlank="1" containsMixedTypes="1" containsNumber="1" minValue="266.5" maxValue="533"/>
    </cacheField>
    <cacheField name="Extra Handicap" numFmtId="4">
      <sharedItems containsString="0" containsBlank="1" containsNumber="1" containsInteger="1" minValue="28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kanack GolfClub" refreshedDate="45867.830395717596" createdVersion="5" refreshedVersion="8" minRefreshableVersion="3" recordCount="271" xr:uid="{00000000-000A-0000-FFFF-FFFF0D000000}">
  <cacheSource type="worksheet">
    <worksheetSource ref="A3:L274" sheet="2025 Master"/>
  </cacheSource>
  <cacheFields count="12">
    <cacheField name="Name" numFmtId="0">
      <sharedItems containsBlank="1"/>
    </cacheField>
    <cacheField name="Payment Status" numFmtId="0">
      <sharedItems containsBlank="1"/>
    </cacheField>
    <cacheField name="Class" numFmtId="0">
      <sharedItems containsBlank="1" count="15">
        <s v="AG"/>
        <s v="AGH"/>
        <s v="A"/>
        <s v="G"/>
        <s v="H"/>
        <s v="AGG+75"/>
        <s v="HM"/>
        <s v="AGG"/>
        <s v="AG-Special"/>
        <s v="G+75"/>
        <s v="S"/>
        <s v="A-Special"/>
        <s v="HG"/>
        <m/>
        <s v="HOG" u="1"/>
      </sharedItems>
    </cacheField>
    <cacheField name="Status" numFmtId="0">
      <sharedItems containsBlank="1"/>
    </cacheField>
    <cacheField name="Year Joined" numFmtId="0">
      <sharedItems containsBlank="1" containsMixedTypes="1" containsNumber="1" containsInteger="1" minValue="1977" maxValue="2025"/>
    </cacheField>
    <cacheField name="Birthday" numFmtId="0">
      <sharedItems containsDate="1" containsBlank="1" containsMixedTypes="1" minDate="1900-01-02T22:39:04" maxDate="1900-01-02T06:40:04"/>
    </cacheField>
    <cacheField name="B" numFmtId="0">
      <sharedItems containsBlank="1"/>
    </cacheField>
    <cacheField name="B-Free" numFmtId="0">
      <sharedItems containsBlank="1"/>
    </cacheField>
    <cacheField name="HF" numFmtId="0">
      <sharedItems containsBlank="1"/>
    </cacheField>
    <cacheField name="J" numFmtId="0">
      <sharedItems containsBlank="1"/>
    </cacheField>
    <cacheField name="F" numFmtId="0">
      <sharedItems containsBlank="1"/>
    </cacheField>
    <cacheField name="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kanack GolfClub" refreshedDate="45867.830395833334" createdVersion="5" refreshedVersion="8" minRefreshableVersion="3" recordCount="271" xr:uid="{00000000-000A-0000-FFFF-FFFF10000000}">
  <cacheSource type="worksheet">
    <worksheetSource ref="A3:T274" sheet="2025 Master"/>
  </cacheSource>
  <cacheFields count="20">
    <cacheField name="Name" numFmtId="0">
      <sharedItems containsBlank="1"/>
    </cacheField>
    <cacheField name="Payment Status" numFmtId="0">
      <sharedItems containsBlank="1"/>
    </cacheField>
    <cacheField name="Class" numFmtId="0">
      <sharedItems containsBlank="1"/>
    </cacheField>
    <cacheField name="Status" numFmtId="0">
      <sharedItems containsBlank="1" count="3">
        <s v="Active"/>
        <s v="Leave"/>
        <m/>
      </sharedItems>
    </cacheField>
    <cacheField name="Year Joined" numFmtId="0">
      <sharedItems containsBlank="1" containsMixedTypes="1" containsNumber="1" containsInteger="1" minValue="1977" maxValue="2025"/>
    </cacheField>
    <cacheField name="Birthday" numFmtId="0">
      <sharedItems containsDate="1" containsBlank="1" containsMixedTypes="1" minDate="1900-01-02T22:39:04" maxDate="1900-01-02T06:40:04"/>
    </cacheField>
    <cacheField name="B" numFmtId="0">
      <sharedItems containsBlank="1"/>
    </cacheField>
    <cacheField name="B-Free" numFmtId="0">
      <sharedItems containsBlank="1"/>
    </cacheField>
    <cacheField name="HF" numFmtId="0">
      <sharedItems containsBlank="1"/>
    </cacheField>
    <cacheField name="J" numFmtId="0">
      <sharedItems containsBlank="1"/>
    </cacheField>
    <cacheField name="F" numFmtId="0">
      <sharedItems containsBlank="1"/>
    </cacheField>
    <cacheField name="S" numFmtId="0">
      <sharedItems containsBlank="1"/>
    </cacheField>
    <cacheField name="Lockers" numFmtId="0">
      <sharedItems containsBlank="1"/>
    </cacheField>
    <cacheField name="Spouse Locker" numFmtId="0">
      <sharedItems containsBlank="1"/>
    </cacheField>
    <cacheField name="Bag Storage" numFmtId="0">
      <sharedItems containsBlank="1"/>
    </cacheField>
    <cacheField name="Food" numFmtId="0">
      <sharedItems containsBlank="1" containsMixedTypes="1" containsNumber="1" minValue="266.5" maxValue="533"/>
    </cacheField>
    <cacheField name="Extra Handicap" numFmtId="4">
      <sharedItems containsString="0" containsBlank="1" containsNumber="1" containsInteger="1" minValue="28" maxValue="28"/>
    </cacheField>
    <cacheField name="Restricted Assessment" numFmtId="0">
      <sharedItems containsBlank="1"/>
    </cacheField>
    <cacheField name="Special Considerations" numFmtId="0">
      <sharedItems containsBlank="1"/>
    </cacheField>
    <cacheField name="Lottery Eligible" numFmtId="14">
      <sharedItems containsNonDate="0" containsDate="1" containsString="0" containsBlank="1" minDate="2025-01-01T00:00:00" maxDate="2025-02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s v="Allerton, Keith"/>
    <x v="0"/>
    <x v="0"/>
    <s v="Active"/>
    <n v="2024"/>
    <s v="1953"/>
    <m/>
    <s v="Jeanne"/>
    <m/>
    <m/>
    <m/>
    <m/>
    <b v="0"/>
    <b v="0"/>
    <b v="0"/>
    <n v="533"/>
    <m/>
  </r>
  <r>
    <s v="Amoruso, Robert"/>
    <x v="0"/>
    <x v="1"/>
    <s v="Active"/>
    <n v="2015"/>
    <s v="1947"/>
    <m/>
    <m/>
    <m/>
    <m/>
    <m/>
    <m/>
    <b v="0"/>
    <b v="0"/>
    <b v="0"/>
    <n v="533"/>
    <m/>
  </r>
  <r>
    <s v="Avedissian, Christian"/>
    <x v="1"/>
    <x v="2"/>
    <s v="Active"/>
    <n v="2025"/>
    <m/>
    <m/>
    <m/>
    <m/>
    <m/>
    <m/>
    <m/>
    <b v="0"/>
    <b v="0"/>
    <b v="0"/>
    <n v="533"/>
    <m/>
  </r>
  <r>
    <s v="Avedissian, Jason"/>
    <x v="1"/>
    <x v="2"/>
    <s v="Active"/>
    <n v="2025"/>
    <m/>
    <m/>
    <m/>
    <m/>
    <m/>
    <m/>
    <m/>
    <b v="0"/>
    <b v="0"/>
    <b v="0"/>
    <n v="533"/>
    <m/>
  </r>
  <r>
    <s v="Axberg, George"/>
    <x v="1"/>
    <x v="3"/>
    <s v="Active"/>
    <n v="2012"/>
    <m/>
    <m/>
    <m/>
    <m/>
    <m/>
    <m/>
    <m/>
    <b v="1"/>
    <b v="0"/>
    <b v="0"/>
    <n v="373"/>
    <m/>
  </r>
  <r>
    <s v="Baker, William J."/>
    <x v="0"/>
    <x v="4"/>
    <s v="Active"/>
    <m/>
    <m/>
    <m/>
    <m/>
    <m/>
    <m/>
    <m/>
    <m/>
    <b v="0"/>
    <b v="0"/>
    <b v="0"/>
    <n v="533"/>
    <m/>
  </r>
  <r>
    <s v="Barchie, Eric"/>
    <x v="1"/>
    <x v="0"/>
    <s v="Active"/>
    <n v="2025"/>
    <n v="1975"/>
    <m/>
    <m/>
    <m/>
    <m/>
    <m/>
    <m/>
    <b v="0"/>
    <b v="0"/>
    <b v="0"/>
    <n v="533"/>
    <m/>
  </r>
  <r>
    <s v="Barwick, Robert"/>
    <x v="0"/>
    <x v="2"/>
    <s v="Active"/>
    <n v="2014"/>
    <m/>
    <m/>
    <m/>
    <m/>
    <m/>
    <m/>
    <m/>
    <b v="1"/>
    <b v="0"/>
    <b v="0"/>
    <n v="533"/>
    <m/>
  </r>
  <r>
    <s v="Batikha, Charles"/>
    <x v="0"/>
    <x v="0"/>
    <s v="Active"/>
    <n v="2022"/>
    <s v="1989"/>
    <m/>
    <m/>
    <m/>
    <m/>
    <m/>
    <m/>
    <b v="0"/>
    <b v="0"/>
    <b v="0"/>
    <n v="533"/>
    <m/>
  </r>
  <r>
    <s v="Bauer, Leo"/>
    <x v="0"/>
    <x v="2"/>
    <s v="Active"/>
    <n v="1995"/>
    <m/>
    <m/>
    <m/>
    <m/>
    <m/>
    <m/>
    <m/>
    <b v="1"/>
    <b v="0"/>
    <b v="0"/>
    <n v="533"/>
    <m/>
  </r>
  <r>
    <s v="Bayley, Robert"/>
    <x v="0"/>
    <x v="2"/>
    <s v="Active"/>
    <n v="1982"/>
    <n v="1956"/>
    <m/>
    <m/>
    <m/>
    <m/>
    <m/>
    <m/>
    <b v="0"/>
    <b v="0"/>
    <b v="0"/>
    <n v="533"/>
    <m/>
  </r>
  <r>
    <s v="Becker, Rosemarie"/>
    <x v="0"/>
    <x v="5"/>
    <s v="Active"/>
    <n v="2019"/>
    <s v="1937"/>
    <m/>
    <m/>
    <m/>
    <m/>
    <m/>
    <m/>
    <b v="0"/>
    <b v="0"/>
    <b v="0"/>
    <n v="373"/>
    <m/>
  </r>
  <r>
    <s v="Berg, Aaron"/>
    <x v="0"/>
    <x v="2"/>
    <s v="Active"/>
    <n v="2021"/>
    <s v="1972"/>
    <m/>
    <m/>
    <m/>
    <m/>
    <m/>
    <m/>
    <b v="1"/>
    <b v="0"/>
    <b v="1"/>
    <n v="533"/>
    <m/>
  </r>
  <r>
    <s v="Betz, William"/>
    <x v="0"/>
    <x v="2"/>
    <s v="Active"/>
    <n v="2021"/>
    <s v="1988"/>
    <m/>
    <m/>
    <m/>
    <m/>
    <m/>
    <m/>
    <b v="1"/>
    <b v="0"/>
    <b v="0"/>
    <n v="533"/>
    <m/>
  </r>
  <r>
    <s v="Betz, William P"/>
    <x v="0"/>
    <x v="6"/>
    <s v="Active"/>
    <n v="2025"/>
    <m/>
    <m/>
    <m/>
    <m/>
    <m/>
    <m/>
    <m/>
    <b v="0"/>
    <b v="0"/>
    <b v="0"/>
    <s v="None"/>
    <m/>
  </r>
  <r>
    <s v="Biagini, Randy"/>
    <x v="0"/>
    <x v="2"/>
    <s v="Active"/>
    <n v="1995"/>
    <m/>
    <s v="Kim"/>
    <m/>
    <m/>
    <m/>
    <m/>
    <m/>
    <s v="BOARD"/>
    <b v="1"/>
    <b v="0"/>
    <n v="533"/>
    <m/>
  </r>
  <r>
    <s v="Bianchi, Kyle"/>
    <x v="0"/>
    <x v="2"/>
    <s v="Active"/>
    <n v="2023"/>
    <n v="1990"/>
    <m/>
    <m/>
    <m/>
    <m/>
    <m/>
    <m/>
    <b v="0"/>
    <b v="0"/>
    <b v="0"/>
    <n v="533"/>
    <m/>
  </r>
  <r>
    <s v="Blake, Jim"/>
    <x v="0"/>
    <x v="0"/>
    <s v="Active"/>
    <n v="2022"/>
    <n v="1962"/>
    <s v="Cari"/>
    <m/>
    <m/>
    <m/>
    <m/>
    <m/>
    <b v="0"/>
    <b v="0"/>
    <b v="1"/>
    <n v="533"/>
    <m/>
  </r>
  <r>
    <s v="Bolton, Jonathan"/>
    <x v="1"/>
    <x v="0"/>
    <s v="Active"/>
    <n v="2014"/>
    <m/>
    <s v="Spouse"/>
    <m/>
    <m/>
    <m/>
    <m/>
    <m/>
    <b v="1"/>
    <b v="0"/>
    <b v="1"/>
    <n v="533"/>
    <m/>
  </r>
  <r>
    <s v="Bowie, David"/>
    <x v="1"/>
    <x v="3"/>
    <s v="Active"/>
    <n v="2017"/>
    <s v="1983"/>
    <s v="Kristen"/>
    <m/>
    <m/>
    <m/>
    <m/>
    <m/>
    <b v="0"/>
    <b v="0"/>
    <b v="0"/>
    <n v="373"/>
    <m/>
  </r>
  <r>
    <s v="Brillo, Steven"/>
    <x v="0"/>
    <x v="6"/>
    <s v="Active"/>
    <n v="2008"/>
    <m/>
    <m/>
    <m/>
    <m/>
    <m/>
    <m/>
    <m/>
    <b v="0"/>
    <b v="0"/>
    <b v="0"/>
    <s v="None"/>
    <m/>
  </r>
  <r>
    <s v="Brino, Rosalie"/>
    <x v="0"/>
    <x v="5"/>
    <s v="Active"/>
    <n v="2024"/>
    <n v="1939"/>
    <m/>
    <m/>
    <m/>
    <m/>
    <m/>
    <m/>
    <b v="0"/>
    <b v="0"/>
    <b v="0"/>
    <n v="373"/>
    <m/>
  </r>
  <r>
    <s v="Brown, Ryan"/>
    <x v="0"/>
    <x v="6"/>
    <s v="Active"/>
    <n v="2023"/>
    <n v="1981"/>
    <m/>
    <m/>
    <m/>
    <m/>
    <m/>
    <m/>
    <b v="0"/>
    <b v="0"/>
    <b v="0"/>
    <s v="None"/>
    <m/>
  </r>
  <r>
    <s v="Burggraf, Michael"/>
    <x v="0"/>
    <x v="2"/>
    <s v="Leave"/>
    <n v="2020"/>
    <s v="1989"/>
    <m/>
    <m/>
    <m/>
    <m/>
    <m/>
    <m/>
    <b v="0"/>
    <b v="0"/>
    <b v="0"/>
    <s v="None-LOA"/>
    <m/>
  </r>
  <r>
    <s v="Byram, John"/>
    <x v="0"/>
    <x v="0"/>
    <s v="Active"/>
    <n v="2019"/>
    <s v="1972"/>
    <m/>
    <m/>
    <m/>
    <m/>
    <m/>
    <m/>
    <b v="1"/>
    <b v="0"/>
    <b v="0"/>
    <n v="533"/>
    <m/>
  </r>
  <r>
    <s v="Cadematori, Michael"/>
    <x v="0"/>
    <x v="2"/>
    <s v="Active"/>
    <n v="2003"/>
    <m/>
    <m/>
    <m/>
    <m/>
    <m/>
    <m/>
    <m/>
    <b v="0"/>
    <b v="0"/>
    <b v="0"/>
    <n v="533"/>
    <m/>
  </r>
  <r>
    <s v="Cahill, Jack"/>
    <x v="0"/>
    <x v="1"/>
    <s v="Active"/>
    <n v="2019"/>
    <s v="1943"/>
    <s v="Lorraine"/>
    <m/>
    <m/>
    <m/>
    <m/>
    <m/>
    <b v="0"/>
    <b v="0"/>
    <b v="0"/>
    <n v="533"/>
    <m/>
  </r>
  <r>
    <s v="Campbell, Clare"/>
    <x v="0"/>
    <x v="6"/>
    <s v="Active"/>
    <n v="2021"/>
    <s v="1963"/>
    <m/>
    <m/>
    <m/>
    <m/>
    <m/>
    <m/>
    <b v="0"/>
    <b v="0"/>
    <b v="0"/>
    <s v="None"/>
    <m/>
  </r>
  <r>
    <s v="Caporrimo, Jim"/>
    <x v="1"/>
    <x v="0"/>
    <s v="Active"/>
    <n v="2023"/>
    <n v="1974"/>
    <m/>
    <m/>
    <m/>
    <m/>
    <m/>
    <m/>
    <b v="1"/>
    <b v="0"/>
    <b v="0"/>
    <n v="533"/>
    <m/>
  </r>
  <r>
    <s v="Carmody, Tom"/>
    <x v="0"/>
    <x v="0"/>
    <s v="Active"/>
    <n v="2022"/>
    <n v="1957"/>
    <m/>
    <m/>
    <m/>
    <m/>
    <m/>
    <m/>
    <b v="0"/>
    <b v="0"/>
    <b v="0"/>
    <n v="533"/>
    <m/>
  </r>
  <r>
    <s v="Castellamare, Benjamin"/>
    <x v="1"/>
    <x v="6"/>
    <s v="Active"/>
    <n v="2024"/>
    <n v="1974"/>
    <m/>
    <m/>
    <m/>
    <m/>
    <m/>
    <m/>
    <b v="0"/>
    <b v="0"/>
    <b v="0"/>
    <s v="None"/>
    <m/>
  </r>
  <r>
    <s v="Cerbone, Steve"/>
    <x v="0"/>
    <x v="2"/>
    <s v="Active"/>
    <m/>
    <m/>
    <m/>
    <m/>
    <m/>
    <m/>
    <m/>
    <m/>
    <b v="0"/>
    <b v="0"/>
    <b v="0"/>
    <n v="533"/>
    <m/>
  </r>
  <r>
    <s v="Chanfrau, Michael"/>
    <x v="0"/>
    <x v="2"/>
    <s v="Active"/>
    <m/>
    <m/>
    <m/>
    <m/>
    <m/>
    <m/>
    <m/>
    <m/>
    <b v="1"/>
    <b v="0"/>
    <b v="0"/>
    <n v="533"/>
    <m/>
  </r>
  <r>
    <s v="Cianci, Angelo"/>
    <x v="0"/>
    <x v="2"/>
    <s v="Active"/>
    <m/>
    <m/>
    <s v="Linda"/>
    <m/>
    <m/>
    <m/>
    <m/>
    <m/>
    <b v="0"/>
    <b v="0"/>
    <b v="0"/>
    <s v="None"/>
    <m/>
  </r>
  <r>
    <s v="Colicchio, Phil"/>
    <x v="0"/>
    <x v="3"/>
    <s v="Leave"/>
    <n v="2020"/>
    <s v="1970"/>
    <m/>
    <m/>
    <m/>
    <m/>
    <m/>
    <m/>
    <b v="0"/>
    <b v="0"/>
    <b v="0"/>
    <s v="None"/>
    <m/>
  </r>
  <r>
    <s v="Connolly, Matt"/>
    <x v="1"/>
    <x v="6"/>
    <s v="Active"/>
    <n v="2025"/>
    <m/>
    <m/>
    <m/>
    <m/>
    <m/>
    <m/>
    <m/>
    <b v="0"/>
    <b v="0"/>
    <b v="0"/>
    <s v="None"/>
    <m/>
  </r>
  <r>
    <s v="Considine, Daniel"/>
    <x v="0"/>
    <x v="2"/>
    <s v="Active"/>
    <n v="2006"/>
    <m/>
    <m/>
    <m/>
    <m/>
    <m/>
    <m/>
    <m/>
    <b v="0"/>
    <b v="0"/>
    <b v="0"/>
    <n v="533"/>
    <m/>
  </r>
  <r>
    <s v="Coppolecchia, Matthew"/>
    <x v="0"/>
    <x v="2"/>
    <s v="Active"/>
    <n v="2018"/>
    <m/>
    <m/>
    <m/>
    <m/>
    <m/>
    <m/>
    <m/>
    <b v="0"/>
    <b v="0"/>
    <b v="0"/>
    <n v="533"/>
    <m/>
  </r>
  <r>
    <s v="Corradino, Desiree"/>
    <x v="0"/>
    <x v="0"/>
    <s v="Active"/>
    <s v="2022"/>
    <m/>
    <m/>
    <m/>
    <m/>
    <m/>
    <m/>
    <m/>
    <b v="0"/>
    <b v="0"/>
    <b v="0"/>
    <n v="533"/>
    <m/>
  </r>
  <r>
    <s v="Crank, William"/>
    <x v="0"/>
    <x v="7"/>
    <s v="Active"/>
    <n v="2019"/>
    <n v="1966"/>
    <m/>
    <m/>
    <m/>
    <m/>
    <s v="Son"/>
    <m/>
    <b v="0"/>
    <b v="0"/>
    <b v="0"/>
    <n v="373"/>
    <m/>
  </r>
  <r>
    <s v="Crawford, Brian"/>
    <x v="0"/>
    <x v="0"/>
    <s v="Leave"/>
    <n v="2019"/>
    <n v="1974"/>
    <m/>
    <m/>
    <m/>
    <m/>
    <m/>
    <m/>
    <b v="0"/>
    <b v="0"/>
    <b v="0"/>
    <s v="None-LOA"/>
    <m/>
  </r>
  <r>
    <s v="Cremona, Nick"/>
    <x v="0"/>
    <x v="2"/>
    <s v="Active"/>
    <n v="2015"/>
    <m/>
    <m/>
    <m/>
    <m/>
    <m/>
    <m/>
    <m/>
    <b v="1"/>
    <b v="0"/>
    <b v="0"/>
    <n v="533"/>
    <m/>
  </r>
  <r>
    <s v="Cuervo, Matt"/>
    <x v="0"/>
    <x v="0"/>
    <s v="Active"/>
    <n v="2023"/>
    <n v="1991"/>
    <m/>
    <m/>
    <m/>
    <m/>
    <m/>
    <m/>
    <b v="0"/>
    <b v="0"/>
    <b v="0"/>
    <n v="533"/>
    <m/>
  </r>
  <r>
    <s v="Day, Nanette"/>
    <x v="0"/>
    <x v="3"/>
    <s v="Active"/>
    <n v="2017"/>
    <s v="1952"/>
    <s v="John (1956)"/>
    <m/>
    <m/>
    <m/>
    <m/>
    <m/>
    <b v="0"/>
    <b v="0"/>
    <b v="0"/>
    <n v="373"/>
    <m/>
  </r>
  <r>
    <s v="DeCamp, Timothy"/>
    <x v="0"/>
    <x v="2"/>
    <s v="Active"/>
    <n v="1999"/>
    <m/>
    <s v="Spouse"/>
    <m/>
    <m/>
    <m/>
    <m/>
    <m/>
    <b v="1"/>
    <b v="0"/>
    <b v="1"/>
    <n v="533"/>
    <m/>
  </r>
  <r>
    <s v="DeCarlo, Thomas"/>
    <x v="0"/>
    <x v="2"/>
    <s v="Active"/>
    <n v="2012"/>
    <m/>
    <m/>
    <m/>
    <m/>
    <m/>
    <m/>
    <m/>
    <b v="1"/>
    <b v="0"/>
    <b v="0"/>
    <n v="533"/>
    <m/>
  </r>
  <r>
    <s v="DeGennaro, Robert"/>
    <x v="1"/>
    <x v="0"/>
    <s v="Active"/>
    <n v="2025"/>
    <n v="1963"/>
    <m/>
    <m/>
    <m/>
    <m/>
    <m/>
    <m/>
    <b v="0"/>
    <b v="0"/>
    <b v="0"/>
    <n v="533"/>
    <m/>
  </r>
  <r>
    <s v="Dennerlein, Robert"/>
    <x v="0"/>
    <x v="2"/>
    <s v="Active"/>
    <n v="2002"/>
    <m/>
    <m/>
    <m/>
    <m/>
    <m/>
    <m/>
    <m/>
    <b v="1"/>
    <b v="0"/>
    <b v="0"/>
    <n v="533"/>
    <m/>
  </r>
  <r>
    <s v="Depetris, Chris"/>
    <x v="0"/>
    <x v="2"/>
    <s v="Active"/>
    <n v="2005"/>
    <m/>
    <m/>
    <m/>
    <m/>
    <m/>
    <m/>
    <m/>
    <b v="1"/>
    <b v="0"/>
    <b v="0"/>
    <n v="533"/>
    <m/>
  </r>
  <r>
    <s v="Devries, Timothy"/>
    <x v="0"/>
    <x v="2"/>
    <s v="Active"/>
    <n v="2014"/>
    <m/>
    <m/>
    <m/>
    <m/>
    <m/>
    <m/>
    <m/>
    <s v="BOARD"/>
    <b v="0"/>
    <b v="0"/>
    <n v="533"/>
    <m/>
  </r>
  <r>
    <s v="DiAgostini, John"/>
    <x v="0"/>
    <x v="7"/>
    <s v="Active"/>
    <n v="2019"/>
    <s v="1974"/>
    <m/>
    <m/>
    <m/>
    <m/>
    <s v="JP"/>
    <m/>
    <b v="0"/>
    <b v="0"/>
    <b v="0"/>
    <n v="373"/>
    <m/>
  </r>
  <r>
    <s v="DiMaio, Luciano"/>
    <x v="0"/>
    <x v="8"/>
    <s v="Active"/>
    <n v="2024"/>
    <n v="2002"/>
    <m/>
    <m/>
    <m/>
    <m/>
    <m/>
    <m/>
    <b v="1"/>
    <b v="0"/>
    <b v="0"/>
    <s v="None"/>
    <m/>
  </r>
  <r>
    <s v="DiPaola, John"/>
    <x v="0"/>
    <x v="0"/>
    <s v="Active"/>
    <n v="2002"/>
    <m/>
    <m/>
    <m/>
    <m/>
    <m/>
    <m/>
    <m/>
    <b v="1"/>
    <b v="0"/>
    <b v="0"/>
    <n v="533"/>
    <n v="28"/>
  </r>
  <r>
    <s v="DiVito, Vincent"/>
    <x v="1"/>
    <x v="3"/>
    <s v="Active"/>
    <n v="2016"/>
    <s v="1959"/>
    <m/>
    <m/>
    <m/>
    <m/>
    <m/>
    <m/>
    <b v="0"/>
    <b v="0"/>
    <b v="0"/>
    <n v="373"/>
    <m/>
  </r>
  <r>
    <s v="Donnelly, Gerard"/>
    <x v="0"/>
    <x v="2"/>
    <s v="Active"/>
    <n v="1986"/>
    <m/>
    <m/>
    <m/>
    <m/>
    <m/>
    <m/>
    <m/>
    <b v="0"/>
    <b v="0"/>
    <b v="0"/>
    <n v="533"/>
    <m/>
  </r>
  <r>
    <s v="Donnelly, Mark"/>
    <x v="0"/>
    <x v="0"/>
    <s v="Active"/>
    <n v="2020"/>
    <s v="1971"/>
    <m/>
    <m/>
    <m/>
    <m/>
    <m/>
    <m/>
    <b v="1"/>
    <b v="0"/>
    <b v="0"/>
    <n v="533"/>
    <m/>
  </r>
  <r>
    <s v="Donofrio, Joseph"/>
    <x v="0"/>
    <x v="0"/>
    <s v="Active"/>
    <n v="2017"/>
    <s v="1970"/>
    <m/>
    <m/>
    <m/>
    <m/>
    <m/>
    <m/>
    <b v="1"/>
    <b v="0"/>
    <b v="0"/>
    <n v="533"/>
    <m/>
  </r>
  <r>
    <s v="Donofrio, Pete"/>
    <x v="0"/>
    <x v="0"/>
    <s v="Active"/>
    <n v="2017"/>
    <s v="1970"/>
    <m/>
    <m/>
    <m/>
    <m/>
    <m/>
    <m/>
    <b v="0"/>
    <b v="0"/>
    <b v="0"/>
    <n v="533"/>
    <m/>
  </r>
  <r>
    <s v="Dowd, Brendan"/>
    <x v="0"/>
    <x v="0"/>
    <s v="Active"/>
    <n v="2010"/>
    <m/>
    <m/>
    <m/>
    <m/>
    <m/>
    <m/>
    <m/>
    <b v="1"/>
    <b v="0"/>
    <b v="0"/>
    <n v="533"/>
    <m/>
  </r>
  <r>
    <s v="Dowd, John"/>
    <x v="0"/>
    <x v="2"/>
    <s v="Active"/>
    <n v="2017"/>
    <s v="1981"/>
    <m/>
    <m/>
    <m/>
    <m/>
    <m/>
    <m/>
    <b v="0"/>
    <b v="0"/>
    <b v="0"/>
    <n v="533"/>
    <m/>
  </r>
  <r>
    <s v="Downs, George"/>
    <x v="0"/>
    <x v="4"/>
    <s v="Active"/>
    <n v="1977"/>
    <m/>
    <m/>
    <m/>
    <m/>
    <m/>
    <m/>
    <m/>
    <b v="1"/>
    <b v="0"/>
    <b v="0"/>
    <n v="533"/>
    <m/>
  </r>
  <r>
    <s v="Downs, Scott"/>
    <x v="1"/>
    <x v="2"/>
    <s v="Active"/>
    <n v="2012"/>
    <m/>
    <s v="Denise"/>
    <m/>
    <m/>
    <m/>
    <m/>
    <m/>
    <s v="BOARD"/>
    <b v="0"/>
    <b v="1"/>
    <n v="533"/>
    <m/>
  </r>
  <r>
    <s v="Edmonds, Patrick"/>
    <x v="0"/>
    <x v="2"/>
    <s v="Active"/>
    <n v="1999"/>
    <m/>
    <m/>
    <m/>
    <m/>
    <m/>
    <m/>
    <m/>
    <b v="1"/>
    <b v="0"/>
    <b v="0"/>
    <n v="533"/>
    <m/>
  </r>
  <r>
    <s v="Elliott, Maria"/>
    <x v="0"/>
    <x v="6"/>
    <s v="Active"/>
    <n v="2019"/>
    <s v="1965"/>
    <m/>
    <m/>
    <m/>
    <m/>
    <m/>
    <m/>
    <b v="0"/>
    <b v="0"/>
    <b v="0"/>
    <s v="None"/>
    <m/>
  </r>
  <r>
    <s v="Egatz, Ray"/>
    <x v="0"/>
    <x v="6"/>
    <s v="Active"/>
    <n v="2023"/>
    <m/>
    <m/>
    <m/>
    <m/>
    <m/>
    <m/>
    <m/>
    <b v="0"/>
    <b v="0"/>
    <b v="0"/>
    <s v="None"/>
    <m/>
  </r>
  <r>
    <s v="Fasolo, Frank"/>
    <x v="0"/>
    <x v="7"/>
    <s v="Leave"/>
    <n v="2019"/>
    <s v="1954"/>
    <m/>
    <m/>
    <m/>
    <m/>
    <m/>
    <m/>
    <b v="0"/>
    <b v="0"/>
    <b v="0"/>
    <s v="None-LOA"/>
    <m/>
  </r>
  <r>
    <s v="Federici, Alan"/>
    <x v="0"/>
    <x v="2"/>
    <s v="Active"/>
    <n v="2004"/>
    <m/>
    <m/>
    <m/>
    <m/>
    <m/>
    <m/>
    <m/>
    <s v="BOARD"/>
    <b v="0"/>
    <b v="0"/>
    <n v="533"/>
    <m/>
  </r>
  <r>
    <s v="Ferguson, Wayman"/>
    <x v="0"/>
    <x v="2"/>
    <s v="Active"/>
    <n v="2023"/>
    <n v="1969"/>
    <s v="Andrea"/>
    <m/>
    <m/>
    <m/>
    <m/>
    <m/>
    <b v="0"/>
    <b v="0"/>
    <b v="0"/>
    <n v="533"/>
    <m/>
  </r>
  <r>
    <s v="Fiorentino, Michael"/>
    <x v="0"/>
    <x v="3"/>
    <s v="Active"/>
    <n v="2015"/>
    <m/>
    <m/>
    <m/>
    <m/>
    <m/>
    <m/>
    <m/>
    <b v="0"/>
    <b v="0"/>
    <b v="0"/>
    <n v="373"/>
    <m/>
  </r>
  <r>
    <s v="Fischgrund, Michael"/>
    <x v="1"/>
    <x v="0"/>
    <s v="Active"/>
    <n v="2025"/>
    <n v="1969"/>
    <m/>
    <m/>
    <m/>
    <m/>
    <m/>
    <m/>
    <b v="0"/>
    <b v="0"/>
    <b v="0"/>
    <n v="533"/>
    <m/>
  </r>
  <r>
    <s v="Fitzpatrick, Terrence"/>
    <x v="0"/>
    <x v="1"/>
    <s v="Active"/>
    <n v="1984"/>
    <s v="75+"/>
    <m/>
    <m/>
    <m/>
    <m/>
    <m/>
    <m/>
    <b v="1"/>
    <b v="0"/>
    <b v="0"/>
    <n v="533"/>
    <m/>
  </r>
  <r>
    <s v="Fitzpatrick, Thomas"/>
    <x v="0"/>
    <x v="2"/>
    <s v="Active"/>
    <n v="1992"/>
    <m/>
    <m/>
    <m/>
    <m/>
    <m/>
    <m/>
    <m/>
    <b v="0"/>
    <b v="0"/>
    <b v="0"/>
    <n v="533"/>
    <m/>
  </r>
  <r>
    <s v="Flower, Michael A."/>
    <x v="0"/>
    <x v="2"/>
    <s v="Active"/>
    <n v="2003"/>
    <m/>
    <m/>
    <m/>
    <m/>
    <s v="Caden / Drake"/>
    <m/>
    <m/>
    <b v="0"/>
    <b v="0"/>
    <b v="0"/>
    <n v="533"/>
    <m/>
  </r>
  <r>
    <s v="Forlenza, John"/>
    <x v="1"/>
    <x v="2"/>
    <s v="Active"/>
    <n v="2019"/>
    <m/>
    <m/>
    <m/>
    <m/>
    <m/>
    <m/>
    <m/>
    <s v="BOARD"/>
    <b v="0"/>
    <b v="1"/>
    <n v="533"/>
    <m/>
  </r>
  <r>
    <s v="Formosa, William"/>
    <x v="0"/>
    <x v="9"/>
    <s v="Active"/>
    <n v="1999"/>
    <m/>
    <s v="Doris (75+)"/>
    <m/>
    <m/>
    <m/>
    <m/>
    <m/>
    <b v="0"/>
    <b v="0"/>
    <b v="0"/>
    <n v="373"/>
    <m/>
  </r>
  <r>
    <s v="Frank, Ronald"/>
    <x v="2"/>
    <x v="2"/>
    <s v="Leave"/>
    <n v="2011"/>
    <m/>
    <m/>
    <m/>
    <m/>
    <m/>
    <m/>
    <m/>
    <b v="0"/>
    <b v="0"/>
    <b v="0"/>
    <s v="None-LOA"/>
    <m/>
  </r>
  <r>
    <s v="Freer, Peter"/>
    <x v="0"/>
    <x v="2"/>
    <s v="Active"/>
    <n v="2012"/>
    <m/>
    <m/>
    <m/>
    <m/>
    <m/>
    <m/>
    <m/>
    <b v="1"/>
    <b v="0"/>
    <b v="0"/>
    <n v="533"/>
    <m/>
  </r>
  <r>
    <s v="Freer, Terrance"/>
    <x v="0"/>
    <x v="0"/>
    <s v="Active"/>
    <n v="2014"/>
    <s v="1965"/>
    <m/>
    <m/>
    <m/>
    <m/>
    <m/>
    <m/>
    <b v="0"/>
    <b v="0"/>
    <b v="0"/>
    <n v="533"/>
    <m/>
  </r>
  <r>
    <s v="Fusco, Joe"/>
    <x v="0"/>
    <x v="2"/>
    <s v="Active"/>
    <n v="2019"/>
    <s v="1990"/>
    <m/>
    <m/>
    <m/>
    <m/>
    <m/>
    <m/>
    <b v="0"/>
    <b v="0"/>
    <b v="0"/>
    <n v="533"/>
    <m/>
  </r>
  <r>
    <s v="Fusco, Mario"/>
    <x v="0"/>
    <x v="4"/>
    <s v="Active"/>
    <n v="2019"/>
    <n v="1949"/>
    <m/>
    <m/>
    <m/>
    <m/>
    <m/>
    <m/>
    <b v="0"/>
    <b v="0"/>
    <b v="0"/>
    <n v="533"/>
    <m/>
  </r>
  <r>
    <s v="Gamarekian, Dylan"/>
    <x v="0"/>
    <x v="10"/>
    <s v="Active"/>
    <n v="2025"/>
    <d v="1905-07-05T00:00:00"/>
    <m/>
    <m/>
    <m/>
    <m/>
    <m/>
    <m/>
    <b v="0"/>
    <b v="0"/>
    <b v="0"/>
    <s v="None"/>
    <m/>
  </r>
  <r>
    <s v="Garcia, Eric"/>
    <x v="0"/>
    <x v="0"/>
    <s v="Active"/>
    <n v="2018"/>
    <s v="1973"/>
    <m/>
    <m/>
    <m/>
    <m/>
    <m/>
    <m/>
    <b v="0"/>
    <b v="0"/>
    <b v="0"/>
    <n v="533"/>
    <m/>
  </r>
  <r>
    <s v="Gentile, Erich"/>
    <x v="0"/>
    <x v="2"/>
    <s v="Active"/>
    <n v="2023"/>
    <n v="1991"/>
    <m/>
    <m/>
    <m/>
    <m/>
    <m/>
    <m/>
    <b v="0"/>
    <b v="0"/>
    <b v="0"/>
    <n v="533"/>
    <m/>
  </r>
  <r>
    <s v="Georges, Jonathan"/>
    <x v="1"/>
    <x v="0"/>
    <s v="Active"/>
    <n v="2024"/>
    <n v="1989"/>
    <m/>
    <m/>
    <m/>
    <m/>
    <m/>
    <m/>
    <b v="1"/>
    <b v="0"/>
    <b v="0"/>
    <n v="533"/>
    <m/>
  </r>
  <r>
    <s v="Giardina, Carmin"/>
    <x v="0"/>
    <x v="7"/>
    <s v="Leave"/>
    <n v="2014"/>
    <s v="1964"/>
    <m/>
    <m/>
    <m/>
    <m/>
    <m/>
    <m/>
    <b v="1"/>
    <b v="0"/>
    <b v="0"/>
    <s v="None-LOA"/>
    <m/>
  </r>
  <r>
    <s v="Gil, Alex"/>
    <x v="0"/>
    <x v="0"/>
    <s v="Active"/>
    <n v="2024"/>
    <n v="1972"/>
    <m/>
    <m/>
    <m/>
    <m/>
    <m/>
    <m/>
    <b v="0"/>
    <b v="0"/>
    <b v="0"/>
    <n v="533"/>
    <m/>
  </r>
  <r>
    <s v="Giordano, Anthony Jr"/>
    <x v="0"/>
    <x v="0"/>
    <s v="Active"/>
    <n v="2025"/>
    <n v="1971"/>
    <m/>
    <s v="Edna"/>
    <m/>
    <m/>
    <m/>
    <m/>
    <b v="0"/>
    <b v="0"/>
    <b v="0"/>
    <n v="266.5"/>
    <m/>
  </r>
  <r>
    <s v="Giovatto, Mike"/>
    <x v="0"/>
    <x v="2"/>
    <s v="Active"/>
    <n v="2021"/>
    <s v="1971"/>
    <m/>
    <m/>
    <m/>
    <m/>
    <m/>
    <m/>
    <b v="0"/>
    <b v="0"/>
    <b v="0"/>
    <n v="533"/>
    <m/>
  </r>
  <r>
    <s v="Godek, Kenneth"/>
    <x v="0"/>
    <x v="6"/>
    <s v="Active"/>
    <n v="2022"/>
    <n v="1957"/>
    <m/>
    <m/>
    <m/>
    <m/>
    <m/>
    <m/>
    <b v="0"/>
    <b v="0"/>
    <b v="0"/>
    <s v="None"/>
    <m/>
  </r>
  <r>
    <s v="Golam, Kibria"/>
    <x v="0"/>
    <x v="2"/>
    <s v="Active"/>
    <n v="2021"/>
    <s v="1988"/>
    <m/>
    <m/>
    <m/>
    <m/>
    <m/>
    <m/>
    <b v="1"/>
    <b v="0"/>
    <b v="0"/>
    <n v="533"/>
    <m/>
  </r>
  <r>
    <s v="Graf, Matt"/>
    <x v="0"/>
    <x v="2"/>
    <s v="Active"/>
    <n v="2013"/>
    <m/>
    <m/>
    <m/>
    <m/>
    <m/>
    <m/>
    <m/>
    <b v="0"/>
    <b v="0"/>
    <b v="0"/>
    <n v="533"/>
    <m/>
  </r>
  <r>
    <s v="Gubernick, Jay"/>
    <x v="1"/>
    <x v="0"/>
    <s v="Active"/>
    <n v="2022"/>
    <n v="1971"/>
    <m/>
    <m/>
    <m/>
    <m/>
    <m/>
    <m/>
    <b v="0"/>
    <b v="0"/>
    <b v="0"/>
    <n v="533"/>
    <m/>
  </r>
  <r>
    <s v="Guida, Arthur S."/>
    <x v="0"/>
    <x v="0"/>
    <s v="Active"/>
    <n v="2002"/>
    <n v="1951"/>
    <s v="Spouse +75"/>
    <m/>
    <m/>
    <m/>
    <m/>
    <m/>
    <b v="0"/>
    <b v="0"/>
    <b v="0"/>
    <n v="533"/>
    <m/>
  </r>
  <r>
    <s v="Halewicz, Ben"/>
    <x v="0"/>
    <x v="2"/>
    <s v="Active"/>
    <n v="2020"/>
    <s v="1981"/>
    <m/>
    <m/>
    <m/>
    <m/>
    <m/>
    <m/>
    <b v="0"/>
    <b v="0"/>
    <b v="0"/>
    <n v="533"/>
    <m/>
  </r>
  <r>
    <s v="Haring, Christopher"/>
    <x v="0"/>
    <x v="6"/>
    <s v="Active"/>
    <n v="2023"/>
    <n v="1991"/>
    <m/>
    <m/>
    <m/>
    <m/>
    <m/>
    <m/>
    <b v="0"/>
    <b v="0"/>
    <b v="0"/>
    <s v="None"/>
    <m/>
  </r>
  <r>
    <s v="Haring, Thomas"/>
    <x v="0"/>
    <x v="9"/>
    <s v="Active"/>
    <n v="2005"/>
    <n v="1949"/>
    <s v="Rita"/>
    <m/>
    <m/>
    <m/>
    <m/>
    <m/>
    <b v="0"/>
    <b v="0"/>
    <b v="0"/>
    <n v="373"/>
    <m/>
  </r>
  <r>
    <s v="Harmon, Jeff"/>
    <x v="0"/>
    <x v="2"/>
    <s v="Active"/>
    <n v="2018"/>
    <s v="1979"/>
    <m/>
    <m/>
    <m/>
    <m/>
    <m/>
    <m/>
    <b v="0"/>
    <b v="0"/>
    <b v="0"/>
    <n v="533"/>
    <m/>
  </r>
  <r>
    <s v="Hasenbein, Chris"/>
    <x v="1"/>
    <x v="2"/>
    <s v="Active"/>
    <n v="2018"/>
    <s v="1973"/>
    <s v="Danielle"/>
    <m/>
    <m/>
    <m/>
    <m/>
    <m/>
    <b v="1"/>
    <b v="1"/>
    <b v="0"/>
    <n v="533"/>
    <m/>
  </r>
  <r>
    <s v="Havill, Todd"/>
    <x v="0"/>
    <x v="2"/>
    <s v="Active"/>
    <n v="1984"/>
    <m/>
    <m/>
    <m/>
    <m/>
    <m/>
    <m/>
    <m/>
    <b v="1"/>
    <b v="0"/>
    <b v="0"/>
    <n v="533"/>
    <n v="28"/>
  </r>
  <r>
    <s v="Healey, Kevin"/>
    <x v="0"/>
    <x v="0"/>
    <s v="Active"/>
    <n v="2018"/>
    <s v="1955"/>
    <m/>
    <m/>
    <m/>
    <m/>
    <m/>
    <m/>
    <b v="1"/>
    <b v="0"/>
    <b v="0"/>
    <n v="533"/>
    <m/>
  </r>
  <r>
    <s v="Heller, Michael"/>
    <x v="0"/>
    <x v="2"/>
    <s v="Active"/>
    <n v="2016"/>
    <s v="1981"/>
    <m/>
    <m/>
    <m/>
    <m/>
    <m/>
    <m/>
    <b v="0"/>
    <b v="0"/>
    <b v="0"/>
    <n v="533"/>
    <m/>
  </r>
  <r>
    <s v="Hensen, Reid"/>
    <x v="1"/>
    <x v="2"/>
    <s v="Active"/>
    <n v="2017"/>
    <s v="1963"/>
    <m/>
    <m/>
    <m/>
    <m/>
    <m/>
    <m/>
    <s v="BOARD"/>
    <b v="0"/>
    <b v="1"/>
    <n v="533"/>
    <m/>
  </r>
  <r>
    <s v="Houser, Marc"/>
    <x v="1"/>
    <x v="2"/>
    <s v="Active"/>
    <n v="2025"/>
    <n v="1973"/>
    <m/>
    <s v="Tara"/>
    <m/>
    <m/>
    <m/>
    <m/>
    <b v="0"/>
    <b v="0"/>
    <b v="0"/>
    <n v="533"/>
    <m/>
  </r>
  <r>
    <s v="Hughes, Jim"/>
    <x v="0"/>
    <x v="4"/>
    <s v="Leave"/>
    <n v="1998"/>
    <m/>
    <s v="Doris"/>
    <m/>
    <m/>
    <m/>
    <m/>
    <m/>
    <b v="1"/>
    <b v="0"/>
    <b v="0"/>
    <s v="None-LOA"/>
    <m/>
  </r>
  <r>
    <s v="Hughes, Robert"/>
    <x v="0"/>
    <x v="0"/>
    <s v="Active"/>
    <n v="2022"/>
    <s v="1972"/>
    <s v="Katherine "/>
    <m/>
    <m/>
    <m/>
    <m/>
    <m/>
    <b v="0"/>
    <b v="0"/>
    <b v="0"/>
    <n v="533"/>
    <n v="28"/>
  </r>
  <r>
    <s v="Hurleigh, Brian"/>
    <x v="0"/>
    <x v="0"/>
    <s v="Active"/>
    <n v="2018"/>
    <s v="1977"/>
    <s v="Spouse"/>
    <m/>
    <m/>
    <m/>
    <m/>
    <m/>
    <b v="0"/>
    <b v="0"/>
    <b v="1"/>
    <n v="533"/>
    <m/>
  </r>
  <r>
    <s v="Isaacson, Brian"/>
    <x v="0"/>
    <x v="2"/>
    <s v="Active"/>
    <n v="2025"/>
    <n v="1975"/>
    <m/>
    <m/>
    <m/>
    <m/>
    <m/>
    <m/>
    <b v="0"/>
    <b v="0"/>
    <b v="0"/>
    <n v="533"/>
    <m/>
  </r>
  <r>
    <s v="Isaacson, Craig"/>
    <x v="1"/>
    <x v="2"/>
    <s v="Leave"/>
    <n v="2008"/>
    <m/>
    <m/>
    <m/>
    <m/>
    <m/>
    <s v="Ryan"/>
    <m/>
    <b v="0"/>
    <b v="0"/>
    <b v="1"/>
    <s v="None-LOA"/>
    <m/>
  </r>
  <r>
    <s v="Iuso, Richard"/>
    <x v="0"/>
    <x v="2"/>
    <s v="Active"/>
    <n v="2008"/>
    <m/>
    <s v="Georgette Hannussak"/>
    <m/>
    <m/>
    <m/>
    <m/>
    <m/>
    <b v="0"/>
    <b v="0"/>
    <b v="0"/>
    <n v="533"/>
    <m/>
  </r>
  <r>
    <s v="Jacobs, John"/>
    <x v="0"/>
    <x v="2"/>
    <s v="Active"/>
    <n v="1989"/>
    <m/>
    <s v="Michelle"/>
    <m/>
    <m/>
    <m/>
    <m/>
    <m/>
    <b v="0"/>
    <b v="0"/>
    <b v="0"/>
    <n v="533"/>
    <m/>
  </r>
  <r>
    <s v="Jacobs, John D"/>
    <x v="1"/>
    <x v="0"/>
    <s v="Active"/>
    <n v="2025"/>
    <n v="1992"/>
    <m/>
    <m/>
    <m/>
    <m/>
    <m/>
    <m/>
    <b v="1"/>
    <b v="0"/>
    <b v="1"/>
    <n v="533"/>
    <m/>
  </r>
  <r>
    <s v="Jacobson, Hal"/>
    <x v="0"/>
    <x v="9"/>
    <s v="Active"/>
    <n v="2016"/>
    <s v="1938"/>
    <m/>
    <m/>
    <s v="Fran Pinto"/>
    <m/>
    <m/>
    <m/>
    <b v="0"/>
    <b v="0"/>
    <b v="0"/>
    <n v="373"/>
    <m/>
  </r>
  <r>
    <s v="Jasinski, Ryan"/>
    <x v="0"/>
    <x v="0"/>
    <s v="Active"/>
    <n v="2024"/>
    <n v="1985"/>
    <m/>
    <s v="Angelina"/>
    <m/>
    <m/>
    <m/>
    <m/>
    <b v="0"/>
    <b v="0"/>
    <b v="0"/>
    <n v="533"/>
    <m/>
  </r>
  <r>
    <s v="Josephsen, Paul"/>
    <x v="0"/>
    <x v="0"/>
    <s v="Active"/>
    <n v="2023"/>
    <n v="1984"/>
    <m/>
    <m/>
    <m/>
    <m/>
    <m/>
    <m/>
    <b v="1"/>
    <b v="0"/>
    <b v="1"/>
    <n v="533"/>
    <m/>
  </r>
  <r>
    <s v="Kaufman, Leslie"/>
    <x v="0"/>
    <x v="4"/>
    <s v="Leave"/>
    <n v="2003"/>
    <s v="1945"/>
    <m/>
    <m/>
    <m/>
    <m/>
    <m/>
    <m/>
    <b v="0"/>
    <b v="0"/>
    <b v="0"/>
    <s v="None-LOA"/>
    <m/>
  </r>
  <r>
    <s v="Keeler Jr., Paul"/>
    <x v="0"/>
    <x v="4"/>
    <s v="Active"/>
    <n v="1982"/>
    <s v="1942"/>
    <m/>
    <m/>
    <m/>
    <m/>
    <m/>
    <m/>
    <b v="1"/>
    <b v="0"/>
    <b v="1"/>
    <n v="533"/>
    <m/>
  </r>
  <r>
    <s v="Kiger, Kenneth"/>
    <x v="0"/>
    <x v="0"/>
    <s v="Active"/>
    <n v="2023"/>
    <n v="1978"/>
    <s v="Jennifer Cardona"/>
    <m/>
    <m/>
    <s v="Kenneth J (2011) / Cole (2015)"/>
    <m/>
    <m/>
    <b v="0"/>
    <b v="0"/>
    <b v="0"/>
    <n v="533"/>
    <m/>
  </r>
  <r>
    <s v="Kirincich, Joseph"/>
    <x v="0"/>
    <x v="0"/>
    <s v="Active"/>
    <n v="2016"/>
    <m/>
    <m/>
    <m/>
    <m/>
    <m/>
    <m/>
    <m/>
    <b v="0"/>
    <b v="0"/>
    <b v="0"/>
    <n v="533"/>
    <m/>
  </r>
  <r>
    <s v="Kishfy, Edward"/>
    <x v="0"/>
    <x v="2"/>
    <s v="Active"/>
    <n v="2006"/>
    <m/>
    <m/>
    <m/>
    <m/>
    <m/>
    <s v="Taylor"/>
    <m/>
    <s v="BOARD"/>
    <b v="0"/>
    <b v="0"/>
    <n v="533"/>
    <m/>
  </r>
  <r>
    <s v="Kokos, Alex"/>
    <x v="0"/>
    <x v="0"/>
    <s v="Active"/>
    <n v="2021"/>
    <s v="1962"/>
    <m/>
    <m/>
    <m/>
    <m/>
    <s v="Kevin"/>
    <m/>
    <b v="0"/>
    <b v="0"/>
    <b v="0"/>
    <n v="533"/>
    <m/>
  </r>
  <r>
    <s v="Kokos, Brian"/>
    <x v="0"/>
    <x v="2"/>
    <s v="Active"/>
    <n v="2024"/>
    <n v="1994"/>
    <m/>
    <m/>
    <m/>
    <m/>
    <m/>
    <m/>
    <b v="0"/>
    <b v="0"/>
    <b v="0"/>
    <n v="533"/>
    <m/>
  </r>
  <r>
    <s v="Kudrik, Dan"/>
    <x v="0"/>
    <x v="2"/>
    <s v="Active"/>
    <n v="2016"/>
    <s v="1973"/>
    <m/>
    <m/>
    <m/>
    <m/>
    <m/>
    <m/>
    <b v="0"/>
    <b v="0"/>
    <b v="0"/>
    <n v="533"/>
    <m/>
  </r>
  <r>
    <s v="LaCarrubba, Sam"/>
    <x v="1"/>
    <x v="11"/>
    <s v="Active"/>
    <n v="2021"/>
    <s v="1996"/>
    <m/>
    <m/>
    <m/>
    <m/>
    <m/>
    <m/>
    <b v="0"/>
    <b v="0"/>
    <b v="0"/>
    <s v="None"/>
    <m/>
  </r>
  <r>
    <s v="Latosa, Anthony"/>
    <x v="0"/>
    <x v="7"/>
    <s v="Active"/>
    <n v="2018"/>
    <m/>
    <m/>
    <m/>
    <m/>
    <m/>
    <m/>
    <m/>
    <b v="0"/>
    <b v="0"/>
    <b v="0"/>
    <n v="373"/>
    <m/>
  </r>
  <r>
    <s v="Laudi, Bruce"/>
    <x v="0"/>
    <x v="2"/>
    <s v="Active"/>
    <n v="2015"/>
    <s v="1952"/>
    <m/>
    <m/>
    <m/>
    <m/>
    <m/>
    <m/>
    <b v="0"/>
    <b v="0"/>
    <b v="0"/>
    <n v="533"/>
    <m/>
  </r>
  <r>
    <s v="Lavner, James"/>
    <x v="1"/>
    <x v="2"/>
    <s v="Active"/>
    <n v="2004"/>
    <m/>
    <m/>
    <m/>
    <m/>
    <m/>
    <m/>
    <m/>
    <b v="0"/>
    <b v="0"/>
    <b v="0"/>
    <n v="533"/>
    <m/>
  </r>
  <r>
    <s v="Lennon, Joseph"/>
    <x v="0"/>
    <x v="9"/>
    <s v="Active"/>
    <n v="1997"/>
    <n v="1947"/>
    <s v="Susan"/>
    <m/>
    <m/>
    <m/>
    <m/>
    <m/>
    <b v="0"/>
    <b v="0"/>
    <b v="0"/>
    <n v="373"/>
    <m/>
  </r>
  <r>
    <s v="Lima, Salvatore"/>
    <x v="0"/>
    <x v="6"/>
    <s v="Active"/>
    <n v="2024"/>
    <n v="1984"/>
    <m/>
    <m/>
    <m/>
    <m/>
    <m/>
    <m/>
    <b v="0"/>
    <b v="0"/>
    <b v="0"/>
    <s v="None"/>
    <m/>
  </r>
  <r>
    <s v="Liman, Lawrence"/>
    <x v="0"/>
    <x v="6"/>
    <s v="Active"/>
    <s v="2022"/>
    <m/>
    <m/>
    <m/>
    <m/>
    <m/>
    <m/>
    <m/>
    <b v="0"/>
    <b v="0"/>
    <b v="0"/>
    <s v="None"/>
    <m/>
  </r>
  <r>
    <s v="Looney, John J."/>
    <x v="0"/>
    <x v="4"/>
    <s v="Active"/>
    <n v="1992"/>
    <m/>
    <s v="Loretta"/>
    <m/>
    <m/>
    <m/>
    <m/>
    <m/>
    <b v="0"/>
    <b v="0"/>
    <b v="0"/>
    <n v="533"/>
    <m/>
  </r>
  <r>
    <s v="Ludwig, Michael"/>
    <x v="0"/>
    <x v="2"/>
    <s v="Active"/>
    <n v="2020"/>
    <m/>
    <m/>
    <m/>
    <m/>
    <m/>
    <m/>
    <m/>
    <b v="0"/>
    <b v="0"/>
    <b v="0"/>
    <n v="533"/>
    <m/>
  </r>
  <r>
    <s v="Lynch, Gary"/>
    <x v="0"/>
    <x v="0"/>
    <s v="Active"/>
    <n v="2021"/>
    <m/>
    <m/>
    <m/>
    <m/>
    <m/>
    <m/>
    <m/>
    <b v="0"/>
    <b v="0"/>
    <b v="0"/>
    <n v="533"/>
    <m/>
  </r>
  <r>
    <s v="Macones, Jason"/>
    <x v="1"/>
    <x v="3"/>
    <s v="Active"/>
    <n v="2019"/>
    <s v="1981"/>
    <m/>
    <m/>
    <m/>
    <m/>
    <m/>
    <m/>
    <b v="0"/>
    <b v="0"/>
    <b v="0"/>
    <n v="373"/>
    <m/>
  </r>
  <r>
    <s v="Maher, Tim"/>
    <x v="0"/>
    <x v="3"/>
    <s v="Active"/>
    <n v="2019"/>
    <s v="1975"/>
    <m/>
    <m/>
    <m/>
    <m/>
    <m/>
    <m/>
    <b v="0"/>
    <b v="0"/>
    <b v="0"/>
    <n v="373"/>
    <m/>
  </r>
  <r>
    <s v="March, Lou"/>
    <x v="0"/>
    <x v="5"/>
    <s v="Active"/>
    <n v="2016"/>
    <m/>
    <m/>
    <m/>
    <s v="Maria"/>
    <m/>
    <m/>
    <m/>
    <b v="0"/>
    <b v="0"/>
    <b v="0"/>
    <n v="373"/>
    <m/>
  </r>
  <r>
    <s v="Maron, Lawrence"/>
    <x v="0"/>
    <x v="0"/>
    <s v="Leave"/>
    <n v="2011"/>
    <m/>
    <m/>
    <m/>
    <m/>
    <m/>
    <m/>
    <m/>
    <b v="0"/>
    <b v="0"/>
    <b v="0"/>
    <s v="None-LOA"/>
    <m/>
  </r>
  <r>
    <s v="Martin, Keith"/>
    <x v="0"/>
    <x v="2"/>
    <s v="Active"/>
    <n v="2006"/>
    <m/>
    <m/>
    <m/>
    <m/>
    <m/>
    <m/>
    <m/>
    <b v="0"/>
    <b v="0"/>
    <b v="0"/>
    <n v="533"/>
    <m/>
  </r>
  <r>
    <s v="Martin, Laurence"/>
    <x v="0"/>
    <x v="2"/>
    <s v="Active"/>
    <n v="2022"/>
    <n v="1989"/>
    <m/>
    <m/>
    <m/>
    <m/>
    <m/>
    <m/>
    <b v="1"/>
    <b v="0"/>
    <b v="0"/>
    <n v="533"/>
    <m/>
  </r>
  <r>
    <s v="Martino, Anthony"/>
    <x v="0"/>
    <x v="4"/>
    <s v="Active"/>
    <n v="1997"/>
    <m/>
    <m/>
    <m/>
    <m/>
    <m/>
    <m/>
    <m/>
    <b v="1"/>
    <b v="0"/>
    <b v="0"/>
    <n v="533"/>
    <m/>
  </r>
  <r>
    <s v="Martino, Michael"/>
    <x v="0"/>
    <x v="0"/>
    <s v="Active"/>
    <n v="2012"/>
    <m/>
    <m/>
    <m/>
    <m/>
    <m/>
    <m/>
    <m/>
    <b v="0"/>
    <b v="0"/>
    <b v="0"/>
    <n v="533"/>
    <m/>
  </r>
  <r>
    <s v="Mathisen, Thomas"/>
    <x v="0"/>
    <x v="3"/>
    <s v="Leave"/>
    <n v="2020"/>
    <m/>
    <m/>
    <m/>
    <m/>
    <m/>
    <m/>
    <m/>
    <b v="0"/>
    <b v="0"/>
    <b v="0"/>
    <s v="None-LOA"/>
    <m/>
  </r>
  <r>
    <s v="Mattikow, Michael"/>
    <x v="0"/>
    <x v="1"/>
    <s v="Active"/>
    <n v="2024"/>
    <n v="1937"/>
    <m/>
    <s v="Sally"/>
    <m/>
    <m/>
    <m/>
    <m/>
    <b v="0"/>
    <b v="0"/>
    <b v="1"/>
    <n v="533"/>
    <m/>
  </r>
  <r>
    <s v="Mazzie, Carl"/>
    <x v="0"/>
    <x v="6"/>
    <s v="Active"/>
    <n v="2014"/>
    <n v="1961"/>
    <m/>
    <m/>
    <m/>
    <m/>
    <m/>
    <s v="Frankie"/>
    <b v="0"/>
    <b v="0"/>
    <b v="0"/>
    <s v="None"/>
    <m/>
  </r>
  <r>
    <s v="McConnell, Stephen"/>
    <x v="0"/>
    <x v="2"/>
    <s v="Active"/>
    <n v="2011"/>
    <m/>
    <m/>
    <m/>
    <m/>
    <m/>
    <m/>
    <m/>
    <b v="0"/>
    <b v="0"/>
    <b v="0"/>
    <n v="533"/>
    <m/>
  </r>
  <r>
    <s v="McGrady, Nancy"/>
    <x v="0"/>
    <x v="3"/>
    <s v="Active"/>
    <n v="2019"/>
    <s v="1957"/>
    <m/>
    <m/>
    <s v="Robert"/>
    <m/>
    <m/>
    <m/>
    <b v="0"/>
    <b v="0"/>
    <b v="0"/>
    <n v="373"/>
    <m/>
  </r>
  <r>
    <s v="McGuire, John"/>
    <x v="0"/>
    <x v="2"/>
    <s v="Active"/>
    <n v="2003"/>
    <m/>
    <m/>
    <m/>
    <m/>
    <m/>
    <m/>
    <m/>
    <b v="0"/>
    <b v="0"/>
    <b v="0"/>
    <n v="533"/>
    <m/>
  </r>
  <r>
    <s v="McMahon, Gerry"/>
    <x v="0"/>
    <x v="2"/>
    <s v="Active"/>
    <n v="2012"/>
    <m/>
    <m/>
    <m/>
    <m/>
    <m/>
    <m/>
    <m/>
    <b v="0"/>
    <b v="0"/>
    <b v="0"/>
    <n v="533"/>
    <m/>
  </r>
  <r>
    <s v="Mignano, Jonathan"/>
    <x v="0"/>
    <x v="0"/>
    <s v="Active"/>
    <n v="2022"/>
    <s v="1984"/>
    <m/>
    <m/>
    <m/>
    <m/>
    <m/>
    <m/>
    <b v="0"/>
    <b v="0"/>
    <b v="0"/>
    <n v="533"/>
    <m/>
  </r>
  <r>
    <s v="Mikhail, Peter"/>
    <x v="0"/>
    <x v="0"/>
    <s v="Active"/>
    <n v="2025"/>
    <n v="1974"/>
    <s v="Andrea"/>
    <m/>
    <m/>
    <m/>
    <m/>
    <m/>
    <b v="0"/>
    <b v="0"/>
    <b v="0"/>
    <n v="533"/>
    <m/>
  </r>
  <r>
    <s v="Mills, Stephen"/>
    <x v="0"/>
    <x v="5"/>
    <s v="Active"/>
    <n v="2020"/>
    <s v="1939"/>
    <m/>
    <m/>
    <m/>
    <m/>
    <m/>
    <m/>
    <b v="0"/>
    <b v="0"/>
    <b v="0"/>
    <n v="373"/>
    <m/>
  </r>
  <r>
    <s v="Minarick, Robert"/>
    <x v="0"/>
    <x v="2"/>
    <s v="Active"/>
    <n v="2022"/>
    <n v="1953"/>
    <s v="Claire"/>
    <m/>
    <m/>
    <m/>
    <m/>
    <m/>
    <b v="0"/>
    <b v="0"/>
    <b v="0"/>
    <n v="533"/>
    <m/>
  </r>
  <r>
    <s v="Minogue, Richard"/>
    <x v="0"/>
    <x v="7"/>
    <s v="Active"/>
    <n v="2020"/>
    <s v="1954"/>
    <m/>
    <m/>
    <m/>
    <m/>
    <m/>
    <m/>
    <b v="0"/>
    <b v="0"/>
    <b v="0"/>
    <n v="373"/>
    <m/>
  </r>
  <r>
    <s v="Moakley, William"/>
    <x v="0"/>
    <x v="2"/>
    <s v="Active"/>
    <n v="2025"/>
    <n v="1988"/>
    <m/>
    <m/>
    <m/>
    <m/>
    <m/>
    <m/>
    <b v="0"/>
    <b v="0"/>
    <b v="0"/>
    <n v="266.5"/>
    <m/>
  </r>
  <r>
    <s v="Mok, John"/>
    <x v="0"/>
    <x v="2"/>
    <s v="Leave"/>
    <n v="2021"/>
    <s v="1961"/>
    <m/>
    <m/>
    <m/>
    <m/>
    <m/>
    <m/>
    <b v="0"/>
    <b v="0"/>
    <b v="0"/>
    <s v="None-LOA"/>
    <m/>
  </r>
  <r>
    <s v="Moliterno, Joseph"/>
    <x v="0"/>
    <x v="2"/>
    <s v="Active"/>
    <n v="2024"/>
    <n v="1988"/>
    <m/>
    <m/>
    <m/>
    <m/>
    <m/>
    <m/>
    <b v="0"/>
    <b v="0"/>
    <b v="0"/>
    <n v="533"/>
    <m/>
  </r>
  <r>
    <s v="Montesano, James"/>
    <x v="0"/>
    <x v="2"/>
    <s v="Active"/>
    <n v="2004"/>
    <m/>
    <m/>
    <m/>
    <m/>
    <m/>
    <m/>
    <m/>
    <b v="1"/>
    <b v="0"/>
    <b v="0"/>
    <n v="533"/>
    <m/>
  </r>
  <r>
    <s v="Moran, Daniel"/>
    <x v="0"/>
    <x v="2"/>
    <s v="Active"/>
    <n v="1999"/>
    <s v="1967"/>
    <m/>
    <m/>
    <m/>
    <m/>
    <s v="Tommy"/>
    <m/>
    <b v="1"/>
    <b v="0"/>
    <b v="0"/>
    <n v="533"/>
    <m/>
  </r>
  <r>
    <s v="Mucci, Kerry"/>
    <x v="0"/>
    <x v="1"/>
    <s v="Active"/>
    <n v="2025"/>
    <n v="1950"/>
    <m/>
    <s v="Dorothy"/>
    <m/>
    <m/>
    <m/>
    <m/>
    <b v="1"/>
    <b v="0"/>
    <b v="1"/>
    <n v="533"/>
    <m/>
  </r>
  <r>
    <s v="Mulcahy, Lee Ann"/>
    <x v="0"/>
    <x v="3"/>
    <s v="Active"/>
    <n v="2019"/>
    <s v="1964"/>
    <m/>
    <m/>
    <m/>
    <m/>
    <m/>
    <m/>
    <b v="0"/>
    <b v="0"/>
    <b v="0"/>
    <n v="373"/>
    <m/>
  </r>
  <r>
    <s v="Newingham, David"/>
    <x v="0"/>
    <x v="1"/>
    <s v="Active"/>
    <n v="2016"/>
    <s v="1946"/>
    <m/>
    <m/>
    <m/>
    <m/>
    <m/>
    <m/>
    <b v="0"/>
    <b v="0"/>
    <b v="0"/>
    <n v="533"/>
    <m/>
  </r>
  <r>
    <s v="O'Donnell, John"/>
    <x v="0"/>
    <x v="3"/>
    <s v="Active"/>
    <n v="2018"/>
    <s v="1954"/>
    <m/>
    <m/>
    <m/>
    <m/>
    <m/>
    <m/>
    <b v="0"/>
    <b v="0"/>
    <b v="0"/>
    <n v="373"/>
    <m/>
  </r>
  <r>
    <s v="O'Melia, Josh"/>
    <x v="0"/>
    <x v="0"/>
    <s v="Active"/>
    <n v="2024"/>
    <n v="1979"/>
    <s v="Elizabeth"/>
    <m/>
    <m/>
    <m/>
    <m/>
    <m/>
    <b v="0"/>
    <b v="0"/>
    <b v="0"/>
    <n v="533"/>
    <m/>
  </r>
  <r>
    <s v="O'Reilly, Jack"/>
    <x v="0"/>
    <x v="2"/>
    <s v="Active"/>
    <n v="1990"/>
    <m/>
    <m/>
    <m/>
    <m/>
    <m/>
    <m/>
    <m/>
    <b v="0"/>
    <b v="0"/>
    <b v="0"/>
    <n v="533"/>
    <m/>
  </r>
  <r>
    <s v="Ober, David J."/>
    <x v="0"/>
    <x v="2"/>
    <s v="Active"/>
    <n v="1997"/>
    <m/>
    <m/>
    <m/>
    <m/>
    <m/>
    <m/>
    <m/>
    <b v="1"/>
    <b v="0"/>
    <b v="0"/>
    <n v="533"/>
    <m/>
  </r>
  <r>
    <s v="Odell, Robert"/>
    <x v="0"/>
    <x v="6"/>
    <s v="Active"/>
    <n v="2025"/>
    <n v="1980"/>
    <m/>
    <m/>
    <m/>
    <m/>
    <m/>
    <m/>
    <b v="0"/>
    <b v="0"/>
    <b v="0"/>
    <s v="None"/>
    <m/>
  </r>
  <r>
    <s v="Ohle, Steven"/>
    <x v="0"/>
    <x v="7"/>
    <s v="Active"/>
    <n v="2019"/>
    <s v="1982"/>
    <m/>
    <m/>
    <m/>
    <m/>
    <m/>
    <m/>
    <b v="0"/>
    <b v="0"/>
    <b v="0"/>
    <n v="373"/>
    <m/>
  </r>
  <r>
    <s v="Onsdorff, Kim"/>
    <x v="0"/>
    <x v="1"/>
    <s v="Active"/>
    <n v="2024"/>
    <n v="1947"/>
    <m/>
    <m/>
    <m/>
    <m/>
    <m/>
    <m/>
    <b v="0"/>
    <b v="0"/>
    <b v="1"/>
    <n v="533"/>
    <m/>
  </r>
  <r>
    <s v="Oriente, Frank"/>
    <x v="0"/>
    <x v="2"/>
    <s v="Active"/>
    <n v="2020"/>
    <m/>
    <m/>
    <m/>
    <m/>
    <m/>
    <m/>
    <m/>
    <b v="0"/>
    <b v="0"/>
    <b v="0"/>
    <n v="533"/>
    <m/>
  </r>
  <r>
    <s v="Pasciuto, Michael"/>
    <x v="0"/>
    <x v="2"/>
    <s v="Active"/>
    <n v="2018"/>
    <s v="1979"/>
    <m/>
    <m/>
    <m/>
    <m/>
    <m/>
    <m/>
    <b v="0"/>
    <b v="0"/>
    <b v="0"/>
    <n v="533"/>
    <m/>
  </r>
  <r>
    <s v="Pasckvale, Thomas"/>
    <x v="1"/>
    <x v="2"/>
    <s v="Active"/>
    <n v="2020"/>
    <s v="1979"/>
    <s v="Alex"/>
    <m/>
    <m/>
    <m/>
    <m/>
    <m/>
    <b v="0"/>
    <b v="0"/>
    <b v="0"/>
    <n v="533"/>
    <m/>
  </r>
  <r>
    <s v="Pastor, Justo"/>
    <x v="1"/>
    <x v="0"/>
    <s v="Active"/>
    <n v="2025"/>
    <n v="1968"/>
    <m/>
    <m/>
    <m/>
    <m/>
    <m/>
    <m/>
    <b v="0"/>
    <b v="0"/>
    <b v="0"/>
    <n v="533"/>
    <m/>
  </r>
  <r>
    <s v="Patel, Ravi"/>
    <x v="1"/>
    <x v="8"/>
    <s v="Active"/>
    <n v="2020"/>
    <s v="1996"/>
    <m/>
    <m/>
    <m/>
    <m/>
    <m/>
    <m/>
    <b v="0"/>
    <b v="0"/>
    <b v="0"/>
    <s v="None"/>
    <m/>
  </r>
  <r>
    <s v="Patten, Robert"/>
    <x v="1"/>
    <x v="0"/>
    <s v="Active"/>
    <n v="2020"/>
    <s v="1974"/>
    <m/>
    <m/>
    <m/>
    <m/>
    <m/>
    <m/>
    <b v="1"/>
    <b v="0"/>
    <b v="0"/>
    <n v="533"/>
    <m/>
  </r>
  <r>
    <s v="Paulison, Russ"/>
    <x v="0"/>
    <x v="2"/>
    <s v="Active"/>
    <n v="2022"/>
    <n v="1955"/>
    <m/>
    <m/>
    <m/>
    <m/>
    <m/>
    <m/>
    <b v="0"/>
    <b v="0"/>
    <b v="0"/>
    <n v="533"/>
    <m/>
  </r>
  <r>
    <s v="Peragallo, John"/>
    <x v="0"/>
    <x v="0"/>
    <s v="Active"/>
    <n v="2021"/>
    <s v="1957"/>
    <m/>
    <m/>
    <m/>
    <m/>
    <m/>
    <m/>
    <b v="0"/>
    <b v="0"/>
    <b v="0"/>
    <n v="533"/>
    <m/>
  </r>
  <r>
    <s v="Perez, Eddie"/>
    <x v="0"/>
    <x v="0"/>
    <s v="Active"/>
    <n v="2019"/>
    <s v="1961"/>
    <m/>
    <m/>
    <m/>
    <m/>
    <m/>
    <m/>
    <b v="1"/>
    <b v="0"/>
    <b v="0"/>
    <n v="533"/>
    <m/>
  </r>
  <r>
    <s v="Perkinson, Page"/>
    <x v="0"/>
    <x v="2"/>
    <s v="Active"/>
    <n v="2022"/>
    <n v="1987"/>
    <m/>
    <m/>
    <m/>
    <m/>
    <m/>
    <m/>
    <b v="1"/>
    <b v="0"/>
    <b v="0"/>
    <n v="533"/>
    <m/>
  </r>
  <r>
    <s v="Peterson, Carl"/>
    <x v="0"/>
    <x v="2"/>
    <s v="Active"/>
    <n v="1987"/>
    <n v="1955"/>
    <s v="Claudia"/>
    <m/>
    <m/>
    <m/>
    <m/>
    <m/>
    <b v="0"/>
    <b v="0"/>
    <b v="0"/>
    <n v="533"/>
    <n v="28"/>
  </r>
  <r>
    <s v="Pfau, Philip"/>
    <x v="0"/>
    <x v="2"/>
    <s v="Active"/>
    <n v="2014"/>
    <s v="1954"/>
    <m/>
    <m/>
    <m/>
    <m/>
    <m/>
    <m/>
    <b v="0"/>
    <b v="0"/>
    <b v="0"/>
    <n v="533"/>
    <m/>
  </r>
  <r>
    <s v="Phelan, Christopher"/>
    <x v="0"/>
    <x v="0"/>
    <s v="Active"/>
    <n v="2023"/>
    <n v="1966"/>
    <s v="Susan "/>
    <m/>
    <m/>
    <m/>
    <m/>
    <m/>
    <b v="1"/>
    <b v="1"/>
    <b v="1"/>
    <n v="533"/>
    <m/>
  </r>
  <r>
    <s v="Phelan, James"/>
    <x v="0"/>
    <x v="2"/>
    <s v="Active"/>
    <n v="2008"/>
    <m/>
    <m/>
    <m/>
    <m/>
    <m/>
    <s v="Jimmy"/>
    <m/>
    <b v="0"/>
    <b v="0"/>
    <b v="0"/>
    <n v="533"/>
    <m/>
  </r>
  <r>
    <s v="Pignatello, Paul"/>
    <x v="0"/>
    <x v="3"/>
    <s v="Active"/>
    <n v="2020"/>
    <s v="1953"/>
    <m/>
    <m/>
    <m/>
    <m/>
    <m/>
    <m/>
    <b v="0"/>
    <b v="0"/>
    <b v="0"/>
    <n v="373"/>
    <m/>
  </r>
  <r>
    <s v="Pizio, Paul"/>
    <x v="1"/>
    <x v="6"/>
    <s v="Active"/>
    <n v="2025"/>
    <m/>
    <m/>
    <m/>
    <m/>
    <m/>
    <m/>
    <m/>
    <b v="0"/>
    <b v="0"/>
    <b v="0"/>
    <s v="None"/>
    <m/>
  </r>
  <r>
    <s v="Platt, Michael"/>
    <x v="0"/>
    <x v="2"/>
    <s v="Active"/>
    <n v="2019"/>
    <s v="1985"/>
    <m/>
    <m/>
    <m/>
    <m/>
    <m/>
    <m/>
    <b v="0"/>
    <b v="0"/>
    <b v="0"/>
    <n v="533"/>
    <m/>
  </r>
  <r>
    <s v="Polcari, Tim"/>
    <x v="0"/>
    <x v="2"/>
    <s v="Active"/>
    <n v="2020"/>
    <s v="1983"/>
    <m/>
    <m/>
    <m/>
    <m/>
    <m/>
    <m/>
    <b v="0"/>
    <b v="0"/>
    <b v="0"/>
    <n v="533"/>
    <m/>
  </r>
  <r>
    <s v="Puccio, Frank"/>
    <x v="0"/>
    <x v="9"/>
    <s v="Active"/>
    <n v="2020"/>
    <s v="1943"/>
    <m/>
    <m/>
    <m/>
    <m/>
    <m/>
    <m/>
    <b v="0"/>
    <b v="0"/>
    <b v="0"/>
    <n v="373"/>
    <m/>
  </r>
  <r>
    <s v="Pugliese, Carmine"/>
    <x v="0"/>
    <x v="2"/>
    <s v="Active"/>
    <n v="2006"/>
    <m/>
    <m/>
    <m/>
    <m/>
    <m/>
    <m/>
    <m/>
    <b v="1"/>
    <b v="0"/>
    <b v="0"/>
    <n v="533"/>
    <m/>
  </r>
  <r>
    <s v="Purcell, Connor"/>
    <x v="1"/>
    <x v="2"/>
    <s v="Active"/>
    <n v="2025"/>
    <n v="1988"/>
    <m/>
    <s v="Nicole"/>
    <m/>
    <m/>
    <m/>
    <m/>
    <b v="0"/>
    <b v="0"/>
    <b v="0"/>
    <n v="533"/>
    <m/>
  </r>
  <r>
    <s v="Raguseo, Chelsea"/>
    <x v="1"/>
    <x v="6"/>
    <s v="Active"/>
    <n v="2025"/>
    <n v="1992"/>
    <s v="Christopher"/>
    <m/>
    <m/>
    <m/>
    <m/>
    <m/>
    <b v="0"/>
    <b v="0"/>
    <b v="0"/>
    <s v="None"/>
    <m/>
  </r>
  <r>
    <s v="Raiser, Mark"/>
    <x v="1"/>
    <x v="2"/>
    <s v="Active"/>
    <n v="2019"/>
    <m/>
    <m/>
    <m/>
    <m/>
    <m/>
    <s v="Son"/>
    <m/>
    <b v="1"/>
    <b v="0"/>
    <b v="0"/>
    <n v="533"/>
    <m/>
  </r>
  <r>
    <s v="Rama, Vincent"/>
    <x v="1"/>
    <x v="2"/>
    <s v="Active"/>
    <n v="2024"/>
    <n v="1991"/>
    <m/>
    <m/>
    <m/>
    <m/>
    <m/>
    <m/>
    <b v="0"/>
    <b v="0"/>
    <b v="0"/>
    <n v="533"/>
    <m/>
  </r>
  <r>
    <s v="Rankin, Darleen"/>
    <x v="0"/>
    <x v="6"/>
    <s v="Active"/>
    <n v="2020"/>
    <s v="1949"/>
    <m/>
    <m/>
    <m/>
    <m/>
    <m/>
    <m/>
    <b v="0"/>
    <b v="0"/>
    <b v="0"/>
    <s v="None"/>
    <m/>
  </r>
  <r>
    <s v="Rankin, Michael"/>
    <x v="0"/>
    <x v="0"/>
    <s v="Active"/>
    <n v="2017"/>
    <s v="1977"/>
    <m/>
    <m/>
    <m/>
    <m/>
    <m/>
    <m/>
    <b v="1"/>
    <b v="0"/>
    <b v="0"/>
    <n v="533"/>
    <m/>
  </r>
  <r>
    <s v="Rigoglioso, Charles"/>
    <x v="1"/>
    <x v="2"/>
    <s v="Active"/>
    <n v="2021"/>
    <s v="1989"/>
    <m/>
    <m/>
    <m/>
    <m/>
    <m/>
    <m/>
    <b v="1"/>
    <b v="0"/>
    <b v="0"/>
    <n v="533"/>
    <m/>
  </r>
  <r>
    <s v="Ristovic, Alex"/>
    <x v="1"/>
    <x v="0"/>
    <s v="Active"/>
    <n v="2022"/>
    <n v="1984"/>
    <m/>
    <m/>
    <m/>
    <m/>
    <m/>
    <m/>
    <b v="1"/>
    <b v="0"/>
    <b v="0"/>
    <n v="533"/>
    <m/>
  </r>
  <r>
    <s v="Rizzo, Dino"/>
    <x v="0"/>
    <x v="0"/>
    <s v="Active"/>
    <n v="2002"/>
    <m/>
    <m/>
    <m/>
    <m/>
    <m/>
    <m/>
    <m/>
    <b v="0"/>
    <b v="0"/>
    <b v="0"/>
    <n v="533"/>
    <m/>
  </r>
  <r>
    <s v="Rizzo, Risa"/>
    <x v="1"/>
    <x v="7"/>
    <s v="Active"/>
    <n v="2020"/>
    <s v="1962"/>
    <m/>
    <m/>
    <m/>
    <m/>
    <m/>
    <m/>
    <b v="0"/>
    <b v="0"/>
    <b v="1"/>
    <n v="373"/>
    <m/>
  </r>
  <r>
    <s v="Rogers, Lee"/>
    <x v="0"/>
    <x v="0"/>
    <s v="Active"/>
    <n v="2008"/>
    <m/>
    <s v="Kay"/>
    <m/>
    <m/>
    <m/>
    <s v="Sean"/>
    <m/>
    <b v="1"/>
    <b v="1"/>
    <b v="1"/>
    <n v="533"/>
    <m/>
  </r>
  <r>
    <s v="Rose, Mike"/>
    <x v="1"/>
    <x v="2"/>
    <s v="Active"/>
    <n v="2023"/>
    <n v="1959"/>
    <s v="Maria"/>
    <m/>
    <m/>
    <m/>
    <m/>
    <m/>
    <b v="0"/>
    <b v="0"/>
    <b v="0"/>
    <n v="533"/>
    <m/>
  </r>
  <r>
    <s v="Rosendahl, Daniel"/>
    <x v="0"/>
    <x v="0"/>
    <s v="Active"/>
    <n v="2023"/>
    <n v="1981"/>
    <s v="Sabrina"/>
    <m/>
    <m/>
    <m/>
    <m/>
    <m/>
    <b v="0"/>
    <b v="0"/>
    <b v="0"/>
    <n v="533"/>
    <m/>
  </r>
  <r>
    <s v="Saeger, Jeffrey"/>
    <x v="0"/>
    <x v="3"/>
    <s v="Active"/>
    <n v="2020"/>
    <s v="1972"/>
    <s v="Lorraine"/>
    <m/>
    <m/>
    <m/>
    <s v="Justin"/>
    <m/>
    <b v="0"/>
    <b v="0"/>
    <b v="0"/>
    <n v="373"/>
    <m/>
  </r>
  <r>
    <s v="Salmanson, Jon"/>
    <x v="1"/>
    <x v="0"/>
    <s v="Active"/>
    <n v="2005"/>
    <m/>
    <m/>
    <m/>
    <m/>
    <m/>
    <m/>
    <m/>
    <b v="1"/>
    <b v="0"/>
    <b v="0"/>
    <n v="533"/>
    <m/>
  </r>
  <r>
    <s v="Saltiel, Ron"/>
    <x v="0"/>
    <x v="2"/>
    <s v="Active"/>
    <n v="2005"/>
    <m/>
    <m/>
    <m/>
    <m/>
    <m/>
    <m/>
    <m/>
    <b v="1"/>
    <b v="0"/>
    <b v="1"/>
    <n v="533"/>
    <m/>
  </r>
  <r>
    <s v="Sangle, Stephen"/>
    <x v="0"/>
    <x v="2"/>
    <s v="Active"/>
    <n v="2022"/>
    <n v="1981"/>
    <m/>
    <m/>
    <m/>
    <m/>
    <m/>
    <m/>
    <b v="0"/>
    <b v="0"/>
    <b v="0"/>
    <n v="533"/>
    <m/>
  </r>
  <r>
    <s v="Santamaria, Scott"/>
    <x v="0"/>
    <x v="0"/>
    <s v="Active"/>
    <n v="2019"/>
    <s v="1972"/>
    <m/>
    <m/>
    <m/>
    <m/>
    <m/>
    <m/>
    <b v="0"/>
    <b v="0"/>
    <b v="0"/>
    <n v="533"/>
    <m/>
  </r>
  <r>
    <s v="Sasso, Jill"/>
    <x v="0"/>
    <x v="3"/>
    <s v="Active"/>
    <n v="2018"/>
    <s v="1968"/>
    <m/>
    <m/>
    <m/>
    <m/>
    <m/>
    <m/>
    <b v="0"/>
    <b v="0"/>
    <b v="0"/>
    <n v="373"/>
    <m/>
  </r>
  <r>
    <s v="Saypol, Robert"/>
    <x v="0"/>
    <x v="2"/>
    <s v="Active"/>
    <n v="2005"/>
    <m/>
    <m/>
    <m/>
    <m/>
    <m/>
    <m/>
    <m/>
    <b v="1"/>
    <b v="0"/>
    <b v="0"/>
    <n v="533"/>
    <m/>
  </r>
  <r>
    <s v="Scancarella, Joan"/>
    <x v="0"/>
    <x v="12"/>
    <s v="Active"/>
    <n v="1981"/>
    <m/>
    <m/>
    <m/>
    <m/>
    <m/>
    <m/>
    <m/>
    <b v="0"/>
    <b v="0"/>
    <b v="0"/>
    <s v="None"/>
    <m/>
  </r>
  <r>
    <s v="Scaturro, Ben"/>
    <x v="0"/>
    <x v="0"/>
    <s v="Active"/>
    <n v="2022"/>
    <n v="1982"/>
    <m/>
    <m/>
    <m/>
    <m/>
    <m/>
    <m/>
    <b v="0"/>
    <b v="0"/>
    <b v="0"/>
    <n v="533"/>
    <m/>
  </r>
  <r>
    <s v="Scaturro, Dave"/>
    <x v="0"/>
    <x v="2"/>
    <s v="Active"/>
    <n v="2019"/>
    <s v="1979"/>
    <m/>
    <m/>
    <m/>
    <m/>
    <m/>
    <m/>
    <b v="0"/>
    <b v="0"/>
    <b v="0"/>
    <n v="533"/>
    <m/>
  </r>
  <r>
    <s v="Sedaka, Jake"/>
    <x v="0"/>
    <x v="6"/>
    <s v="Active"/>
    <n v="2025"/>
    <m/>
    <m/>
    <m/>
    <m/>
    <m/>
    <m/>
    <m/>
    <b v="0"/>
    <b v="0"/>
    <b v="0"/>
    <s v="None"/>
    <m/>
  </r>
  <r>
    <s v="Seidman, Mitchell"/>
    <x v="0"/>
    <x v="0"/>
    <s v="Active"/>
    <n v="2017"/>
    <s v="1960"/>
    <s v="Spouse"/>
    <m/>
    <m/>
    <m/>
    <m/>
    <m/>
    <b v="0"/>
    <b v="0"/>
    <b v="1"/>
    <n v="533"/>
    <m/>
  </r>
  <r>
    <s v="Seifried, Stephen"/>
    <x v="0"/>
    <x v="2"/>
    <s v="Active"/>
    <n v="2022"/>
    <n v="1989"/>
    <m/>
    <m/>
    <m/>
    <m/>
    <m/>
    <m/>
    <b v="0"/>
    <b v="0"/>
    <b v="0"/>
    <n v="533"/>
    <m/>
  </r>
  <r>
    <s v="Shaffer, Daniel"/>
    <x v="0"/>
    <x v="2"/>
    <s v="Active"/>
    <n v="2000"/>
    <m/>
    <m/>
    <m/>
    <m/>
    <m/>
    <m/>
    <m/>
    <b v="1"/>
    <b v="0"/>
    <b v="0"/>
    <n v="533"/>
    <m/>
  </r>
  <r>
    <s v="Shanahan, Chris"/>
    <x v="0"/>
    <x v="0"/>
    <s v="Active"/>
    <n v="2020"/>
    <s v="1966"/>
    <m/>
    <m/>
    <m/>
    <m/>
    <m/>
    <m/>
    <b v="0"/>
    <b v="0"/>
    <b v="0"/>
    <n v="533"/>
    <m/>
  </r>
  <r>
    <s v="Sieling, James"/>
    <x v="1"/>
    <x v="3"/>
    <s v="Active"/>
    <n v="2018"/>
    <m/>
    <s v="Liz"/>
    <m/>
    <m/>
    <m/>
    <m/>
    <m/>
    <b v="0"/>
    <b v="1"/>
    <b v="0"/>
    <n v="373"/>
    <m/>
  </r>
  <r>
    <s v="Sileno, Robert"/>
    <x v="0"/>
    <x v="2"/>
    <s v="Active"/>
    <n v="2002"/>
    <m/>
    <m/>
    <m/>
    <m/>
    <m/>
    <m/>
    <m/>
    <b v="0"/>
    <b v="0"/>
    <b v="0"/>
    <n v="533"/>
    <m/>
  </r>
  <r>
    <s v="Siska, Tom"/>
    <x v="0"/>
    <x v="2"/>
    <s v="Active"/>
    <n v="2025"/>
    <n v="1961"/>
    <m/>
    <m/>
    <m/>
    <m/>
    <m/>
    <m/>
    <b v="0"/>
    <b v="0"/>
    <b v="0"/>
    <n v="533"/>
    <m/>
  </r>
  <r>
    <s v="Sisti, James"/>
    <x v="0"/>
    <x v="0"/>
    <s v="Active"/>
    <n v="2015"/>
    <s v="1952"/>
    <s v="Jody"/>
    <m/>
    <m/>
    <m/>
    <m/>
    <m/>
    <b v="1"/>
    <b v="1"/>
    <b v="0"/>
    <n v="533"/>
    <m/>
  </r>
  <r>
    <s v="Sklar, Peter"/>
    <x v="0"/>
    <x v="0"/>
    <s v="Active"/>
    <n v="2019"/>
    <s v="1960"/>
    <m/>
    <m/>
    <m/>
    <m/>
    <s v="Son"/>
    <m/>
    <b v="1"/>
    <b v="0"/>
    <b v="1"/>
    <n v="533"/>
    <m/>
  </r>
  <r>
    <s v="Smith, Robert"/>
    <x v="0"/>
    <x v="0"/>
    <s v="Active"/>
    <n v="2017"/>
    <s v="1976"/>
    <m/>
    <m/>
    <m/>
    <m/>
    <m/>
    <m/>
    <b v="0"/>
    <b v="0"/>
    <b v="0"/>
    <n v="533"/>
    <m/>
  </r>
  <r>
    <s v="Solimine, Al"/>
    <x v="0"/>
    <x v="0"/>
    <s v="Active"/>
    <n v="2014"/>
    <s v="1962"/>
    <m/>
    <m/>
    <m/>
    <m/>
    <m/>
    <m/>
    <b v="1"/>
    <b v="0"/>
    <b v="0"/>
    <n v="533"/>
    <m/>
  </r>
  <r>
    <s v="Sourial, Raymond"/>
    <x v="0"/>
    <x v="0"/>
    <s v="Active"/>
    <n v="2020"/>
    <s v="1971"/>
    <m/>
    <m/>
    <m/>
    <m/>
    <m/>
    <m/>
    <b v="0"/>
    <b v="0"/>
    <b v="0"/>
    <n v="533"/>
    <m/>
  </r>
  <r>
    <s v="Stanchak, Scott"/>
    <x v="0"/>
    <x v="6"/>
    <s v="Active"/>
    <n v="2019"/>
    <s v="1982"/>
    <m/>
    <m/>
    <m/>
    <m/>
    <m/>
    <m/>
    <b v="0"/>
    <b v="0"/>
    <b v="0"/>
    <s v="None"/>
    <n v="28"/>
  </r>
  <r>
    <s v="Stephens, Jeff"/>
    <x v="0"/>
    <x v="0"/>
    <s v="Active"/>
    <n v="2012"/>
    <m/>
    <m/>
    <m/>
    <m/>
    <m/>
    <m/>
    <m/>
    <b v="1"/>
    <b v="0"/>
    <b v="1"/>
    <n v="533"/>
    <m/>
  </r>
  <r>
    <s v="Sternberg, Jason"/>
    <x v="1"/>
    <x v="2"/>
    <s v="Active"/>
    <n v="2024"/>
    <n v="1971"/>
    <m/>
    <m/>
    <m/>
    <m/>
    <m/>
    <m/>
    <b v="0"/>
    <b v="0"/>
    <b v="0"/>
    <n v="533"/>
    <m/>
  </r>
  <r>
    <s v="Sullivan, Ken"/>
    <x v="0"/>
    <x v="0"/>
    <s v="Active"/>
    <n v="2019"/>
    <s v="1973"/>
    <m/>
    <m/>
    <m/>
    <m/>
    <m/>
    <m/>
    <b v="1"/>
    <b v="0"/>
    <b v="0"/>
    <n v="533"/>
    <m/>
  </r>
  <r>
    <s v="Sullivan, Ryan"/>
    <x v="0"/>
    <x v="2"/>
    <s v="Active"/>
    <n v="2018"/>
    <m/>
    <m/>
    <m/>
    <m/>
    <m/>
    <m/>
    <m/>
    <b v="1"/>
    <b v="0"/>
    <b v="1"/>
    <n v="533"/>
    <m/>
  </r>
  <r>
    <s v="Swanson, Joseph"/>
    <x v="1"/>
    <x v="0"/>
    <s v="Active"/>
    <n v="2025"/>
    <m/>
    <m/>
    <m/>
    <m/>
    <m/>
    <m/>
    <m/>
    <b v="0"/>
    <b v="0"/>
    <b v="0"/>
    <n v="533"/>
    <m/>
  </r>
  <r>
    <s v="Swede, Pamela"/>
    <x v="0"/>
    <x v="9"/>
    <s v="Active"/>
    <n v="2017"/>
    <s v="75+"/>
    <m/>
    <m/>
    <m/>
    <m/>
    <m/>
    <s v="Grandson"/>
    <b v="0"/>
    <b v="0"/>
    <b v="0"/>
    <n v="373"/>
    <m/>
  </r>
  <r>
    <s v="Swisher, Forrest"/>
    <x v="1"/>
    <x v="8"/>
    <s v="Active"/>
    <n v="2023"/>
    <n v="1997"/>
    <m/>
    <m/>
    <m/>
    <m/>
    <m/>
    <m/>
    <b v="0"/>
    <b v="0"/>
    <b v="0"/>
    <s v="None"/>
    <m/>
  </r>
  <r>
    <s v="Tabatneck, Jim"/>
    <x v="0"/>
    <x v="2"/>
    <s v="Active"/>
    <n v="2008"/>
    <m/>
    <s v="Anne"/>
    <m/>
    <m/>
    <m/>
    <m/>
    <m/>
    <b v="1"/>
    <b v="0"/>
    <b v="0"/>
    <n v="533"/>
    <m/>
  </r>
  <r>
    <s v="Terpak, Scott"/>
    <x v="0"/>
    <x v="3"/>
    <s v="Active"/>
    <n v="2021"/>
    <m/>
    <m/>
    <m/>
    <m/>
    <m/>
    <m/>
    <m/>
    <b v="0"/>
    <b v="0"/>
    <b v="0"/>
    <n v="373"/>
    <m/>
  </r>
  <r>
    <s v="Tomback, Jeff"/>
    <x v="0"/>
    <x v="7"/>
    <s v="Active"/>
    <n v="2020"/>
    <m/>
    <s v="Spouse"/>
    <m/>
    <m/>
    <m/>
    <m/>
    <m/>
    <b v="0"/>
    <b v="0"/>
    <b v="0"/>
    <n v="373"/>
    <m/>
  </r>
  <r>
    <s v="Toole, Sherry"/>
    <x v="0"/>
    <x v="2"/>
    <s v="Active"/>
    <n v="2023"/>
    <n v="1974"/>
    <m/>
    <m/>
    <m/>
    <m/>
    <m/>
    <m/>
    <b v="0"/>
    <b v="0"/>
    <b v="0"/>
    <n v="533"/>
    <m/>
  </r>
  <r>
    <s v="Tooman, Christopher"/>
    <x v="0"/>
    <x v="2"/>
    <s v="Active"/>
    <n v="1996"/>
    <m/>
    <m/>
    <m/>
    <m/>
    <m/>
    <m/>
    <m/>
    <b v="1"/>
    <b v="0"/>
    <b v="0"/>
    <n v="533"/>
    <m/>
  </r>
  <r>
    <s v="Uhlein, Tom"/>
    <x v="0"/>
    <x v="2"/>
    <s v="Active"/>
    <n v="2012"/>
    <m/>
    <s v="Amanda"/>
    <m/>
    <m/>
    <m/>
    <m/>
    <m/>
    <b v="0"/>
    <b v="0"/>
    <b v="0"/>
    <n v="533"/>
    <m/>
  </r>
  <r>
    <s v="Valente, Matthew"/>
    <x v="0"/>
    <x v="8"/>
    <s v="Active"/>
    <n v="2024"/>
    <n v="1997"/>
    <m/>
    <m/>
    <m/>
    <m/>
    <m/>
    <m/>
    <b v="0"/>
    <b v="0"/>
    <b v="0"/>
    <s v="None"/>
    <m/>
  </r>
  <r>
    <s v="Van Reeth, Scott"/>
    <x v="0"/>
    <x v="2"/>
    <s v="Active"/>
    <n v="2014"/>
    <s v="1954"/>
    <m/>
    <m/>
    <m/>
    <m/>
    <m/>
    <m/>
    <b v="0"/>
    <b v="0"/>
    <b v="0"/>
    <n v="533"/>
    <m/>
  </r>
  <r>
    <s v="Virgilito, Marcus"/>
    <x v="1"/>
    <x v="2"/>
    <s v="Active"/>
    <n v="2025"/>
    <n v="1992"/>
    <m/>
    <m/>
    <m/>
    <m/>
    <m/>
    <m/>
    <b v="0"/>
    <b v="0"/>
    <b v="0"/>
    <n v="266.5"/>
    <m/>
  </r>
  <r>
    <s v="Walker, Andrew"/>
    <x v="0"/>
    <x v="0"/>
    <s v="Active"/>
    <n v="2024"/>
    <n v="1982"/>
    <m/>
    <m/>
    <m/>
    <m/>
    <m/>
    <m/>
    <b v="1"/>
    <b v="0"/>
    <b v="1"/>
    <n v="533"/>
    <m/>
  </r>
  <r>
    <s v="Walter, Fred"/>
    <x v="0"/>
    <x v="0"/>
    <s v="Active"/>
    <n v="2013"/>
    <m/>
    <m/>
    <m/>
    <m/>
    <m/>
    <m/>
    <m/>
    <b v="0"/>
    <b v="0"/>
    <b v="0"/>
    <n v="533"/>
    <m/>
  </r>
  <r>
    <s v="Ward, Patrick"/>
    <x v="0"/>
    <x v="0"/>
    <s v="Active"/>
    <n v="2025"/>
    <n v="1975"/>
    <m/>
    <s v="Lori"/>
    <m/>
    <m/>
    <m/>
    <m/>
    <b v="0"/>
    <b v="0"/>
    <b v="0"/>
    <n v="266.5"/>
    <m/>
  </r>
  <r>
    <s v="Webber, Don"/>
    <x v="1"/>
    <x v="5"/>
    <s v="Active"/>
    <n v="2023"/>
    <n v="1944"/>
    <m/>
    <m/>
    <m/>
    <m/>
    <m/>
    <m/>
    <b v="0"/>
    <b v="0"/>
    <b v="0"/>
    <s v="None"/>
    <m/>
  </r>
  <r>
    <s v="Weinstein, Brian"/>
    <x v="1"/>
    <x v="3"/>
    <s v="Active"/>
    <n v="2012"/>
    <m/>
    <m/>
    <m/>
    <m/>
    <m/>
    <m/>
    <m/>
    <b v="0"/>
    <b v="0"/>
    <b v="0"/>
    <n v="373"/>
    <m/>
  </r>
  <r>
    <s v="Weispfenning, Florian"/>
    <x v="0"/>
    <x v="0"/>
    <s v="Active"/>
    <n v="2020"/>
    <m/>
    <m/>
    <m/>
    <m/>
    <m/>
    <m/>
    <m/>
    <b v="0"/>
    <b v="0"/>
    <b v="0"/>
    <n v="533"/>
    <m/>
  </r>
  <r>
    <s v="Weiss, Peter"/>
    <x v="0"/>
    <x v="2"/>
    <s v="Active"/>
    <n v="1995"/>
    <m/>
    <m/>
    <m/>
    <m/>
    <m/>
    <m/>
    <m/>
    <b v="1"/>
    <b v="0"/>
    <b v="0"/>
    <n v="533"/>
    <m/>
  </r>
  <r>
    <s v="Wenger, Michael"/>
    <x v="0"/>
    <x v="2"/>
    <s v="Active"/>
    <n v="2024"/>
    <n v="1970"/>
    <m/>
    <m/>
    <m/>
    <m/>
    <m/>
    <m/>
    <b v="0"/>
    <b v="0"/>
    <b v="0"/>
    <n v="533"/>
    <m/>
  </r>
  <r>
    <s v="Williams, Robert"/>
    <x v="1"/>
    <x v="11"/>
    <s v="Active"/>
    <n v="2023"/>
    <n v="1995"/>
    <m/>
    <m/>
    <m/>
    <m/>
    <m/>
    <m/>
    <b v="0"/>
    <b v="0"/>
    <b v="0"/>
    <s v="None"/>
    <m/>
  </r>
  <r>
    <s v="Wolf, Adam"/>
    <x v="0"/>
    <x v="0"/>
    <s v="Active"/>
    <n v="2018"/>
    <m/>
    <m/>
    <m/>
    <m/>
    <m/>
    <m/>
    <m/>
    <b v="1"/>
    <b v="0"/>
    <b v="0"/>
    <n v="533"/>
    <m/>
  </r>
  <r>
    <s v="Womack, David"/>
    <x v="1"/>
    <x v="2"/>
    <s v="Active"/>
    <n v="2012"/>
    <m/>
    <m/>
    <m/>
    <m/>
    <m/>
    <m/>
    <m/>
    <b v="0"/>
    <b v="0"/>
    <b v="0"/>
    <n v="533"/>
    <m/>
  </r>
  <r>
    <s v="Wyatt, Darren"/>
    <x v="0"/>
    <x v="3"/>
    <s v="Active"/>
    <n v="2016"/>
    <s v="1975"/>
    <m/>
    <m/>
    <m/>
    <m/>
    <m/>
    <m/>
    <b v="0"/>
    <b v="0"/>
    <b v="0"/>
    <n v="373"/>
    <m/>
  </r>
  <r>
    <s v="Yates, Becky"/>
    <x v="0"/>
    <x v="9"/>
    <s v="Active"/>
    <n v="2000"/>
    <s v="75+"/>
    <m/>
    <m/>
    <m/>
    <m/>
    <m/>
    <m/>
    <b v="0"/>
    <b v="0"/>
    <b v="0"/>
    <n v="373"/>
    <m/>
  </r>
  <r>
    <s v="Zaranski, Adam"/>
    <x v="0"/>
    <x v="2"/>
    <s v="Active"/>
    <n v="2010"/>
    <m/>
    <m/>
    <m/>
    <m/>
    <m/>
    <m/>
    <m/>
    <b v="1"/>
    <b v="0"/>
    <b v="0"/>
    <n v="533"/>
    <m/>
  </r>
  <r>
    <s v="Zarb, John"/>
    <x v="0"/>
    <x v="3"/>
    <s v="Active"/>
    <n v="2021"/>
    <s v="1967"/>
    <s v="Karen"/>
    <m/>
    <m/>
    <s v="Jack"/>
    <m/>
    <m/>
    <b v="0"/>
    <b v="0"/>
    <b v="1"/>
    <n v="373"/>
    <n v="28"/>
  </r>
  <r>
    <s v="Zuna, Jenny"/>
    <x v="0"/>
    <x v="6"/>
    <s v="Active"/>
    <n v="2023"/>
    <n v="1986"/>
    <m/>
    <m/>
    <m/>
    <m/>
    <m/>
    <m/>
    <b v="0"/>
    <b v="0"/>
    <b v="0"/>
    <s v="None"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  <r>
    <m/>
    <x v="3"/>
    <x v="13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s v="Allerton, Keith"/>
    <s v="Paid"/>
    <x v="0"/>
    <s v="Active"/>
    <n v="2024"/>
    <s v="1953"/>
    <m/>
    <s v="Jeanne"/>
    <m/>
    <m/>
    <m/>
    <m/>
  </r>
  <r>
    <s v="Amoruso, Robert"/>
    <s v="Paid"/>
    <x v="1"/>
    <s v="Active"/>
    <n v="2015"/>
    <s v="1947"/>
    <m/>
    <m/>
    <m/>
    <m/>
    <m/>
    <m/>
  </r>
  <r>
    <s v="Avedissian, Christian"/>
    <s v="Payment Plan"/>
    <x v="2"/>
    <s v="Active"/>
    <n v="2025"/>
    <m/>
    <m/>
    <m/>
    <m/>
    <m/>
    <m/>
    <m/>
  </r>
  <r>
    <s v="Avedissian, Jason"/>
    <s v="Payment Plan"/>
    <x v="2"/>
    <s v="Active"/>
    <n v="2025"/>
    <m/>
    <m/>
    <m/>
    <m/>
    <m/>
    <m/>
    <m/>
  </r>
  <r>
    <s v="Axberg, George"/>
    <s v="Payment Plan"/>
    <x v="3"/>
    <s v="Active"/>
    <n v="2012"/>
    <m/>
    <m/>
    <m/>
    <m/>
    <m/>
    <m/>
    <m/>
  </r>
  <r>
    <s v="Baker, William J."/>
    <s v="Paid"/>
    <x v="4"/>
    <s v="Active"/>
    <m/>
    <m/>
    <m/>
    <m/>
    <m/>
    <m/>
    <m/>
    <m/>
  </r>
  <r>
    <s v="Barchie, Eric"/>
    <s v="Payment Plan"/>
    <x v="0"/>
    <s v="Active"/>
    <n v="2025"/>
    <n v="1975"/>
    <m/>
    <m/>
    <m/>
    <m/>
    <m/>
    <m/>
  </r>
  <r>
    <s v="Barwick, Robert"/>
    <s v="Paid"/>
    <x v="2"/>
    <s v="Active"/>
    <n v="2014"/>
    <m/>
    <m/>
    <m/>
    <m/>
    <m/>
    <m/>
    <m/>
  </r>
  <r>
    <s v="Batikha, Charles"/>
    <s v="Paid"/>
    <x v="0"/>
    <s v="Active"/>
    <n v="2022"/>
    <s v="1989"/>
    <m/>
    <m/>
    <m/>
    <m/>
    <m/>
    <m/>
  </r>
  <r>
    <s v="Bauer, Leo"/>
    <s v="Paid"/>
    <x v="2"/>
    <s v="Active"/>
    <n v="1995"/>
    <m/>
    <m/>
    <m/>
    <m/>
    <m/>
    <m/>
    <m/>
  </r>
  <r>
    <s v="Bayley, Robert"/>
    <s v="Paid"/>
    <x v="2"/>
    <s v="Active"/>
    <n v="1982"/>
    <n v="1956"/>
    <m/>
    <m/>
    <m/>
    <m/>
    <m/>
    <m/>
  </r>
  <r>
    <s v="Becker, Rosemarie"/>
    <s v="Paid"/>
    <x v="5"/>
    <s v="Active"/>
    <n v="2019"/>
    <s v="1937"/>
    <m/>
    <m/>
    <m/>
    <m/>
    <m/>
    <m/>
  </r>
  <r>
    <s v="Berg, Aaron"/>
    <s v="Paid"/>
    <x v="2"/>
    <s v="Active"/>
    <n v="2021"/>
    <s v="1972"/>
    <m/>
    <m/>
    <m/>
    <m/>
    <m/>
    <m/>
  </r>
  <r>
    <s v="Betz, William"/>
    <s v="Paid"/>
    <x v="2"/>
    <s v="Active"/>
    <n v="2021"/>
    <s v="1988"/>
    <m/>
    <m/>
    <m/>
    <m/>
    <m/>
    <m/>
  </r>
  <r>
    <s v="Betz, William P"/>
    <s v="Paid"/>
    <x v="6"/>
    <s v="Active"/>
    <n v="2025"/>
    <m/>
    <m/>
    <m/>
    <m/>
    <m/>
    <m/>
    <m/>
  </r>
  <r>
    <s v="Biagini, Randy"/>
    <s v="Paid"/>
    <x v="2"/>
    <s v="Active"/>
    <n v="1995"/>
    <m/>
    <s v="Kim"/>
    <m/>
    <m/>
    <m/>
    <m/>
    <m/>
  </r>
  <r>
    <s v="Bianchi, Kyle"/>
    <s v="Paid"/>
    <x v="2"/>
    <s v="Active"/>
    <n v="2023"/>
    <n v="1990"/>
    <m/>
    <m/>
    <m/>
    <m/>
    <m/>
    <m/>
  </r>
  <r>
    <s v="Blake, Jim"/>
    <s v="Paid"/>
    <x v="0"/>
    <s v="Active"/>
    <n v="2022"/>
    <n v="1962"/>
    <s v="Cari"/>
    <m/>
    <m/>
    <m/>
    <m/>
    <m/>
  </r>
  <r>
    <s v="Bolton, Jonathan"/>
    <s v="Payment Plan"/>
    <x v="0"/>
    <s v="Active"/>
    <n v="2014"/>
    <m/>
    <s v="Spouse"/>
    <m/>
    <m/>
    <m/>
    <m/>
    <m/>
  </r>
  <r>
    <s v="Bowie, David"/>
    <s v="Payment Plan"/>
    <x v="3"/>
    <s v="Active"/>
    <n v="2017"/>
    <s v="1983"/>
    <s v="Kristen"/>
    <m/>
    <m/>
    <m/>
    <m/>
    <m/>
  </r>
  <r>
    <s v="Brillo, Steven"/>
    <s v="Paid"/>
    <x v="6"/>
    <s v="Active"/>
    <n v="2008"/>
    <m/>
    <m/>
    <m/>
    <m/>
    <m/>
    <m/>
    <m/>
  </r>
  <r>
    <s v="Brino, Rosalie"/>
    <s v="Paid"/>
    <x v="5"/>
    <s v="Active"/>
    <n v="2024"/>
    <n v="1939"/>
    <m/>
    <m/>
    <m/>
    <m/>
    <m/>
    <m/>
  </r>
  <r>
    <s v="Brown, Ryan"/>
    <s v="Paid"/>
    <x v="6"/>
    <s v="Active"/>
    <n v="2023"/>
    <n v="1981"/>
    <m/>
    <m/>
    <m/>
    <m/>
    <m/>
    <m/>
  </r>
  <r>
    <s v="Burggraf, Michael"/>
    <s v="Paid"/>
    <x v="2"/>
    <s v="Leave"/>
    <n v="2020"/>
    <s v="1989"/>
    <m/>
    <m/>
    <m/>
    <m/>
    <m/>
    <m/>
  </r>
  <r>
    <s v="Byram, John"/>
    <s v="Paid"/>
    <x v="0"/>
    <s v="Active"/>
    <n v="2019"/>
    <s v="1972"/>
    <m/>
    <m/>
    <m/>
    <m/>
    <m/>
    <m/>
  </r>
  <r>
    <s v="Cadematori, Michael"/>
    <s v="Paid"/>
    <x v="2"/>
    <s v="Active"/>
    <n v="2003"/>
    <m/>
    <m/>
    <m/>
    <m/>
    <m/>
    <m/>
    <m/>
  </r>
  <r>
    <s v="Cahill, Jack"/>
    <s v="Paid"/>
    <x v="1"/>
    <s v="Active"/>
    <n v="2019"/>
    <s v="1943"/>
    <s v="Lorraine"/>
    <m/>
    <m/>
    <m/>
    <m/>
    <m/>
  </r>
  <r>
    <s v="Campbell, Clare"/>
    <s v="Paid"/>
    <x v="6"/>
    <s v="Active"/>
    <n v="2021"/>
    <s v="1963"/>
    <m/>
    <m/>
    <m/>
    <m/>
    <m/>
    <m/>
  </r>
  <r>
    <s v="Caporrimo, Jim"/>
    <s v="Payment Plan"/>
    <x v="0"/>
    <s v="Active"/>
    <n v="2023"/>
    <n v="1974"/>
    <m/>
    <m/>
    <m/>
    <m/>
    <m/>
    <m/>
  </r>
  <r>
    <s v="Carmody, Tom"/>
    <s v="Paid"/>
    <x v="0"/>
    <s v="Active"/>
    <n v="2022"/>
    <n v="1957"/>
    <m/>
    <m/>
    <m/>
    <m/>
    <m/>
    <m/>
  </r>
  <r>
    <s v="Castellamare, Benjamin"/>
    <s v="Payment Plan"/>
    <x v="6"/>
    <s v="Active"/>
    <n v="2024"/>
    <n v="1974"/>
    <m/>
    <m/>
    <m/>
    <m/>
    <m/>
    <m/>
  </r>
  <r>
    <s v="Cerbone, Steve"/>
    <s v="Paid"/>
    <x v="2"/>
    <s v="Active"/>
    <m/>
    <m/>
    <m/>
    <m/>
    <m/>
    <m/>
    <m/>
    <m/>
  </r>
  <r>
    <s v="Chanfrau, Michael"/>
    <s v="Paid"/>
    <x v="2"/>
    <s v="Active"/>
    <m/>
    <m/>
    <m/>
    <m/>
    <m/>
    <m/>
    <m/>
    <m/>
  </r>
  <r>
    <s v="Cianci, Angelo"/>
    <s v="Paid"/>
    <x v="2"/>
    <s v="Active"/>
    <m/>
    <m/>
    <s v="Linda"/>
    <m/>
    <m/>
    <m/>
    <m/>
    <m/>
  </r>
  <r>
    <s v="Colicchio, Phil"/>
    <s v="Paid"/>
    <x v="3"/>
    <s v="Leave"/>
    <n v="2020"/>
    <s v="1970"/>
    <m/>
    <m/>
    <m/>
    <m/>
    <m/>
    <m/>
  </r>
  <r>
    <s v="Connolly, Matt"/>
    <s v="Payment Plan"/>
    <x v="6"/>
    <s v="Active"/>
    <n v="2025"/>
    <m/>
    <m/>
    <m/>
    <m/>
    <m/>
    <m/>
    <m/>
  </r>
  <r>
    <s v="Considine, Daniel"/>
    <s v="Paid"/>
    <x v="2"/>
    <s v="Active"/>
    <n v="2006"/>
    <m/>
    <m/>
    <m/>
    <m/>
    <m/>
    <m/>
    <m/>
  </r>
  <r>
    <s v="Coppolecchia, Matthew"/>
    <s v="Paid"/>
    <x v="2"/>
    <s v="Active"/>
    <n v="2018"/>
    <m/>
    <m/>
    <m/>
    <m/>
    <m/>
    <m/>
    <m/>
  </r>
  <r>
    <s v="Corradino, Desiree"/>
    <s v="Paid"/>
    <x v="0"/>
    <s v="Active"/>
    <s v="2022"/>
    <m/>
    <m/>
    <m/>
    <m/>
    <m/>
    <m/>
    <m/>
  </r>
  <r>
    <s v="Crank, William"/>
    <s v="Paid"/>
    <x v="7"/>
    <s v="Active"/>
    <n v="2019"/>
    <n v="1966"/>
    <m/>
    <m/>
    <m/>
    <m/>
    <s v="Son"/>
    <m/>
  </r>
  <r>
    <s v="Crawford, Brian"/>
    <s v="Paid"/>
    <x v="0"/>
    <s v="Leave"/>
    <n v="2019"/>
    <n v="1974"/>
    <m/>
    <m/>
    <m/>
    <m/>
    <m/>
    <m/>
  </r>
  <r>
    <s v="Cremona, Nick"/>
    <s v="Paid"/>
    <x v="2"/>
    <s v="Active"/>
    <n v="2015"/>
    <m/>
    <m/>
    <m/>
    <m/>
    <m/>
    <m/>
    <m/>
  </r>
  <r>
    <s v="Cuervo, Matt"/>
    <s v="Paid"/>
    <x v="0"/>
    <s v="Active"/>
    <n v="2023"/>
    <n v="1991"/>
    <m/>
    <m/>
    <m/>
    <m/>
    <m/>
    <m/>
  </r>
  <r>
    <s v="Day, Nanette"/>
    <s v="Paid"/>
    <x v="3"/>
    <s v="Active"/>
    <n v="2017"/>
    <s v="1952"/>
    <s v="John (1956)"/>
    <m/>
    <m/>
    <m/>
    <m/>
    <m/>
  </r>
  <r>
    <s v="DeCamp, Timothy"/>
    <s v="Paid"/>
    <x v="2"/>
    <s v="Active"/>
    <n v="1999"/>
    <m/>
    <s v="Spouse"/>
    <m/>
    <m/>
    <m/>
    <m/>
    <m/>
  </r>
  <r>
    <s v="DeCarlo, Thomas"/>
    <s v="Paid"/>
    <x v="2"/>
    <s v="Active"/>
    <n v="2012"/>
    <m/>
    <m/>
    <m/>
    <m/>
    <m/>
    <m/>
    <m/>
  </r>
  <r>
    <s v="DeGennaro, Robert"/>
    <s v="Payment Plan"/>
    <x v="0"/>
    <s v="Active"/>
    <n v="2025"/>
    <n v="1963"/>
    <m/>
    <m/>
    <m/>
    <m/>
    <m/>
    <m/>
  </r>
  <r>
    <s v="Dennerlein, Robert"/>
    <s v="Paid"/>
    <x v="2"/>
    <s v="Active"/>
    <n v="2002"/>
    <m/>
    <m/>
    <m/>
    <m/>
    <m/>
    <m/>
    <m/>
  </r>
  <r>
    <s v="Depetris, Chris"/>
    <s v="Paid"/>
    <x v="2"/>
    <s v="Active"/>
    <n v="2005"/>
    <m/>
    <m/>
    <m/>
    <m/>
    <m/>
    <m/>
    <m/>
  </r>
  <r>
    <s v="Devries, Timothy"/>
    <s v="Paid"/>
    <x v="2"/>
    <s v="Active"/>
    <n v="2014"/>
    <m/>
    <m/>
    <m/>
    <m/>
    <m/>
    <m/>
    <m/>
  </r>
  <r>
    <s v="DiAgostini, John"/>
    <s v="Paid"/>
    <x v="7"/>
    <s v="Active"/>
    <n v="2019"/>
    <s v="1974"/>
    <m/>
    <m/>
    <m/>
    <m/>
    <s v="JP"/>
    <m/>
  </r>
  <r>
    <s v="DiMaio, Luciano"/>
    <s v="Paid"/>
    <x v="8"/>
    <s v="Active"/>
    <n v="2024"/>
    <n v="2002"/>
    <m/>
    <m/>
    <m/>
    <m/>
    <m/>
    <m/>
  </r>
  <r>
    <s v="DiPaola, John"/>
    <s v="Paid"/>
    <x v="0"/>
    <s v="Active"/>
    <n v="2002"/>
    <m/>
    <m/>
    <m/>
    <m/>
    <m/>
    <m/>
    <m/>
  </r>
  <r>
    <s v="DiVito, Vincent"/>
    <s v="Payment Plan"/>
    <x v="3"/>
    <s v="Active"/>
    <n v="2016"/>
    <s v="1959"/>
    <m/>
    <m/>
    <m/>
    <m/>
    <m/>
    <m/>
  </r>
  <r>
    <s v="Donnelly, Gerard"/>
    <s v="Paid"/>
    <x v="2"/>
    <s v="Active"/>
    <n v="1986"/>
    <m/>
    <m/>
    <m/>
    <m/>
    <m/>
    <m/>
    <m/>
  </r>
  <r>
    <s v="Donnelly, Mark"/>
    <s v="Paid"/>
    <x v="0"/>
    <s v="Active"/>
    <n v="2020"/>
    <s v="1971"/>
    <m/>
    <m/>
    <m/>
    <m/>
    <m/>
    <m/>
  </r>
  <r>
    <s v="Donofrio, Joseph"/>
    <s v="Paid"/>
    <x v="0"/>
    <s v="Active"/>
    <n v="2017"/>
    <s v="1970"/>
    <m/>
    <m/>
    <m/>
    <m/>
    <m/>
    <m/>
  </r>
  <r>
    <s v="Donofrio, Pete"/>
    <s v="Paid"/>
    <x v="0"/>
    <s v="Active"/>
    <n v="2017"/>
    <s v="1970"/>
    <m/>
    <m/>
    <m/>
    <m/>
    <m/>
    <m/>
  </r>
  <r>
    <s v="Dowd, Brendan"/>
    <s v="Paid"/>
    <x v="0"/>
    <s v="Active"/>
    <n v="2010"/>
    <m/>
    <m/>
    <m/>
    <m/>
    <m/>
    <m/>
    <m/>
  </r>
  <r>
    <s v="Dowd, John"/>
    <s v="Paid"/>
    <x v="2"/>
    <s v="Active"/>
    <n v="2017"/>
    <s v="1981"/>
    <m/>
    <m/>
    <m/>
    <m/>
    <m/>
    <m/>
  </r>
  <r>
    <s v="Downs, George"/>
    <s v="Paid"/>
    <x v="4"/>
    <s v="Active"/>
    <n v="1977"/>
    <m/>
    <m/>
    <m/>
    <m/>
    <m/>
    <m/>
    <m/>
  </r>
  <r>
    <s v="Downs, Scott"/>
    <s v="Payment Plan"/>
    <x v="2"/>
    <s v="Active"/>
    <n v="2012"/>
    <m/>
    <s v="Denise"/>
    <m/>
    <m/>
    <m/>
    <m/>
    <m/>
  </r>
  <r>
    <s v="Edmonds, Patrick"/>
    <s v="Paid"/>
    <x v="2"/>
    <s v="Active"/>
    <n v="1999"/>
    <m/>
    <m/>
    <m/>
    <m/>
    <m/>
    <m/>
    <m/>
  </r>
  <r>
    <s v="Elliott, Maria"/>
    <s v="Paid"/>
    <x v="6"/>
    <s v="Active"/>
    <n v="2019"/>
    <s v="1965"/>
    <m/>
    <m/>
    <m/>
    <m/>
    <m/>
    <m/>
  </r>
  <r>
    <s v="Egatz, Ray"/>
    <s v="Paid"/>
    <x v="6"/>
    <s v="Active"/>
    <n v="2023"/>
    <m/>
    <m/>
    <m/>
    <m/>
    <m/>
    <m/>
    <m/>
  </r>
  <r>
    <s v="Fasolo, Frank"/>
    <s v="Paid"/>
    <x v="7"/>
    <s v="Leave"/>
    <n v="2019"/>
    <s v="1954"/>
    <m/>
    <m/>
    <m/>
    <m/>
    <m/>
    <m/>
  </r>
  <r>
    <s v="Federici, Alan"/>
    <s v="Paid"/>
    <x v="2"/>
    <s v="Active"/>
    <n v="2004"/>
    <m/>
    <m/>
    <m/>
    <m/>
    <m/>
    <m/>
    <m/>
  </r>
  <r>
    <s v="Ferguson, Wayman"/>
    <s v="Paid"/>
    <x v="2"/>
    <s v="Active"/>
    <n v="2023"/>
    <n v="1969"/>
    <s v="Andrea"/>
    <m/>
    <m/>
    <m/>
    <m/>
    <m/>
  </r>
  <r>
    <s v="Fiorentino, Michael"/>
    <s v="Paid"/>
    <x v="3"/>
    <s v="Active"/>
    <n v="2015"/>
    <m/>
    <m/>
    <m/>
    <m/>
    <m/>
    <m/>
    <m/>
  </r>
  <r>
    <s v="Fischgrund, Michael"/>
    <s v="Payment Plan"/>
    <x v="0"/>
    <s v="Active"/>
    <n v="2025"/>
    <n v="1969"/>
    <m/>
    <m/>
    <m/>
    <m/>
    <m/>
    <m/>
  </r>
  <r>
    <s v="Fitzpatrick, Terrence"/>
    <s v="Paid"/>
    <x v="1"/>
    <s v="Active"/>
    <n v="1984"/>
    <s v="75+"/>
    <m/>
    <m/>
    <m/>
    <m/>
    <m/>
    <m/>
  </r>
  <r>
    <s v="Fitzpatrick, Thomas"/>
    <s v="Paid"/>
    <x v="2"/>
    <s v="Active"/>
    <n v="1992"/>
    <m/>
    <m/>
    <m/>
    <m/>
    <m/>
    <m/>
    <m/>
  </r>
  <r>
    <s v="Flower, Michael A."/>
    <s v="Paid"/>
    <x v="2"/>
    <s v="Active"/>
    <n v="2003"/>
    <m/>
    <m/>
    <m/>
    <m/>
    <s v="Caden / Drake"/>
    <m/>
    <m/>
  </r>
  <r>
    <s v="Forlenza, John"/>
    <s v="Payment Plan"/>
    <x v="2"/>
    <s v="Active"/>
    <n v="2019"/>
    <m/>
    <m/>
    <m/>
    <m/>
    <m/>
    <m/>
    <m/>
  </r>
  <r>
    <s v="Formosa, William"/>
    <s v="Paid"/>
    <x v="9"/>
    <s v="Active"/>
    <n v="1999"/>
    <m/>
    <s v="Doris (75+)"/>
    <m/>
    <m/>
    <m/>
    <m/>
    <m/>
  </r>
  <r>
    <s v="Frank, Ronald"/>
    <s v="Partial Payment"/>
    <x v="2"/>
    <s v="Leave"/>
    <n v="2011"/>
    <m/>
    <m/>
    <m/>
    <m/>
    <m/>
    <m/>
    <m/>
  </r>
  <r>
    <s v="Freer, Peter"/>
    <s v="Paid"/>
    <x v="2"/>
    <s v="Active"/>
    <n v="2012"/>
    <m/>
    <m/>
    <m/>
    <m/>
    <m/>
    <m/>
    <m/>
  </r>
  <r>
    <s v="Freer, Terrance"/>
    <s v="Paid"/>
    <x v="0"/>
    <s v="Active"/>
    <n v="2014"/>
    <s v="1965"/>
    <m/>
    <m/>
    <m/>
    <m/>
    <m/>
    <m/>
  </r>
  <r>
    <s v="Fusco, Joe"/>
    <s v="Paid"/>
    <x v="2"/>
    <s v="Active"/>
    <n v="2019"/>
    <s v="1990"/>
    <m/>
    <m/>
    <m/>
    <m/>
    <m/>
    <m/>
  </r>
  <r>
    <s v="Fusco, Mario"/>
    <s v="Paid"/>
    <x v="4"/>
    <s v="Active"/>
    <n v="2019"/>
    <n v="1949"/>
    <m/>
    <m/>
    <m/>
    <m/>
    <m/>
    <m/>
  </r>
  <r>
    <s v="Gamarekian, Dylan"/>
    <s v="Paid"/>
    <x v="10"/>
    <s v="Active"/>
    <n v="2025"/>
    <d v="1905-07-05T00:00:00"/>
    <m/>
    <m/>
    <m/>
    <m/>
    <m/>
    <m/>
  </r>
  <r>
    <s v="Garcia, Eric"/>
    <s v="Paid"/>
    <x v="0"/>
    <s v="Active"/>
    <n v="2018"/>
    <s v="1973"/>
    <m/>
    <m/>
    <m/>
    <m/>
    <m/>
    <m/>
  </r>
  <r>
    <s v="Gentile, Erich"/>
    <s v="Paid"/>
    <x v="2"/>
    <s v="Active"/>
    <n v="2023"/>
    <n v="1991"/>
    <m/>
    <m/>
    <m/>
    <m/>
    <m/>
    <m/>
  </r>
  <r>
    <s v="Georges, Jonathan"/>
    <s v="Payment Plan"/>
    <x v="0"/>
    <s v="Active"/>
    <n v="2024"/>
    <n v="1989"/>
    <m/>
    <m/>
    <m/>
    <m/>
    <m/>
    <m/>
  </r>
  <r>
    <s v="Giardina, Carmin"/>
    <s v="Paid"/>
    <x v="7"/>
    <s v="Leave"/>
    <n v="2014"/>
    <s v="1964"/>
    <m/>
    <m/>
    <m/>
    <m/>
    <m/>
    <m/>
  </r>
  <r>
    <s v="Gil, Alex"/>
    <s v="Paid"/>
    <x v="0"/>
    <s v="Active"/>
    <n v="2024"/>
    <n v="1972"/>
    <m/>
    <m/>
    <m/>
    <m/>
    <m/>
    <m/>
  </r>
  <r>
    <s v="Giordano, Anthony Jr"/>
    <s v="Paid"/>
    <x v="0"/>
    <s v="Active"/>
    <n v="2025"/>
    <n v="1971"/>
    <m/>
    <s v="Edna"/>
    <m/>
    <m/>
    <m/>
    <m/>
  </r>
  <r>
    <s v="Giovatto, Mike"/>
    <s v="Paid"/>
    <x v="2"/>
    <s v="Active"/>
    <n v="2021"/>
    <s v="1971"/>
    <m/>
    <m/>
    <m/>
    <m/>
    <m/>
    <m/>
  </r>
  <r>
    <s v="Godek, Kenneth"/>
    <s v="Paid"/>
    <x v="6"/>
    <s v="Active"/>
    <n v="2022"/>
    <n v="1957"/>
    <m/>
    <m/>
    <m/>
    <m/>
    <m/>
    <m/>
  </r>
  <r>
    <s v="Golam, Kibria"/>
    <s v="Paid"/>
    <x v="2"/>
    <s v="Active"/>
    <n v="2021"/>
    <s v="1988"/>
    <m/>
    <m/>
    <m/>
    <m/>
    <m/>
    <m/>
  </r>
  <r>
    <s v="Graf, Matt"/>
    <s v="Paid"/>
    <x v="2"/>
    <s v="Active"/>
    <n v="2013"/>
    <m/>
    <m/>
    <m/>
    <m/>
    <m/>
    <m/>
    <m/>
  </r>
  <r>
    <s v="Gubernick, Jay"/>
    <s v="Payment Plan"/>
    <x v="0"/>
    <s v="Active"/>
    <n v="2022"/>
    <n v="1971"/>
    <m/>
    <m/>
    <m/>
    <m/>
    <m/>
    <m/>
  </r>
  <r>
    <s v="Guida, Arthur S."/>
    <s v="Paid"/>
    <x v="0"/>
    <s v="Active"/>
    <n v="2002"/>
    <n v="1951"/>
    <s v="Spouse +75"/>
    <m/>
    <m/>
    <m/>
    <m/>
    <m/>
  </r>
  <r>
    <s v="Halewicz, Ben"/>
    <s v="Paid"/>
    <x v="2"/>
    <s v="Active"/>
    <n v="2020"/>
    <s v="1981"/>
    <m/>
    <m/>
    <m/>
    <m/>
    <m/>
    <m/>
  </r>
  <r>
    <s v="Haring, Christopher"/>
    <s v="Paid"/>
    <x v="6"/>
    <s v="Active"/>
    <n v="2023"/>
    <n v="1991"/>
    <m/>
    <m/>
    <m/>
    <m/>
    <m/>
    <m/>
  </r>
  <r>
    <s v="Haring, Thomas"/>
    <s v="Paid"/>
    <x v="9"/>
    <s v="Active"/>
    <n v="2005"/>
    <n v="1949"/>
    <s v="Rita"/>
    <m/>
    <m/>
    <m/>
    <m/>
    <m/>
  </r>
  <r>
    <s v="Harmon, Jeff"/>
    <s v="Paid"/>
    <x v="2"/>
    <s v="Active"/>
    <n v="2018"/>
    <s v="1979"/>
    <m/>
    <m/>
    <m/>
    <m/>
    <m/>
    <m/>
  </r>
  <r>
    <s v="Hasenbein, Chris"/>
    <s v="Payment Plan"/>
    <x v="2"/>
    <s v="Active"/>
    <n v="2018"/>
    <s v="1973"/>
    <s v="Danielle"/>
    <m/>
    <m/>
    <m/>
    <m/>
    <m/>
  </r>
  <r>
    <s v="Havill, Todd"/>
    <s v="Paid"/>
    <x v="2"/>
    <s v="Active"/>
    <n v="1984"/>
    <m/>
    <m/>
    <m/>
    <m/>
    <m/>
    <m/>
    <m/>
  </r>
  <r>
    <s v="Healey, Kevin"/>
    <s v="Paid"/>
    <x v="0"/>
    <s v="Active"/>
    <n v="2018"/>
    <s v="1955"/>
    <m/>
    <m/>
    <m/>
    <m/>
    <m/>
    <m/>
  </r>
  <r>
    <s v="Heller, Michael"/>
    <s v="Paid"/>
    <x v="2"/>
    <s v="Active"/>
    <n v="2016"/>
    <s v="1981"/>
    <m/>
    <m/>
    <m/>
    <m/>
    <m/>
    <m/>
  </r>
  <r>
    <s v="Hensen, Reid"/>
    <s v="Payment Plan"/>
    <x v="2"/>
    <s v="Active"/>
    <n v="2017"/>
    <s v="1963"/>
    <m/>
    <m/>
    <m/>
    <m/>
    <m/>
    <m/>
  </r>
  <r>
    <s v="Houser, Marc"/>
    <s v="Payment Plan"/>
    <x v="2"/>
    <s v="Active"/>
    <n v="2025"/>
    <n v="1973"/>
    <m/>
    <s v="Tara"/>
    <m/>
    <m/>
    <m/>
    <m/>
  </r>
  <r>
    <s v="Hughes, Jim"/>
    <s v="Paid"/>
    <x v="4"/>
    <s v="Leave"/>
    <n v="1998"/>
    <m/>
    <s v="Doris"/>
    <m/>
    <m/>
    <m/>
    <m/>
    <m/>
  </r>
  <r>
    <s v="Hughes, Robert"/>
    <s v="Paid"/>
    <x v="0"/>
    <s v="Active"/>
    <n v="2022"/>
    <s v="1972"/>
    <s v="Katherine "/>
    <m/>
    <m/>
    <m/>
    <m/>
    <m/>
  </r>
  <r>
    <s v="Hurleigh, Brian"/>
    <s v="Paid"/>
    <x v="0"/>
    <s v="Active"/>
    <n v="2018"/>
    <s v="1977"/>
    <s v="Spouse"/>
    <m/>
    <m/>
    <m/>
    <m/>
    <m/>
  </r>
  <r>
    <s v="Isaacson, Brian"/>
    <s v="Paid"/>
    <x v="2"/>
    <s v="Active"/>
    <n v="2025"/>
    <n v="1975"/>
    <m/>
    <m/>
    <m/>
    <m/>
    <m/>
    <m/>
  </r>
  <r>
    <s v="Isaacson, Craig"/>
    <s v="Payment Plan"/>
    <x v="2"/>
    <s v="Leave"/>
    <n v="2008"/>
    <m/>
    <m/>
    <m/>
    <m/>
    <m/>
    <s v="Ryan"/>
    <m/>
  </r>
  <r>
    <s v="Iuso, Richard"/>
    <s v="Paid"/>
    <x v="2"/>
    <s v="Active"/>
    <n v="2008"/>
    <m/>
    <s v="Georgette Hannussak"/>
    <m/>
    <m/>
    <m/>
    <m/>
    <m/>
  </r>
  <r>
    <s v="Jacobs, John"/>
    <s v="Paid"/>
    <x v="2"/>
    <s v="Active"/>
    <n v="1989"/>
    <m/>
    <s v="Michelle"/>
    <m/>
    <m/>
    <m/>
    <m/>
    <m/>
  </r>
  <r>
    <s v="Jacobs, John D"/>
    <s v="Payment Plan"/>
    <x v="0"/>
    <s v="Active"/>
    <n v="2025"/>
    <n v="1992"/>
    <m/>
    <m/>
    <m/>
    <m/>
    <m/>
    <m/>
  </r>
  <r>
    <s v="Jacobson, Hal"/>
    <s v="Paid"/>
    <x v="9"/>
    <s v="Active"/>
    <n v="2016"/>
    <s v="1938"/>
    <m/>
    <m/>
    <s v="Fran Pinto"/>
    <m/>
    <m/>
    <m/>
  </r>
  <r>
    <s v="Jasinski, Ryan"/>
    <s v="Paid"/>
    <x v="0"/>
    <s v="Active"/>
    <n v="2024"/>
    <n v="1985"/>
    <m/>
    <s v="Angelina"/>
    <m/>
    <m/>
    <m/>
    <m/>
  </r>
  <r>
    <s v="Josephsen, Paul"/>
    <s v="Paid"/>
    <x v="0"/>
    <s v="Active"/>
    <n v="2023"/>
    <n v="1984"/>
    <m/>
    <m/>
    <m/>
    <m/>
    <m/>
    <m/>
  </r>
  <r>
    <s v="Kaufman, Leslie"/>
    <s v="Paid"/>
    <x v="4"/>
    <s v="Leave"/>
    <n v="2003"/>
    <s v="1945"/>
    <m/>
    <m/>
    <m/>
    <m/>
    <m/>
    <m/>
  </r>
  <r>
    <s v="Keeler Jr., Paul"/>
    <s v="Paid"/>
    <x v="4"/>
    <s v="Active"/>
    <n v="1982"/>
    <s v="1942"/>
    <m/>
    <m/>
    <m/>
    <m/>
    <m/>
    <m/>
  </r>
  <r>
    <s v="Kiger, Kenneth"/>
    <s v="Paid"/>
    <x v="0"/>
    <s v="Active"/>
    <n v="2023"/>
    <n v="1978"/>
    <s v="Jennifer Cardona"/>
    <m/>
    <m/>
    <s v="Kenneth J (2011) / Cole (2015)"/>
    <m/>
    <m/>
  </r>
  <r>
    <s v="Kirincich, Joseph"/>
    <s v="Paid"/>
    <x v="0"/>
    <s v="Active"/>
    <n v="2016"/>
    <m/>
    <m/>
    <m/>
    <m/>
    <m/>
    <m/>
    <m/>
  </r>
  <r>
    <s v="Kishfy, Edward"/>
    <s v="Paid"/>
    <x v="2"/>
    <s v="Active"/>
    <n v="2006"/>
    <m/>
    <m/>
    <m/>
    <m/>
    <m/>
    <s v="Taylor"/>
    <m/>
  </r>
  <r>
    <s v="Kokos, Alex"/>
    <s v="Paid"/>
    <x v="0"/>
    <s v="Active"/>
    <n v="2021"/>
    <s v="1962"/>
    <m/>
    <m/>
    <m/>
    <m/>
    <s v="Kevin"/>
    <m/>
  </r>
  <r>
    <s v="Kokos, Brian"/>
    <s v="Paid"/>
    <x v="2"/>
    <s v="Active"/>
    <n v="2024"/>
    <n v="1994"/>
    <m/>
    <m/>
    <m/>
    <m/>
    <m/>
    <m/>
  </r>
  <r>
    <s v="Kudrik, Dan"/>
    <s v="Paid"/>
    <x v="2"/>
    <s v="Active"/>
    <n v="2016"/>
    <s v="1973"/>
    <m/>
    <m/>
    <m/>
    <m/>
    <m/>
    <m/>
  </r>
  <r>
    <s v="LaCarrubba, Sam"/>
    <s v="Payment Plan"/>
    <x v="11"/>
    <s v="Active"/>
    <n v="2021"/>
    <s v="1996"/>
    <m/>
    <m/>
    <m/>
    <m/>
    <m/>
    <m/>
  </r>
  <r>
    <s v="Latosa, Anthony"/>
    <s v="Paid"/>
    <x v="7"/>
    <s v="Active"/>
    <n v="2018"/>
    <m/>
    <m/>
    <m/>
    <m/>
    <m/>
    <m/>
    <m/>
  </r>
  <r>
    <s v="Laudi, Bruce"/>
    <s v="Paid"/>
    <x v="2"/>
    <s v="Active"/>
    <n v="2015"/>
    <s v="1952"/>
    <m/>
    <m/>
    <m/>
    <m/>
    <m/>
    <m/>
  </r>
  <r>
    <s v="Lavner, James"/>
    <s v="Payment Plan"/>
    <x v="2"/>
    <s v="Active"/>
    <n v="2004"/>
    <m/>
    <m/>
    <m/>
    <m/>
    <m/>
    <m/>
    <m/>
  </r>
  <r>
    <s v="Lennon, Joseph"/>
    <s v="Paid"/>
    <x v="9"/>
    <s v="Active"/>
    <n v="1997"/>
    <n v="1947"/>
    <s v="Susan"/>
    <m/>
    <m/>
    <m/>
    <m/>
    <m/>
  </r>
  <r>
    <s v="Lima, Salvatore"/>
    <s v="Paid"/>
    <x v="6"/>
    <s v="Active"/>
    <n v="2024"/>
    <n v="1984"/>
    <m/>
    <m/>
    <m/>
    <m/>
    <m/>
    <m/>
  </r>
  <r>
    <s v="Liman, Lawrence"/>
    <s v="Paid"/>
    <x v="6"/>
    <s v="Active"/>
    <s v="2022"/>
    <m/>
    <m/>
    <m/>
    <m/>
    <m/>
    <m/>
    <m/>
  </r>
  <r>
    <s v="Looney, John J."/>
    <s v="Paid"/>
    <x v="4"/>
    <s v="Active"/>
    <n v="1992"/>
    <m/>
    <s v="Loretta"/>
    <m/>
    <m/>
    <m/>
    <m/>
    <m/>
  </r>
  <r>
    <s v="Ludwig, Michael"/>
    <s v="Paid"/>
    <x v="2"/>
    <s v="Active"/>
    <n v="2020"/>
    <m/>
    <m/>
    <m/>
    <m/>
    <m/>
    <m/>
    <m/>
  </r>
  <r>
    <s v="Lynch, Gary"/>
    <s v="Paid"/>
    <x v="0"/>
    <s v="Active"/>
    <n v="2021"/>
    <m/>
    <m/>
    <m/>
    <m/>
    <m/>
    <m/>
    <m/>
  </r>
  <r>
    <s v="Macones, Jason"/>
    <s v="Payment Plan"/>
    <x v="3"/>
    <s v="Active"/>
    <n v="2019"/>
    <s v="1981"/>
    <m/>
    <m/>
    <m/>
    <m/>
    <m/>
    <m/>
  </r>
  <r>
    <s v="Maher, Tim"/>
    <s v="Paid"/>
    <x v="3"/>
    <s v="Active"/>
    <n v="2019"/>
    <s v="1975"/>
    <m/>
    <m/>
    <m/>
    <m/>
    <m/>
    <m/>
  </r>
  <r>
    <s v="March, Lou"/>
    <s v="Paid"/>
    <x v="5"/>
    <s v="Active"/>
    <n v="2016"/>
    <m/>
    <m/>
    <m/>
    <s v="Maria"/>
    <m/>
    <m/>
    <m/>
  </r>
  <r>
    <s v="Maron, Lawrence"/>
    <s v="Paid"/>
    <x v="0"/>
    <s v="Leave"/>
    <n v="2011"/>
    <m/>
    <m/>
    <m/>
    <m/>
    <m/>
    <m/>
    <m/>
  </r>
  <r>
    <s v="Martin, Keith"/>
    <s v="Paid"/>
    <x v="2"/>
    <s v="Active"/>
    <n v="2006"/>
    <m/>
    <m/>
    <m/>
    <m/>
    <m/>
    <m/>
    <m/>
  </r>
  <r>
    <s v="Martin, Laurence"/>
    <s v="Paid"/>
    <x v="2"/>
    <s v="Active"/>
    <n v="2022"/>
    <n v="1989"/>
    <m/>
    <m/>
    <m/>
    <m/>
    <m/>
    <m/>
  </r>
  <r>
    <s v="Martino, Anthony"/>
    <s v="Paid"/>
    <x v="4"/>
    <s v="Active"/>
    <n v="1997"/>
    <m/>
    <m/>
    <m/>
    <m/>
    <m/>
    <m/>
    <m/>
  </r>
  <r>
    <s v="Martino, Michael"/>
    <s v="Paid"/>
    <x v="0"/>
    <s v="Active"/>
    <n v="2012"/>
    <m/>
    <m/>
    <m/>
    <m/>
    <m/>
    <m/>
    <m/>
  </r>
  <r>
    <s v="Mathisen, Thomas"/>
    <s v="Paid"/>
    <x v="3"/>
    <s v="Leave"/>
    <n v="2020"/>
    <m/>
    <m/>
    <m/>
    <m/>
    <m/>
    <m/>
    <m/>
  </r>
  <r>
    <s v="Mattikow, Michael"/>
    <s v="Paid"/>
    <x v="1"/>
    <s v="Active"/>
    <n v="2024"/>
    <n v="1937"/>
    <m/>
    <s v="Sally"/>
    <m/>
    <m/>
    <m/>
    <m/>
  </r>
  <r>
    <s v="Mazzie, Carl"/>
    <s v="Paid"/>
    <x v="6"/>
    <s v="Active"/>
    <n v="2014"/>
    <n v="1961"/>
    <m/>
    <m/>
    <m/>
    <m/>
    <m/>
    <s v="Frankie"/>
  </r>
  <r>
    <s v="McConnell, Stephen"/>
    <s v="Paid"/>
    <x v="2"/>
    <s v="Active"/>
    <n v="2011"/>
    <m/>
    <m/>
    <m/>
    <m/>
    <m/>
    <m/>
    <m/>
  </r>
  <r>
    <s v="McGrady, Nancy"/>
    <s v="Paid"/>
    <x v="3"/>
    <s v="Active"/>
    <n v="2019"/>
    <s v="1957"/>
    <m/>
    <m/>
    <s v="Robert"/>
    <m/>
    <m/>
    <m/>
  </r>
  <r>
    <s v="McGuire, John"/>
    <s v="Paid"/>
    <x v="2"/>
    <s v="Active"/>
    <n v="2003"/>
    <m/>
    <m/>
    <m/>
    <m/>
    <m/>
    <m/>
    <m/>
  </r>
  <r>
    <s v="McMahon, Gerry"/>
    <s v="Paid"/>
    <x v="2"/>
    <s v="Active"/>
    <n v="2012"/>
    <m/>
    <m/>
    <m/>
    <m/>
    <m/>
    <m/>
    <m/>
  </r>
  <r>
    <s v="Mignano, Jonathan"/>
    <s v="Paid"/>
    <x v="0"/>
    <s v="Active"/>
    <n v="2022"/>
    <s v="1984"/>
    <m/>
    <m/>
    <m/>
    <m/>
    <m/>
    <m/>
  </r>
  <r>
    <s v="Mikhail, Peter"/>
    <s v="Paid"/>
    <x v="0"/>
    <s v="Active"/>
    <n v="2025"/>
    <n v="1974"/>
    <s v="Andrea"/>
    <m/>
    <m/>
    <m/>
    <m/>
    <m/>
  </r>
  <r>
    <s v="Mills, Stephen"/>
    <s v="Paid"/>
    <x v="5"/>
    <s v="Active"/>
    <n v="2020"/>
    <s v="1939"/>
    <m/>
    <m/>
    <m/>
    <m/>
    <m/>
    <m/>
  </r>
  <r>
    <s v="Minarick, Robert"/>
    <s v="Paid"/>
    <x v="2"/>
    <s v="Active"/>
    <n v="2022"/>
    <n v="1953"/>
    <s v="Claire"/>
    <m/>
    <m/>
    <m/>
    <m/>
    <m/>
  </r>
  <r>
    <s v="Minogue, Richard"/>
    <s v="Paid"/>
    <x v="7"/>
    <s v="Active"/>
    <n v="2020"/>
    <s v="1954"/>
    <m/>
    <m/>
    <m/>
    <m/>
    <m/>
    <m/>
  </r>
  <r>
    <s v="Moakley, William"/>
    <s v="Paid"/>
    <x v="2"/>
    <s v="Active"/>
    <n v="2025"/>
    <n v="1988"/>
    <m/>
    <m/>
    <m/>
    <m/>
    <m/>
    <m/>
  </r>
  <r>
    <s v="Mok, John"/>
    <s v="Paid"/>
    <x v="2"/>
    <s v="Leave"/>
    <n v="2021"/>
    <s v="1961"/>
    <m/>
    <m/>
    <m/>
    <m/>
    <m/>
    <m/>
  </r>
  <r>
    <s v="Moliterno, Joseph"/>
    <s v="Paid"/>
    <x v="2"/>
    <s v="Active"/>
    <n v="2024"/>
    <n v="1988"/>
    <m/>
    <m/>
    <m/>
    <m/>
    <m/>
    <m/>
  </r>
  <r>
    <s v="Montesano, James"/>
    <s v="Paid"/>
    <x v="2"/>
    <s v="Active"/>
    <n v="2004"/>
    <m/>
    <m/>
    <m/>
    <m/>
    <m/>
    <m/>
    <m/>
  </r>
  <r>
    <s v="Moran, Daniel"/>
    <s v="Paid"/>
    <x v="2"/>
    <s v="Active"/>
    <n v="1999"/>
    <s v="1967"/>
    <m/>
    <m/>
    <m/>
    <m/>
    <s v="Tommy"/>
    <m/>
  </r>
  <r>
    <s v="Mucci, Kerry"/>
    <s v="Paid"/>
    <x v="1"/>
    <s v="Active"/>
    <n v="2025"/>
    <n v="1950"/>
    <m/>
    <s v="Dorothy"/>
    <m/>
    <m/>
    <m/>
    <m/>
  </r>
  <r>
    <s v="Mulcahy, Lee Ann"/>
    <s v="Paid"/>
    <x v="3"/>
    <s v="Active"/>
    <n v="2019"/>
    <s v="1964"/>
    <m/>
    <m/>
    <m/>
    <m/>
    <m/>
    <m/>
  </r>
  <r>
    <s v="Newingham, David"/>
    <s v="Paid"/>
    <x v="1"/>
    <s v="Active"/>
    <n v="2016"/>
    <s v="1946"/>
    <m/>
    <m/>
    <m/>
    <m/>
    <m/>
    <m/>
  </r>
  <r>
    <s v="O'Donnell, John"/>
    <s v="Paid"/>
    <x v="3"/>
    <s v="Active"/>
    <n v="2018"/>
    <s v="1954"/>
    <m/>
    <m/>
    <m/>
    <m/>
    <m/>
    <m/>
  </r>
  <r>
    <s v="O'Melia, Josh"/>
    <s v="Paid"/>
    <x v="0"/>
    <s v="Active"/>
    <n v="2024"/>
    <n v="1979"/>
    <s v="Elizabeth"/>
    <m/>
    <m/>
    <m/>
    <m/>
    <m/>
  </r>
  <r>
    <s v="O'Reilly, Jack"/>
    <s v="Paid"/>
    <x v="2"/>
    <s v="Active"/>
    <n v="1990"/>
    <m/>
    <m/>
    <m/>
    <m/>
    <m/>
    <m/>
    <m/>
  </r>
  <r>
    <s v="Ober, David J."/>
    <s v="Paid"/>
    <x v="2"/>
    <s v="Active"/>
    <n v="1997"/>
    <m/>
    <m/>
    <m/>
    <m/>
    <m/>
    <m/>
    <m/>
  </r>
  <r>
    <s v="Odell, Robert"/>
    <s v="Paid"/>
    <x v="6"/>
    <s v="Active"/>
    <n v="2025"/>
    <n v="1980"/>
    <m/>
    <m/>
    <m/>
    <m/>
    <m/>
    <m/>
  </r>
  <r>
    <s v="Ohle, Steven"/>
    <s v="Paid"/>
    <x v="7"/>
    <s v="Active"/>
    <n v="2019"/>
    <s v="1982"/>
    <m/>
    <m/>
    <m/>
    <m/>
    <m/>
    <m/>
  </r>
  <r>
    <s v="Onsdorff, Kim"/>
    <s v="Paid"/>
    <x v="1"/>
    <s v="Active"/>
    <n v="2024"/>
    <n v="1947"/>
    <m/>
    <m/>
    <m/>
    <m/>
    <m/>
    <m/>
  </r>
  <r>
    <s v="Oriente, Frank"/>
    <s v="Paid"/>
    <x v="2"/>
    <s v="Active"/>
    <n v="2020"/>
    <m/>
    <m/>
    <m/>
    <m/>
    <m/>
    <m/>
    <m/>
  </r>
  <r>
    <s v="Pasciuto, Michael"/>
    <s v="Paid"/>
    <x v="2"/>
    <s v="Active"/>
    <n v="2018"/>
    <s v="1979"/>
    <m/>
    <m/>
    <m/>
    <m/>
    <m/>
    <m/>
  </r>
  <r>
    <s v="Pasckvale, Thomas"/>
    <s v="Payment Plan"/>
    <x v="2"/>
    <s v="Active"/>
    <n v="2020"/>
    <s v="1979"/>
    <s v="Alex"/>
    <m/>
    <m/>
    <m/>
    <m/>
    <m/>
  </r>
  <r>
    <s v="Pastor, Justo"/>
    <s v="Payment Plan"/>
    <x v="0"/>
    <s v="Active"/>
    <n v="2025"/>
    <n v="1968"/>
    <m/>
    <m/>
    <m/>
    <m/>
    <m/>
    <m/>
  </r>
  <r>
    <s v="Patel, Ravi"/>
    <s v="Payment Plan"/>
    <x v="8"/>
    <s v="Active"/>
    <n v="2020"/>
    <s v="1996"/>
    <m/>
    <m/>
    <m/>
    <m/>
    <m/>
    <m/>
  </r>
  <r>
    <s v="Patten, Robert"/>
    <s v="Payment Plan"/>
    <x v="0"/>
    <s v="Active"/>
    <n v="2020"/>
    <s v="1974"/>
    <m/>
    <m/>
    <m/>
    <m/>
    <m/>
    <m/>
  </r>
  <r>
    <s v="Paulison, Russ"/>
    <s v="Paid"/>
    <x v="2"/>
    <s v="Active"/>
    <n v="2022"/>
    <n v="1955"/>
    <m/>
    <m/>
    <m/>
    <m/>
    <m/>
    <m/>
  </r>
  <r>
    <s v="Peragallo, John"/>
    <s v="Paid"/>
    <x v="0"/>
    <s v="Active"/>
    <n v="2021"/>
    <s v="1957"/>
    <m/>
    <m/>
    <m/>
    <m/>
    <m/>
    <m/>
  </r>
  <r>
    <s v="Perez, Eddie"/>
    <s v="Paid"/>
    <x v="0"/>
    <s v="Active"/>
    <n v="2019"/>
    <s v="1961"/>
    <m/>
    <m/>
    <m/>
    <m/>
    <m/>
    <m/>
  </r>
  <r>
    <s v="Perkinson, Page"/>
    <s v="Paid"/>
    <x v="2"/>
    <s v="Active"/>
    <n v="2022"/>
    <n v="1987"/>
    <m/>
    <m/>
    <m/>
    <m/>
    <m/>
    <m/>
  </r>
  <r>
    <s v="Peterson, Carl"/>
    <s v="Paid"/>
    <x v="2"/>
    <s v="Active"/>
    <n v="1987"/>
    <n v="1955"/>
    <s v="Claudia"/>
    <m/>
    <m/>
    <m/>
    <m/>
    <m/>
  </r>
  <r>
    <s v="Pfau, Philip"/>
    <s v="Paid"/>
    <x v="2"/>
    <s v="Active"/>
    <n v="2014"/>
    <s v="1954"/>
    <m/>
    <m/>
    <m/>
    <m/>
    <m/>
    <m/>
  </r>
  <r>
    <s v="Phelan, Christopher"/>
    <s v="Paid"/>
    <x v="0"/>
    <s v="Active"/>
    <n v="2023"/>
    <n v="1966"/>
    <s v="Susan "/>
    <m/>
    <m/>
    <m/>
    <m/>
    <m/>
  </r>
  <r>
    <s v="Phelan, James"/>
    <s v="Paid"/>
    <x v="2"/>
    <s v="Active"/>
    <n v="2008"/>
    <m/>
    <m/>
    <m/>
    <m/>
    <m/>
    <s v="Jimmy"/>
    <m/>
  </r>
  <r>
    <s v="Pignatello, Paul"/>
    <s v="Paid"/>
    <x v="3"/>
    <s v="Active"/>
    <n v="2020"/>
    <s v="1953"/>
    <m/>
    <m/>
    <m/>
    <m/>
    <m/>
    <m/>
  </r>
  <r>
    <s v="Pizio, Paul"/>
    <s v="Payment Plan"/>
    <x v="6"/>
    <s v="Active"/>
    <n v="2025"/>
    <m/>
    <m/>
    <m/>
    <m/>
    <m/>
    <m/>
    <m/>
  </r>
  <r>
    <s v="Platt, Michael"/>
    <s v="Paid"/>
    <x v="2"/>
    <s v="Active"/>
    <n v="2019"/>
    <s v="1985"/>
    <m/>
    <m/>
    <m/>
    <m/>
    <m/>
    <m/>
  </r>
  <r>
    <s v="Polcari, Tim"/>
    <s v="Paid"/>
    <x v="2"/>
    <s v="Active"/>
    <n v="2020"/>
    <s v="1983"/>
    <m/>
    <m/>
    <m/>
    <m/>
    <m/>
    <m/>
  </r>
  <r>
    <s v="Puccio, Frank"/>
    <s v="Paid"/>
    <x v="9"/>
    <s v="Active"/>
    <n v="2020"/>
    <s v="1943"/>
    <m/>
    <m/>
    <m/>
    <m/>
    <m/>
    <m/>
  </r>
  <r>
    <s v="Pugliese, Carmine"/>
    <s v="Paid"/>
    <x v="2"/>
    <s v="Active"/>
    <n v="2006"/>
    <m/>
    <m/>
    <m/>
    <m/>
    <m/>
    <m/>
    <m/>
  </r>
  <r>
    <s v="Purcell, Connor"/>
    <s v="Payment Plan"/>
    <x v="2"/>
    <s v="Active"/>
    <n v="2025"/>
    <n v="1988"/>
    <m/>
    <s v="Nicole"/>
    <m/>
    <m/>
    <m/>
    <m/>
  </r>
  <r>
    <s v="Raguseo, Chelsea"/>
    <s v="Payment Plan"/>
    <x v="6"/>
    <s v="Active"/>
    <n v="2025"/>
    <n v="1992"/>
    <s v="Christopher"/>
    <m/>
    <m/>
    <m/>
    <m/>
    <m/>
  </r>
  <r>
    <s v="Raiser, Mark"/>
    <s v="Payment Plan"/>
    <x v="2"/>
    <s v="Active"/>
    <n v="2019"/>
    <m/>
    <m/>
    <m/>
    <m/>
    <m/>
    <s v="Son"/>
    <m/>
  </r>
  <r>
    <s v="Rama, Vincent"/>
    <s v="Payment Plan"/>
    <x v="2"/>
    <s v="Active"/>
    <n v="2024"/>
    <n v="1991"/>
    <m/>
    <m/>
    <m/>
    <m/>
    <m/>
    <m/>
  </r>
  <r>
    <s v="Rankin, Darleen"/>
    <s v="Paid"/>
    <x v="6"/>
    <s v="Active"/>
    <n v="2020"/>
    <s v="1949"/>
    <m/>
    <m/>
    <m/>
    <m/>
    <m/>
    <m/>
  </r>
  <r>
    <s v="Rankin, Michael"/>
    <s v="Paid"/>
    <x v="0"/>
    <s v="Active"/>
    <n v="2017"/>
    <s v="1977"/>
    <m/>
    <m/>
    <m/>
    <m/>
    <m/>
    <m/>
  </r>
  <r>
    <s v="Rigoglioso, Charles"/>
    <s v="Payment Plan"/>
    <x v="2"/>
    <s v="Active"/>
    <n v="2021"/>
    <s v="1989"/>
    <m/>
    <m/>
    <m/>
    <m/>
    <m/>
    <m/>
  </r>
  <r>
    <s v="Ristovic, Alex"/>
    <s v="Payment Plan"/>
    <x v="0"/>
    <s v="Active"/>
    <n v="2022"/>
    <n v="1984"/>
    <m/>
    <m/>
    <m/>
    <m/>
    <m/>
    <m/>
  </r>
  <r>
    <s v="Rizzo, Dino"/>
    <s v="Paid"/>
    <x v="0"/>
    <s v="Active"/>
    <n v="2002"/>
    <m/>
    <m/>
    <m/>
    <m/>
    <m/>
    <m/>
    <m/>
  </r>
  <r>
    <s v="Rizzo, Risa"/>
    <s v="Payment Plan"/>
    <x v="7"/>
    <s v="Active"/>
    <n v="2020"/>
    <s v="1962"/>
    <m/>
    <m/>
    <m/>
    <m/>
    <m/>
    <m/>
  </r>
  <r>
    <s v="Rogers, Lee"/>
    <s v="Paid"/>
    <x v="0"/>
    <s v="Active"/>
    <n v="2008"/>
    <m/>
    <s v="Kay"/>
    <m/>
    <m/>
    <m/>
    <s v="Sean"/>
    <m/>
  </r>
  <r>
    <s v="Rose, Mike"/>
    <s v="Payment Plan"/>
    <x v="2"/>
    <s v="Active"/>
    <n v="2023"/>
    <n v="1959"/>
    <s v="Maria"/>
    <m/>
    <m/>
    <m/>
    <m/>
    <m/>
  </r>
  <r>
    <s v="Rosendahl, Daniel"/>
    <s v="Paid"/>
    <x v="0"/>
    <s v="Active"/>
    <n v="2023"/>
    <n v="1981"/>
    <s v="Sabrina"/>
    <m/>
    <m/>
    <m/>
    <m/>
    <m/>
  </r>
  <r>
    <s v="Saeger, Jeffrey"/>
    <s v="Paid"/>
    <x v="3"/>
    <s v="Active"/>
    <n v="2020"/>
    <s v="1972"/>
    <s v="Lorraine"/>
    <m/>
    <m/>
    <m/>
    <s v="Justin"/>
    <m/>
  </r>
  <r>
    <s v="Salmanson, Jon"/>
    <s v="Payment Plan"/>
    <x v="0"/>
    <s v="Active"/>
    <n v="2005"/>
    <m/>
    <m/>
    <m/>
    <m/>
    <m/>
    <m/>
    <m/>
  </r>
  <r>
    <s v="Saltiel, Ron"/>
    <s v="Paid"/>
    <x v="2"/>
    <s v="Active"/>
    <n v="2005"/>
    <m/>
    <m/>
    <m/>
    <m/>
    <m/>
    <m/>
    <m/>
  </r>
  <r>
    <s v="Sangle, Stephen"/>
    <s v="Paid"/>
    <x v="2"/>
    <s v="Active"/>
    <n v="2022"/>
    <n v="1981"/>
    <m/>
    <m/>
    <m/>
    <m/>
    <m/>
    <m/>
  </r>
  <r>
    <s v="Santamaria, Scott"/>
    <s v="Paid"/>
    <x v="0"/>
    <s v="Active"/>
    <n v="2019"/>
    <s v="1972"/>
    <m/>
    <m/>
    <m/>
    <m/>
    <m/>
    <m/>
  </r>
  <r>
    <s v="Sasso, Jill"/>
    <s v="Paid"/>
    <x v="3"/>
    <s v="Active"/>
    <n v="2018"/>
    <s v="1968"/>
    <m/>
    <m/>
    <m/>
    <m/>
    <m/>
    <m/>
  </r>
  <r>
    <s v="Saypol, Robert"/>
    <s v="Paid"/>
    <x v="2"/>
    <s v="Active"/>
    <n v="2005"/>
    <m/>
    <m/>
    <m/>
    <m/>
    <m/>
    <m/>
    <m/>
  </r>
  <r>
    <s v="Scancarella, Joan"/>
    <s v="Paid"/>
    <x v="12"/>
    <s v="Active"/>
    <n v="1981"/>
    <m/>
    <m/>
    <m/>
    <m/>
    <m/>
    <m/>
    <m/>
  </r>
  <r>
    <s v="Scaturro, Ben"/>
    <s v="Paid"/>
    <x v="0"/>
    <s v="Active"/>
    <n v="2022"/>
    <n v="1982"/>
    <m/>
    <m/>
    <m/>
    <m/>
    <m/>
    <m/>
  </r>
  <r>
    <s v="Scaturro, Dave"/>
    <s v="Paid"/>
    <x v="2"/>
    <s v="Active"/>
    <n v="2019"/>
    <s v="1979"/>
    <m/>
    <m/>
    <m/>
    <m/>
    <m/>
    <m/>
  </r>
  <r>
    <s v="Sedaka, Jake"/>
    <s v="Paid"/>
    <x v="6"/>
    <s v="Active"/>
    <n v="2025"/>
    <m/>
    <m/>
    <m/>
    <m/>
    <m/>
    <m/>
    <m/>
  </r>
  <r>
    <s v="Seidman, Mitchell"/>
    <s v="Paid"/>
    <x v="0"/>
    <s v="Active"/>
    <n v="2017"/>
    <s v="1960"/>
    <s v="Spouse"/>
    <m/>
    <m/>
    <m/>
    <m/>
    <m/>
  </r>
  <r>
    <s v="Seifried, Stephen"/>
    <s v="Paid"/>
    <x v="2"/>
    <s v="Active"/>
    <n v="2022"/>
    <n v="1989"/>
    <m/>
    <m/>
    <m/>
    <m/>
    <m/>
    <m/>
  </r>
  <r>
    <s v="Shaffer, Daniel"/>
    <s v="Paid"/>
    <x v="2"/>
    <s v="Active"/>
    <n v="2000"/>
    <m/>
    <m/>
    <m/>
    <m/>
    <m/>
    <m/>
    <m/>
  </r>
  <r>
    <s v="Shanahan, Chris"/>
    <s v="Paid"/>
    <x v="0"/>
    <s v="Active"/>
    <n v="2020"/>
    <s v="1966"/>
    <m/>
    <m/>
    <m/>
    <m/>
    <m/>
    <m/>
  </r>
  <r>
    <s v="Sieling, James"/>
    <s v="Payment Plan"/>
    <x v="3"/>
    <s v="Active"/>
    <n v="2018"/>
    <m/>
    <s v="Liz"/>
    <m/>
    <m/>
    <m/>
    <m/>
    <m/>
  </r>
  <r>
    <s v="Sileno, Robert"/>
    <s v="Paid"/>
    <x v="2"/>
    <s v="Active"/>
    <n v="2002"/>
    <m/>
    <m/>
    <m/>
    <m/>
    <m/>
    <m/>
    <m/>
  </r>
  <r>
    <s v="Siska, Tom"/>
    <s v="Paid"/>
    <x v="2"/>
    <s v="Active"/>
    <n v="2025"/>
    <n v="1961"/>
    <m/>
    <m/>
    <m/>
    <m/>
    <m/>
    <m/>
  </r>
  <r>
    <s v="Sisti, James"/>
    <s v="Paid"/>
    <x v="0"/>
    <s v="Active"/>
    <n v="2015"/>
    <s v="1952"/>
    <s v="Jody"/>
    <m/>
    <m/>
    <m/>
    <m/>
    <m/>
  </r>
  <r>
    <s v="Sklar, Peter"/>
    <s v="Paid"/>
    <x v="0"/>
    <s v="Active"/>
    <n v="2019"/>
    <s v="1960"/>
    <m/>
    <m/>
    <m/>
    <m/>
    <s v="Son"/>
    <m/>
  </r>
  <r>
    <s v="Smith, Robert"/>
    <s v="Paid"/>
    <x v="0"/>
    <s v="Active"/>
    <n v="2017"/>
    <s v="1976"/>
    <m/>
    <m/>
    <m/>
    <m/>
    <m/>
    <m/>
  </r>
  <r>
    <s v="Solimine, Al"/>
    <s v="Paid"/>
    <x v="0"/>
    <s v="Active"/>
    <n v="2014"/>
    <s v="1962"/>
    <m/>
    <m/>
    <m/>
    <m/>
    <m/>
    <m/>
  </r>
  <r>
    <s v="Sourial, Raymond"/>
    <s v="Paid"/>
    <x v="0"/>
    <s v="Active"/>
    <n v="2020"/>
    <s v="1971"/>
    <m/>
    <m/>
    <m/>
    <m/>
    <m/>
    <m/>
  </r>
  <r>
    <s v="Stanchak, Scott"/>
    <s v="Paid"/>
    <x v="6"/>
    <s v="Active"/>
    <n v="2019"/>
    <s v="1982"/>
    <m/>
    <m/>
    <m/>
    <m/>
    <m/>
    <m/>
  </r>
  <r>
    <s v="Stephens, Jeff"/>
    <s v="Paid"/>
    <x v="0"/>
    <s v="Active"/>
    <n v="2012"/>
    <m/>
    <m/>
    <m/>
    <m/>
    <m/>
    <m/>
    <m/>
  </r>
  <r>
    <s v="Sternberg, Jason"/>
    <s v="Payment Plan"/>
    <x v="2"/>
    <s v="Active"/>
    <n v="2024"/>
    <n v="1971"/>
    <m/>
    <m/>
    <m/>
    <m/>
    <m/>
    <m/>
  </r>
  <r>
    <s v="Sullivan, Ken"/>
    <s v="Paid"/>
    <x v="0"/>
    <s v="Active"/>
    <n v="2019"/>
    <s v="1973"/>
    <m/>
    <m/>
    <m/>
    <m/>
    <m/>
    <m/>
  </r>
  <r>
    <s v="Sullivan, Ryan"/>
    <s v="Paid"/>
    <x v="2"/>
    <s v="Active"/>
    <n v="2018"/>
    <m/>
    <m/>
    <m/>
    <m/>
    <m/>
    <m/>
    <m/>
  </r>
  <r>
    <s v="Swanson, Joseph"/>
    <s v="Payment Plan"/>
    <x v="0"/>
    <s v="Active"/>
    <n v="2025"/>
    <m/>
    <m/>
    <m/>
    <m/>
    <m/>
    <m/>
    <m/>
  </r>
  <r>
    <s v="Swede, Pamela"/>
    <s v="Paid"/>
    <x v="9"/>
    <s v="Active"/>
    <n v="2017"/>
    <s v="75+"/>
    <m/>
    <m/>
    <m/>
    <m/>
    <m/>
    <s v="Grandson"/>
  </r>
  <r>
    <s v="Swisher, Forrest"/>
    <s v="Payment Plan"/>
    <x v="8"/>
    <s v="Active"/>
    <n v="2023"/>
    <n v="1997"/>
    <m/>
    <m/>
    <m/>
    <m/>
    <m/>
    <m/>
  </r>
  <r>
    <s v="Tabatneck, Jim"/>
    <s v="Paid"/>
    <x v="2"/>
    <s v="Active"/>
    <n v="2008"/>
    <m/>
    <s v="Anne"/>
    <m/>
    <m/>
    <m/>
    <m/>
    <m/>
  </r>
  <r>
    <s v="Terpak, Scott"/>
    <s v="Paid"/>
    <x v="3"/>
    <s v="Active"/>
    <n v="2021"/>
    <m/>
    <m/>
    <m/>
    <m/>
    <m/>
    <m/>
    <m/>
  </r>
  <r>
    <s v="Tomback, Jeff"/>
    <s v="Paid"/>
    <x v="7"/>
    <s v="Active"/>
    <n v="2020"/>
    <m/>
    <s v="Spouse"/>
    <m/>
    <m/>
    <m/>
    <m/>
    <m/>
  </r>
  <r>
    <s v="Toole, Sherry"/>
    <s v="Paid"/>
    <x v="2"/>
    <s v="Active"/>
    <n v="2023"/>
    <n v="1974"/>
    <m/>
    <m/>
    <m/>
    <m/>
    <m/>
    <m/>
  </r>
  <r>
    <s v="Tooman, Christopher"/>
    <s v="Paid"/>
    <x v="2"/>
    <s v="Active"/>
    <n v="1996"/>
    <m/>
    <m/>
    <m/>
    <m/>
    <m/>
    <m/>
    <m/>
  </r>
  <r>
    <s v="Uhlein, Tom"/>
    <s v="Paid"/>
    <x v="2"/>
    <s v="Active"/>
    <n v="2012"/>
    <m/>
    <s v="Amanda"/>
    <m/>
    <m/>
    <m/>
    <m/>
    <m/>
  </r>
  <r>
    <s v="Valente, Matthew"/>
    <s v="Paid"/>
    <x v="8"/>
    <s v="Active"/>
    <n v="2024"/>
    <n v="1997"/>
    <m/>
    <m/>
    <m/>
    <m/>
    <m/>
    <m/>
  </r>
  <r>
    <s v="Van Reeth, Scott"/>
    <s v="Paid"/>
    <x v="2"/>
    <s v="Active"/>
    <n v="2014"/>
    <s v="1954"/>
    <m/>
    <m/>
    <m/>
    <m/>
    <m/>
    <m/>
  </r>
  <r>
    <s v="Virgilito, Marcus"/>
    <s v="Payment Plan"/>
    <x v="2"/>
    <s v="Active"/>
    <n v="2025"/>
    <n v="1992"/>
    <m/>
    <m/>
    <m/>
    <m/>
    <m/>
    <m/>
  </r>
  <r>
    <s v="Walker, Andrew"/>
    <s v="Paid"/>
    <x v="0"/>
    <s v="Active"/>
    <n v="2024"/>
    <n v="1982"/>
    <m/>
    <m/>
    <m/>
    <m/>
    <m/>
    <m/>
  </r>
  <r>
    <s v="Walter, Fred"/>
    <s v="Paid"/>
    <x v="0"/>
    <s v="Active"/>
    <n v="2013"/>
    <m/>
    <m/>
    <m/>
    <m/>
    <m/>
    <m/>
    <m/>
  </r>
  <r>
    <s v="Ward, Patrick"/>
    <s v="Paid"/>
    <x v="0"/>
    <s v="Active"/>
    <n v="2025"/>
    <n v="1975"/>
    <m/>
    <s v="Lori"/>
    <m/>
    <m/>
    <m/>
    <m/>
  </r>
  <r>
    <s v="Webber, Don"/>
    <s v="Payment Plan"/>
    <x v="5"/>
    <s v="Active"/>
    <n v="2023"/>
    <n v="1944"/>
    <m/>
    <m/>
    <m/>
    <m/>
    <m/>
    <m/>
  </r>
  <r>
    <s v="Weinstein, Brian"/>
    <s v="Payment Plan"/>
    <x v="3"/>
    <s v="Active"/>
    <n v="2012"/>
    <m/>
    <m/>
    <m/>
    <m/>
    <m/>
    <m/>
    <m/>
  </r>
  <r>
    <s v="Weispfenning, Florian"/>
    <s v="Paid"/>
    <x v="0"/>
    <s v="Active"/>
    <n v="2020"/>
    <m/>
    <m/>
    <m/>
    <m/>
    <m/>
    <m/>
    <m/>
  </r>
  <r>
    <s v="Weiss, Peter"/>
    <s v="Paid"/>
    <x v="2"/>
    <s v="Active"/>
    <n v="1995"/>
    <m/>
    <m/>
    <m/>
    <m/>
    <m/>
    <m/>
    <m/>
  </r>
  <r>
    <s v="Wenger, Michael"/>
    <s v="Paid"/>
    <x v="2"/>
    <s v="Active"/>
    <n v="2024"/>
    <n v="1970"/>
    <m/>
    <m/>
    <m/>
    <m/>
    <m/>
    <m/>
  </r>
  <r>
    <s v="Williams, Robert"/>
    <s v="Payment Plan"/>
    <x v="11"/>
    <s v="Active"/>
    <n v="2023"/>
    <n v="1995"/>
    <m/>
    <m/>
    <m/>
    <m/>
    <m/>
    <m/>
  </r>
  <r>
    <s v="Wolf, Adam"/>
    <s v="Paid"/>
    <x v="0"/>
    <s v="Active"/>
    <n v="2018"/>
    <m/>
    <m/>
    <m/>
    <m/>
    <m/>
    <m/>
    <m/>
  </r>
  <r>
    <s v="Womack, David"/>
    <s v="Payment Plan"/>
    <x v="2"/>
    <s v="Active"/>
    <n v="2012"/>
    <m/>
    <m/>
    <m/>
    <m/>
    <m/>
    <m/>
    <m/>
  </r>
  <r>
    <s v="Wyatt, Darren"/>
    <s v="Paid"/>
    <x v="3"/>
    <s v="Active"/>
    <n v="2016"/>
    <s v="1975"/>
    <m/>
    <m/>
    <m/>
    <m/>
    <m/>
    <m/>
  </r>
  <r>
    <s v="Yates, Becky"/>
    <s v="Paid"/>
    <x v="9"/>
    <s v="Active"/>
    <n v="2000"/>
    <s v="75+"/>
    <m/>
    <m/>
    <m/>
    <m/>
    <m/>
    <m/>
  </r>
  <r>
    <s v="Zaranski, Adam"/>
    <s v="Paid"/>
    <x v="2"/>
    <s v="Active"/>
    <n v="2010"/>
    <m/>
    <m/>
    <m/>
    <m/>
    <m/>
    <m/>
    <m/>
  </r>
  <r>
    <s v="Zarb, John"/>
    <s v="Paid"/>
    <x v="3"/>
    <s v="Active"/>
    <n v="2021"/>
    <s v="1967"/>
    <s v="Karen"/>
    <m/>
    <m/>
    <s v="Jack"/>
    <m/>
    <m/>
  </r>
  <r>
    <s v="Zuna, Jenny"/>
    <s v="Paid"/>
    <x v="6"/>
    <s v="Active"/>
    <n v="2023"/>
    <n v="1986"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  <r>
    <m/>
    <m/>
    <x v="13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s v="Allerton, Keith"/>
    <s v="Paid"/>
    <s v="AG"/>
    <x v="0"/>
    <n v="2024"/>
    <s v="1953"/>
    <m/>
    <s v="Jeanne"/>
    <m/>
    <m/>
    <m/>
    <m/>
    <b v="0"/>
    <b v="0"/>
    <b v="0"/>
    <n v="533"/>
    <m/>
    <m/>
    <m/>
    <d v="2025-02-18T00:00:00"/>
  </r>
  <r>
    <s v="Amoruso, Robert"/>
    <s v="Paid"/>
    <s v="AGH"/>
    <x v="0"/>
    <n v="2015"/>
    <s v="1947"/>
    <m/>
    <m/>
    <m/>
    <m/>
    <m/>
    <m/>
    <b v="0"/>
    <b v="0"/>
    <b v="0"/>
    <n v="533"/>
    <m/>
    <s v="X"/>
    <m/>
    <d v="2025-01-27T00:00:00"/>
  </r>
  <r>
    <s v="Avedissian, Christian"/>
    <s v="Payment Plan"/>
    <s v="A"/>
    <x v="0"/>
    <n v="2025"/>
    <m/>
    <m/>
    <m/>
    <m/>
    <m/>
    <m/>
    <m/>
    <b v="0"/>
    <b v="0"/>
    <b v="0"/>
    <n v="533"/>
    <m/>
    <m/>
    <m/>
    <m/>
  </r>
  <r>
    <s v="Avedissian, Jason"/>
    <s v="Payment Plan"/>
    <s v="A"/>
    <x v="0"/>
    <n v="2025"/>
    <m/>
    <m/>
    <m/>
    <m/>
    <m/>
    <m/>
    <m/>
    <b v="0"/>
    <b v="0"/>
    <b v="0"/>
    <n v="533"/>
    <m/>
    <m/>
    <m/>
    <m/>
  </r>
  <r>
    <s v="Axberg, George"/>
    <s v="Payment Plan"/>
    <s v="G"/>
    <x v="0"/>
    <n v="2012"/>
    <m/>
    <m/>
    <m/>
    <m/>
    <m/>
    <m/>
    <m/>
    <b v="1"/>
    <b v="0"/>
    <b v="0"/>
    <n v="373"/>
    <m/>
    <m/>
    <m/>
    <m/>
  </r>
  <r>
    <s v="Baker, William J."/>
    <s v="Paid"/>
    <s v="H"/>
    <x v="0"/>
    <m/>
    <m/>
    <m/>
    <m/>
    <m/>
    <m/>
    <m/>
    <m/>
    <b v="0"/>
    <b v="0"/>
    <b v="0"/>
    <n v="533"/>
    <m/>
    <s v="X"/>
    <m/>
    <m/>
  </r>
  <r>
    <s v="Barchie, Eric"/>
    <s v="Payment Plan"/>
    <s v="AG"/>
    <x v="0"/>
    <n v="2025"/>
    <n v="1975"/>
    <m/>
    <m/>
    <m/>
    <m/>
    <m/>
    <m/>
    <b v="0"/>
    <b v="0"/>
    <b v="0"/>
    <n v="533"/>
    <m/>
    <m/>
    <m/>
    <m/>
  </r>
  <r>
    <s v="Barwick, Robert"/>
    <s v="Paid"/>
    <s v="A"/>
    <x v="0"/>
    <n v="2014"/>
    <m/>
    <m/>
    <m/>
    <m/>
    <m/>
    <m/>
    <m/>
    <b v="1"/>
    <b v="0"/>
    <b v="0"/>
    <n v="533"/>
    <m/>
    <m/>
    <m/>
    <d v="2025-02-12T00:00:00"/>
  </r>
  <r>
    <s v="Batikha, Charles"/>
    <s v="Paid"/>
    <s v="AG"/>
    <x v="0"/>
    <n v="2022"/>
    <s v="1989"/>
    <m/>
    <m/>
    <m/>
    <m/>
    <m/>
    <m/>
    <b v="0"/>
    <b v="0"/>
    <b v="0"/>
    <n v="533"/>
    <m/>
    <m/>
    <m/>
    <m/>
  </r>
  <r>
    <s v="Bauer, Leo"/>
    <s v="Paid"/>
    <s v="A"/>
    <x v="0"/>
    <n v="1995"/>
    <m/>
    <m/>
    <m/>
    <m/>
    <m/>
    <m/>
    <m/>
    <b v="1"/>
    <b v="0"/>
    <b v="0"/>
    <n v="533"/>
    <m/>
    <m/>
    <m/>
    <m/>
  </r>
  <r>
    <s v="Bayley, Robert"/>
    <s v="Paid"/>
    <s v="A"/>
    <x v="0"/>
    <n v="1982"/>
    <n v="1956"/>
    <m/>
    <m/>
    <m/>
    <m/>
    <m/>
    <m/>
    <b v="0"/>
    <b v="0"/>
    <b v="0"/>
    <n v="533"/>
    <m/>
    <m/>
    <m/>
    <m/>
  </r>
  <r>
    <s v="Becker, Rosemarie"/>
    <s v="Paid"/>
    <s v="AGG+75"/>
    <x v="0"/>
    <n v="2019"/>
    <s v="1937"/>
    <m/>
    <m/>
    <m/>
    <m/>
    <m/>
    <m/>
    <b v="0"/>
    <b v="0"/>
    <b v="0"/>
    <n v="373"/>
    <m/>
    <s v="X"/>
    <m/>
    <m/>
  </r>
  <r>
    <s v="Berg, Aaron"/>
    <s v="Paid"/>
    <s v="A"/>
    <x v="0"/>
    <n v="2021"/>
    <s v="1972"/>
    <m/>
    <m/>
    <m/>
    <m/>
    <m/>
    <m/>
    <b v="1"/>
    <b v="0"/>
    <b v="1"/>
    <n v="533"/>
    <m/>
    <m/>
    <m/>
    <m/>
  </r>
  <r>
    <s v="Betz, William"/>
    <s v="Paid"/>
    <s v="A"/>
    <x v="0"/>
    <n v="2021"/>
    <s v="1988"/>
    <m/>
    <m/>
    <m/>
    <m/>
    <m/>
    <m/>
    <b v="1"/>
    <b v="0"/>
    <b v="0"/>
    <n v="533"/>
    <m/>
    <m/>
    <m/>
    <d v="2025-02-15T00:00:00"/>
  </r>
  <r>
    <s v="Betz, William P"/>
    <s v="Paid"/>
    <s v="HM"/>
    <x v="0"/>
    <n v="2025"/>
    <m/>
    <m/>
    <m/>
    <m/>
    <m/>
    <m/>
    <m/>
    <b v="0"/>
    <b v="0"/>
    <b v="0"/>
    <s v="None"/>
    <m/>
    <m/>
    <m/>
    <m/>
  </r>
  <r>
    <s v="Biagini, Randy"/>
    <s v="Paid"/>
    <s v="A"/>
    <x v="0"/>
    <n v="1995"/>
    <m/>
    <s v="Kim"/>
    <m/>
    <m/>
    <m/>
    <m/>
    <m/>
    <s v="BOARD"/>
    <b v="1"/>
    <b v="0"/>
    <n v="533"/>
    <m/>
    <m/>
    <m/>
    <d v="2025-02-14T00:00:00"/>
  </r>
  <r>
    <s v="Bianchi, Kyle"/>
    <s v="Paid"/>
    <s v="A"/>
    <x v="0"/>
    <n v="2023"/>
    <n v="1990"/>
    <m/>
    <m/>
    <m/>
    <m/>
    <m/>
    <m/>
    <b v="0"/>
    <b v="0"/>
    <b v="0"/>
    <n v="533"/>
    <m/>
    <m/>
    <m/>
    <d v="2025-02-04T00:00:00"/>
  </r>
  <r>
    <s v="Blake, Jim"/>
    <s v="Paid"/>
    <s v="AG"/>
    <x v="0"/>
    <n v="2022"/>
    <n v="1962"/>
    <s v="Cari"/>
    <m/>
    <m/>
    <m/>
    <m/>
    <m/>
    <b v="0"/>
    <b v="0"/>
    <b v="1"/>
    <n v="533"/>
    <m/>
    <m/>
    <m/>
    <d v="2025-01-21T00:00:00"/>
  </r>
  <r>
    <s v="Bolton, Jonathan"/>
    <s v="Payment Plan"/>
    <s v="AG"/>
    <x v="0"/>
    <n v="2014"/>
    <m/>
    <s v="Spouse"/>
    <m/>
    <m/>
    <m/>
    <m/>
    <m/>
    <b v="1"/>
    <b v="0"/>
    <b v="1"/>
    <n v="533"/>
    <m/>
    <m/>
    <m/>
    <m/>
  </r>
  <r>
    <s v="Bowie, David"/>
    <s v="Payment Plan"/>
    <s v="G"/>
    <x v="0"/>
    <n v="2017"/>
    <s v="1983"/>
    <s v="Kristen"/>
    <m/>
    <m/>
    <m/>
    <m/>
    <m/>
    <b v="0"/>
    <b v="0"/>
    <b v="0"/>
    <n v="373"/>
    <m/>
    <m/>
    <m/>
    <m/>
  </r>
  <r>
    <s v="Brillo, Steven"/>
    <s v="Paid"/>
    <s v="HM"/>
    <x v="0"/>
    <n v="2008"/>
    <m/>
    <m/>
    <m/>
    <m/>
    <m/>
    <m/>
    <m/>
    <b v="0"/>
    <b v="0"/>
    <b v="0"/>
    <s v="None"/>
    <m/>
    <m/>
    <m/>
    <m/>
  </r>
  <r>
    <s v="Brino, Rosalie"/>
    <s v="Paid"/>
    <s v="AGG+75"/>
    <x v="0"/>
    <n v="2024"/>
    <n v="1939"/>
    <m/>
    <m/>
    <m/>
    <m/>
    <m/>
    <m/>
    <b v="0"/>
    <b v="0"/>
    <b v="0"/>
    <n v="373"/>
    <m/>
    <s v="X"/>
    <m/>
    <m/>
  </r>
  <r>
    <s v="Brown, Ryan"/>
    <s v="Paid"/>
    <s v="HM"/>
    <x v="0"/>
    <n v="2023"/>
    <n v="1981"/>
    <m/>
    <m/>
    <m/>
    <m/>
    <m/>
    <m/>
    <b v="0"/>
    <b v="0"/>
    <b v="0"/>
    <s v="None"/>
    <m/>
    <m/>
    <m/>
    <m/>
  </r>
  <r>
    <s v="Burggraf, Michael"/>
    <s v="Paid"/>
    <s v="A"/>
    <x v="1"/>
    <n v="2020"/>
    <s v="1989"/>
    <m/>
    <m/>
    <m/>
    <m/>
    <m/>
    <m/>
    <b v="0"/>
    <b v="0"/>
    <b v="0"/>
    <s v="None-LOA"/>
    <m/>
    <m/>
    <m/>
    <m/>
  </r>
  <r>
    <s v="Byram, John"/>
    <s v="Paid"/>
    <s v="AG"/>
    <x v="0"/>
    <n v="2019"/>
    <s v="1972"/>
    <m/>
    <m/>
    <m/>
    <m/>
    <m/>
    <m/>
    <b v="1"/>
    <b v="0"/>
    <b v="0"/>
    <n v="533"/>
    <m/>
    <m/>
    <m/>
    <d v="2025-02-04T00:00:00"/>
  </r>
  <r>
    <s v="Cadematori, Michael"/>
    <s v="Paid"/>
    <s v="A"/>
    <x v="0"/>
    <n v="2003"/>
    <m/>
    <m/>
    <m/>
    <m/>
    <m/>
    <m/>
    <m/>
    <b v="0"/>
    <b v="0"/>
    <b v="0"/>
    <n v="533"/>
    <m/>
    <m/>
    <m/>
    <m/>
  </r>
  <r>
    <s v="Cahill, Jack"/>
    <s v="Paid"/>
    <s v="AGH"/>
    <x v="0"/>
    <n v="2019"/>
    <s v="1943"/>
    <s v="Lorraine"/>
    <m/>
    <m/>
    <m/>
    <m/>
    <m/>
    <b v="0"/>
    <b v="0"/>
    <b v="0"/>
    <n v="533"/>
    <m/>
    <s v="X"/>
    <m/>
    <d v="2025-01-21T00:00:00"/>
  </r>
  <r>
    <s v="Campbell, Clare"/>
    <s v="Paid"/>
    <s v="HM"/>
    <x v="0"/>
    <n v="2021"/>
    <s v="1963"/>
    <m/>
    <m/>
    <m/>
    <m/>
    <m/>
    <m/>
    <b v="0"/>
    <b v="0"/>
    <b v="0"/>
    <s v="None"/>
    <m/>
    <m/>
    <m/>
    <m/>
  </r>
  <r>
    <s v="Caporrimo, Jim"/>
    <s v="Payment Plan"/>
    <s v="AG"/>
    <x v="0"/>
    <n v="2023"/>
    <n v="1974"/>
    <m/>
    <m/>
    <m/>
    <m/>
    <m/>
    <m/>
    <b v="1"/>
    <b v="0"/>
    <b v="0"/>
    <n v="533"/>
    <m/>
    <m/>
    <m/>
    <m/>
  </r>
  <r>
    <s v="Carmody, Tom"/>
    <s v="Paid"/>
    <s v="AG"/>
    <x v="0"/>
    <n v="2022"/>
    <n v="1957"/>
    <m/>
    <m/>
    <m/>
    <m/>
    <m/>
    <m/>
    <b v="0"/>
    <b v="0"/>
    <b v="0"/>
    <n v="533"/>
    <m/>
    <m/>
    <m/>
    <d v="2025-02-04T00:00:00"/>
  </r>
  <r>
    <s v="Castellamare, Benjamin"/>
    <s v="Payment Plan"/>
    <s v="HM"/>
    <x v="0"/>
    <n v="2024"/>
    <n v="1974"/>
    <m/>
    <m/>
    <m/>
    <m/>
    <m/>
    <m/>
    <b v="0"/>
    <b v="0"/>
    <b v="0"/>
    <s v="None"/>
    <m/>
    <m/>
    <m/>
    <m/>
  </r>
  <r>
    <s v="Cerbone, Steve"/>
    <s v="Paid"/>
    <s v="A"/>
    <x v="0"/>
    <m/>
    <m/>
    <m/>
    <m/>
    <m/>
    <m/>
    <m/>
    <m/>
    <b v="0"/>
    <b v="0"/>
    <b v="0"/>
    <n v="533"/>
    <m/>
    <m/>
    <m/>
    <d v="2025-02-04T00:00:00"/>
  </r>
  <r>
    <s v="Chanfrau, Michael"/>
    <s v="Paid"/>
    <s v="A"/>
    <x v="0"/>
    <m/>
    <m/>
    <m/>
    <m/>
    <m/>
    <m/>
    <m/>
    <m/>
    <b v="1"/>
    <b v="0"/>
    <b v="0"/>
    <n v="533"/>
    <m/>
    <m/>
    <m/>
    <d v="2025-01-21T00:00:00"/>
  </r>
  <r>
    <s v="Cianci, Angelo"/>
    <s v="Paid"/>
    <s v="A"/>
    <x v="0"/>
    <m/>
    <m/>
    <s v="Linda"/>
    <m/>
    <m/>
    <m/>
    <m/>
    <m/>
    <b v="0"/>
    <b v="0"/>
    <b v="0"/>
    <s v="None"/>
    <m/>
    <m/>
    <m/>
    <m/>
  </r>
  <r>
    <s v="Colicchio, Phil"/>
    <s v="Paid"/>
    <s v="G"/>
    <x v="1"/>
    <n v="2020"/>
    <s v="1970"/>
    <m/>
    <m/>
    <m/>
    <m/>
    <m/>
    <m/>
    <b v="0"/>
    <b v="0"/>
    <b v="0"/>
    <s v="None"/>
    <m/>
    <m/>
    <m/>
    <m/>
  </r>
  <r>
    <s v="Connolly, Matt"/>
    <s v="Payment Plan"/>
    <s v="HM"/>
    <x v="0"/>
    <n v="2025"/>
    <m/>
    <m/>
    <m/>
    <m/>
    <m/>
    <m/>
    <m/>
    <b v="0"/>
    <b v="0"/>
    <b v="0"/>
    <s v="None"/>
    <m/>
    <m/>
    <m/>
    <m/>
  </r>
  <r>
    <s v="Considine, Daniel"/>
    <s v="Paid"/>
    <s v="A"/>
    <x v="0"/>
    <n v="2006"/>
    <m/>
    <m/>
    <m/>
    <m/>
    <m/>
    <m/>
    <m/>
    <b v="0"/>
    <b v="0"/>
    <b v="0"/>
    <n v="533"/>
    <m/>
    <m/>
    <m/>
    <d v="2025-02-04T00:00:00"/>
  </r>
  <r>
    <s v="Coppolecchia, Matthew"/>
    <s v="Paid"/>
    <s v="A"/>
    <x v="0"/>
    <n v="2018"/>
    <m/>
    <m/>
    <m/>
    <m/>
    <m/>
    <m/>
    <m/>
    <b v="0"/>
    <b v="0"/>
    <b v="0"/>
    <n v="533"/>
    <m/>
    <m/>
    <m/>
    <m/>
  </r>
  <r>
    <s v="Corradino, Desiree"/>
    <s v="Paid"/>
    <s v="AG"/>
    <x v="0"/>
    <s v="2022"/>
    <m/>
    <m/>
    <m/>
    <m/>
    <m/>
    <m/>
    <m/>
    <b v="0"/>
    <b v="0"/>
    <b v="0"/>
    <n v="533"/>
    <m/>
    <m/>
    <m/>
    <m/>
  </r>
  <r>
    <s v="Crank, William"/>
    <s v="Paid"/>
    <s v="AGG"/>
    <x v="0"/>
    <n v="2019"/>
    <n v="1966"/>
    <m/>
    <m/>
    <m/>
    <m/>
    <s v="Son"/>
    <m/>
    <b v="0"/>
    <b v="0"/>
    <b v="0"/>
    <n v="373"/>
    <m/>
    <m/>
    <m/>
    <m/>
  </r>
  <r>
    <s v="Crawford, Brian"/>
    <s v="Paid"/>
    <s v="AG"/>
    <x v="1"/>
    <n v="2019"/>
    <n v="1974"/>
    <m/>
    <m/>
    <m/>
    <m/>
    <m/>
    <m/>
    <b v="0"/>
    <b v="0"/>
    <b v="0"/>
    <s v="None-LOA"/>
    <m/>
    <m/>
    <m/>
    <m/>
  </r>
  <r>
    <s v="Cremona, Nick"/>
    <s v="Paid"/>
    <s v="A"/>
    <x v="0"/>
    <n v="2015"/>
    <m/>
    <m/>
    <m/>
    <m/>
    <m/>
    <m/>
    <m/>
    <b v="1"/>
    <b v="0"/>
    <b v="0"/>
    <n v="533"/>
    <m/>
    <m/>
    <m/>
    <m/>
  </r>
  <r>
    <s v="Cuervo, Matt"/>
    <s v="Paid"/>
    <s v="AG"/>
    <x v="0"/>
    <n v="2023"/>
    <n v="1991"/>
    <m/>
    <m/>
    <m/>
    <m/>
    <m/>
    <m/>
    <b v="0"/>
    <b v="0"/>
    <b v="0"/>
    <n v="533"/>
    <m/>
    <m/>
    <m/>
    <m/>
  </r>
  <r>
    <s v="Day, Nanette"/>
    <s v="Paid"/>
    <s v="G"/>
    <x v="0"/>
    <n v="2017"/>
    <s v="1952"/>
    <s v="John (1956)"/>
    <m/>
    <m/>
    <m/>
    <m/>
    <m/>
    <b v="0"/>
    <b v="0"/>
    <b v="0"/>
    <n v="373"/>
    <m/>
    <m/>
    <m/>
    <d v="2025-02-04T00:00:00"/>
  </r>
  <r>
    <s v="DeCamp, Timothy"/>
    <s v="Paid"/>
    <s v="A"/>
    <x v="0"/>
    <n v="1999"/>
    <m/>
    <s v="Spouse"/>
    <m/>
    <m/>
    <m/>
    <m/>
    <m/>
    <b v="1"/>
    <b v="0"/>
    <b v="1"/>
    <n v="533"/>
    <m/>
    <m/>
    <m/>
    <m/>
  </r>
  <r>
    <s v="DeCarlo, Thomas"/>
    <s v="Paid"/>
    <s v="A"/>
    <x v="0"/>
    <n v="2012"/>
    <m/>
    <m/>
    <m/>
    <m/>
    <m/>
    <m/>
    <m/>
    <b v="1"/>
    <b v="0"/>
    <b v="0"/>
    <n v="533"/>
    <m/>
    <m/>
    <m/>
    <m/>
  </r>
  <r>
    <s v="DeGennaro, Robert"/>
    <s v="Payment Plan"/>
    <s v="AG"/>
    <x v="0"/>
    <n v="2025"/>
    <n v="1963"/>
    <m/>
    <m/>
    <m/>
    <m/>
    <m/>
    <m/>
    <b v="0"/>
    <b v="0"/>
    <b v="0"/>
    <n v="533"/>
    <m/>
    <m/>
    <m/>
    <m/>
  </r>
  <r>
    <s v="Dennerlein, Robert"/>
    <s v="Paid"/>
    <s v="A"/>
    <x v="0"/>
    <n v="2002"/>
    <m/>
    <m/>
    <m/>
    <m/>
    <m/>
    <m/>
    <m/>
    <b v="1"/>
    <b v="0"/>
    <b v="0"/>
    <n v="533"/>
    <m/>
    <m/>
    <m/>
    <d v="2025-02-04T00:00:00"/>
  </r>
  <r>
    <s v="Depetris, Chris"/>
    <s v="Paid"/>
    <s v="A"/>
    <x v="0"/>
    <n v="2005"/>
    <m/>
    <m/>
    <m/>
    <m/>
    <m/>
    <m/>
    <m/>
    <b v="1"/>
    <b v="0"/>
    <b v="0"/>
    <n v="533"/>
    <m/>
    <m/>
    <m/>
    <d v="2025-01-27T00:00:00"/>
  </r>
  <r>
    <s v="Devries, Timothy"/>
    <s v="Paid"/>
    <s v="A"/>
    <x v="0"/>
    <n v="2014"/>
    <m/>
    <m/>
    <m/>
    <m/>
    <m/>
    <m/>
    <m/>
    <s v="BOARD"/>
    <b v="0"/>
    <b v="0"/>
    <n v="533"/>
    <m/>
    <m/>
    <m/>
    <d v="2025-01-16T00:00:00"/>
  </r>
  <r>
    <s v="DiAgostini, John"/>
    <s v="Paid"/>
    <s v="AGG"/>
    <x v="0"/>
    <n v="2019"/>
    <s v="1974"/>
    <m/>
    <m/>
    <m/>
    <m/>
    <s v="JP"/>
    <m/>
    <b v="0"/>
    <b v="0"/>
    <b v="0"/>
    <n v="373"/>
    <m/>
    <m/>
    <m/>
    <d v="2025-02-04T00:00:00"/>
  </r>
  <r>
    <s v="DiMaio, Luciano"/>
    <s v="Paid"/>
    <s v="AG-Special"/>
    <x v="0"/>
    <n v="2024"/>
    <n v="2002"/>
    <m/>
    <m/>
    <m/>
    <m/>
    <m/>
    <m/>
    <b v="1"/>
    <b v="0"/>
    <b v="0"/>
    <s v="None"/>
    <m/>
    <m/>
    <m/>
    <m/>
  </r>
  <r>
    <s v="DiPaola, John"/>
    <s v="Paid"/>
    <s v="AG"/>
    <x v="0"/>
    <n v="2002"/>
    <m/>
    <m/>
    <m/>
    <m/>
    <m/>
    <m/>
    <m/>
    <b v="1"/>
    <b v="0"/>
    <b v="0"/>
    <n v="533"/>
    <n v="28"/>
    <m/>
    <m/>
    <m/>
  </r>
  <r>
    <s v="DiVito, Vincent"/>
    <s v="Payment Plan"/>
    <s v="G"/>
    <x v="0"/>
    <n v="2016"/>
    <s v="1959"/>
    <m/>
    <m/>
    <m/>
    <m/>
    <m/>
    <m/>
    <b v="0"/>
    <b v="0"/>
    <b v="0"/>
    <n v="373"/>
    <m/>
    <m/>
    <m/>
    <m/>
  </r>
  <r>
    <s v="Donnelly, Gerard"/>
    <s v="Paid"/>
    <s v="A"/>
    <x v="0"/>
    <n v="1986"/>
    <m/>
    <m/>
    <m/>
    <m/>
    <m/>
    <m/>
    <m/>
    <b v="0"/>
    <b v="0"/>
    <b v="0"/>
    <n v="533"/>
    <m/>
    <m/>
    <s v="X"/>
    <d v="2025-01-27T00:00:00"/>
  </r>
  <r>
    <s v="Donnelly, Mark"/>
    <s v="Paid"/>
    <s v="AG"/>
    <x v="0"/>
    <n v="2020"/>
    <s v="1971"/>
    <m/>
    <m/>
    <m/>
    <m/>
    <m/>
    <m/>
    <b v="1"/>
    <b v="0"/>
    <b v="0"/>
    <n v="533"/>
    <m/>
    <m/>
    <m/>
    <d v="2025-02-15T00:00:00"/>
  </r>
  <r>
    <s v="Donofrio, Joseph"/>
    <s v="Paid"/>
    <s v="AG"/>
    <x v="0"/>
    <n v="2017"/>
    <s v="1970"/>
    <m/>
    <m/>
    <m/>
    <m/>
    <m/>
    <m/>
    <b v="1"/>
    <b v="0"/>
    <b v="0"/>
    <n v="533"/>
    <m/>
    <m/>
    <m/>
    <m/>
  </r>
  <r>
    <s v="Donofrio, Pete"/>
    <s v="Paid"/>
    <s v="AG"/>
    <x v="0"/>
    <n v="2017"/>
    <s v="1970"/>
    <m/>
    <m/>
    <m/>
    <m/>
    <m/>
    <m/>
    <b v="0"/>
    <b v="0"/>
    <b v="0"/>
    <n v="533"/>
    <m/>
    <m/>
    <m/>
    <m/>
  </r>
  <r>
    <s v="Dowd, Brendan"/>
    <s v="Paid"/>
    <s v="AG"/>
    <x v="0"/>
    <n v="2010"/>
    <m/>
    <m/>
    <m/>
    <m/>
    <m/>
    <m/>
    <m/>
    <b v="1"/>
    <b v="0"/>
    <b v="0"/>
    <n v="533"/>
    <m/>
    <m/>
    <m/>
    <m/>
  </r>
  <r>
    <s v="Dowd, John"/>
    <s v="Paid"/>
    <s v="A"/>
    <x v="0"/>
    <n v="2017"/>
    <s v="1981"/>
    <m/>
    <m/>
    <m/>
    <m/>
    <m/>
    <m/>
    <b v="0"/>
    <b v="0"/>
    <b v="0"/>
    <n v="533"/>
    <m/>
    <m/>
    <m/>
    <d v="2025-01-21T00:00:00"/>
  </r>
  <r>
    <s v="Downs, George"/>
    <s v="Paid"/>
    <s v="H"/>
    <x v="0"/>
    <n v="1977"/>
    <m/>
    <m/>
    <m/>
    <m/>
    <m/>
    <m/>
    <m/>
    <b v="1"/>
    <b v="0"/>
    <b v="0"/>
    <n v="533"/>
    <m/>
    <s v="X"/>
    <m/>
    <m/>
  </r>
  <r>
    <s v="Downs, Scott"/>
    <s v="Payment Plan"/>
    <s v="A"/>
    <x v="0"/>
    <n v="2012"/>
    <m/>
    <s v="Denise"/>
    <m/>
    <m/>
    <m/>
    <m/>
    <m/>
    <s v="BOARD"/>
    <b v="0"/>
    <b v="1"/>
    <n v="533"/>
    <m/>
    <m/>
    <m/>
    <m/>
  </r>
  <r>
    <s v="Edmonds, Patrick"/>
    <s v="Paid"/>
    <s v="A"/>
    <x v="0"/>
    <n v="1999"/>
    <m/>
    <m/>
    <m/>
    <m/>
    <m/>
    <m/>
    <m/>
    <b v="1"/>
    <b v="0"/>
    <b v="0"/>
    <n v="533"/>
    <m/>
    <m/>
    <m/>
    <m/>
  </r>
  <r>
    <s v="Elliott, Maria"/>
    <s v="Paid"/>
    <s v="HM"/>
    <x v="0"/>
    <n v="2019"/>
    <s v="1965"/>
    <m/>
    <m/>
    <m/>
    <m/>
    <m/>
    <m/>
    <b v="0"/>
    <b v="0"/>
    <b v="0"/>
    <s v="None"/>
    <m/>
    <m/>
    <m/>
    <m/>
  </r>
  <r>
    <s v="Egatz, Ray"/>
    <s v="Paid"/>
    <s v="HM"/>
    <x v="0"/>
    <n v="2023"/>
    <m/>
    <m/>
    <m/>
    <m/>
    <m/>
    <m/>
    <m/>
    <b v="0"/>
    <b v="0"/>
    <b v="0"/>
    <s v="None"/>
    <m/>
    <m/>
    <m/>
    <m/>
  </r>
  <r>
    <s v="Fasolo, Frank"/>
    <s v="Paid"/>
    <s v="AGG"/>
    <x v="1"/>
    <n v="2019"/>
    <s v="1954"/>
    <m/>
    <m/>
    <m/>
    <m/>
    <m/>
    <m/>
    <b v="0"/>
    <b v="0"/>
    <b v="0"/>
    <s v="None-LOA"/>
    <m/>
    <m/>
    <m/>
    <m/>
  </r>
  <r>
    <s v="Federici, Alan"/>
    <s v="Paid"/>
    <s v="A"/>
    <x v="0"/>
    <n v="2004"/>
    <m/>
    <m/>
    <m/>
    <m/>
    <m/>
    <m/>
    <m/>
    <s v="BOARD"/>
    <b v="0"/>
    <b v="0"/>
    <n v="533"/>
    <m/>
    <m/>
    <m/>
    <d v="2025-02-18T00:00:00"/>
  </r>
  <r>
    <s v="Ferguson, Wayman"/>
    <s v="Paid"/>
    <s v="A"/>
    <x v="0"/>
    <n v="2023"/>
    <n v="1969"/>
    <s v="Andrea"/>
    <m/>
    <m/>
    <m/>
    <m/>
    <m/>
    <b v="0"/>
    <b v="0"/>
    <b v="0"/>
    <n v="533"/>
    <m/>
    <m/>
    <m/>
    <m/>
  </r>
  <r>
    <s v="Fiorentino, Michael"/>
    <s v="Paid"/>
    <s v="G"/>
    <x v="0"/>
    <n v="2015"/>
    <m/>
    <m/>
    <m/>
    <m/>
    <m/>
    <m/>
    <m/>
    <b v="0"/>
    <b v="0"/>
    <b v="0"/>
    <n v="373"/>
    <m/>
    <m/>
    <m/>
    <d v="2025-01-17T00:00:00"/>
  </r>
  <r>
    <s v="Fischgrund, Michael"/>
    <s v="Payment Plan"/>
    <s v="AG"/>
    <x v="0"/>
    <n v="2025"/>
    <n v="1969"/>
    <m/>
    <m/>
    <m/>
    <m/>
    <m/>
    <m/>
    <b v="0"/>
    <b v="0"/>
    <b v="0"/>
    <n v="533"/>
    <m/>
    <m/>
    <m/>
    <m/>
  </r>
  <r>
    <s v="Fitzpatrick, Terrence"/>
    <s v="Paid"/>
    <s v="AGH"/>
    <x v="0"/>
    <n v="1984"/>
    <s v="75+"/>
    <m/>
    <m/>
    <m/>
    <m/>
    <m/>
    <m/>
    <b v="1"/>
    <b v="0"/>
    <b v="0"/>
    <n v="533"/>
    <m/>
    <m/>
    <m/>
    <m/>
  </r>
  <r>
    <s v="Fitzpatrick, Thomas"/>
    <s v="Paid"/>
    <s v="A"/>
    <x v="0"/>
    <n v="1992"/>
    <m/>
    <m/>
    <m/>
    <m/>
    <m/>
    <m/>
    <m/>
    <b v="0"/>
    <b v="0"/>
    <b v="0"/>
    <n v="533"/>
    <m/>
    <m/>
    <m/>
    <d v="2025-02-18T00:00:00"/>
  </r>
  <r>
    <s v="Flower, Michael A."/>
    <s v="Paid"/>
    <s v="A"/>
    <x v="0"/>
    <n v="2003"/>
    <m/>
    <m/>
    <m/>
    <m/>
    <s v="Caden / Drake"/>
    <m/>
    <m/>
    <b v="0"/>
    <b v="0"/>
    <b v="0"/>
    <n v="533"/>
    <m/>
    <m/>
    <m/>
    <m/>
  </r>
  <r>
    <s v="Forlenza, John"/>
    <s v="Payment Plan"/>
    <s v="A"/>
    <x v="0"/>
    <n v="2019"/>
    <m/>
    <m/>
    <m/>
    <m/>
    <m/>
    <m/>
    <m/>
    <s v="BOARD"/>
    <b v="0"/>
    <b v="1"/>
    <n v="533"/>
    <m/>
    <m/>
    <m/>
    <m/>
  </r>
  <r>
    <s v="Formosa, William"/>
    <s v="Paid"/>
    <s v="G+75"/>
    <x v="0"/>
    <n v="1999"/>
    <m/>
    <s v="Doris (75+)"/>
    <m/>
    <m/>
    <m/>
    <m/>
    <m/>
    <b v="0"/>
    <b v="0"/>
    <b v="0"/>
    <n v="373"/>
    <m/>
    <s v="X"/>
    <m/>
    <m/>
  </r>
  <r>
    <s v="Frank, Ronald"/>
    <s v="Partial Payment"/>
    <s v="A"/>
    <x v="1"/>
    <n v="2011"/>
    <m/>
    <m/>
    <m/>
    <m/>
    <m/>
    <m/>
    <m/>
    <b v="0"/>
    <b v="0"/>
    <b v="0"/>
    <s v="None-LOA"/>
    <m/>
    <m/>
    <m/>
    <m/>
  </r>
  <r>
    <s v="Freer, Peter"/>
    <s v="Paid"/>
    <s v="A"/>
    <x v="0"/>
    <n v="2012"/>
    <m/>
    <m/>
    <m/>
    <m/>
    <m/>
    <m/>
    <m/>
    <b v="1"/>
    <b v="0"/>
    <b v="0"/>
    <n v="533"/>
    <m/>
    <m/>
    <m/>
    <d v="2025-02-15T00:00:00"/>
  </r>
  <r>
    <s v="Freer, Terrance"/>
    <s v="Paid"/>
    <s v="AG"/>
    <x v="0"/>
    <n v="2014"/>
    <s v="1965"/>
    <m/>
    <m/>
    <m/>
    <m/>
    <m/>
    <m/>
    <b v="0"/>
    <b v="0"/>
    <b v="0"/>
    <n v="533"/>
    <m/>
    <m/>
    <m/>
    <d v="2025-02-08T00:00:00"/>
  </r>
  <r>
    <s v="Fusco, Joe"/>
    <s v="Paid"/>
    <s v="A"/>
    <x v="0"/>
    <n v="2019"/>
    <s v="1990"/>
    <m/>
    <m/>
    <m/>
    <m/>
    <m/>
    <m/>
    <b v="0"/>
    <b v="0"/>
    <b v="0"/>
    <n v="533"/>
    <m/>
    <m/>
    <m/>
    <m/>
  </r>
  <r>
    <s v="Fusco, Mario"/>
    <s v="Paid"/>
    <s v="H"/>
    <x v="0"/>
    <n v="2019"/>
    <n v="1949"/>
    <m/>
    <m/>
    <m/>
    <m/>
    <m/>
    <m/>
    <b v="0"/>
    <b v="0"/>
    <b v="0"/>
    <n v="533"/>
    <m/>
    <s v="X"/>
    <m/>
    <m/>
  </r>
  <r>
    <s v="Gamarekian, Dylan"/>
    <s v="Paid"/>
    <s v="S"/>
    <x v="0"/>
    <n v="2025"/>
    <d v="1905-07-05T00:00:00"/>
    <m/>
    <m/>
    <m/>
    <m/>
    <m/>
    <m/>
    <b v="0"/>
    <b v="0"/>
    <b v="0"/>
    <s v="None"/>
    <m/>
    <m/>
    <m/>
    <m/>
  </r>
  <r>
    <s v="Garcia, Eric"/>
    <s v="Paid"/>
    <s v="AG"/>
    <x v="0"/>
    <n v="2018"/>
    <s v="1973"/>
    <m/>
    <m/>
    <m/>
    <m/>
    <m/>
    <m/>
    <b v="0"/>
    <b v="0"/>
    <b v="0"/>
    <n v="533"/>
    <m/>
    <m/>
    <m/>
    <m/>
  </r>
  <r>
    <s v="Gentile, Erich"/>
    <s v="Paid"/>
    <s v="A"/>
    <x v="0"/>
    <n v="2023"/>
    <n v="1991"/>
    <m/>
    <m/>
    <m/>
    <m/>
    <m/>
    <m/>
    <b v="0"/>
    <b v="0"/>
    <b v="0"/>
    <n v="533"/>
    <m/>
    <m/>
    <m/>
    <d v="2025-02-15T00:00:00"/>
  </r>
  <r>
    <s v="Georges, Jonathan"/>
    <s v="Payment Plan"/>
    <s v="AG"/>
    <x v="0"/>
    <n v="2024"/>
    <n v="1989"/>
    <m/>
    <m/>
    <m/>
    <m/>
    <m/>
    <m/>
    <b v="1"/>
    <b v="0"/>
    <b v="0"/>
    <n v="533"/>
    <m/>
    <m/>
    <m/>
    <m/>
  </r>
  <r>
    <s v="Giardina, Carmin"/>
    <s v="Paid"/>
    <s v="AGG"/>
    <x v="1"/>
    <n v="2014"/>
    <s v="1964"/>
    <m/>
    <m/>
    <m/>
    <m/>
    <m/>
    <m/>
    <b v="1"/>
    <b v="0"/>
    <b v="0"/>
    <s v="None-LOA"/>
    <m/>
    <m/>
    <m/>
    <m/>
  </r>
  <r>
    <s v="Gil, Alex"/>
    <s v="Paid"/>
    <s v="AG"/>
    <x v="0"/>
    <n v="2024"/>
    <n v="1972"/>
    <m/>
    <m/>
    <m/>
    <m/>
    <m/>
    <m/>
    <b v="0"/>
    <b v="0"/>
    <b v="0"/>
    <n v="533"/>
    <m/>
    <m/>
    <m/>
    <d v="2025-01-29T00:00:00"/>
  </r>
  <r>
    <s v="Giordano, Anthony Jr"/>
    <s v="Paid"/>
    <s v="AG"/>
    <x v="0"/>
    <n v="2025"/>
    <n v="1971"/>
    <m/>
    <s v="Edna"/>
    <m/>
    <m/>
    <m/>
    <m/>
    <b v="0"/>
    <b v="0"/>
    <b v="0"/>
    <n v="266.5"/>
    <m/>
    <m/>
    <m/>
    <m/>
  </r>
  <r>
    <s v="Giovatto, Mike"/>
    <s v="Paid"/>
    <s v="A"/>
    <x v="0"/>
    <n v="2021"/>
    <s v="1971"/>
    <m/>
    <m/>
    <m/>
    <m/>
    <m/>
    <m/>
    <b v="0"/>
    <b v="0"/>
    <b v="0"/>
    <n v="533"/>
    <m/>
    <m/>
    <m/>
    <m/>
  </r>
  <r>
    <s v="Godek, Kenneth"/>
    <s v="Paid"/>
    <s v="HM"/>
    <x v="0"/>
    <n v="2022"/>
    <n v="1957"/>
    <m/>
    <m/>
    <m/>
    <m/>
    <m/>
    <m/>
    <b v="0"/>
    <b v="0"/>
    <b v="0"/>
    <s v="None"/>
    <m/>
    <m/>
    <m/>
    <m/>
  </r>
  <r>
    <s v="Golam, Kibria"/>
    <s v="Paid"/>
    <s v="A"/>
    <x v="0"/>
    <n v="2021"/>
    <s v="1988"/>
    <m/>
    <m/>
    <m/>
    <m/>
    <m/>
    <m/>
    <b v="1"/>
    <b v="0"/>
    <b v="0"/>
    <n v="533"/>
    <m/>
    <m/>
    <m/>
    <m/>
  </r>
  <r>
    <s v="Graf, Matt"/>
    <s v="Paid"/>
    <s v="A"/>
    <x v="0"/>
    <n v="2013"/>
    <m/>
    <m/>
    <m/>
    <m/>
    <m/>
    <m/>
    <m/>
    <b v="0"/>
    <b v="0"/>
    <b v="0"/>
    <n v="533"/>
    <m/>
    <m/>
    <m/>
    <d v="2025-02-14T00:00:00"/>
  </r>
  <r>
    <s v="Gubernick, Jay"/>
    <s v="Payment Plan"/>
    <s v="AG"/>
    <x v="0"/>
    <n v="2022"/>
    <n v="1971"/>
    <m/>
    <m/>
    <m/>
    <m/>
    <m/>
    <m/>
    <b v="0"/>
    <b v="0"/>
    <b v="0"/>
    <n v="533"/>
    <m/>
    <m/>
    <m/>
    <m/>
  </r>
  <r>
    <s v="Guida, Arthur S."/>
    <s v="Paid"/>
    <s v="AG"/>
    <x v="0"/>
    <n v="2002"/>
    <n v="1951"/>
    <s v="Spouse +75"/>
    <m/>
    <m/>
    <m/>
    <m/>
    <m/>
    <b v="0"/>
    <b v="0"/>
    <b v="0"/>
    <n v="533"/>
    <m/>
    <m/>
    <m/>
    <d v="2025-02-04T00:00:00"/>
  </r>
  <r>
    <s v="Halewicz, Ben"/>
    <s v="Paid"/>
    <s v="A"/>
    <x v="0"/>
    <n v="2020"/>
    <s v="1981"/>
    <m/>
    <m/>
    <m/>
    <m/>
    <m/>
    <m/>
    <b v="0"/>
    <b v="0"/>
    <b v="0"/>
    <n v="533"/>
    <m/>
    <m/>
    <m/>
    <m/>
  </r>
  <r>
    <s v="Haring, Christopher"/>
    <s v="Paid"/>
    <s v="HM"/>
    <x v="0"/>
    <n v="2023"/>
    <n v="1991"/>
    <m/>
    <m/>
    <m/>
    <m/>
    <m/>
    <m/>
    <b v="0"/>
    <b v="0"/>
    <b v="0"/>
    <s v="None"/>
    <m/>
    <m/>
    <m/>
    <m/>
  </r>
  <r>
    <s v="Haring, Thomas"/>
    <s v="Paid"/>
    <s v="G+75"/>
    <x v="0"/>
    <n v="2005"/>
    <n v="1949"/>
    <s v="Rita"/>
    <m/>
    <m/>
    <m/>
    <m/>
    <m/>
    <b v="0"/>
    <b v="0"/>
    <b v="0"/>
    <n v="373"/>
    <m/>
    <m/>
    <m/>
    <d v="2025-01-21T00:00:00"/>
  </r>
  <r>
    <s v="Harmon, Jeff"/>
    <s v="Paid"/>
    <s v="A"/>
    <x v="0"/>
    <n v="2018"/>
    <s v="1979"/>
    <m/>
    <m/>
    <m/>
    <m/>
    <m/>
    <m/>
    <b v="0"/>
    <b v="0"/>
    <b v="0"/>
    <n v="533"/>
    <m/>
    <m/>
    <m/>
    <m/>
  </r>
  <r>
    <s v="Hasenbein, Chris"/>
    <s v="Payment Plan"/>
    <s v="A"/>
    <x v="0"/>
    <n v="2018"/>
    <s v="1973"/>
    <s v="Danielle"/>
    <m/>
    <m/>
    <m/>
    <m/>
    <m/>
    <b v="1"/>
    <b v="1"/>
    <b v="0"/>
    <n v="533"/>
    <m/>
    <m/>
    <m/>
    <m/>
  </r>
  <r>
    <s v="Havill, Todd"/>
    <s v="Paid"/>
    <s v="A"/>
    <x v="0"/>
    <n v="1984"/>
    <m/>
    <m/>
    <m/>
    <m/>
    <m/>
    <m/>
    <m/>
    <b v="1"/>
    <b v="0"/>
    <b v="0"/>
    <n v="533"/>
    <n v="28"/>
    <m/>
    <m/>
    <d v="2025-01-21T00:00:00"/>
  </r>
  <r>
    <s v="Healey, Kevin"/>
    <s v="Paid"/>
    <s v="AG"/>
    <x v="0"/>
    <n v="2018"/>
    <s v="1955"/>
    <m/>
    <m/>
    <m/>
    <m/>
    <m/>
    <m/>
    <b v="1"/>
    <b v="0"/>
    <b v="0"/>
    <n v="533"/>
    <m/>
    <m/>
    <m/>
    <d v="2025-01-21T00:00:00"/>
  </r>
  <r>
    <s v="Heller, Michael"/>
    <s v="Paid"/>
    <s v="A"/>
    <x v="0"/>
    <n v="2016"/>
    <s v="1981"/>
    <m/>
    <m/>
    <m/>
    <m/>
    <m/>
    <m/>
    <b v="0"/>
    <b v="0"/>
    <b v="0"/>
    <n v="533"/>
    <m/>
    <m/>
    <m/>
    <m/>
  </r>
  <r>
    <s v="Hensen, Reid"/>
    <s v="Payment Plan"/>
    <s v="A"/>
    <x v="0"/>
    <n v="2017"/>
    <s v="1963"/>
    <m/>
    <m/>
    <m/>
    <m/>
    <m/>
    <m/>
    <s v="BOARD"/>
    <b v="0"/>
    <b v="1"/>
    <n v="533"/>
    <m/>
    <m/>
    <m/>
    <m/>
  </r>
  <r>
    <s v="Houser, Marc"/>
    <s v="Payment Plan"/>
    <s v="A"/>
    <x v="0"/>
    <n v="2025"/>
    <n v="1973"/>
    <m/>
    <s v="Tara"/>
    <m/>
    <m/>
    <m/>
    <m/>
    <b v="0"/>
    <b v="0"/>
    <b v="0"/>
    <n v="533"/>
    <m/>
    <m/>
    <m/>
    <m/>
  </r>
  <r>
    <s v="Hughes, Jim"/>
    <s v="Paid"/>
    <s v="H"/>
    <x v="1"/>
    <n v="1998"/>
    <m/>
    <s v="Doris"/>
    <m/>
    <m/>
    <m/>
    <m/>
    <m/>
    <b v="1"/>
    <b v="0"/>
    <b v="0"/>
    <s v="None-LOA"/>
    <m/>
    <s v="X"/>
    <m/>
    <m/>
  </r>
  <r>
    <s v="Hughes, Robert"/>
    <s v="Paid"/>
    <s v="AG"/>
    <x v="0"/>
    <n v="2022"/>
    <s v="1972"/>
    <s v="Katherine "/>
    <m/>
    <m/>
    <m/>
    <m/>
    <m/>
    <b v="0"/>
    <b v="0"/>
    <b v="0"/>
    <n v="533"/>
    <n v="28"/>
    <m/>
    <m/>
    <d v="2025-02-18T00:00:00"/>
  </r>
  <r>
    <s v="Hurleigh, Brian"/>
    <s v="Paid"/>
    <s v="AG"/>
    <x v="0"/>
    <n v="2018"/>
    <s v="1977"/>
    <s v="Spouse"/>
    <m/>
    <m/>
    <m/>
    <m/>
    <m/>
    <b v="0"/>
    <b v="0"/>
    <b v="1"/>
    <n v="533"/>
    <m/>
    <m/>
    <m/>
    <m/>
  </r>
  <r>
    <s v="Isaacson, Brian"/>
    <s v="Paid"/>
    <s v="A"/>
    <x v="0"/>
    <n v="2025"/>
    <n v="1975"/>
    <m/>
    <m/>
    <m/>
    <m/>
    <m/>
    <m/>
    <b v="0"/>
    <b v="0"/>
    <b v="0"/>
    <n v="533"/>
    <m/>
    <m/>
    <m/>
    <m/>
  </r>
  <r>
    <s v="Isaacson, Craig"/>
    <s v="Payment Plan"/>
    <s v="A"/>
    <x v="1"/>
    <n v="2008"/>
    <m/>
    <m/>
    <m/>
    <m/>
    <m/>
    <s v="Ryan"/>
    <m/>
    <b v="0"/>
    <b v="0"/>
    <b v="1"/>
    <s v="None-LOA"/>
    <m/>
    <m/>
    <m/>
    <m/>
  </r>
  <r>
    <s v="Iuso, Richard"/>
    <s v="Paid"/>
    <s v="A"/>
    <x v="0"/>
    <n v="2008"/>
    <m/>
    <s v="Georgette Hannussak"/>
    <m/>
    <m/>
    <m/>
    <m/>
    <m/>
    <b v="0"/>
    <b v="0"/>
    <b v="0"/>
    <n v="533"/>
    <m/>
    <m/>
    <m/>
    <m/>
  </r>
  <r>
    <s v="Jacobs, John"/>
    <s v="Paid"/>
    <s v="A"/>
    <x v="0"/>
    <n v="1989"/>
    <m/>
    <s v="Michelle"/>
    <m/>
    <m/>
    <m/>
    <m/>
    <m/>
    <b v="0"/>
    <b v="0"/>
    <b v="0"/>
    <n v="533"/>
    <m/>
    <m/>
    <m/>
    <m/>
  </r>
  <r>
    <s v="Jacobs, John D"/>
    <s v="Payment Plan"/>
    <s v="AG"/>
    <x v="0"/>
    <n v="2025"/>
    <n v="1992"/>
    <m/>
    <m/>
    <m/>
    <m/>
    <m/>
    <m/>
    <b v="1"/>
    <b v="0"/>
    <b v="1"/>
    <n v="533"/>
    <m/>
    <m/>
    <m/>
    <m/>
  </r>
  <r>
    <s v="Jacobson, Hal"/>
    <s v="Paid"/>
    <s v="G+75"/>
    <x v="0"/>
    <n v="2016"/>
    <s v="1938"/>
    <m/>
    <m/>
    <s v="Fran Pinto"/>
    <m/>
    <m/>
    <m/>
    <b v="0"/>
    <b v="0"/>
    <b v="0"/>
    <n v="373"/>
    <m/>
    <s v="X"/>
    <m/>
    <m/>
  </r>
  <r>
    <s v="Jasinski, Ryan"/>
    <s v="Paid"/>
    <s v="AG"/>
    <x v="0"/>
    <n v="2024"/>
    <n v="1985"/>
    <m/>
    <s v="Angelina"/>
    <m/>
    <m/>
    <m/>
    <m/>
    <b v="0"/>
    <b v="0"/>
    <b v="0"/>
    <n v="533"/>
    <m/>
    <m/>
    <m/>
    <d v="2025-02-18T00:00:00"/>
  </r>
  <r>
    <s v="Josephsen, Paul"/>
    <s v="Paid"/>
    <s v="AG"/>
    <x v="0"/>
    <n v="2023"/>
    <n v="1984"/>
    <m/>
    <m/>
    <m/>
    <m/>
    <m/>
    <m/>
    <b v="1"/>
    <b v="0"/>
    <b v="1"/>
    <n v="533"/>
    <m/>
    <m/>
    <m/>
    <d v="2025-01-31T00:00:00"/>
  </r>
  <r>
    <s v="Kaufman, Leslie"/>
    <s v="Paid"/>
    <s v="H"/>
    <x v="1"/>
    <n v="2003"/>
    <s v="1945"/>
    <m/>
    <m/>
    <m/>
    <m/>
    <m/>
    <m/>
    <b v="0"/>
    <b v="0"/>
    <b v="0"/>
    <s v="None-LOA"/>
    <m/>
    <s v="X"/>
    <m/>
    <m/>
  </r>
  <r>
    <s v="Keeler Jr., Paul"/>
    <s v="Paid"/>
    <s v="H"/>
    <x v="0"/>
    <n v="1982"/>
    <s v="1942"/>
    <m/>
    <m/>
    <m/>
    <m/>
    <m/>
    <m/>
    <b v="1"/>
    <b v="0"/>
    <b v="1"/>
    <n v="533"/>
    <m/>
    <s v="X"/>
    <m/>
    <d v="2025-01-21T00:00:00"/>
  </r>
  <r>
    <s v="Kiger, Kenneth"/>
    <s v="Paid"/>
    <s v="AG"/>
    <x v="0"/>
    <n v="2023"/>
    <n v="1978"/>
    <s v="Jennifer Cardona"/>
    <m/>
    <m/>
    <s v="Kenneth J (2011) / Cole (2015)"/>
    <m/>
    <m/>
    <b v="0"/>
    <b v="0"/>
    <b v="0"/>
    <n v="533"/>
    <m/>
    <m/>
    <m/>
    <d v="2025-02-03T00:00:00"/>
  </r>
  <r>
    <s v="Kirincich, Joseph"/>
    <s v="Paid"/>
    <s v="AG"/>
    <x v="0"/>
    <n v="2016"/>
    <m/>
    <m/>
    <m/>
    <m/>
    <m/>
    <m/>
    <m/>
    <b v="0"/>
    <b v="0"/>
    <b v="0"/>
    <n v="533"/>
    <m/>
    <m/>
    <m/>
    <m/>
  </r>
  <r>
    <s v="Kishfy, Edward"/>
    <s v="Paid"/>
    <s v="A"/>
    <x v="0"/>
    <n v="2006"/>
    <m/>
    <m/>
    <m/>
    <m/>
    <m/>
    <s v="Taylor"/>
    <m/>
    <s v="BOARD"/>
    <b v="0"/>
    <b v="0"/>
    <n v="533"/>
    <m/>
    <m/>
    <m/>
    <m/>
  </r>
  <r>
    <s v="Kokos, Alex"/>
    <s v="Paid"/>
    <s v="AG"/>
    <x v="0"/>
    <n v="2021"/>
    <s v="1962"/>
    <m/>
    <m/>
    <m/>
    <m/>
    <s v="Kevin"/>
    <m/>
    <b v="0"/>
    <b v="0"/>
    <b v="0"/>
    <n v="533"/>
    <m/>
    <m/>
    <s v="X"/>
    <d v="2025-01-01T00:00:00"/>
  </r>
  <r>
    <s v="Kokos, Brian"/>
    <s v="Paid"/>
    <s v="A"/>
    <x v="0"/>
    <n v="2024"/>
    <n v="1994"/>
    <m/>
    <m/>
    <m/>
    <m/>
    <m/>
    <m/>
    <b v="0"/>
    <b v="0"/>
    <b v="0"/>
    <n v="533"/>
    <m/>
    <m/>
    <m/>
    <m/>
  </r>
  <r>
    <s v="Kudrik, Dan"/>
    <s v="Paid"/>
    <s v="A"/>
    <x v="0"/>
    <n v="2016"/>
    <s v="1973"/>
    <m/>
    <m/>
    <m/>
    <m/>
    <m/>
    <m/>
    <b v="0"/>
    <b v="0"/>
    <b v="0"/>
    <n v="533"/>
    <m/>
    <m/>
    <m/>
    <d v="2025-02-14T00:00:00"/>
  </r>
  <r>
    <s v="LaCarrubba, Sam"/>
    <s v="Payment Plan"/>
    <s v="A-Special"/>
    <x v="0"/>
    <n v="2021"/>
    <s v="1996"/>
    <m/>
    <m/>
    <m/>
    <m/>
    <m/>
    <m/>
    <b v="0"/>
    <b v="0"/>
    <b v="0"/>
    <s v="None"/>
    <m/>
    <m/>
    <m/>
    <m/>
  </r>
  <r>
    <s v="Latosa, Anthony"/>
    <s v="Paid"/>
    <s v="AGG"/>
    <x v="0"/>
    <n v="2018"/>
    <m/>
    <m/>
    <m/>
    <m/>
    <m/>
    <m/>
    <m/>
    <b v="0"/>
    <b v="0"/>
    <b v="0"/>
    <n v="373"/>
    <m/>
    <m/>
    <m/>
    <m/>
  </r>
  <r>
    <s v="Laudi, Bruce"/>
    <s v="Paid"/>
    <s v="A"/>
    <x v="0"/>
    <n v="2015"/>
    <s v="1952"/>
    <m/>
    <m/>
    <m/>
    <m/>
    <m/>
    <m/>
    <b v="0"/>
    <b v="0"/>
    <b v="0"/>
    <n v="533"/>
    <m/>
    <m/>
    <m/>
    <d v="2025-02-14T00:00:00"/>
  </r>
  <r>
    <s v="Lavner, James"/>
    <s v="Payment Plan"/>
    <s v="A"/>
    <x v="0"/>
    <n v="2004"/>
    <m/>
    <m/>
    <m/>
    <m/>
    <m/>
    <m/>
    <m/>
    <b v="0"/>
    <b v="0"/>
    <b v="0"/>
    <n v="533"/>
    <m/>
    <m/>
    <m/>
    <m/>
  </r>
  <r>
    <s v="Lennon, Joseph"/>
    <s v="Paid"/>
    <s v="G+75"/>
    <x v="0"/>
    <n v="1997"/>
    <n v="1947"/>
    <s v="Susan"/>
    <m/>
    <m/>
    <m/>
    <m/>
    <m/>
    <b v="0"/>
    <b v="0"/>
    <b v="0"/>
    <n v="373"/>
    <m/>
    <m/>
    <m/>
    <m/>
  </r>
  <r>
    <s v="Lima, Salvatore"/>
    <s v="Paid"/>
    <s v="HM"/>
    <x v="0"/>
    <n v="2024"/>
    <n v="1984"/>
    <m/>
    <m/>
    <m/>
    <m/>
    <m/>
    <m/>
    <b v="0"/>
    <b v="0"/>
    <b v="0"/>
    <s v="None"/>
    <m/>
    <m/>
    <m/>
    <m/>
  </r>
  <r>
    <s v="Liman, Lawrence"/>
    <s v="Paid"/>
    <s v="HM"/>
    <x v="0"/>
    <s v="2022"/>
    <m/>
    <m/>
    <m/>
    <m/>
    <m/>
    <m/>
    <m/>
    <b v="0"/>
    <b v="0"/>
    <b v="0"/>
    <s v="None"/>
    <m/>
    <m/>
    <m/>
    <m/>
  </r>
  <r>
    <s v="Looney, John J."/>
    <s v="Paid"/>
    <s v="H"/>
    <x v="0"/>
    <n v="1992"/>
    <m/>
    <s v="Loretta"/>
    <m/>
    <m/>
    <m/>
    <m/>
    <m/>
    <b v="0"/>
    <b v="0"/>
    <b v="0"/>
    <n v="533"/>
    <m/>
    <s v="X"/>
    <m/>
    <m/>
  </r>
  <r>
    <s v="Ludwig, Michael"/>
    <s v="Paid"/>
    <s v="A"/>
    <x v="0"/>
    <n v="2020"/>
    <m/>
    <m/>
    <m/>
    <m/>
    <m/>
    <m/>
    <m/>
    <b v="0"/>
    <b v="0"/>
    <b v="0"/>
    <n v="533"/>
    <m/>
    <m/>
    <m/>
    <d v="2025-02-14T00:00:00"/>
  </r>
  <r>
    <s v="Lynch, Gary"/>
    <s v="Paid"/>
    <s v="AG"/>
    <x v="0"/>
    <n v="2021"/>
    <m/>
    <m/>
    <m/>
    <m/>
    <m/>
    <m/>
    <m/>
    <b v="0"/>
    <b v="0"/>
    <b v="0"/>
    <n v="533"/>
    <m/>
    <m/>
    <m/>
    <d v="2025-02-04T00:00:00"/>
  </r>
  <r>
    <s v="Macones, Jason"/>
    <s v="Payment Plan"/>
    <s v="G"/>
    <x v="0"/>
    <n v="2019"/>
    <s v="1981"/>
    <m/>
    <m/>
    <m/>
    <m/>
    <m/>
    <m/>
    <b v="0"/>
    <b v="0"/>
    <b v="0"/>
    <n v="373"/>
    <m/>
    <m/>
    <m/>
    <m/>
  </r>
  <r>
    <s v="Maher, Tim"/>
    <s v="Paid"/>
    <s v="G"/>
    <x v="0"/>
    <n v="2019"/>
    <s v="1975"/>
    <m/>
    <m/>
    <m/>
    <m/>
    <m/>
    <m/>
    <b v="0"/>
    <b v="0"/>
    <b v="0"/>
    <n v="373"/>
    <m/>
    <m/>
    <m/>
    <d v="2025-02-04T00:00:00"/>
  </r>
  <r>
    <s v="March, Lou"/>
    <s v="Paid"/>
    <s v="AGG+75"/>
    <x v="0"/>
    <n v="2016"/>
    <m/>
    <m/>
    <m/>
    <s v="Maria"/>
    <m/>
    <m/>
    <m/>
    <b v="0"/>
    <b v="0"/>
    <b v="0"/>
    <n v="373"/>
    <m/>
    <s v="X"/>
    <m/>
    <m/>
  </r>
  <r>
    <s v="Maron, Lawrence"/>
    <s v="Paid"/>
    <s v="AG"/>
    <x v="1"/>
    <n v="2011"/>
    <m/>
    <m/>
    <m/>
    <m/>
    <m/>
    <m/>
    <m/>
    <b v="0"/>
    <b v="0"/>
    <b v="0"/>
    <s v="None-LOA"/>
    <m/>
    <m/>
    <m/>
    <m/>
  </r>
  <r>
    <s v="Martin, Keith"/>
    <s v="Paid"/>
    <s v="A"/>
    <x v="0"/>
    <n v="2006"/>
    <m/>
    <m/>
    <m/>
    <m/>
    <m/>
    <m/>
    <m/>
    <b v="0"/>
    <b v="0"/>
    <b v="0"/>
    <n v="533"/>
    <m/>
    <m/>
    <m/>
    <m/>
  </r>
  <r>
    <s v="Martin, Laurence"/>
    <s v="Paid"/>
    <s v="A"/>
    <x v="0"/>
    <n v="2022"/>
    <n v="1989"/>
    <m/>
    <m/>
    <m/>
    <m/>
    <m/>
    <m/>
    <b v="1"/>
    <b v="0"/>
    <b v="0"/>
    <n v="533"/>
    <m/>
    <m/>
    <m/>
    <m/>
  </r>
  <r>
    <s v="Martino, Anthony"/>
    <s v="Paid"/>
    <s v="H"/>
    <x v="0"/>
    <n v="1997"/>
    <m/>
    <m/>
    <m/>
    <m/>
    <m/>
    <m/>
    <m/>
    <b v="1"/>
    <b v="0"/>
    <b v="0"/>
    <n v="533"/>
    <m/>
    <s v="X"/>
    <m/>
    <d v="2025-02-04T00:00:00"/>
  </r>
  <r>
    <s v="Martino, Michael"/>
    <s v="Paid"/>
    <s v="AG"/>
    <x v="0"/>
    <n v="2012"/>
    <m/>
    <m/>
    <m/>
    <m/>
    <m/>
    <m/>
    <m/>
    <b v="0"/>
    <b v="0"/>
    <b v="0"/>
    <n v="533"/>
    <m/>
    <m/>
    <m/>
    <d v="2025-02-14T00:00:00"/>
  </r>
  <r>
    <s v="Mathisen, Thomas"/>
    <s v="Paid"/>
    <s v="G"/>
    <x v="1"/>
    <n v="2020"/>
    <m/>
    <m/>
    <m/>
    <m/>
    <m/>
    <m/>
    <m/>
    <b v="0"/>
    <b v="0"/>
    <b v="0"/>
    <s v="None-LOA"/>
    <m/>
    <m/>
    <m/>
    <m/>
  </r>
  <r>
    <s v="Mattikow, Michael"/>
    <s v="Paid"/>
    <s v="AGH"/>
    <x v="0"/>
    <n v="2024"/>
    <n v="1937"/>
    <m/>
    <s v="Sally"/>
    <m/>
    <m/>
    <m/>
    <m/>
    <b v="0"/>
    <b v="0"/>
    <b v="1"/>
    <n v="533"/>
    <m/>
    <m/>
    <m/>
    <d v="2025-02-04T00:00:00"/>
  </r>
  <r>
    <s v="Mazzie, Carl"/>
    <s v="Paid"/>
    <s v="HM"/>
    <x v="0"/>
    <n v="2014"/>
    <n v="1961"/>
    <m/>
    <m/>
    <m/>
    <m/>
    <m/>
    <s v="Frankie"/>
    <b v="0"/>
    <b v="0"/>
    <b v="0"/>
    <s v="None"/>
    <m/>
    <m/>
    <m/>
    <m/>
  </r>
  <r>
    <s v="McConnell, Stephen"/>
    <s v="Paid"/>
    <s v="A"/>
    <x v="0"/>
    <n v="2011"/>
    <m/>
    <m/>
    <m/>
    <m/>
    <m/>
    <m/>
    <m/>
    <b v="0"/>
    <b v="0"/>
    <b v="0"/>
    <n v="533"/>
    <m/>
    <m/>
    <m/>
    <d v="2025-02-18T00:00:00"/>
  </r>
  <r>
    <s v="McGrady, Nancy"/>
    <s v="Paid"/>
    <s v="G"/>
    <x v="0"/>
    <n v="2019"/>
    <s v="1957"/>
    <m/>
    <m/>
    <s v="Robert"/>
    <m/>
    <m/>
    <m/>
    <b v="0"/>
    <b v="0"/>
    <b v="0"/>
    <n v="373"/>
    <m/>
    <m/>
    <m/>
    <d v="2025-02-04T00:00:00"/>
  </r>
  <r>
    <s v="McGuire, John"/>
    <s v="Paid"/>
    <s v="A"/>
    <x v="0"/>
    <n v="2003"/>
    <m/>
    <m/>
    <m/>
    <m/>
    <m/>
    <m/>
    <m/>
    <b v="0"/>
    <b v="0"/>
    <b v="0"/>
    <n v="533"/>
    <m/>
    <m/>
    <m/>
    <m/>
  </r>
  <r>
    <s v="McMahon, Gerry"/>
    <s v="Paid"/>
    <s v="A"/>
    <x v="0"/>
    <n v="2012"/>
    <m/>
    <m/>
    <m/>
    <m/>
    <m/>
    <m/>
    <m/>
    <b v="0"/>
    <b v="0"/>
    <b v="0"/>
    <n v="533"/>
    <m/>
    <m/>
    <m/>
    <m/>
  </r>
  <r>
    <s v="Mignano, Jonathan"/>
    <s v="Paid"/>
    <s v="AG"/>
    <x v="0"/>
    <n v="2022"/>
    <s v="1984"/>
    <m/>
    <m/>
    <m/>
    <m/>
    <m/>
    <m/>
    <b v="0"/>
    <b v="0"/>
    <b v="0"/>
    <n v="533"/>
    <m/>
    <m/>
    <m/>
    <d v="2025-02-15T00:00:00"/>
  </r>
  <r>
    <s v="Mikhail, Peter"/>
    <s v="Paid"/>
    <s v="AG"/>
    <x v="0"/>
    <n v="2025"/>
    <n v="1974"/>
    <s v="Andrea"/>
    <m/>
    <m/>
    <m/>
    <m/>
    <m/>
    <b v="0"/>
    <b v="0"/>
    <b v="0"/>
    <n v="533"/>
    <m/>
    <m/>
    <m/>
    <m/>
  </r>
  <r>
    <s v="Mills, Stephen"/>
    <s v="Paid"/>
    <s v="AGG+75"/>
    <x v="0"/>
    <n v="2020"/>
    <s v="1939"/>
    <m/>
    <m/>
    <m/>
    <m/>
    <m/>
    <m/>
    <b v="0"/>
    <b v="0"/>
    <b v="0"/>
    <n v="373"/>
    <m/>
    <s v="X"/>
    <m/>
    <m/>
  </r>
  <r>
    <s v="Minarick, Robert"/>
    <s v="Paid"/>
    <s v="A"/>
    <x v="0"/>
    <n v="2022"/>
    <n v="1953"/>
    <s v="Claire"/>
    <m/>
    <m/>
    <m/>
    <m/>
    <m/>
    <b v="0"/>
    <b v="0"/>
    <b v="0"/>
    <n v="533"/>
    <m/>
    <m/>
    <m/>
    <d v="2025-01-07T00:00:00"/>
  </r>
  <r>
    <s v="Minogue, Richard"/>
    <s v="Paid"/>
    <s v="AGG"/>
    <x v="0"/>
    <n v="2020"/>
    <s v="1954"/>
    <m/>
    <m/>
    <m/>
    <m/>
    <m/>
    <m/>
    <b v="0"/>
    <b v="0"/>
    <b v="0"/>
    <n v="373"/>
    <m/>
    <m/>
    <m/>
    <d v="2025-02-14T00:00:00"/>
  </r>
  <r>
    <s v="Moakley, William"/>
    <s v="Paid"/>
    <s v="A"/>
    <x v="0"/>
    <n v="2025"/>
    <n v="1988"/>
    <m/>
    <m/>
    <m/>
    <m/>
    <m/>
    <m/>
    <b v="0"/>
    <b v="0"/>
    <b v="0"/>
    <n v="266.5"/>
    <m/>
    <m/>
    <m/>
    <m/>
  </r>
  <r>
    <s v="Mok, John"/>
    <s v="Paid"/>
    <s v="A"/>
    <x v="1"/>
    <n v="2021"/>
    <s v="1961"/>
    <m/>
    <m/>
    <m/>
    <m/>
    <m/>
    <m/>
    <b v="0"/>
    <b v="0"/>
    <b v="0"/>
    <s v="None-LOA"/>
    <m/>
    <m/>
    <m/>
    <m/>
  </r>
  <r>
    <s v="Moliterno, Joseph"/>
    <s v="Paid"/>
    <s v="A"/>
    <x v="0"/>
    <n v="2024"/>
    <n v="1988"/>
    <m/>
    <m/>
    <m/>
    <m/>
    <m/>
    <m/>
    <b v="0"/>
    <b v="0"/>
    <b v="0"/>
    <n v="533"/>
    <m/>
    <m/>
    <m/>
    <d v="2025-01-21T00:00:00"/>
  </r>
  <r>
    <s v="Montesano, James"/>
    <s v="Paid"/>
    <s v="A"/>
    <x v="0"/>
    <n v="2004"/>
    <m/>
    <m/>
    <m/>
    <m/>
    <m/>
    <m/>
    <m/>
    <b v="1"/>
    <b v="0"/>
    <b v="0"/>
    <n v="533"/>
    <m/>
    <m/>
    <m/>
    <d v="2025-02-04T00:00:00"/>
  </r>
  <r>
    <s v="Moran, Daniel"/>
    <s v="Paid"/>
    <s v="A"/>
    <x v="0"/>
    <n v="1999"/>
    <s v="1967"/>
    <m/>
    <m/>
    <m/>
    <m/>
    <s v="Tommy"/>
    <m/>
    <b v="1"/>
    <b v="0"/>
    <b v="0"/>
    <n v="533"/>
    <m/>
    <m/>
    <m/>
    <d v="2025-02-14T00:00:00"/>
  </r>
  <r>
    <s v="Mucci, Kerry"/>
    <s v="Paid"/>
    <s v="AGH"/>
    <x v="0"/>
    <n v="2025"/>
    <n v="1950"/>
    <m/>
    <s v="Dorothy"/>
    <m/>
    <m/>
    <m/>
    <m/>
    <b v="1"/>
    <b v="0"/>
    <b v="1"/>
    <n v="533"/>
    <m/>
    <m/>
    <m/>
    <d v="2025-01-21T00:00:00"/>
  </r>
  <r>
    <s v="Mulcahy, Lee Ann"/>
    <s v="Paid"/>
    <s v="G"/>
    <x v="0"/>
    <n v="2019"/>
    <s v="1964"/>
    <m/>
    <m/>
    <m/>
    <m/>
    <m/>
    <m/>
    <b v="0"/>
    <b v="0"/>
    <b v="0"/>
    <n v="373"/>
    <m/>
    <m/>
    <m/>
    <d v="2025-02-15T00:00:00"/>
  </r>
  <r>
    <s v="Newingham, David"/>
    <s v="Paid"/>
    <s v="AGH"/>
    <x v="0"/>
    <n v="2016"/>
    <s v="1946"/>
    <m/>
    <m/>
    <m/>
    <m/>
    <m/>
    <m/>
    <b v="0"/>
    <b v="0"/>
    <b v="0"/>
    <n v="533"/>
    <m/>
    <s v="X"/>
    <m/>
    <m/>
  </r>
  <r>
    <s v="O'Donnell, John"/>
    <s v="Paid"/>
    <s v="G"/>
    <x v="0"/>
    <n v="2018"/>
    <s v="1954"/>
    <m/>
    <m/>
    <m/>
    <m/>
    <m/>
    <m/>
    <b v="0"/>
    <b v="0"/>
    <b v="0"/>
    <n v="373"/>
    <m/>
    <m/>
    <m/>
    <d v="2025-01-27T00:00:00"/>
  </r>
  <r>
    <s v="O'Melia, Josh"/>
    <s v="Paid"/>
    <s v="AG"/>
    <x v="0"/>
    <n v="2024"/>
    <n v="1979"/>
    <s v="Elizabeth"/>
    <m/>
    <m/>
    <m/>
    <m/>
    <m/>
    <b v="0"/>
    <b v="0"/>
    <b v="0"/>
    <n v="533"/>
    <m/>
    <m/>
    <m/>
    <d v="2025-02-18T00:00:00"/>
  </r>
  <r>
    <s v="O'Reilly, Jack"/>
    <s v="Paid"/>
    <s v="A"/>
    <x v="0"/>
    <n v="1990"/>
    <m/>
    <m/>
    <m/>
    <m/>
    <m/>
    <m/>
    <m/>
    <b v="0"/>
    <b v="0"/>
    <b v="0"/>
    <n v="533"/>
    <m/>
    <m/>
    <m/>
    <m/>
  </r>
  <r>
    <s v="Ober, David J."/>
    <s v="Paid"/>
    <s v="A"/>
    <x v="0"/>
    <n v="1997"/>
    <m/>
    <m/>
    <m/>
    <m/>
    <m/>
    <m/>
    <m/>
    <b v="1"/>
    <b v="0"/>
    <b v="0"/>
    <n v="533"/>
    <m/>
    <m/>
    <m/>
    <d v="2025-02-14T00:00:00"/>
  </r>
  <r>
    <s v="Odell, Robert"/>
    <s v="Paid"/>
    <s v="HM"/>
    <x v="0"/>
    <n v="2025"/>
    <n v="1980"/>
    <m/>
    <m/>
    <m/>
    <m/>
    <m/>
    <m/>
    <b v="0"/>
    <b v="0"/>
    <b v="0"/>
    <s v="None"/>
    <m/>
    <m/>
    <m/>
    <m/>
  </r>
  <r>
    <s v="Ohle, Steven"/>
    <s v="Paid"/>
    <s v="AGG"/>
    <x v="0"/>
    <n v="2019"/>
    <s v="1982"/>
    <m/>
    <m/>
    <m/>
    <m/>
    <m/>
    <m/>
    <b v="0"/>
    <b v="0"/>
    <b v="0"/>
    <n v="373"/>
    <m/>
    <m/>
    <m/>
    <m/>
  </r>
  <r>
    <s v="Onsdorff, Kim"/>
    <s v="Paid"/>
    <s v="AGH"/>
    <x v="0"/>
    <n v="2024"/>
    <n v="1947"/>
    <m/>
    <m/>
    <m/>
    <m/>
    <m/>
    <m/>
    <b v="0"/>
    <b v="0"/>
    <b v="1"/>
    <n v="533"/>
    <m/>
    <m/>
    <m/>
    <d v="2025-01-21T00:00:00"/>
  </r>
  <r>
    <s v="Oriente, Frank"/>
    <s v="Paid"/>
    <s v="A"/>
    <x v="0"/>
    <n v="2020"/>
    <m/>
    <m/>
    <m/>
    <m/>
    <m/>
    <m/>
    <m/>
    <b v="0"/>
    <b v="0"/>
    <b v="0"/>
    <n v="533"/>
    <m/>
    <m/>
    <m/>
    <m/>
  </r>
  <r>
    <s v="Pasciuto, Michael"/>
    <s v="Paid"/>
    <s v="A"/>
    <x v="0"/>
    <n v="2018"/>
    <s v="1979"/>
    <m/>
    <m/>
    <m/>
    <m/>
    <m/>
    <m/>
    <b v="0"/>
    <b v="0"/>
    <b v="0"/>
    <n v="533"/>
    <m/>
    <m/>
    <m/>
    <m/>
  </r>
  <r>
    <s v="Pasckvale, Thomas"/>
    <s v="Payment Plan"/>
    <s v="A"/>
    <x v="0"/>
    <n v="2020"/>
    <s v="1979"/>
    <s v="Alex"/>
    <m/>
    <m/>
    <m/>
    <m/>
    <m/>
    <b v="0"/>
    <b v="0"/>
    <b v="0"/>
    <n v="533"/>
    <m/>
    <m/>
    <m/>
    <m/>
  </r>
  <r>
    <s v="Pastor, Justo"/>
    <s v="Payment Plan"/>
    <s v="AG"/>
    <x v="0"/>
    <n v="2025"/>
    <n v="1968"/>
    <m/>
    <m/>
    <m/>
    <m/>
    <m/>
    <m/>
    <b v="0"/>
    <b v="0"/>
    <b v="0"/>
    <n v="533"/>
    <m/>
    <m/>
    <m/>
    <m/>
  </r>
  <r>
    <s v="Patel, Ravi"/>
    <s v="Payment Plan"/>
    <s v="AG-Special"/>
    <x v="0"/>
    <n v="2020"/>
    <s v="1996"/>
    <m/>
    <m/>
    <m/>
    <m/>
    <m/>
    <m/>
    <b v="0"/>
    <b v="0"/>
    <b v="0"/>
    <s v="None"/>
    <m/>
    <m/>
    <m/>
    <m/>
  </r>
  <r>
    <s v="Patten, Robert"/>
    <s v="Payment Plan"/>
    <s v="AG"/>
    <x v="0"/>
    <n v="2020"/>
    <s v="1974"/>
    <m/>
    <m/>
    <m/>
    <m/>
    <m/>
    <m/>
    <b v="1"/>
    <b v="0"/>
    <b v="0"/>
    <n v="533"/>
    <m/>
    <m/>
    <m/>
    <m/>
  </r>
  <r>
    <s v="Paulison, Russ"/>
    <s v="Paid"/>
    <s v="A"/>
    <x v="0"/>
    <n v="2022"/>
    <n v="1955"/>
    <m/>
    <m/>
    <m/>
    <m/>
    <m/>
    <m/>
    <b v="0"/>
    <b v="0"/>
    <b v="0"/>
    <n v="533"/>
    <m/>
    <m/>
    <m/>
    <d v="2025-02-12T00:00:00"/>
  </r>
  <r>
    <s v="Peragallo, John"/>
    <s v="Paid"/>
    <s v="AG"/>
    <x v="0"/>
    <n v="2021"/>
    <s v="1957"/>
    <m/>
    <m/>
    <m/>
    <m/>
    <m/>
    <m/>
    <b v="0"/>
    <b v="0"/>
    <b v="0"/>
    <n v="533"/>
    <m/>
    <m/>
    <m/>
    <m/>
  </r>
  <r>
    <s v="Perez, Eddie"/>
    <s v="Paid"/>
    <s v="AG"/>
    <x v="0"/>
    <n v="2019"/>
    <s v="1961"/>
    <m/>
    <m/>
    <m/>
    <m/>
    <m/>
    <m/>
    <b v="1"/>
    <b v="0"/>
    <b v="0"/>
    <n v="533"/>
    <m/>
    <m/>
    <m/>
    <d v="2025-02-16T00:00:00"/>
  </r>
  <r>
    <s v="Perkinson, Page"/>
    <s v="Paid"/>
    <s v="A"/>
    <x v="0"/>
    <n v="2022"/>
    <n v="1987"/>
    <m/>
    <m/>
    <m/>
    <m/>
    <m/>
    <m/>
    <b v="1"/>
    <b v="0"/>
    <b v="0"/>
    <n v="533"/>
    <m/>
    <m/>
    <m/>
    <d v="2025-02-15T00:00:00"/>
  </r>
  <r>
    <s v="Peterson, Carl"/>
    <s v="Paid"/>
    <s v="A"/>
    <x v="0"/>
    <n v="1987"/>
    <n v="1955"/>
    <s v="Claudia"/>
    <m/>
    <m/>
    <m/>
    <m/>
    <m/>
    <b v="0"/>
    <b v="0"/>
    <b v="0"/>
    <n v="533"/>
    <n v="28"/>
    <m/>
    <m/>
    <d v="2025-02-04T00:00:00"/>
  </r>
  <r>
    <s v="Pfau, Philip"/>
    <s v="Paid"/>
    <s v="A"/>
    <x v="0"/>
    <n v="2014"/>
    <s v="1954"/>
    <m/>
    <m/>
    <m/>
    <m/>
    <m/>
    <m/>
    <b v="0"/>
    <b v="0"/>
    <b v="0"/>
    <n v="533"/>
    <m/>
    <m/>
    <m/>
    <m/>
  </r>
  <r>
    <s v="Phelan, Christopher"/>
    <s v="Paid"/>
    <s v="AG"/>
    <x v="0"/>
    <n v="2023"/>
    <n v="1966"/>
    <s v="Susan "/>
    <m/>
    <m/>
    <m/>
    <m/>
    <m/>
    <b v="1"/>
    <b v="1"/>
    <b v="1"/>
    <n v="533"/>
    <m/>
    <m/>
    <m/>
    <d v="2025-02-16T00:00:00"/>
  </r>
  <r>
    <s v="Phelan, James"/>
    <s v="Paid"/>
    <s v="A"/>
    <x v="0"/>
    <n v="2008"/>
    <m/>
    <m/>
    <m/>
    <m/>
    <m/>
    <s v="Jimmy"/>
    <m/>
    <b v="0"/>
    <b v="0"/>
    <b v="0"/>
    <n v="533"/>
    <m/>
    <m/>
    <m/>
    <d v="2025-02-14T00:00:00"/>
  </r>
  <r>
    <s v="Pignatello, Paul"/>
    <s v="Paid"/>
    <s v="G"/>
    <x v="0"/>
    <n v="2020"/>
    <s v="1953"/>
    <m/>
    <m/>
    <m/>
    <m/>
    <m/>
    <m/>
    <b v="0"/>
    <b v="0"/>
    <b v="0"/>
    <n v="373"/>
    <m/>
    <m/>
    <m/>
    <d v="2025-01-21T00:00:00"/>
  </r>
  <r>
    <s v="Pizio, Paul"/>
    <s v="Payment Plan"/>
    <s v="HM"/>
    <x v="0"/>
    <n v="2025"/>
    <m/>
    <m/>
    <m/>
    <m/>
    <m/>
    <m/>
    <m/>
    <b v="0"/>
    <b v="0"/>
    <b v="0"/>
    <s v="None"/>
    <m/>
    <m/>
    <m/>
    <m/>
  </r>
  <r>
    <s v="Platt, Michael"/>
    <s v="Paid"/>
    <s v="A"/>
    <x v="0"/>
    <n v="2019"/>
    <s v="1985"/>
    <m/>
    <m/>
    <m/>
    <m/>
    <m/>
    <m/>
    <b v="0"/>
    <b v="0"/>
    <b v="0"/>
    <n v="533"/>
    <m/>
    <m/>
    <m/>
    <d v="2025-01-25T00:00:00"/>
  </r>
  <r>
    <s v="Polcari, Tim"/>
    <s v="Paid"/>
    <s v="A"/>
    <x v="0"/>
    <n v="2020"/>
    <s v="1983"/>
    <m/>
    <m/>
    <m/>
    <m/>
    <m/>
    <m/>
    <b v="0"/>
    <b v="0"/>
    <b v="0"/>
    <n v="533"/>
    <m/>
    <m/>
    <m/>
    <d v="2025-02-15T00:00:00"/>
  </r>
  <r>
    <s v="Puccio, Frank"/>
    <s v="Paid"/>
    <s v="G+75"/>
    <x v="0"/>
    <n v="2020"/>
    <s v="1943"/>
    <m/>
    <m/>
    <m/>
    <m/>
    <m/>
    <m/>
    <b v="0"/>
    <b v="0"/>
    <b v="0"/>
    <n v="373"/>
    <m/>
    <s v="X"/>
    <m/>
    <d v="2025-01-30T00:00:00"/>
  </r>
  <r>
    <s v="Pugliese, Carmine"/>
    <s v="Paid"/>
    <s v="A"/>
    <x v="0"/>
    <n v="2006"/>
    <m/>
    <m/>
    <m/>
    <m/>
    <m/>
    <m/>
    <m/>
    <b v="1"/>
    <b v="0"/>
    <b v="0"/>
    <n v="533"/>
    <m/>
    <m/>
    <m/>
    <m/>
  </r>
  <r>
    <s v="Purcell, Connor"/>
    <s v="Payment Plan"/>
    <s v="A"/>
    <x v="0"/>
    <n v="2025"/>
    <n v="1988"/>
    <m/>
    <s v="Nicole"/>
    <m/>
    <m/>
    <m/>
    <m/>
    <b v="0"/>
    <b v="0"/>
    <b v="0"/>
    <n v="533"/>
    <m/>
    <m/>
    <m/>
    <m/>
  </r>
  <r>
    <s v="Raguseo, Chelsea"/>
    <s v="Payment Plan"/>
    <s v="HM"/>
    <x v="0"/>
    <n v="2025"/>
    <n v="1992"/>
    <s v="Christopher"/>
    <m/>
    <m/>
    <m/>
    <m/>
    <m/>
    <b v="0"/>
    <b v="0"/>
    <b v="0"/>
    <s v="None"/>
    <m/>
    <m/>
    <m/>
    <m/>
  </r>
  <r>
    <s v="Raiser, Mark"/>
    <s v="Payment Plan"/>
    <s v="A"/>
    <x v="0"/>
    <n v="2019"/>
    <m/>
    <m/>
    <m/>
    <m/>
    <m/>
    <s v="Son"/>
    <m/>
    <b v="1"/>
    <b v="0"/>
    <b v="0"/>
    <n v="533"/>
    <m/>
    <m/>
    <m/>
    <m/>
  </r>
  <r>
    <s v="Rama, Vincent"/>
    <s v="Payment Plan"/>
    <s v="A"/>
    <x v="0"/>
    <n v="2024"/>
    <n v="1991"/>
    <m/>
    <m/>
    <m/>
    <m/>
    <m/>
    <m/>
    <b v="0"/>
    <b v="0"/>
    <b v="0"/>
    <n v="533"/>
    <m/>
    <m/>
    <m/>
    <m/>
  </r>
  <r>
    <s v="Rankin, Darleen"/>
    <s v="Paid"/>
    <s v="HM"/>
    <x v="0"/>
    <n v="2020"/>
    <s v="1949"/>
    <m/>
    <m/>
    <m/>
    <m/>
    <m/>
    <m/>
    <b v="0"/>
    <b v="0"/>
    <b v="0"/>
    <s v="None"/>
    <m/>
    <s v="X"/>
    <m/>
    <m/>
  </r>
  <r>
    <s v="Rankin, Michael"/>
    <s v="Paid"/>
    <s v="AG"/>
    <x v="0"/>
    <n v="2017"/>
    <s v="1977"/>
    <m/>
    <m/>
    <m/>
    <m/>
    <m/>
    <m/>
    <b v="1"/>
    <b v="0"/>
    <b v="0"/>
    <n v="533"/>
    <m/>
    <m/>
    <m/>
    <m/>
  </r>
  <r>
    <s v="Rigoglioso, Charles"/>
    <s v="Payment Plan"/>
    <s v="A"/>
    <x v="0"/>
    <n v="2021"/>
    <s v="1989"/>
    <m/>
    <m/>
    <m/>
    <m/>
    <m/>
    <m/>
    <b v="1"/>
    <b v="0"/>
    <b v="0"/>
    <n v="533"/>
    <m/>
    <m/>
    <m/>
    <m/>
  </r>
  <r>
    <s v="Ristovic, Alex"/>
    <s v="Payment Plan"/>
    <s v="AG"/>
    <x v="0"/>
    <n v="2022"/>
    <n v="1984"/>
    <m/>
    <m/>
    <m/>
    <m/>
    <m/>
    <m/>
    <b v="1"/>
    <b v="0"/>
    <b v="0"/>
    <n v="533"/>
    <m/>
    <m/>
    <m/>
    <m/>
  </r>
  <r>
    <s v="Rizzo, Dino"/>
    <s v="Paid"/>
    <s v="AG"/>
    <x v="0"/>
    <n v="2002"/>
    <m/>
    <m/>
    <m/>
    <m/>
    <m/>
    <m/>
    <m/>
    <b v="0"/>
    <b v="0"/>
    <b v="0"/>
    <n v="533"/>
    <m/>
    <m/>
    <m/>
    <d v="2025-01-21T00:00:00"/>
  </r>
  <r>
    <s v="Rizzo, Risa"/>
    <s v="Payment Plan"/>
    <s v="AGG"/>
    <x v="0"/>
    <n v="2020"/>
    <s v="1962"/>
    <m/>
    <m/>
    <m/>
    <m/>
    <m/>
    <m/>
    <b v="0"/>
    <b v="0"/>
    <b v="1"/>
    <n v="373"/>
    <m/>
    <m/>
    <m/>
    <m/>
  </r>
  <r>
    <s v="Rogers, Lee"/>
    <s v="Paid"/>
    <s v="AG"/>
    <x v="0"/>
    <n v="2008"/>
    <m/>
    <s v="Kay"/>
    <m/>
    <m/>
    <m/>
    <s v="Sean"/>
    <m/>
    <b v="1"/>
    <b v="1"/>
    <b v="1"/>
    <n v="533"/>
    <m/>
    <m/>
    <m/>
    <d v="2025-01-27T00:00:00"/>
  </r>
  <r>
    <s v="Rose, Mike"/>
    <s v="Payment Plan"/>
    <s v="A"/>
    <x v="0"/>
    <n v="2023"/>
    <n v="1959"/>
    <s v="Maria"/>
    <m/>
    <m/>
    <m/>
    <m/>
    <m/>
    <b v="0"/>
    <b v="0"/>
    <b v="0"/>
    <n v="533"/>
    <m/>
    <m/>
    <m/>
    <m/>
  </r>
  <r>
    <s v="Rosendahl, Daniel"/>
    <s v="Paid"/>
    <s v="AG"/>
    <x v="0"/>
    <n v="2023"/>
    <n v="1981"/>
    <s v="Sabrina"/>
    <m/>
    <m/>
    <m/>
    <m/>
    <m/>
    <b v="0"/>
    <b v="0"/>
    <b v="0"/>
    <n v="533"/>
    <m/>
    <m/>
    <m/>
    <d v="2025-02-18T00:00:00"/>
  </r>
  <r>
    <s v="Saeger, Jeffrey"/>
    <s v="Paid"/>
    <s v="G"/>
    <x v="0"/>
    <n v="2020"/>
    <s v="1972"/>
    <s v="Lorraine"/>
    <m/>
    <m/>
    <m/>
    <s v="Justin"/>
    <m/>
    <b v="0"/>
    <b v="0"/>
    <b v="0"/>
    <n v="373"/>
    <m/>
    <m/>
    <m/>
    <d v="2025-02-14T00:00:00"/>
  </r>
  <r>
    <s v="Salmanson, Jon"/>
    <s v="Payment Plan"/>
    <s v="AG"/>
    <x v="0"/>
    <n v="2005"/>
    <m/>
    <m/>
    <m/>
    <m/>
    <m/>
    <m/>
    <m/>
    <b v="1"/>
    <b v="0"/>
    <b v="0"/>
    <n v="533"/>
    <m/>
    <m/>
    <m/>
    <m/>
  </r>
  <r>
    <s v="Saltiel, Ron"/>
    <s v="Paid"/>
    <s v="A"/>
    <x v="0"/>
    <n v="2005"/>
    <m/>
    <m/>
    <m/>
    <m/>
    <m/>
    <m/>
    <m/>
    <b v="1"/>
    <b v="0"/>
    <b v="1"/>
    <n v="533"/>
    <m/>
    <m/>
    <m/>
    <d v="2025-02-04T00:00:00"/>
  </r>
  <r>
    <s v="Sangle, Stephen"/>
    <s v="Paid"/>
    <s v="A"/>
    <x v="0"/>
    <n v="2022"/>
    <n v="1981"/>
    <m/>
    <m/>
    <m/>
    <m/>
    <m/>
    <m/>
    <b v="0"/>
    <b v="0"/>
    <b v="0"/>
    <n v="533"/>
    <m/>
    <m/>
    <m/>
    <d v="2025-02-04T00:00:00"/>
  </r>
  <r>
    <s v="Santamaria, Scott"/>
    <s v="Paid"/>
    <s v="AG"/>
    <x v="0"/>
    <n v="2019"/>
    <s v="1972"/>
    <m/>
    <m/>
    <m/>
    <m/>
    <m/>
    <m/>
    <b v="0"/>
    <b v="0"/>
    <b v="0"/>
    <n v="533"/>
    <m/>
    <m/>
    <m/>
    <m/>
  </r>
  <r>
    <s v="Sasso, Jill"/>
    <s v="Paid"/>
    <s v="G"/>
    <x v="0"/>
    <n v="2018"/>
    <s v="1968"/>
    <m/>
    <m/>
    <m/>
    <m/>
    <m/>
    <m/>
    <b v="0"/>
    <b v="0"/>
    <b v="0"/>
    <n v="373"/>
    <m/>
    <m/>
    <m/>
    <d v="2025-02-14T00:00:00"/>
  </r>
  <r>
    <s v="Saypol, Robert"/>
    <s v="Paid"/>
    <s v="A"/>
    <x v="0"/>
    <n v="2005"/>
    <m/>
    <m/>
    <m/>
    <m/>
    <m/>
    <m/>
    <m/>
    <b v="1"/>
    <b v="0"/>
    <b v="0"/>
    <n v="533"/>
    <m/>
    <m/>
    <m/>
    <d v="2025-01-27T00:00:00"/>
  </r>
  <r>
    <s v="Scancarella, Joan"/>
    <s v="Paid"/>
    <s v="HG"/>
    <x v="0"/>
    <n v="1981"/>
    <m/>
    <m/>
    <m/>
    <m/>
    <m/>
    <m/>
    <m/>
    <b v="0"/>
    <b v="0"/>
    <b v="0"/>
    <s v="None"/>
    <m/>
    <m/>
    <m/>
    <d v="2025-02-04T00:00:00"/>
  </r>
  <r>
    <s v="Scaturro, Ben"/>
    <s v="Paid"/>
    <s v="AG"/>
    <x v="0"/>
    <n v="2022"/>
    <n v="1982"/>
    <m/>
    <m/>
    <m/>
    <m/>
    <m/>
    <m/>
    <b v="0"/>
    <b v="0"/>
    <b v="0"/>
    <n v="533"/>
    <m/>
    <m/>
    <m/>
    <m/>
  </r>
  <r>
    <s v="Scaturro, Dave"/>
    <s v="Paid"/>
    <s v="A"/>
    <x v="0"/>
    <n v="2019"/>
    <s v="1979"/>
    <m/>
    <m/>
    <m/>
    <m/>
    <m/>
    <m/>
    <b v="0"/>
    <b v="0"/>
    <b v="0"/>
    <n v="533"/>
    <m/>
    <m/>
    <m/>
    <m/>
  </r>
  <r>
    <s v="Sedaka, Jake"/>
    <s v="Paid"/>
    <s v="HM"/>
    <x v="0"/>
    <n v="2025"/>
    <m/>
    <m/>
    <m/>
    <m/>
    <m/>
    <m/>
    <m/>
    <b v="0"/>
    <b v="0"/>
    <b v="0"/>
    <s v="None"/>
    <m/>
    <m/>
    <m/>
    <m/>
  </r>
  <r>
    <s v="Seidman, Mitchell"/>
    <s v="Paid"/>
    <s v="AG"/>
    <x v="0"/>
    <n v="2017"/>
    <s v="1960"/>
    <s v="Spouse"/>
    <m/>
    <m/>
    <m/>
    <m/>
    <m/>
    <b v="0"/>
    <b v="0"/>
    <b v="1"/>
    <n v="533"/>
    <m/>
    <m/>
    <m/>
    <m/>
  </r>
  <r>
    <s v="Seifried, Stephen"/>
    <s v="Paid"/>
    <s v="A"/>
    <x v="0"/>
    <n v="2022"/>
    <n v="1989"/>
    <m/>
    <m/>
    <m/>
    <m/>
    <m/>
    <m/>
    <b v="0"/>
    <b v="0"/>
    <b v="0"/>
    <n v="533"/>
    <m/>
    <m/>
    <m/>
    <d v="2025-01-01T00:00:00"/>
  </r>
  <r>
    <s v="Shaffer, Daniel"/>
    <s v="Paid"/>
    <s v="A"/>
    <x v="0"/>
    <n v="2000"/>
    <m/>
    <m/>
    <m/>
    <m/>
    <m/>
    <m/>
    <m/>
    <b v="1"/>
    <b v="0"/>
    <b v="0"/>
    <n v="533"/>
    <m/>
    <m/>
    <m/>
    <m/>
  </r>
  <r>
    <s v="Shanahan, Chris"/>
    <s v="Paid"/>
    <s v="AG"/>
    <x v="0"/>
    <n v="2020"/>
    <s v="1966"/>
    <m/>
    <m/>
    <m/>
    <m/>
    <m/>
    <m/>
    <b v="0"/>
    <b v="0"/>
    <b v="0"/>
    <n v="533"/>
    <m/>
    <m/>
    <m/>
    <d v="2025-02-04T00:00:00"/>
  </r>
  <r>
    <s v="Sieling, James"/>
    <s v="Payment Plan"/>
    <s v="G"/>
    <x v="0"/>
    <n v="2018"/>
    <m/>
    <s v="Liz"/>
    <m/>
    <m/>
    <m/>
    <m/>
    <m/>
    <b v="0"/>
    <b v="1"/>
    <b v="0"/>
    <n v="373"/>
    <m/>
    <m/>
    <m/>
    <m/>
  </r>
  <r>
    <s v="Sileno, Robert"/>
    <s v="Paid"/>
    <s v="A"/>
    <x v="0"/>
    <n v="2002"/>
    <m/>
    <m/>
    <m/>
    <m/>
    <m/>
    <m/>
    <m/>
    <b v="0"/>
    <b v="0"/>
    <b v="0"/>
    <n v="533"/>
    <m/>
    <m/>
    <m/>
    <m/>
  </r>
  <r>
    <s v="Siska, Tom"/>
    <s v="Paid"/>
    <s v="A"/>
    <x v="0"/>
    <n v="2025"/>
    <n v="1961"/>
    <m/>
    <m/>
    <m/>
    <m/>
    <m/>
    <m/>
    <b v="0"/>
    <b v="0"/>
    <b v="0"/>
    <n v="533"/>
    <m/>
    <m/>
    <m/>
    <d v="2025-01-21T00:00:00"/>
  </r>
  <r>
    <s v="Sisti, James"/>
    <s v="Paid"/>
    <s v="AG"/>
    <x v="0"/>
    <n v="2015"/>
    <s v="1952"/>
    <s v="Jody"/>
    <m/>
    <m/>
    <m/>
    <m/>
    <m/>
    <b v="1"/>
    <b v="1"/>
    <b v="0"/>
    <n v="533"/>
    <m/>
    <m/>
    <m/>
    <m/>
  </r>
  <r>
    <s v="Sklar, Peter"/>
    <s v="Paid"/>
    <s v="AG"/>
    <x v="0"/>
    <n v="2019"/>
    <s v="1960"/>
    <m/>
    <m/>
    <m/>
    <m/>
    <s v="Son"/>
    <m/>
    <b v="1"/>
    <b v="0"/>
    <b v="1"/>
    <n v="533"/>
    <m/>
    <m/>
    <m/>
    <d v="2025-01-27T00:00:00"/>
  </r>
  <r>
    <s v="Smith, Robert"/>
    <s v="Paid"/>
    <s v="AG"/>
    <x v="0"/>
    <n v="2017"/>
    <s v="1976"/>
    <m/>
    <m/>
    <m/>
    <m/>
    <m/>
    <m/>
    <b v="0"/>
    <b v="0"/>
    <b v="0"/>
    <n v="533"/>
    <m/>
    <m/>
    <m/>
    <d v="2025-02-14T00:00:00"/>
  </r>
  <r>
    <s v="Solimine, Al"/>
    <s v="Paid"/>
    <s v="AG"/>
    <x v="0"/>
    <n v="2014"/>
    <s v="1962"/>
    <m/>
    <m/>
    <m/>
    <m/>
    <m/>
    <m/>
    <b v="1"/>
    <b v="0"/>
    <b v="0"/>
    <n v="533"/>
    <m/>
    <m/>
    <m/>
    <d v="2025-01-13T00:00:00"/>
  </r>
  <r>
    <s v="Sourial, Raymond"/>
    <s v="Paid"/>
    <s v="AG"/>
    <x v="0"/>
    <n v="2020"/>
    <s v="1971"/>
    <m/>
    <m/>
    <m/>
    <m/>
    <m/>
    <m/>
    <b v="0"/>
    <b v="0"/>
    <b v="0"/>
    <n v="533"/>
    <m/>
    <m/>
    <m/>
    <m/>
  </r>
  <r>
    <s v="Stanchak, Scott"/>
    <s v="Paid"/>
    <s v="HM"/>
    <x v="0"/>
    <n v="2019"/>
    <s v="1982"/>
    <m/>
    <m/>
    <m/>
    <m/>
    <m/>
    <m/>
    <b v="0"/>
    <b v="0"/>
    <b v="0"/>
    <s v="None"/>
    <n v="28"/>
    <m/>
    <m/>
    <m/>
  </r>
  <r>
    <s v="Stephens, Jeff"/>
    <s v="Paid"/>
    <s v="AG"/>
    <x v="0"/>
    <n v="2012"/>
    <m/>
    <m/>
    <m/>
    <m/>
    <m/>
    <m/>
    <m/>
    <b v="1"/>
    <b v="0"/>
    <b v="1"/>
    <n v="533"/>
    <m/>
    <m/>
    <m/>
    <d v="2025-01-21T00:00:00"/>
  </r>
  <r>
    <s v="Sternberg, Jason"/>
    <s v="Payment Plan"/>
    <s v="A"/>
    <x v="0"/>
    <n v="2024"/>
    <n v="1971"/>
    <m/>
    <m/>
    <m/>
    <m/>
    <m/>
    <m/>
    <b v="0"/>
    <b v="0"/>
    <b v="0"/>
    <n v="533"/>
    <m/>
    <m/>
    <m/>
    <m/>
  </r>
  <r>
    <s v="Sullivan, Ken"/>
    <s v="Paid"/>
    <s v="AG"/>
    <x v="0"/>
    <n v="2019"/>
    <s v="1973"/>
    <m/>
    <m/>
    <m/>
    <m/>
    <m/>
    <m/>
    <b v="1"/>
    <b v="0"/>
    <b v="0"/>
    <n v="533"/>
    <m/>
    <m/>
    <m/>
    <d v="2025-01-21T00:00:00"/>
  </r>
  <r>
    <s v="Sullivan, Ryan"/>
    <s v="Paid"/>
    <s v="A"/>
    <x v="0"/>
    <n v="2018"/>
    <m/>
    <m/>
    <m/>
    <m/>
    <m/>
    <m/>
    <m/>
    <b v="1"/>
    <b v="0"/>
    <b v="1"/>
    <n v="533"/>
    <m/>
    <m/>
    <m/>
    <m/>
  </r>
  <r>
    <s v="Swanson, Joseph"/>
    <s v="Payment Plan"/>
    <s v="AG"/>
    <x v="0"/>
    <n v="2025"/>
    <m/>
    <m/>
    <m/>
    <m/>
    <m/>
    <m/>
    <m/>
    <b v="0"/>
    <b v="0"/>
    <b v="0"/>
    <n v="533"/>
    <m/>
    <m/>
    <m/>
    <m/>
  </r>
  <r>
    <s v="Swede, Pamela"/>
    <s v="Paid"/>
    <s v="G+75"/>
    <x v="0"/>
    <n v="2017"/>
    <s v="75+"/>
    <m/>
    <m/>
    <m/>
    <m/>
    <m/>
    <s v="Grandson"/>
    <b v="0"/>
    <b v="0"/>
    <b v="0"/>
    <n v="373"/>
    <m/>
    <s v="X"/>
    <m/>
    <m/>
  </r>
  <r>
    <s v="Swisher, Forrest"/>
    <s v="Payment Plan"/>
    <s v="AG-Special"/>
    <x v="0"/>
    <n v="2023"/>
    <n v="1997"/>
    <m/>
    <m/>
    <m/>
    <m/>
    <m/>
    <m/>
    <b v="0"/>
    <b v="0"/>
    <b v="0"/>
    <s v="None"/>
    <m/>
    <m/>
    <m/>
    <m/>
  </r>
  <r>
    <s v="Tabatneck, Jim"/>
    <s v="Paid"/>
    <s v="A"/>
    <x v="0"/>
    <n v="2008"/>
    <m/>
    <s v="Anne"/>
    <m/>
    <m/>
    <m/>
    <m/>
    <m/>
    <b v="1"/>
    <b v="0"/>
    <b v="0"/>
    <n v="533"/>
    <m/>
    <m/>
    <m/>
    <d v="2025-01-27T00:00:00"/>
  </r>
  <r>
    <s v="Terpak, Scott"/>
    <s v="Paid"/>
    <s v="G"/>
    <x v="0"/>
    <n v="2021"/>
    <m/>
    <m/>
    <m/>
    <m/>
    <m/>
    <m/>
    <m/>
    <b v="0"/>
    <b v="0"/>
    <b v="0"/>
    <n v="373"/>
    <m/>
    <m/>
    <m/>
    <d v="2025-02-18T00:00:00"/>
  </r>
  <r>
    <s v="Tomback, Jeff"/>
    <s v="Paid"/>
    <s v="AGG"/>
    <x v="0"/>
    <n v="2020"/>
    <m/>
    <s v="Spouse"/>
    <m/>
    <m/>
    <m/>
    <m/>
    <m/>
    <b v="0"/>
    <b v="0"/>
    <b v="0"/>
    <n v="373"/>
    <m/>
    <m/>
    <m/>
    <d v="2025-02-18T00:00:00"/>
  </r>
  <r>
    <s v="Toole, Sherry"/>
    <s v="Paid"/>
    <s v="A"/>
    <x v="0"/>
    <n v="2023"/>
    <n v="1974"/>
    <m/>
    <m/>
    <m/>
    <m/>
    <m/>
    <m/>
    <b v="0"/>
    <b v="0"/>
    <b v="0"/>
    <n v="533"/>
    <m/>
    <m/>
    <m/>
    <d v="2025-02-15T00:00:00"/>
  </r>
  <r>
    <s v="Tooman, Christopher"/>
    <s v="Paid"/>
    <s v="A"/>
    <x v="0"/>
    <n v="1996"/>
    <m/>
    <m/>
    <m/>
    <m/>
    <m/>
    <m/>
    <m/>
    <b v="1"/>
    <b v="0"/>
    <b v="0"/>
    <n v="533"/>
    <m/>
    <m/>
    <m/>
    <d v="2025-02-04T00:00:00"/>
  </r>
  <r>
    <s v="Uhlein, Tom"/>
    <s v="Paid"/>
    <s v="A"/>
    <x v="0"/>
    <n v="2012"/>
    <m/>
    <s v="Amanda"/>
    <m/>
    <m/>
    <m/>
    <m/>
    <m/>
    <b v="0"/>
    <b v="0"/>
    <b v="0"/>
    <n v="533"/>
    <m/>
    <m/>
    <m/>
    <m/>
  </r>
  <r>
    <s v="Valente, Matthew"/>
    <s v="Paid"/>
    <s v="AG-Special"/>
    <x v="0"/>
    <n v="2024"/>
    <n v="1997"/>
    <m/>
    <m/>
    <m/>
    <m/>
    <m/>
    <m/>
    <b v="0"/>
    <b v="0"/>
    <b v="0"/>
    <s v="None"/>
    <m/>
    <m/>
    <m/>
    <d v="2025-02-01T00:00:00"/>
  </r>
  <r>
    <s v="Van Reeth, Scott"/>
    <s v="Paid"/>
    <s v="A"/>
    <x v="0"/>
    <n v="2014"/>
    <s v="1954"/>
    <m/>
    <m/>
    <m/>
    <m/>
    <m/>
    <m/>
    <b v="0"/>
    <b v="0"/>
    <b v="0"/>
    <n v="533"/>
    <m/>
    <m/>
    <m/>
    <d v="2025-01-27T00:00:00"/>
  </r>
  <r>
    <s v="Virgilito, Marcus"/>
    <s v="Payment Plan"/>
    <s v="A"/>
    <x v="0"/>
    <n v="2025"/>
    <n v="1992"/>
    <m/>
    <m/>
    <m/>
    <m/>
    <m/>
    <m/>
    <b v="0"/>
    <b v="0"/>
    <b v="0"/>
    <n v="266.5"/>
    <m/>
    <m/>
    <m/>
    <d v="2025-02-14T00:00:00"/>
  </r>
  <r>
    <s v="Walker, Andrew"/>
    <s v="Paid"/>
    <s v="AG"/>
    <x v="0"/>
    <n v="2024"/>
    <n v="1982"/>
    <m/>
    <m/>
    <m/>
    <m/>
    <m/>
    <m/>
    <b v="1"/>
    <b v="0"/>
    <b v="1"/>
    <n v="533"/>
    <m/>
    <m/>
    <m/>
    <d v="2025-02-14T00:00:00"/>
  </r>
  <r>
    <s v="Walter, Fred"/>
    <s v="Paid"/>
    <s v="AG"/>
    <x v="0"/>
    <n v="2013"/>
    <m/>
    <m/>
    <m/>
    <m/>
    <m/>
    <m/>
    <m/>
    <b v="0"/>
    <b v="0"/>
    <b v="0"/>
    <n v="533"/>
    <m/>
    <m/>
    <m/>
    <d v="2025-01-18T00:00:00"/>
  </r>
  <r>
    <s v="Ward, Patrick"/>
    <s v="Paid"/>
    <s v="AG"/>
    <x v="0"/>
    <n v="2025"/>
    <n v="1975"/>
    <m/>
    <s v="Lori"/>
    <m/>
    <m/>
    <m/>
    <m/>
    <b v="0"/>
    <b v="0"/>
    <b v="0"/>
    <n v="266.5"/>
    <m/>
    <m/>
    <m/>
    <m/>
  </r>
  <r>
    <s v="Webber, Don"/>
    <s v="Payment Plan"/>
    <s v="AGG+75"/>
    <x v="0"/>
    <n v="2023"/>
    <n v="1944"/>
    <m/>
    <m/>
    <m/>
    <m/>
    <m/>
    <m/>
    <b v="0"/>
    <b v="0"/>
    <b v="0"/>
    <s v="None"/>
    <m/>
    <s v="X"/>
    <m/>
    <m/>
  </r>
  <r>
    <s v="Weinstein, Brian"/>
    <s v="Payment Plan"/>
    <s v="G"/>
    <x v="0"/>
    <n v="2012"/>
    <m/>
    <m/>
    <m/>
    <m/>
    <m/>
    <m/>
    <m/>
    <b v="0"/>
    <b v="0"/>
    <b v="0"/>
    <n v="373"/>
    <m/>
    <m/>
    <m/>
    <m/>
  </r>
  <r>
    <s v="Weispfenning, Florian"/>
    <s v="Paid"/>
    <s v="AG"/>
    <x v="0"/>
    <n v="2020"/>
    <m/>
    <m/>
    <m/>
    <m/>
    <m/>
    <m/>
    <m/>
    <b v="0"/>
    <b v="0"/>
    <b v="0"/>
    <n v="533"/>
    <m/>
    <m/>
    <m/>
    <d v="2025-02-15T00:00:00"/>
  </r>
  <r>
    <s v="Weiss, Peter"/>
    <s v="Paid"/>
    <s v="A"/>
    <x v="0"/>
    <n v="1995"/>
    <m/>
    <m/>
    <m/>
    <m/>
    <m/>
    <m/>
    <m/>
    <b v="1"/>
    <b v="0"/>
    <b v="0"/>
    <n v="533"/>
    <m/>
    <m/>
    <m/>
    <m/>
  </r>
  <r>
    <s v="Wenger, Michael"/>
    <s v="Paid"/>
    <s v="A"/>
    <x v="0"/>
    <n v="2024"/>
    <n v="1970"/>
    <m/>
    <m/>
    <m/>
    <m/>
    <m/>
    <m/>
    <b v="0"/>
    <b v="0"/>
    <b v="0"/>
    <n v="533"/>
    <m/>
    <m/>
    <m/>
    <d v="2025-01-27T00:00:00"/>
  </r>
  <r>
    <s v="Williams, Robert"/>
    <s v="Payment Plan"/>
    <s v="A-Special"/>
    <x v="0"/>
    <n v="2023"/>
    <n v="1995"/>
    <m/>
    <m/>
    <m/>
    <m/>
    <m/>
    <m/>
    <b v="0"/>
    <b v="0"/>
    <b v="0"/>
    <s v="None"/>
    <m/>
    <m/>
    <m/>
    <m/>
  </r>
  <r>
    <s v="Wolf, Adam"/>
    <s v="Paid"/>
    <s v="AG"/>
    <x v="0"/>
    <n v="2018"/>
    <m/>
    <m/>
    <m/>
    <m/>
    <m/>
    <m/>
    <m/>
    <b v="1"/>
    <b v="0"/>
    <b v="0"/>
    <n v="533"/>
    <m/>
    <m/>
    <m/>
    <d v="2025-01-27T00:00:00"/>
  </r>
  <r>
    <s v="Womack, David"/>
    <s v="Payment Plan"/>
    <s v="A"/>
    <x v="0"/>
    <n v="2012"/>
    <m/>
    <m/>
    <m/>
    <m/>
    <m/>
    <m/>
    <m/>
    <b v="0"/>
    <b v="0"/>
    <b v="0"/>
    <n v="533"/>
    <m/>
    <m/>
    <m/>
    <m/>
  </r>
  <r>
    <s v="Wyatt, Darren"/>
    <s v="Paid"/>
    <s v="G"/>
    <x v="0"/>
    <n v="2016"/>
    <s v="1975"/>
    <m/>
    <m/>
    <m/>
    <m/>
    <m/>
    <m/>
    <b v="0"/>
    <b v="0"/>
    <b v="0"/>
    <n v="373"/>
    <m/>
    <m/>
    <m/>
    <m/>
  </r>
  <r>
    <s v="Yates, Becky"/>
    <s v="Paid"/>
    <s v="G+75"/>
    <x v="0"/>
    <n v="2000"/>
    <s v="75+"/>
    <m/>
    <m/>
    <m/>
    <m/>
    <m/>
    <m/>
    <b v="0"/>
    <b v="0"/>
    <b v="0"/>
    <n v="373"/>
    <m/>
    <s v="X"/>
    <m/>
    <m/>
  </r>
  <r>
    <s v="Zaranski, Adam"/>
    <s v="Paid"/>
    <s v="A"/>
    <x v="0"/>
    <n v="2010"/>
    <m/>
    <m/>
    <m/>
    <m/>
    <m/>
    <m/>
    <m/>
    <b v="1"/>
    <b v="0"/>
    <b v="0"/>
    <n v="533"/>
    <m/>
    <m/>
    <m/>
    <m/>
  </r>
  <r>
    <s v="Zarb, John"/>
    <s v="Paid"/>
    <s v="G"/>
    <x v="0"/>
    <n v="2021"/>
    <s v="1967"/>
    <s v="Karen"/>
    <m/>
    <m/>
    <s v="Jack"/>
    <m/>
    <m/>
    <b v="0"/>
    <b v="0"/>
    <b v="1"/>
    <n v="373"/>
    <n v="28"/>
    <m/>
    <m/>
    <m/>
  </r>
  <r>
    <s v="Zuna, Jenny"/>
    <s v="Paid"/>
    <s v="HM"/>
    <x v="0"/>
    <n v="2023"/>
    <n v="1986"/>
    <m/>
    <m/>
    <m/>
    <m/>
    <m/>
    <m/>
    <b v="0"/>
    <b v="0"/>
    <b v="0"/>
    <s v="None"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1:F17" firstHeaderRow="1" firstDataRow="2" firstDataCol="1"/>
  <pivotFields count="17">
    <pivotField dataField="1" showAll="0"/>
    <pivotField axis="axisCol" showAll="0">
      <items count="9">
        <item x="0"/>
        <item x="1"/>
        <item x="3"/>
        <item m="1" x="4"/>
        <item x="2"/>
        <item m="1" x="6"/>
        <item m="1" x="5"/>
        <item m="1" x="7"/>
        <item t="default"/>
      </items>
    </pivotField>
    <pivotField axis="axisRow" showAll="0">
      <items count="16">
        <item x="2"/>
        <item x="0"/>
        <item x="7"/>
        <item x="5"/>
        <item x="1"/>
        <item x="8"/>
        <item x="11"/>
        <item x="3"/>
        <item x="9"/>
        <item x="4"/>
        <item x="12"/>
        <item x="6"/>
        <item m="1" x="14"/>
        <item x="10"/>
        <item x="13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" cacheId="16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H3:I7" firstHeaderRow="1" firstDataRow="1" firstDataCol="1"/>
  <pivotFields count="20"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16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20:G35" firstHeaderRow="0" firstDataRow="1" firstDataCol="1"/>
  <pivotFields count="12">
    <pivotField showAll="0"/>
    <pivotField showAll="0" defaultSubtotal="0"/>
    <pivotField axis="axisRow" showAll="0">
      <items count="16">
        <item x="2"/>
        <item x="0"/>
        <item x="7"/>
        <item x="5"/>
        <item x="1"/>
        <item x="8"/>
        <item x="11"/>
        <item x="3"/>
        <item x="9"/>
        <item x="4"/>
        <item x="12"/>
        <item x="6"/>
        <item m="1" x="14"/>
        <item x="10"/>
        <item x="13"/>
        <item t="default"/>
      </items>
    </pivotField>
    <pivotField showAll="0"/>
    <pivotField showAll="0"/>
    <pivotField showAll="0"/>
    <pivotField dataField="1" showAll="0"/>
    <pivotField dataField="1" showAll="0" defaultSubtotal="0"/>
    <pivotField dataField="1" showAll="0"/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B" fld="6" subtotal="count" baseField="0" baseItem="0"/>
    <dataField name="Count of B-Free" fld="7" subtotal="count" baseField="0" baseItem="0"/>
    <dataField name="Count of HF" fld="8" subtotal="count" baseField="0" baseItem="0"/>
    <dataField name="Count of J" fld="9" subtotal="count" baseField="0" baseItem="0"/>
    <dataField name="Count of F" fld="10" subtotal="count" baseField="0" baseItem="0"/>
    <dataField name="Count of 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7" dT="2025-06-30T16:27:31.66" personId="{86F727D7-CAAA-4B67-A12C-9597D1638689}" id="{DC621FBB-5CB1-46E9-B961-6AD165AECA11}">
    <text>No min, moving half year</text>
  </threadedComment>
  <threadedComment ref="P90" dT="2025-07-11T17:14:24.07" personId="{86F727D7-CAAA-4B67-A12C-9597D1638689}" id="{39A8235D-6016-46A1-B17B-6834033243D4}">
    <text>Mid Season Promo</text>
  </threadedComment>
  <threadedComment ref="P156" dT="2025-06-27T14:29:58.72" personId="{86F727D7-CAAA-4B67-A12C-9597D1638689}" id="{B68E0EC7-A310-401D-AE8E-9E737C60AF03}">
    <text>Mid-season, ½ food min</text>
  </threadedComment>
  <threadedComment ref="P246" dT="2025-06-23T14:59:57.57" personId="{86F727D7-CAAA-4B67-A12C-9597D1638689}" id="{BBB96E87-0E19-4833-A334-5BC4E2F16D8B}">
    <text>Mid-season, ½ food min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enscaturro@hotmail.com" TargetMode="External"/><Relationship Id="rId13" Type="http://schemas.openxmlformats.org/officeDocument/2006/relationships/hyperlink" Target="mailto:wcarey@deloitte.com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mailto:cmcplanet@aol.com" TargetMode="External"/><Relationship Id="rId7" Type="http://schemas.openxmlformats.org/officeDocument/2006/relationships/hyperlink" Target="mailto:lflower@optonline.net" TargetMode="External"/><Relationship Id="rId12" Type="http://schemas.openxmlformats.org/officeDocument/2006/relationships/hyperlink" Target="mailto:pofolktwo@gmail.com" TargetMode="External"/><Relationship Id="rId17" Type="http://schemas.openxmlformats.org/officeDocument/2006/relationships/hyperlink" Target="mailto:robert.minarick@gmail.com" TargetMode="External"/><Relationship Id="rId2" Type="http://schemas.openxmlformats.org/officeDocument/2006/relationships/hyperlink" Target="mailto:bill.wilson.ny@gmail.com" TargetMode="External"/><Relationship Id="rId16" Type="http://schemas.openxmlformats.org/officeDocument/2006/relationships/hyperlink" Target="mailto:pageperkinson@gmail.com" TargetMode="External"/><Relationship Id="rId20" Type="http://schemas.openxmlformats.org/officeDocument/2006/relationships/comments" Target="../comments4.xml"/><Relationship Id="rId1" Type="http://schemas.openxmlformats.org/officeDocument/2006/relationships/hyperlink" Target="mailto:glynchnef@yahoo.com" TargetMode="External"/><Relationship Id="rId6" Type="http://schemas.openxmlformats.org/officeDocument/2006/relationships/hyperlink" Target="mailto:hughz4@yahoo.com" TargetMode="External"/><Relationship Id="rId11" Type="http://schemas.openxmlformats.org/officeDocument/2006/relationships/hyperlink" Target="mailto:WJMeneely@gmail.com" TargetMode="External"/><Relationship Id="rId5" Type="http://schemas.openxmlformats.org/officeDocument/2006/relationships/hyperlink" Target="mailto:matthewvincentconnolly@gmail.com" TargetMode="External"/><Relationship Id="rId15" Type="http://schemas.openxmlformats.org/officeDocument/2006/relationships/hyperlink" Target="mailto:mmermini2@yahoo.com" TargetMode="External"/><Relationship Id="rId10" Type="http://schemas.openxmlformats.org/officeDocument/2006/relationships/hyperlink" Target="mailto:jacksposa@gmail.com" TargetMode="External"/><Relationship Id="rId19" Type="http://schemas.openxmlformats.org/officeDocument/2006/relationships/vmlDrawing" Target="../drawings/vmlDrawing4.vml"/><Relationship Id="rId4" Type="http://schemas.openxmlformats.org/officeDocument/2006/relationships/hyperlink" Target="mailto:LouisRocco@mac.com" TargetMode="External"/><Relationship Id="rId9" Type="http://schemas.openxmlformats.org/officeDocument/2006/relationships/hyperlink" Target="mailto:kristan107bava@gmail.com" TargetMode="External"/><Relationship Id="rId14" Type="http://schemas.openxmlformats.org/officeDocument/2006/relationships/hyperlink" Target="mailto:granamax@yahoo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zoomScale="80" zoomScaleNormal="80" workbookViewId="0">
      <selection activeCell="W28" sqref="W28"/>
    </sheetView>
  </sheetViews>
  <sheetFormatPr defaultRowHeight="15" x14ac:dyDescent="0.25"/>
  <cols>
    <col min="1" max="1" width="13.7109375" bestFit="1" customWidth="1"/>
    <col min="2" max="2" width="10.140625" bestFit="1" customWidth="1"/>
    <col min="3" max="3" width="15" bestFit="1" customWidth="1"/>
    <col min="4" max="4" width="11.28515625" bestFit="1" customWidth="1"/>
    <col min="5" max="5" width="9.7109375" bestFit="1" customWidth="1"/>
    <col min="6" max="7" width="10" bestFit="1" customWidth="1"/>
    <col min="8" max="8" width="13.7109375" bestFit="1" customWidth="1"/>
    <col min="9" max="9" width="14.42578125" bestFit="1" customWidth="1"/>
    <col min="10" max="10" width="15.5703125" customWidth="1"/>
    <col min="11" max="11" width="13.42578125" customWidth="1"/>
    <col min="12" max="12" width="7.42578125" customWidth="1"/>
    <col min="13" max="13" width="11.5703125" customWidth="1"/>
    <col min="14" max="15" width="16.7109375" bestFit="1" customWidth="1"/>
    <col min="16" max="16" width="18.85546875" bestFit="1" customWidth="1"/>
    <col min="17" max="17" width="19.85546875" bestFit="1" customWidth="1"/>
  </cols>
  <sheetData>
    <row r="1" spans="1:9" x14ac:dyDescent="0.25">
      <c r="A1" s="56" t="s">
        <v>740</v>
      </c>
      <c r="B1" s="56" t="s">
        <v>736</v>
      </c>
    </row>
    <row r="2" spans="1:9" x14ac:dyDescent="0.25">
      <c r="A2" s="56" t="s">
        <v>739</v>
      </c>
      <c r="B2" t="s">
        <v>10</v>
      </c>
      <c r="C2" t="s">
        <v>580</v>
      </c>
      <c r="D2" t="s">
        <v>737</v>
      </c>
      <c r="E2" t="s">
        <v>1005</v>
      </c>
      <c r="F2" t="s">
        <v>738</v>
      </c>
    </row>
    <row r="3" spans="1:9" x14ac:dyDescent="0.25">
      <c r="A3" s="4" t="s">
        <v>7</v>
      </c>
      <c r="B3" s="93">
        <v>85</v>
      </c>
      <c r="C3" s="93">
        <v>18</v>
      </c>
      <c r="D3" s="93"/>
      <c r="E3" s="93">
        <v>1</v>
      </c>
      <c r="F3" s="93">
        <v>104</v>
      </c>
      <c r="H3" s="56" t="s">
        <v>739</v>
      </c>
      <c r="I3" t="s">
        <v>740</v>
      </c>
    </row>
    <row r="4" spans="1:9" x14ac:dyDescent="0.25">
      <c r="A4" s="4" t="s">
        <v>25</v>
      </c>
      <c r="B4" s="93">
        <v>55</v>
      </c>
      <c r="C4" s="93">
        <v>13</v>
      </c>
      <c r="D4" s="93"/>
      <c r="E4" s="93"/>
      <c r="F4" s="93">
        <v>68</v>
      </c>
      <c r="H4" s="4" t="s">
        <v>347</v>
      </c>
      <c r="I4" s="93">
        <v>244</v>
      </c>
    </row>
    <row r="5" spans="1:9" x14ac:dyDescent="0.25">
      <c r="A5" s="4" t="s">
        <v>9</v>
      </c>
      <c r="B5" s="93">
        <v>8</v>
      </c>
      <c r="C5" s="93">
        <v>1</v>
      </c>
      <c r="D5" s="93"/>
      <c r="E5" s="93"/>
      <c r="F5" s="93">
        <v>9</v>
      </c>
      <c r="H5" s="4" t="s">
        <v>737</v>
      </c>
      <c r="I5" s="93"/>
    </row>
    <row r="6" spans="1:9" x14ac:dyDescent="0.25">
      <c r="A6" s="4" t="s">
        <v>29</v>
      </c>
      <c r="B6" s="93">
        <v>4</v>
      </c>
      <c r="C6" s="93">
        <v>1</v>
      </c>
      <c r="D6" s="93"/>
      <c r="E6" s="93"/>
      <c r="F6" s="93">
        <v>5</v>
      </c>
      <c r="H6" s="4" t="s">
        <v>433</v>
      </c>
      <c r="I6" s="93">
        <v>12</v>
      </c>
    </row>
    <row r="7" spans="1:9" x14ac:dyDescent="0.25">
      <c r="A7" s="4" t="s">
        <v>12</v>
      </c>
      <c r="B7" s="93">
        <v>7</v>
      </c>
      <c r="C7" s="93"/>
      <c r="D7" s="93"/>
      <c r="E7" s="93"/>
      <c r="F7" s="93">
        <v>7</v>
      </c>
      <c r="H7" s="4" t="s">
        <v>738</v>
      </c>
      <c r="I7" s="93">
        <v>256</v>
      </c>
    </row>
    <row r="8" spans="1:9" x14ac:dyDescent="0.25">
      <c r="A8" s="4" t="s">
        <v>19</v>
      </c>
      <c r="B8" s="93">
        <v>2</v>
      </c>
      <c r="C8" s="93">
        <v>2</v>
      </c>
      <c r="D8" s="93"/>
      <c r="E8" s="93"/>
      <c r="F8" s="93">
        <v>4</v>
      </c>
    </row>
    <row r="9" spans="1:9" x14ac:dyDescent="0.25">
      <c r="A9" s="4" t="s">
        <v>26</v>
      </c>
      <c r="B9" s="93"/>
      <c r="C9" s="93">
        <v>2</v>
      </c>
      <c r="D9" s="93"/>
      <c r="E9" s="93"/>
      <c r="F9" s="93">
        <v>2</v>
      </c>
    </row>
    <row r="10" spans="1:9" x14ac:dyDescent="0.25">
      <c r="A10" s="4" t="s">
        <v>11</v>
      </c>
      <c r="B10" s="93">
        <v>14</v>
      </c>
      <c r="C10" s="93">
        <v>6</v>
      </c>
      <c r="D10" s="93"/>
      <c r="E10" s="93"/>
      <c r="F10" s="93">
        <v>20</v>
      </c>
    </row>
    <row r="11" spans="1:9" x14ac:dyDescent="0.25">
      <c r="A11" s="4" t="s">
        <v>16</v>
      </c>
      <c r="B11" s="93">
        <v>7</v>
      </c>
      <c r="C11" s="93"/>
      <c r="D11" s="93"/>
      <c r="E11" s="93"/>
      <c r="F11" s="93">
        <v>7</v>
      </c>
    </row>
    <row r="12" spans="1:9" x14ac:dyDescent="0.25">
      <c r="A12" s="4" t="s">
        <v>14</v>
      </c>
      <c r="B12" s="93">
        <v>8</v>
      </c>
      <c r="C12" s="93"/>
      <c r="D12" s="93"/>
      <c r="E12" s="93"/>
      <c r="F12" s="93">
        <v>8</v>
      </c>
    </row>
    <row r="13" spans="1:9" x14ac:dyDescent="0.25">
      <c r="A13" s="4" t="s">
        <v>8</v>
      </c>
      <c r="B13" s="93">
        <v>1</v>
      </c>
      <c r="C13" s="93"/>
      <c r="D13" s="93"/>
      <c r="E13" s="93"/>
      <c r="F13" s="93">
        <v>1</v>
      </c>
    </row>
    <row r="14" spans="1:9" x14ac:dyDescent="0.25">
      <c r="A14" s="4" t="s">
        <v>17</v>
      </c>
      <c r="B14" s="93">
        <v>16</v>
      </c>
      <c r="C14" s="93">
        <v>4</v>
      </c>
      <c r="D14" s="93"/>
      <c r="E14" s="93"/>
      <c r="F14" s="93">
        <v>20</v>
      </c>
    </row>
    <row r="15" spans="1:9" x14ac:dyDescent="0.25">
      <c r="A15" s="4" t="s">
        <v>20</v>
      </c>
      <c r="B15" s="93">
        <v>1</v>
      </c>
      <c r="C15" s="93"/>
      <c r="D15" s="93"/>
      <c r="E15" s="93"/>
      <c r="F15" s="93">
        <v>1</v>
      </c>
    </row>
    <row r="16" spans="1:9" x14ac:dyDescent="0.25">
      <c r="A16" s="4" t="s">
        <v>737</v>
      </c>
      <c r="B16" s="93"/>
      <c r="C16" s="93"/>
      <c r="D16" s="93"/>
      <c r="E16" s="93"/>
      <c r="F16" s="93"/>
    </row>
    <row r="17" spans="1:10" x14ac:dyDescent="0.25">
      <c r="A17" s="4" t="s">
        <v>738</v>
      </c>
      <c r="B17" s="93">
        <v>208</v>
      </c>
      <c r="C17" s="93">
        <v>47</v>
      </c>
      <c r="D17" s="93"/>
      <c r="E17" s="93">
        <v>1</v>
      </c>
      <c r="F17" s="93">
        <v>256</v>
      </c>
    </row>
    <row r="20" spans="1:10" x14ac:dyDescent="0.25">
      <c r="A20" s="56" t="s">
        <v>739</v>
      </c>
      <c r="B20" t="s">
        <v>741</v>
      </c>
      <c r="C20" t="s">
        <v>1008</v>
      </c>
      <c r="D20" t="s">
        <v>742</v>
      </c>
      <c r="E20" t="s">
        <v>743</v>
      </c>
      <c r="F20" t="s">
        <v>744</v>
      </c>
      <c r="G20" t="s">
        <v>745</v>
      </c>
      <c r="J20" s="9"/>
    </row>
    <row r="21" spans="1:10" x14ac:dyDescent="0.25">
      <c r="A21" s="4" t="s">
        <v>7</v>
      </c>
      <c r="B21" s="93">
        <v>14</v>
      </c>
      <c r="C21" s="93">
        <v>2</v>
      </c>
      <c r="D21" s="93"/>
      <c r="E21" s="93">
        <v>1</v>
      </c>
      <c r="F21" s="93">
        <v>5</v>
      </c>
      <c r="G21" s="93"/>
      <c r="J21" s="9"/>
    </row>
    <row r="22" spans="1:10" x14ac:dyDescent="0.25">
      <c r="A22" s="4" t="s">
        <v>25</v>
      </c>
      <c r="B22" s="93">
        <v>13</v>
      </c>
      <c r="C22" s="93">
        <v>4</v>
      </c>
      <c r="D22" s="93"/>
      <c r="E22" s="93">
        <v>1</v>
      </c>
      <c r="F22" s="93">
        <v>3</v>
      </c>
      <c r="G22" s="93"/>
      <c r="J22" s="9"/>
    </row>
    <row r="23" spans="1:10" x14ac:dyDescent="0.25">
      <c r="A23" s="4" t="s">
        <v>9</v>
      </c>
      <c r="B23" s="93">
        <v>1</v>
      </c>
      <c r="C23" s="93"/>
      <c r="D23" s="93"/>
      <c r="E23" s="93"/>
      <c r="F23" s="93">
        <v>2</v>
      </c>
      <c r="G23" s="93"/>
    </row>
    <row r="24" spans="1:10" x14ac:dyDescent="0.25">
      <c r="A24" s="4" t="s">
        <v>29</v>
      </c>
      <c r="B24" s="93"/>
      <c r="C24" s="93"/>
      <c r="D24" s="93">
        <v>1</v>
      </c>
      <c r="E24" s="93"/>
      <c r="F24" s="93"/>
      <c r="G24" s="93"/>
    </row>
    <row r="25" spans="1:10" x14ac:dyDescent="0.25">
      <c r="A25" s="4" t="s">
        <v>12</v>
      </c>
      <c r="B25" s="93">
        <v>1</v>
      </c>
      <c r="C25" s="93">
        <v>2</v>
      </c>
      <c r="D25" s="93"/>
      <c r="E25" s="93"/>
      <c r="F25" s="93"/>
      <c r="G25" s="93"/>
    </row>
    <row r="26" spans="1:10" x14ac:dyDescent="0.25">
      <c r="A26" s="4" t="s">
        <v>19</v>
      </c>
      <c r="B26" s="93"/>
      <c r="C26" s="93"/>
      <c r="D26" s="93"/>
      <c r="E26" s="93"/>
      <c r="F26" s="93"/>
      <c r="G26" s="93"/>
    </row>
    <row r="27" spans="1:10" x14ac:dyDescent="0.25">
      <c r="A27" s="4" t="s">
        <v>26</v>
      </c>
      <c r="B27" s="93"/>
      <c r="C27" s="93"/>
      <c r="D27" s="93"/>
      <c r="E27" s="93"/>
      <c r="F27" s="93"/>
      <c r="G27" s="93"/>
    </row>
    <row r="28" spans="1:10" x14ac:dyDescent="0.25">
      <c r="A28" s="4" t="s">
        <v>11</v>
      </c>
      <c r="B28" s="93">
        <v>5</v>
      </c>
      <c r="C28" s="93"/>
      <c r="D28" s="93">
        <v>1</v>
      </c>
      <c r="E28" s="93">
        <v>1</v>
      </c>
      <c r="F28" s="93">
        <v>1</v>
      </c>
      <c r="G28" s="93"/>
    </row>
    <row r="29" spans="1:10" x14ac:dyDescent="0.25">
      <c r="A29" s="4" t="s">
        <v>16</v>
      </c>
      <c r="B29" s="93">
        <v>3</v>
      </c>
      <c r="C29" s="93"/>
      <c r="D29" s="93">
        <v>1</v>
      </c>
      <c r="E29" s="93"/>
      <c r="F29" s="93"/>
      <c r="G29" s="93">
        <v>1</v>
      </c>
    </row>
    <row r="30" spans="1:10" x14ac:dyDescent="0.25">
      <c r="A30" s="4" t="s">
        <v>14</v>
      </c>
      <c r="B30" s="93">
        <v>2</v>
      </c>
      <c r="C30" s="93"/>
      <c r="D30" s="93"/>
      <c r="E30" s="93"/>
      <c r="F30" s="93"/>
      <c r="G30" s="93"/>
    </row>
    <row r="31" spans="1:10" x14ac:dyDescent="0.25">
      <c r="A31" s="4" t="s">
        <v>8</v>
      </c>
      <c r="B31" s="93"/>
      <c r="C31" s="93"/>
      <c r="D31" s="93"/>
      <c r="E31" s="93"/>
      <c r="F31" s="93"/>
      <c r="G31" s="93"/>
    </row>
    <row r="32" spans="1:10" x14ac:dyDescent="0.25">
      <c r="A32" s="4" t="s">
        <v>17</v>
      </c>
      <c r="B32" s="93">
        <v>1</v>
      </c>
      <c r="C32" s="93"/>
      <c r="D32" s="93"/>
      <c r="E32" s="93"/>
      <c r="F32" s="93"/>
      <c r="G32" s="93">
        <v>1</v>
      </c>
    </row>
    <row r="33" spans="1:7" x14ac:dyDescent="0.25">
      <c r="A33" s="4" t="s">
        <v>20</v>
      </c>
      <c r="B33" s="93"/>
      <c r="C33" s="93"/>
      <c r="D33" s="93"/>
      <c r="E33" s="93"/>
      <c r="F33" s="93"/>
      <c r="G33" s="93"/>
    </row>
    <row r="34" spans="1:7" x14ac:dyDescent="0.25">
      <c r="A34" s="4" t="s">
        <v>737</v>
      </c>
      <c r="B34" s="93"/>
      <c r="C34" s="93"/>
      <c r="D34" s="93"/>
      <c r="E34" s="93"/>
      <c r="F34" s="93"/>
      <c r="G34" s="93"/>
    </row>
    <row r="35" spans="1:7" x14ac:dyDescent="0.25">
      <c r="A35" s="4" t="s">
        <v>738</v>
      </c>
      <c r="B35" s="93">
        <v>40</v>
      </c>
      <c r="C35" s="93">
        <v>8</v>
      </c>
      <c r="D35" s="93">
        <v>3</v>
      </c>
      <c r="E35" s="93">
        <v>3</v>
      </c>
      <c r="F35" s="93">
        <v>11</v>
      </c>
      <c r="G35" s="93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O78"/>
  <sheetViews>
    <sheetView zoomScale="80" zoomScaleNormal="80" workbookViewId="0">
      <selection activeCell="I1" sqref="I1:O11"/>
    </sheetView>
  </sheetViews>
  <sheetFormatPr defaultRowHeight="15" x14ac:dyDescent="0.25"/>
  <cols>
    <col min="2" max="2" width="16" bestFit="1" customWidth="1"/>
    <col min="3" max="3" width="12.28515625" bestFit="1" customWidth="1"/>
    <col min="4" max="4" width="17.28515625" bestFit="1" customWidth="1"/>
    <col min="5" max="5" width="21.7109375" bestFit="1" customWidth="1"/>
    <col min="6" max="6" width="17.85546875" style="2" bestFit="1" customWidth="1"/>
    <col min="7" max="7" width="26.85546875" customWidth="1"/>
    <col min="12" max="12" width="18.140625" bestFit="1" customWidth="1"/>
    <col min="13" max="13" width="20.7109375" bestFit="1" customWidth="1"/>
    <col min="14" max="14" width="17.85546875" bestFit="1" customWidth="1"/>
    <col min="15" max="15" width="10.7109375" bestFit="1" customWidth="1"/>
  </cols>
  <sheetData>
    <row r="1" spans="1:15" x14ac:dyDescent="0.25">
      <c r="B1" s="6" t="s">
        <v>558</v>
      </c>
      <c r="C1" s="6" t="s">
        <v>559</v>
      </c>
      <c r="D1" s="6" t="s">
        <v>23</v>
      </c>
      <c r="E1" s="6"/>
      <c r="F1" s="5" t="s">
        <v>557</v>
      </c>
      <c r="G1" s="6" t="s">
        <v>556</v>
      </c>
      <c r="J1" s="6" t="s">
        <v>558</v>
      </c>
      <c r="K1" s="6" t="s">
        <v>559</v>
      </c>
      <c r="L1" s="6" t="s">
        <v>23</v>
      </c>
      <c r="M1" s="6"/>
      <c r="N1" s="5" t="s">
        <v>557</v>
      </c>
      <c r="O1" s="6" t="s">
        <v>556</v>
      </c>
    </row>
    <row r="2" spans="1:15" x14ac:dyDescent="0.25">
      <c r="A2" s="66">
        <v>1</v>
      </c>
      <c r="B2" s="67" t="s">
        <v>523</v>
      </c>
      <c r="C2" s="66" t="s">
        <v>439</v>
      </c>
      <c r="D2" s="66" t="s">
        <v>144</v>
      </c>
      <c r="E2" s="66" t="str">
        <f>+VLOOKUP(D2,'2025 Master'!A:A,1,FALSE)</f>
        <v>Federici, Alan</v>
      </c>
      <c r="F2" s="2" t="s">
        <v>829</v>
      </c>
      <c r="I2" t="s">
        <v>588</v>
      </c>
      <c r="N2" s="2"/>
    </row>
    <row r="3" spans="1:15" x14ac:dyDescent="0.25">
      <c r="A3">
        <v>2</v>
      </c>
      <c r="B3" s="26" t="s">
        <v>459</v>
      </c>
      <c r="C3" t="s">
        <v>817</v>
      </c>
      <c r="D3" t="s">
        <v>818</v>
      </c>
      <c r="E3" t="str">
        <f>+VLOOKUP(D3,'2025 Master'!A:A,1,FALSE)</f>
        <v>Caporrimo, Jim</v>
      </c>
      <c r="F3" s="2" t="b">
        <v>1</v>
      </c>
      <c r="I3">
        <v>13</v>
      </c>
      <c r="J3" t="s">
        <v>815</v>
      </c>
      <c r="L3" s="35" t="s">
        <v>205</v>
      </c>
      <c r="M3" t="str">
        <f>+VLOOKUP(L3,'2025 Master'!A:A,1,FALSE)</f>
        <v>Sisti, James</v>
      </c>
      <c r="N3" s="2" t="b">
        <v>1</v>
      </c>
    </row>
    <row r="4" spans="1:15" x14ac:dyDescent="0.25">
      <c r="A4">
        <v>3</v>
      </c>
      <c r="B4" s="26" t="s">
        <v>227</v>
      </c>
      <c r="C4" t="s">
        <v>441</v>
      </c>
      <c r="D4" t="s">
        <v>381</v>
      </c>
      <c r="E4" t="str">
        <f>+VLOOKUP(D4,'2025 Master'!A:A,1,FALSE)</f>
        <v>Edmonds, Patrick</v>
      </c>
      <c r="F4" s="2" t="b">
        <v>1</v>
      </c>
      <c r="I4">
        <v>14</v>
      </c>
      <c r="J4" t="s">
        <v>816</v>
      </c>
      <c r="L4" s="35"/>
      <c r="N4" s="2"/>
    </row>
    <row r="5" spans="1:15" x14ac:dyDescent="0.25">
      <c r="A5">
        <v>4</v>
      </c>
      <c r="B5" s="26" t="s">
        <v>70</v>
      </c>
      <c r="C5" t="s">
        <v>442</v>
      </c>
      <c r="D5" t="s">
        <v>134</v>
      </c>
      <c r="E5" t="str">
        <f>+VLOOKUP(D5,'2025 Master'!A:A,1,FALSE)</f>
        <v>Hasenbein, Chris</v>
      </c>
      <c r="F5" s="2" t="b">
        <v>1</v>
      </c>
      <c r="I5">
        <v>15</v>
      </c>
      <c r="J5" t="s">
        <v>589</v>
      </c>
      <c r="L5" s="35" t="s">
        <v>134</v>
      </c>
      <c r="M5" t="str">
        <f>+VLOOKUP(L5,'2025 Master'!A:A,1,FALSE)</f>
        <v>Hasenbein, Chris</v>
      </c>
      <c r="N5" s="2" t="b">
        <v>1</v>
      </c>
    </row>
    <row r="6" spans="1:15" x14ac:dyDescent="0.25">
      <c r="A6">
        <v>5</v>
      </c>
      <c r="B6" s="26" t="s">
        <v>70</v>
      </c>
      <c r="C6" t="s">
        <v>443</v>
      </c>
      <c r="D6" t="s">
        <v>105</v>
      </c>
      <c r="E6" t="str">
        <f>+VLOOKUP(D6,'2025 Master'!A:A,1,FALSE)</f>
        <v>Depetris, Chris</v>
      </c>
      <c r="F6" s="2" t="b">
        <v>1</v>
      </c>
      <c r="I6">
        <v>16</v>
      </c>
      <c r="J6" t="s">
        <v>511</v>
      </c>
      <c r="L6" s="35" t="s">
        <v>50</v>
      </c>
      <c r="M6" t="str">
        <f>+VLOOKUP(L6,'2025 Master'!A:A,1,FALSE)</f>
        <v>Rogers, Lee</v>
      </c>
      <c r="N6" s="2" t="b">
        <v>1</v>
      </c>
    </row>
    <row r="7" spans="1:15" x14ac:dyDescent="0.25">
      <c r="A7">
        <v>6</v>
      </c>
      <c r="B7" s="26" t="s">
        <v>591</v>
      </c>
      <c r="C7" t="s">
        <v>590</v>
      </c>
      <c r="D7" t="s">
        <v>301</v>
      </c>
      <c r="E7" t="str">
        <f>+VLOOKUP(D7,'2025 Master'!A:A,1,FALSE)</f>
        <v>Berg, Aaron</v>
      </c>
      <c r="F7" s="2" t="b">
        <v>1</v>
      </c>
      <c r="I7">
        <v>17</v>
      </c>
      <c r="J7" t="s">
        <v>826</v>
      </c>
      <c r="L7" s="35" t="s">
        <v>756</v>
      </c>
      <c r="M7" t="str">
        <f>+VLOOKUP(L7,'2025 Master'!A:A,1,FALSE)</f>
        <v>Phelan, Christopher</v>
      </c>
      <c r="N7" s="2" t="b">
        <v>1</v>
      </c>
    </row>
    <row r="8" spans="1:15" x14ac:dyDescent="0.25">
      <c r="A8">
        <v>7</v>
      </c>
      <c r="B8" s="26" t="s">
        <v>444</v>
      </c>
      <c r="C8" t="s">
        <v>445</v>
      </c>
      <c r="D8" t="s">
        <v>168</v>
      </c>
      <c r="E8" t="str">
        <f>+VLOOKUP(D8,'2025 Master'!A:A,1,FALSE)</f>
        <v>Bolton, Jonathan</v>
      </c>
      <c r="F8" s="2" t="b">
        <v>1</v>
      </c>
      <c r="I8">
        <v>18</v>
      </c>
      <c r="J8" t="s">
        <v>452</v>
      </c>
      <c r="L8" s="35" t="s">
        <v>151</v>
      </c>
      <c r="M8" t="str">
        <f>+VLOOKUP(L8,'2025 Master'!A:A,1,FALSE)</f>
        <v>Biagini, Randy</v>
      </c>
      <c r="N8" s="2" t="b">
        <v>1</v>
      </c>
    </row>
    <row r="9" spans="1:15" x14ac:dyDescent="0.25">
      <c r="A9">
        <v>8</v>
      </c>
      <c r="B9" s="26" t="s">
        <v>76</v>
      </c>
      <c r="C9" t="s">
        <v>446</v>
      </c>
      <c r="D9" t="s">
        <v>177</v>
      </c>
      <c r="E9" t="str">
        <f>+VLOOKUP(D9,'2025 Master'!A:A,1,FALSE)</f>
        <v>Axberg, George</v>
      </c>
      <c r="F9" s="2" t="b">
        <v>1</v>
      </c>
      <c r="I9">
        <v>20</v>
      </c>
      <c r="J9" t="s">
        <v>783</v>
      </c>
      <c r="L9" s="35" t="s">
        <v>254</v>
      </c>
      <c r="M9" t="str">
        <f>+VLOOKUP(L9,'2025 Master'!A:A,1,FALSE)</f>
        <v>Sieling, James</v>
      </c>
      <c r="N9" s="2" t="b">
        <v>1</v>
      </c>
    </row>
    <row r="10" spans="1:15" x14ac:dyDescent="0.25">
      <c r="A10">
        <v>9</v>
      </c>
      <c r="B10" s="26" t="s">
        <v>447</v>
      </c>
      <c r="C10" t="s">
        <v>448</v>
      </c>
      <c r="D10" t="s">
        <v>386</v>
      </c>
      <c r="E10" t="str">
        <f>+VLOOKUP(D10,'2025 Master'!A:A,1,FALSE)</f>
        <v>Keeler Jr., Paul</v>
      </c>
      <c r="F10" s="2" t="b">
        <v>1</v>
      </c>
    </row>
    <row r="11" spans="1:15" x14ac:dyDescent="0.25">
      <c r="A11">
        <v>10</v>
      </c>
      <c r="B11" s="26" t="s">
        <v>750</v>
      </c>
      <c r="C11" t="s">
        <v>749</v>
      </c>
      <c r="D11" t="s">
        <v>698</v>
      </c>
      <c r="E11" t="str">
        <f>+VLOOKUP(D11,'2025 Master'!A:A,1,FALSE)</f>
        <v>Perkinson, Page</v>
      </c>
      <c r="F11" s="2" t="b">
        <v>1</v>
      </c>
    </row>
    <row r="12" spans="1:15" x14ac:dyDescent="0.25">
      <c r="A12">
        <v>11</v>
      </c>
      <c r="B12" s="26" t="s">
        <v>449</v>
      </c>
      <c r="C12" t="s">
        <v>450</v>
      </c>
      <c r="D12" t="s">
        <v>231</v>
      </c>
      <c r="E12" t="str">
        <f>+VLOOKUP(D12,'2025 Master'!A:A,1,FALSE)</f>
        <v>Fitzpatrick, Terrence</v>
      </c>
      <c r="F12" s="2" t="b">
        <v>1</v>
      </c>
    </row>
    <row r="13" spans="1:15" x14ac:dyDescent="0.25">
      <c r="A13" s="66">
        <v>12</v>
      </c>
      <c r="B13" s="67" t="s">
        <v>451</v>
      </c>
      <c r="C13" s="66" t="s">
        <v>452</v>
      </c>
      <c r="D13" s="66" t="s">
        <v>151</v>
      </c>
      <c r="E13" s="66" t="str">
        <f>+VLOOKUP(D13,'2025 Master'!A:A,1,FALSE)</f>
        <v>Biagini, Randy</v>
      </c>
      <c r="F13" s="2" t="s">
        <v>829</v>
      </c>
    </row>
    <row r="14" spans="1:15" x14ac:dyDescent="0.25">
      <c r="A14">
        <v>13</v>
      </c>
      <c r="B14" s="26" t="s">
        <v>453</v>
      </c>
      <c r="C14" t="s">
        <v>454</v>
      </c>
      <c r="D14" t="s">
        <v>22</v>
      </c>
      <c r="E14" t="str">
        <f>+VLOOKUP(D14,'2025 Master'!A:A,1,FALSE)</f>
        <v>Saypol, Robert</v>
      </c>
      <c r="F14" s="2" t="b">
        <v>1</v>
      </c>
    </row>
    <row r="15" spans="1:15" x14ac:dyDescent="0.25">
      <c r="A15">
        <v>14</v>
      </c>
      <c r="B15" s="26" t="s">
        <v>70</v>
      </c>
      <c r="C15" t="s">
        <v>455</v>
      </c>
      <c r="D15" t="s">
        <v>396</v>
      </c>
      <c r="E15" t="str">
        <f>+VLOOKUP(D15,'2025 Master'!A:A,1,FALSE)</f>
        <v>Tooman, Christopher</v>
      </c>
      <c r="F15" s="2" t="b">
        <v>1</v>
      </c>
    </row>
    <row r="16" spans="1:15" x14ac:dyDescent="0.25">
      <c r="A16">
        <v>15</v>
      </c>
      <c r="B16" s="26" t="s">
        <v>444</v>
      </c>
      <c r="C16" t="s">
        <v>456</v>
      </c>
      <c r="D16" t="s">
        <v>116</v>
      </c>
      <c r="E16" t="str">
        <f>+VLOOKUP(D16,'2025 Master'!A:A,1,FALSE)</f>
        <v>DiPaola, John</v>
      </c>
      <c r="F16" s="2" t="b">
        <v>1</v>
      </c>
    </row>
    <row r="17" spans="1:7" x14ac:dyDescent="0.25">
      <c r="A17" s="66">
        <v>16</v>
      </c>
      <c r="B17" s="67" t="s">
        <v>457</v>
      </c>
      <c r="C17" s="66" t="s">
        <v>458</v>
      </c>
      <c r="D17" s="66" t="s">
        <v>229</v>
      </c>
      <c r="E17" s="66" t="str">
        <f>+VLOOKUP(D17,'2025 Master'!A:A,1,FALSE)</f>
        <v>Hensen, Reid</v>
      </c>
      <c r="F17" s="2" t="s">
        <v>829</v>
      </c>
    </row>
    <row r="18" spans="1:7" x14ac:dyDescent="0.25">
      <c r="A18">
        <v>17</v>
      </c>
      <c r="B18" s="26" t="s">
        <v>459</v>
      </c>
      <c r="C18" t="s">
        <v>460</v>
      </c>
      <c r="D18" t="s">
        <v>236</v>
      </c>
      <c r="E18" t="str">
        <f>+VLOOKUP(D18,'2025 Master'!A:A,1,FALSE)</f>
        <v>Hughes, Jim</v>
      </c>
      <c r="F18" s="2" t="b">
        <v>1</v>
      </c>
    </row>
    <row r="19" spans="1:7" x14ac:dyDescent="0.25">
      <c r="A19">
        <v>18</v>
      </c>
      <c r="B19" s="26" t="s">
        <v>459</v>
      </c>
      <c r="C19" t="s">
        <v>461</v>
      </c>
      <c r="D19" t="s">
        <v>122</v>
      </c>
      <c r="E19" t="str">
        <f>+VLOOKUP(D19,'2025 Master'!A:A,1,FALSE)</f>
        <v>Montesano, James</v>
      </c>
      <c r="F19" s="2" t="b">
        <v>1</v>
      </c>
    </row>
    <row r="20" spans="1:7" x14ac:dyDescent="0.25">
      <c r="A20">
        <v>19</v>
      </c>
      <c r="B20" s="26" t="s">
        <v>462</v>
      </c>
      <c r="C20" t="s">
        <v>463</v>
      </c>
      <c r="D20" t="s">
        <v>93</v>
      </c>
      <c r="E20" t="str">
        <f>+VLOOKUP(D20,'2025 Master'!A:A,1,FALSE)</f>
        <v>Freer, Peter</v>
      </c>
      <c r="F20" s="2" t="b">
        <v>1</v>
      </c>
    </row>
    <row r="21" spans="1:7" x14ac:dyDescent="0.25">
      <c r="A21">
        <v>20</v>
      </c>
      <c r="B21" s="26" t="s">
        <v>80</v>
      </c>
      <c r="C21" t="s">
        <v>464</v>
      </c>
      <c r="D21" t="s">
        <v>165</v>
      </c>
      <c r="E21" t="str">
        <f>+VLOOKUP(D21,'2025 Master'!A:A,1,FALSE)</f>
        <v>Patten, Robert</v>
      </c>
      <c r="F21" s="2" t="b">
        <v>1</v>
      </c>
    </row>
    <row r="22" spans="1:7" x14ac:dyDescent="0.25">
      <c r="A22">
        <v>21</v>
      </c>
      <c r="B22" s="26" t="s">
        <v>465</v>
      </c>
      <c r="C22" t="s">
        <v>466</v>
      </c>
      <c r="D22" t="s">
        <v>142</v>
      </c>
      <c r="E22" t="str">
        <f>+VLOOKUP(D22,'2025 Master'!A:A,1,FALSE)</f>
        <v>Bauer, Leo</v>
      </c>
      <c r="F22" s="2" t="b">
        <v>1</v>
      </c>
    </row>
    <row r="23" spans="1:7" x14ac:dyDescent="0.25">
      <c r="A23">
        <v>22</v>
      </c>
      <c r="B23" s="26" t="s">
        <v>467</v>
      </c>
      <c r="C23" t="s">
        <v>468</v>
      </c>
      <c r="D23" t="s">
        <v>38</v>
      </c>
      <c r="E23" t="str">
        <f>+VLOOKUP(D23,'2025 Master'!A:A,1,FALSE)</f>
        <v>Havill, Todd</v>
      </c>
      <c r="F23" s="2" t="b">
        <v>1</v>
      </c>
    </row>
    <row r="24" spans="1:7" x14ac:dyDescent="0.25">
      <c r="A24">
        <v>23</v>
      </c>
      <c r="B24" s="26" t="s">
        <v>469</v>
      </c>
      <c r="C24" t="s">
        <v>470</v>
      </c>
      <c r="D24" t="s">
        <v>317</v>
      </c>
      <c r="E24" t="str">
        <f>+VLOOKUP(D24,'2025 Master'!A:A,1,FALSE)</f>
        <v>Salmanson, Jon</v>
      </c>
      <c r="F24" s="2" t="b">
        <v>1</v>
      </c>
    </row>
    <row r="25" spans="1:7" x14ac:dyDescent="0.25">
      <c r="A25">
        <v>24</v>
      </c>
      <c r="B25" s="26" t="s">
        <v>438</v>
      </c>
      <c r="C25" t="s">
        <v>471</v>
      </c>
      <c r="D25" t="s">
        <v>395</v>
      </c>
      <c r="E25" t="str">
        <f>+VLOOKUP(D25,'2025 Master'!A:A,1,FALSE)</f>
        <v>Solimine, Al</v>
      </c>
      <c r="F25" s="2" t="b">
        <v>1</v>
      </c>
    </row>
    <row r="26" spans="1:7" x14ac:dyDescent="0.25">
      <c r="A26" s="66">
        <v>25</v>
      </c>
      <c r="B26" s="67" t="s">
        <v>472</v>
      </c>
      <c r="C26" s="66" t="s">
        <v>823</v>
      </c>
      <c r="D26" s="66" t="s">
        <v>824</v>
      </c>
      <c r="E26" s="66" t="str">
        <f>+VLOOKUP(D26,'2025 Master'!A:A,1,FALSE)</f>
        <v>Devries, Timothy</v>
      </c>
      <c r="F26" s="2" t="s">
        <v>829</v>
      </c>
    </row>
    <row r="27" spans="1:7" x14ac:dyDescent="0.25">
      <c r="A27">
        <v>26</v>
      </c>
      <c r="B27" s="26" t="s">
        <v>473</v>
      </c>
      <c r="C27" t="s">
        <v>474</v>
      </c>
      <c r="D27" t="s">
        <v>150</v>
      </c>
      <c r="E27" t="str">
        <f>+VLOOKUP(D27,'2025 Master'!A:A,1,FALSE)</f>
        <v>Sklar, Peter</v>
      </c>
      <c r="F27" s="2" t="b">
        <v>1</v>
      </c>
      <c r="G27" t="s">
        <v>936</v>
      </c>
    </row>
    <row r="28" spans="1:7" x14ac:dyDescent="0.25">
      <c r="A28">
        <v>27</v>
      </c>
      <c r="B28" s="26" t="s">
        <v>76</v>
      </c>
      <c r="C28" t="s">
        <v>475</v>
      </c>
      <c r="D28" t="s">
        <v>143</v>
      </c>
      <c r="E28" t="str">
        <f>+VLOOKUP(D28,'2025 Master'!A:A,1,FALSE)</f>
        <v>Downs, George</v>
      </c>
      <c r="F28" s="2" t="b">
        <v>1</v>
      </c>
      <c r="G28" t="s">
        <v>936</v>
      </c>
    </row>
    <row r="29" spans="1:7" x14ac:dyDescent="0.25">
      <c r="A29">
        <v>28</v>
      </c>
      <c r="B29" s="26" t="s">
        <v>476</v>
      </c>
      <c r="C29" t="s">
        <v>477</v>
      </c>
      <c r="D29" t="s">
        <v>123</v>
      </c>
      <c r="E29" t="str">
        <f>+VLOOKUP(D29,'2025 Master'!A:A,1,FALSE)</f>
        <v>Moran, Daniel</v>
      </c>
      <c r="F29" s="2" t="b">
        <v>1</v>
      </c>
    </row>
    <row r="30" spans="1:7" x14ac:dyDescent="0.25">
      <c r="A30">
        <v>29</v>
      </c>
      <c r="B30" s="26" t="s">
        <v>444</v>
      </c>
      <c r="C30" s="72" t="s">
        <v>478</v>
      </c>
      <c r="D30" s="72" t="s">
        <v>213</v>
      </c>
      <c r="E30" s="72" t="e">
        <f>+VLOOKUP(D30,'2025 Master'!A:A,1,FALSE)</f>
        <v>#N/A</v>
      </c>
      <c r="F30" s="77" t="b">
        <v>1</v>
      </c>
    </row>
    <row r="31" spans="1:7" x14ac:dyDescent="0.25">
      <c r="A31">
        <v>30</v>
      </c>
      <c r="B31" s="26" t="s">
        <v>80</v>
      </c>
      <c r="C31" t="s">
        <v>479</v>
      </c>
      <c r="D31" t="s">
        <v>65</v>
      </c>
      <c r="E31" t="str">
        <f>+VLOOKUP(D31,'2025 Master'!A:A,1,FALSE)</f>
        <v>Barwick, Robert</v>
      </c>
      <c r="F31" s="2" t="b">
        <v>1</v>
      </c>
    </row>
    <row r="32" spans="1:7" x14ac:dyDescent="0.25">
      <c r="A32">
        <v>31</v>
      </c>
      <c r="B32" s="26" t="s">
        <v>76</v>
      </c>
      <c r="C32" t="s">
        <v>475</v>
      </c>
      <c r="D32" t="s">
        <v>143</v>
      </c>
      <c r="E32" t="str">
        <f>+VLOOKUP(D32,'2025 Master'!A:A,1,FALSE)</f>
        <v>Downs, George</v>
      </c>
      <c r="F32" s="2" t="b">
        <v>1</v>
      </c>
    </row>
    <row r="33" spans="1:6" x14ac:dyDescent="0.25">
      <c r="A33">
        <v>32</v>
      </c>
      <c r="B33" s="26" t="s">
        <v>447</v>
      </c>
      <c r="C33" t="s">
        <v>844</v>
      </c>
      <c r="D33" t="s">
        <v>780</v>
      </c>
      <c r="E33" t="str">
        <f>+VLOOKUP(D33,'2025 Master'!A:A,1,FALSE)</f>
        <v>Josephsen, Paul</v>
      </c>
      <c r="F33" s="2" t="b">
        <v>1</v>
      </c>
    </row>
    <row r="34" spans="1:6" x14ac:dyDescent="0.25">
      <c r="A34">
        <v>33</v>
      </c>
      <c r="B34" s="26" t="s">
        <v>481</v>
      </c>
      <c r="C34" t="s">
        <v>482</v>
      </c>
      <c r="D34" t="s">
        <v>126</v>
      </c>
      <c r="E34" t="str">
        <f>+VLOOKUP(D34,'2025 Master'!A:A,1,FALSE)</f>
        <v>Sullivan, Ken</v>
      </c>
      <c r="F34" s="2" t="b">
        <v>1</v>
      </c>
    </row>
    <row r="35" spans="1:6" x14ac:dyDescent="0.25">
      <c r="A35">
        <v>34</v>
      </c>
      <c r="B35" s="26" t="s">
        <v>483</v>
      </c>
      <c r="C35" t="s">
        <v>484</v>
      </c>
      <c r="D35" t="s">
        <v>61</v>
      </c>
      <c r="E35" t="str">
        <f>+VLOOKUP(D35,'2025 Master'!A:A,1,FALSE)</f>
        <v>Donnelly, Mark</v>
      </c>
      <c r="F35" s="2" t="b">
        <v>1</v>
      </c>
    </row>
    <row r="36" spans="1:6" x14ac:dyDescent="0.25">
      <c r="A36" s="66">
        <v>35</v>
      </c>
      <c r="B36" s="67" t="s">
        <v>485</v>
      </c>
      <c r="C36" s="66" t="s">
        <v>475</v>
      </c>
      <c r="D36" s="66" t="s">
        <v>208</v>
      </c>
      <c r="E36" s="66" t="str">
        <f>+VLOOKUP(D36,'2025 Master'!A:A,1,FALSE)</f>
        <v>Downs, Scott</v>
      </c>
      <c r="F36" s="2" t="s">
        <v>829</v>
      </c>
    </row>
    <row r="37" spans="1:6" x14ac:dyDescent="0.25">
      <c r="A37">
        <v>36</v>
      </c>
      <c r="B37" s="26" t="s">
        <v>444</v>
      </c>
      <c r="C37" t="s">
        <v>486</v>
      </c>
      <c r="D37" t="s">
        <v>224</v>
      </c>
      <c r="E37" t="str">
        <f>+VLOOKUP(D37,'2025 Master'!A:A,1,FALSE)</f>
        <v>Byram, John</v>
      </c>
      <c r="F37" s="2" t="b">
        <v>1</v>
      </c>
    </row>
    <row r="38" spans="1:6" x14ac:dyDescent="0.25">
      <c r="A38">
        <v>37</v>
      </c>
      <c r="B38" s="26" t="s">
        <v>476</v>
      </c>
      <c r="C38" t="s">
        <v>487</v>
      </c>
      <c r="D38" t="s">
        <v>273</v>
      </c>
      <c r="E38" t="str">
        <f>+VLOOKUP(D38,'2025 Master'!A:A,1,FALSE)</f>
        <v>Shaffer, Daniel</v>
      </c>
      <c r="F38" s="2" t="b">
        <v>1</v>
      </c>
    </row>
    <row r="39" spans="1:6" x14ac:dyDescent="0.25">
      <c r="A39">
        <v>38</v>
      </c>
      <c r="B39" s="26" t="s">
        <v>488</v>
      </c>
      <c r="C39" t="s">
        <v>489</v>
      </c>
      <c r="D39" t="s">
        <v>107</v>
      </c>
      <c r="E39" t="str">
        <f>+VLOOKUP(D39,'2025 Master'!A:A,1,FALSE)</f>
        <v>Perez, Eddie</v>
      </c>
      <c r="F39" s="2" t="b">
        <v>1</v>
      </c>
    </row>
    <row r="40" spans="1:6" x14ac:dyDescent="0.25">
      <c r="A40">
        <v>39</v>
      </c>
      <c r="B40" s="26" t="s">
        <v>483</v>
      </c>
      <c r="C40" t="s">
        <v>490</v>
      </c>
      <c r="D40" t="s">
        <v>108</v>
      </c>
      <c r="E40" t="str">
        <f>+VLOOKUP(D40,'2025 Master'!A:A,1,FALSE)</f>
        <v>Raiser, Mark</v>
      </c>
      <c r="F40" s="2" t="b">
        <v>1</v>
      </c>
    </row>
    <row r="41" spans="1:6" x14ac:dyDescent="0.25">
      <c r="A41">
        <v>40</v>
      </c>
      <c r="B41" s="26" t="s">
        <v>703</v>
      </c>
      <c r="C41" t="s">
        <v>704</v>
      </c>
      <c r="D41" s="35" t="s">
        <v>368</v>
      </c>
      <c r="E41" t="str">
        <f>+VLOOKUP(D41,'2025 Master'!A:A,1,FALSE)</f>
        <v>Golam, Kibria</v>
      </c>
      <c r="F41" s="2" t="b">
        <v>1</v>
      </c>
    </row>
    <row r="42" spans="1:6" x14ac:dyDescent="0.25">
      <c r="A42">
        <v>41</v>
      </c>
      <c r="B42" s="26" t="s">
        <v>491</v>
      </c>
      <c r="C42" t="s">
        <v>492</v>
      </c>
      <c r="D42" t="s">
        <v>378</v>
      </c>
      <c r="E42" t="str">
        <f>+VLOOKUP(D42,'2025 Master'!A:A,1,FALSE)</f>
        <v>Cremona, Nick</v>
      </c>
      <c r="F42" s="2" t="b">
        <v>1</v>
      </c>
    </row>
    <row r="43" spans="1:6" x14ac:dyDescent="0.25">
      <c r="A43">
        <v>42</v>
      </c>
      <c r="B43" s="26" t="s">
        <v>931</v>
      </c>
      <c r="C43" t="s">
        <v>930</v>
      </c>
      <c r="D43" t="s">
        <v>917</v>
      </c>
      <c r="E43" t="str">
        <f>+VLOOKUP(D43,'2025 Master'!A:A,1,FALSE)</f>
        <v>DiMaio, Luciano</v>
      </c>
      <c r="F43" s="2" t="b">
        <v>1</v>
      </c>
    </row>
    <row r="44" spans="1:6" x14ac:dyDescent="0.25">
      <c r="A44">
        <v>43</v>
      </c>
      <c r="B44" s="26" t="s">
        <v>255</v>
      </c>
      <c r="C44" t="s">
        <v>482</v>
      </c>
      <c r="D44" t="s">
        <v>148</v>
      </c>
      <c r="E44" t="str">
        <f>+VLOOKUP(D44,'2025 Master'!A:A,1,FALSE)</f>
        <v>Sullivan, Ryan</v>
      </c>
      <c r="F44" s="2" t="b">
        <v>1</v>
      </c>
    </row>
    <row r="45" spans="1:6" x14ac:dyDescent="0.25">
      <c r="A45">
        <v>44</v>
      </c>
      <c r="B45" s="26" t="s">
        <v>453</v>
      </c>
      <c r="C45" t="s">
        <v>493</v>
      </c>
      <c r="D45" t="s">
        <v>191</v>
      </c>
      <c r="E45" t="str">
        <f>+VLOOKUP(D45,'2025 Master'!A:A,1,FALSE)</f>
        <v>Dennerlein, Robert</v>
      </c>
      <c r="F45" s="2" t="b">
        <v>1</v>
      </c>
    </row>
    <row r="46" spans="1:6" x14ac:dyDescent="0.25">
      <c r="A46">
        <v>45</v>
      </c>
      <c r="B46" s="26" t="s">
        <v>459</v>
      </c>
      <c r="C46" t="s">
        <v>815</v>
      </c>
      <c r="D46" t="s">
        <v>205</v>
      </c>
      <c r="E46" t="str">
        <f>+VLOOKUP(D46,'2025 Master'!A:A,1,FALSE)</f>
        <v>Sisti, James</v>
      </c>
      <c r="F46" s="2" t="b">
        <v>1</v>
      </c>
    </row>
    <row r="47" spans="1:6" x14ac:dyDescent="0.25">
      <c r="A47">
        <v>46</v>
      </c>
      <c r="B47" s="26" t="s">
        <v>734</v>
      </c>
      <c r="C47" t="s">
        <v>932</v>
      </c>
      <c r="D47" t="s">
        <v>866</v>
      </c>
      <c r="E47" t="str">
        <f>+VLOOKUP(D47,'2025 Master'!A:A,1,FALSE)</f>
        <v>Walker, Andrew</v>
      </c>
      <c r="F47" s="2" t="b">
        <v>1</v>
      </c>
    </row>
    <row r="48" spans="1:6" x14ac:dyDescent="0.25">
      <c r="A48">
        <v>47</v>
      </c>
      <c r="B48" s="26" t="s">
        <v>81</v>
      </c>
      <c r="C48" t="s">
        <v>825</v>
      </c>
      <c r="D48" t="s">
        <v>705</v>
      </c>
      <c r="E48" t="str">
        <f>+VLOOKUP(D48,'2025 Master'!A:A,1,FALSE)</f>
        <v>Ristovic, Alex</v>
      </c>
      <c r="F48" s="2" t="b">
        <v>1</v>
      </c>
    </row>
    <row r="49" spans="1:7" x14ac:dyDescent="0.25">
      <c r="A49">
        <v>48</v>
      </c>
      <c r="B49" s="26" t="s">
        <v>494</v>
      </c>
      <c r="C49" t="s">
        <v>495</v>
      </c>
      <c r="D49" t="s">
        <v>103</v>
      </c>
      <c r="E49" t="str">
        <f>+VLOOKUP(D49,'2025 Master'!A:A,1,FALSE)</f>
        <v>Stephens, Jeff</v>
      </c>
      <c r="F49" s="2" t="b">
        <v>1</v>
      </c>
    </row>
    <row r="50" spans="1:7" x14ac:dyDescent="0.25">
      <c r="A50">
        <v>49</v>
      </c>
      <c r="B50" s="26" t="s">
        <v>496</v>
      </c>
      <c r="C50" t="s">
        <v>497</v>
      </c>
      <c r="D50" t="s">
        <v>194</v>
      </c>
      <c r="E50" t="str">
        <f>+VLOOKUP(D50,'2025 Master'!A:A,1,FALSE)</f>
        <v>Dowd, Brendan</v>
      </c>
      <c r="F50" s="2" t="b">
        <v>1</v>
      </c>
    </row>
    <row r="51" spans="1:7" x14ac:dyDescent="0.25">
      <c r="A51">
        <v>50</v>
      </c>
      <c r="B51" s="26" t="s">
        <v>1000</v>
      </c>
      <c r="C51" t="s">
        <v>1001</v>
      </c>
      <c r="D51" t="s">
        <v>290</v>
      </c>
      <c r="E51" t="str">
        <f>+VLOOKUP(D51,'2025 Master'!A:A,1,FALSE)</f>
        <v>Donofrio, Joseph</v>
      </c>
      <c r="F51" s="2" t="b">
        <v>1</v>
      </c>
    </row>
    <row r="52" spans="1:7" x14ac:dyDescent="0.25">
      <c r="A52">
        <v>51</v>
      </c>
      <c r="B52" s="26" t="s">
        <v>498</v>
      </c>
      <c r="C52" t="s">
        <v>499</v>
      </c>
      <c r="D52" t="s">
        <v>127</v>
      </c>
      <c r="E52" t="str">
        <f>+VLOOKUP(D52,'2025 Master'!A:A,1,FALSE)</f>
        <v>Zaranski, Adam</v>
      </c>
      <c r="F52" s="2" t="b">
        <v>1</v>
      </c>
    </row>
    <row r="53" spans="1:7" x14ac:dyDescent="0.25">
      <c r="A53" s="66">
        <v>52</v>
      </c>
      <c r="B53" s="67" t="s">
        <v>500</v>
      </c>
      <c r="C53" s="66" t="s">
        <v>501</v>
      </c>
      <c r="D53" s="66" t="s">
        <v>163</v>
      </c>
      <c r="E53" s="66" t="str">
        <f>+VLOOKUP(D53,'2025 Master'!A:A,1,FALSE)</f>
        <v>Kishfy, Edward</v>
      </c>
      <c r="F53" s="2" t="s">
        <v>829</v>
      </c>
    </row>
    <row r="54" spans="1:7" x14ac:dyDescent="0.25">
      <c r="A54">
        <v>53</v>
      </c>
      <c r="B54" s="26" t="s">
        <v>593</v>
      </c>
      <c r="C54" t="s">
        <v>862</v>
      </c>
      <c r="D54" t="s">
        <v>849</v>
      </c>
      <c r="E54" t="e">
        <f>+VLOOKUP(D54,'2025 Master'!A:A,1,FALSE)</f>
        <v>#N/A</v>
      </c>
      <c r="F54" s="2" t="b">
        <v>1</v>
      </c>
    </row>
    <row r="55" spans="1:7" x14ac:dyDescent="0.25">
      <c r="A55">
        <v>54</v>
      </c>
      <c r="B55" s="26" t="s">
        <v>971</v>
      </c>
      <c r="C55" t="s">
        <v>972</v>
      </c>
      <c r="D55" t="s">
        <v>955</v>
      </c>
      <c r="E55" t="str">
        <f>+VLOOKUP(D55,'2025 Master'!A:A,1,FALSE)</f>
        <v>DeCarlo, Thomas</v>
      </c>
      <c r="F55" s="2" t="b">
        <v>1</v>
      </c>
    </row>
    <row r="56" spans="1:7" x14ac:dyDescent="0.25">
      <c r="A56">
        <v>55</v>
      </c>
      <c r="B56" s="26" t="s">
        <v>472</v>
      </c>
      <c r="C56" t="s">
        <v>502</v>
      </c>
      <c r="D56" t="s">
        <v>264</v>
      </c>
      <c r="E56" t="str">
        <f>+VLOOKUP(D56,'2025 Master'!A:A,1,FALSE)</f>
        <v>DeCamp, Timothy</v>
      </c>
      <c r="F56" s="2" t="b">
        <v>1</v>
      </c>
    </row>
    <row r="57" spans="1:7" x14ac:dyDescent="0.25">
      <c r="A57">
        <v>56</v>
      </c>
      <c r="B57" s="26" t="s">
        <v>268</v>
      </c>
      <c r="C57" t="s">
        <v>474</v>
      </c>
      <c r="D57" t="s">
        <v>150</v>
      </c>
      <c r="E57" t="str">
        <f>+VLOOKUP(D57,'2025 Master'!A:A,1,FALSE)</f>
        <v>Sklar, Peter</v>
      </c>
      <c r="F57" s="2" t="b">
        <v>1</v>
      </c>
      <c r="G57" t="s">
        <v>863</v>
      </c>
    </row>
    <row r="58" spans="1:7" x14ac:dyDescent="0.25">
      <c r="A58">
        <v>57</v>
      </c>
      <c r="B58" s="26" t="s">
        <v>503</v>
      </c>
      <c r="C58" t="s">
        <v>504</v>
      </c>
      <c r="D58" t="s">
        <v>52</v>
      </c>
      <c r="E58" t="str">
        <f>+VLOOKUP(D58,'2025 Master'!A:A,1,FALSE)</f>
        <v>Chanfrau, Michael</v>
      </c>
      <c r="F58" s="2" t="b">
        <v>1</v>
      </c>
    </row>
    <row r="59" spans="1:7" x14ac:dyDescent="0.25">
      <c r="A59">
        <v>58</v>
      </c>
      <c r="B59" s="26" t="s">
        <v>505</v>
      </c>
      <c r="C59" t="s">
        <v>506</v>
      </c>
      <c r="D59" t="s">
        <v>524</v>
      </c>
      <c r="E59" t="e">
        <f>+VLOOKUP(D59,'2025 Master'!A:A,1,FALSE)</f>
        <v>#N/A</v>
      </c>
      <c r="F59" s="2" t="b">
        <v>1</v>
      </c>
    </row>
    <row r="60" spans="1:7" x14ac:dyDescent="0.25">
      <c r="A60">
        <v>59</v>
      </c>
      <c r="B60" s="26" t="s">
        <v>507</v>
      </c>
      <c r="C60" t="s">
        <v>508</v>
      </c>
      <c r="D60" t="s">
        <v>238</v>
      </c>
      <c r="E60" t="str">
        <f>+VLOOKUP(D60,'2025 Master'!A:A,1,FALSE)</f>
        <v>Pugliese, Carmine</v>
      </c>
      <c r="F60" s="2" t="b">
        <v>1</v>
      </c>
    </row>
    <row r="61" spans="1:7" x14ac:dyDescent="0.25">
      <c r="A61">
        <v>60</v>
      </c>
      <c r="B61" s="26" t="s">
        <v>826</v>
      </c>
      <c r="C61" t="s">
        <v>827</v>
      </c>
      <c r="D61" t="s">
        <v>756</v>
      </c>
      <c r="E61" t="str">
        <f>+VLOOKUP(D61,'2025 Master'!A:A,1,FALSE)</f>
        <v>Phelan, Christopher</v>
      </c>
      <c r="F61" s="2" t="b">
        <v>1</v>
      </c>
    </row>
    <row r="62" spans="1:7" x14ac:dyDescent="0.25">
      <c r="A62">
        <v>61</v>
      </c>
      <c r="B62" s="26" t="s">
        <v>593</v>
      </c>
      <c r="C62" t="s">
        <v>592</v>
      </c>
      <c r="D62" t="s">
        <v>341</v>
      </c>
      <c r="E62" t="str">
        <f>+VLOOKUP(D62,'2025 Master'!A:A,1,FALSE)</f>
        <v>Healey, Kevin</v>
      </c>
      <c r="F62" s="2" t="b">
        <v>1</v>
      </c>
    </row>
    <row r="63" spans="1:7" x14ac:dyDescent="0.25">
      <c r="A63">
        <v>62</v>
      </c>
      <c r="B63" s="26" t="s">
        <v>498</v>
      </c>
      <c r="C63" t="s">
        <v>509</v>
      </c>
      <c r="D63" t="s">
        <v>138</v>
      </c>
      <c r="E63" t="str">
        <f>+VLOOKUP(D63,'2025 Master'!A:A,1,FALSE)</f>
        <v>Wolf, Adam</v>
      </c>
      <c r="F63" s="2" t="b">
        <v>1</v>
      </c>
    </row>
    <row r="64" spans="1:7" x14ac:dyDescent="0.25">
      <c r="A64">
        <v>63</v>
      </c>
      <c r="B64" s="26" t="s">
        <v>510</v>
      </c>
      <c r="C64" t="s">
        <v>511</v>
      </c>
      <c r="D64" t="s">
        <v>50</v>
      </c>
      <c r="E64" t="str">
        <f>+VLOOKUP(D64,'2025 Master'!A:A,1,FALSE)</f>
        <v>Rogers, Lee</v>
      </c>
      <c r="F64" s="2" t="b">
        <v>1</v>
      </c>
    </row>
    <row r="65" spans="1:6" x14ac:dyDescent="0.25">
      <c r="A65">
        <v>64</v>
      </c>
      <c r="B65" s="26" t="s">
        <v>512</v>
      </c>
      <c r="C65" t="s">
        <v>513</v>
      </c>
      <c r="D65" t="s">
        <v>73</v>
      </c>
      <c r="E65" t="str">
        <f>+VLOOKUP(D65,'2025 Master'!A:A,1,FALSE)</f>
        <v>Saltiel, Ron</v>
      </c>
      <c r="F65" s="2" t="b">
        <v>1</v>
      </c>
    </row>
    <row r="66" spans="1:6" x14ac:dyDescent="0.25">
      <c r="A66">
        <v>65</v>
      </c>
      <c r="B66" s="26" t="s">
        <v>459</v>
      </c>
      <c r="C66" t="s">
        <v>514</v>
      </c>
      <c r="D66" t="s">
        <v>40</v>
      </c>
      <c r="E66" t="str">
        <f>+VLOOKUP(D66,'2025 Master'!A:A,1,FALSE)</f>
        <v>Tabatneck, Jim</v>
      </c>
      <c r="F66" s="2" t="b">
        <v>1</v>
      </c>
    </row>
    <row r="67" spans="1:6" x14ac:dyDescent="0.25">
      <c r="A67">
        <v>66</v>
      </c>
      <c r="B67" s="26" t="s">
        <v>746</v>
      </c>
      <c r="C67" t="s">
        <v>747</v>
      </c>
      <c r="D67" t="s">
        <v>329</v>
      </c>
      <c r="E67" t="str">
        <f>+VLOOKUP(D67,'2025 Master'!A:A,1,FALSE)</f>
        <v>Betz, William</v>
      </c>
      <c r="F67" s="2" t="b">
        <v>1</v>
      </c>
    </row>
    <row r="68" spans="1:6" x14ac:dyDescent="0.25">
      <c r="A68">
        <v>67</v>
      </c>
      <c r="B68" s="26" t="s">
        <v>515</v>
      </c>
      <c r="C68" t="s">
        <v>516</v>
      </c>
      <c r="D68" t="s">
        <v>162</v>
      </c>
      <c r="E68" t="str">
        <f>+VLOOKUP(D68,'2025 Master'!A:A,1,FALSE)</f>
        <v>Giardina, Carmin</v>
      </c>
      <c r="F68" s="2" t="b">
        <v>1</v>
      </c>
    </row>
    <row r="69" spans="1:6" x14ac:dyDescent="0.25">
      <c r="A69">
        <v>68</v>
      </c>
      <c r="B69" s="26" t="s">
        <v>876</v>
      </c>
      <c r="C69" t="s">
        <v>877</v>
      </c>
      <c r="D69" t="s">
        <v>846</v>
      </c>
      <c r="E69" t="str">
        <f>+VLOOKUP(D69,'2025 Master'!A:A,1,FALSE)</f>
        <v>Georges, Jonathan</v>
      </c>
      <c r="F69" s="2" t="b">
        <v>1</v>
      </c>
    </row>
    <row r="70" spans="1:6" x14ac:dyDescent="0.25">
      <c r="A70">
        <v>69</v>
      </c>
      <c r="B70" s="26" t="s">
        <v>759</v>
      </c>
      <c r="C70" t="s">
        <v>760</v>
      </c>
      <c r="D70" t="s">
        <v>300</v>
      </c>
      <c r="E70" t="str">
        <f>+VLOOKUP(D70,'2025 Master'!A:A,1,FALSE)</f>
        <v>Rigoglioso, Charles</v>
      </c>
      <c r="F70" s="2" t="b">
        <v>1</v>
      </c>
    </row>
    <row r="71" spans="1:6" x14ac:dyDescent="0.25">
      <c r="A71" s="66">
        <v>70</v>
      </c>
      <c r="B71" s="67" t="s">
        <v>444</v>
      </c>
      <c r="C71" s="66" t="s">
        <v>517</v>
      </c>
      <c r="D71" s="66" t="s">
        <v>86</v>
      </c>
      <c r="E71" s="66" t="str">
        <f>+VLOOKUP(D71,'2025 Master'!A:A,1,FALSE)</f>
        <v>Forlenza, John</v>
      </c>
      <c r="F71" s="2" t="s">
        <v>829</v>
      </c>
    </row>
    <row r="72" spans="1:6" x14ac:dyDescent="0.25">
      <c r="A72">
        <v>71</v>
      </c>
      <c r="B72" s="26" t="s">
        <v>503</v>
      </c>
      <c r="C72" t="s">
        <v>518</v>
      </c>
      <c r="D72" t="s">
        <v>217</v>
      </c>
      <c r="E72" t="str">
        <f>+VLOOKUP(D72,'2025 Master'!A:A,1,FALSE)</f>
        <v>Rankin, Michael</v>
      </c>
      <c r="F72" s="2" t="b">
        <v>1</v>
      </c>
    </row>
    <row r="73" spans="1:6" x14ac:dyDescent="0.25">
      <c r="A73">
        <v>72</v>
      </c>
      <c r="B73" s="26" t="s">
        <v>440</v>
      </c>
      <c r="C73" t="s">
        <v>519</v>
      </c>
      <c r="D73" t="s">
        <v>97</v>
      </c>
      <c r="E73" t="str">
        <f>+VLOOKUP(D73,'2025 Master'!A:A,1,FALSE)</f>
        <v>Martino, Anthony</v>
      </c>
      <c r="F73" s="2" t="b">
        <v>1</v>
      </c>
    </row>
    <row r="74" spans="1:6" x14ac:dyDescent="0.25">
      <c r="A74">
        <v>73</v>
      </c>
      <c r="B74" s="26" t="s">
        <v>473</v>
      </c>
      <c r="C74" t="s">
        <v>520</v>
      </c>
      <c r="D74" t="s">
        <v>207</v>
      </c>
      <c r="E74" t="str">
        <f>+VLOOKUP(D74,'2025 Master'!A:A,1,FALSE)</f>
        <v>Weiss, Peter</v>
      </c>
      <c r="F74" s="2" t="b">
        <v>1</v>
      </c>
    </row>
    <row r="75" spans="1:6" x14ac:dyDescent="0.25">
      <c r="A75">
        <v>74</v>
      </c>
      <c r="B75" s="26" t="s">
        <v>521</v>
      </c>
      <c r="C75" t="s">
        <v>522</v>
      </c>
      <c r="D75" t="s">
        <v>390</v>
      </c>
      <c r="E75" t="str">
        <f>+VLOOKUP(D75,'2025 Master'!A:A,1,FALSE)</f>
        <v>Ober, David J.</v>
      </c>
      <c r="F75" s="2" t="b">
        <v>1</v>
      </c>
    </row>
    <row r="76" spans="1:6" x14ac:dyDescent="0.25">
      <c r="A76">
        <v>75</v>
      </c>
      <c r="B76" s="26" t="s">
        <v>984</v>
      </c>
      <c r="C76" t="s">
        <v>983</v>
      </c>
      <c r="D76" t="s">
        <v>958</v>
      </c>
      <c r="E76" t="str">
        <f>+VLOOKUP(D76,'2025 Master'!A:A,1,FALSE)</f>
        <v>Jacobs, John D</v>
      </c>
      <c r="F76" s="2" t="b">
        <v>1</v>
      </c>
    </row>
    <row r="77" spans="1:6" x14ac:dyDescent="0.25">
      <c r="A77">
        <v>76</v>
      </c>
      <c r="B77" s="26" t="s">
        <v>933</v>
      </c>
      <c r="C77" t="s">
        <v>934</v>
      </c>
      <c r="D77" t="s">
        <v>707</v>
      </c>
      <c r="E77" t="str">
        <f>+VLOOKUP(D77,'2025 Master'!A:A,1,FALSE)</f>
        <v>Martin, Laurence</v>
      </c>
      <c r="F77" s="2" t="b">
        <v>1</v>
      </c>
    </row>
    <row r="78" spans="1:6" x14ac:dyDescent="0.25">
      <c r="B78" s="26" t="s">
        <v>953</v>
      </c>
      <c r="C78" t="s">
        <v>952</v>
      </c>
      <c r="D78" t="s">
        <v>950</v>
      </c>
      <c r="E78" t="str">
        <f>+VLOOKUP(D78,'2025 Master'!A:A,1,FALSE)</f>
        <v>Mucci, Kerry</v>
      </c>
      <c r="F78" s="2" t="b">
        <v>1</v>
      </c>
    </row>
  </sheetData>
  <autoFilter ref="A1:G87" xr:uid="{00000000-0009-0000-0000-000009000000}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E31"/>
  <sheetViews>
    <sheetView topLeftCell="A4" zoomScale="80" zoomScaleNormal="80" workbookViewId="0">
      <selection activeCell="N45" sqref="N45"/>
    </sheetView>
  </sheetViews>
  <sheetFormatPr defaultColWidth="8.85546875" defaultRowHeight="15" x14ac:dyDescent="0.25"/>
  <cols>
    <col min="1" max="1" width="24.5703125" bestFit="1" customWidth="1"/>
    <col min="4" max="4" width="19.28515625" bestFit="1" customWidth="1"/>
    <col min="5" max="5" width="22.5703125" customWidth="1"/>
  </cols>
  <sheetData>
    <row r="1" spans="1:5" x14ac:dyDescent="0.25">
      <c r="A1" s="6" t="s">
        <v>1</v>
      </c>
      <c r="B1" s="6" t="s">
        <v>560</v>
      </c>
      <c r="C1" s="6"/>
      <c r="D1" s="6"/>
      <c r="E1" s="6" t="s">
        <v>556</v>
      </c>
    </row>
    <row r="2" spans="1:5" x14ac:dyDescent="0.25">
      <c r="A2" t="s">
        <v>301</v>
      </c>
      <c r="B2">
        <v>39</v>
      </c>
      <c r="C2" t="b">
        <v>1</v>
      </c>
      <c r="D2" t="str">
        <f>+VLOOKUP(A2,'2025 Master'!A:A,1,FALSE)</f>
        <v>Berg, Aaron</v>
      </c>
    </row>
    <row r="3" spans="1:5" x14ac:dyDescent="0.25">
      <c r="A3" t="s">
        <v>168</v>
      </c>
      <c r="B3">
        <v>48</v>
      </c>
      <c r="C3" t="b">
        <v>1</v>
      </c>
      <c r="D3" t="str">
        <f>+VLOOKUP(A3,'2025 Master'!A:A,1,FALSE)</f>
        <v>Bolton, Jonathan</v>
      </c>
      <c r="E3" t="s">
        <v>609</v>
      </c>
    </row>
    <row r="4" spans="1:5" x14ac:dyDescent="0.25">
      <c r="A4" s="27" t="s">
        <v>685</v>
      </c>
      <c r="B4">
        <v>46</v>
      </c>
      <c r="C4" t="b">
        <v>1</v>
      </c>
      <c r="D4" t="str">
        <f>+VLOOKUP(A4,'2025 Master'!A:A,1,FALSE)</f>
        <v>Blake, Jim</v>
      </c>
      <c r="E4" t="s">
        <v>936</v>
      </c>
    </row>
    <row r="5" spans="1:5" x14ac:dyDescent="0.25">
      <c r="A5" s="27" t="s">
        <v>685</v>
      </c>
      <c r="B5">
        <v>38</v>
      </c>
      <c r="C5" t="b">
        <v>1</v>
      </c>
      <c r="D5" t="str">
        <f>+VLOOKUP(A5,'2025 Master'!A:A,1,FALSE)</f>
        <v>Blake, Jim</v>
      </c>
      <c r="E5" t="s">
        <v>609</v>
      </c>
    </row>
    <row r="6" spans="1:5" x14ac:dyDescent="0.25">
      <c r="A6" t="s">
        <v>264</v>
      </c>
      <c r="B6">
        <v>35</v>
      </c>
      <c r="C6" t="b">
        <v>1</v>
      </c>
      <c r="D6" t="str">
        <f>+VLOOKUP(A6,'2025 Master'!A:A,1,FALSE)</f>
        <v>DeCamp, Timothy</v>
      </c>
    </row>
    <row r="7" spans="1:5" x14ac:dyDescent="0.25">
      <c r="A7" t="s">
        <v>208</v>
      </c>
      <c r="B7">
        <v>20</v>
      </c>
      <c r="C7" t="b">
        <v>1</v>
      </c>
      <c r="D7" t="str">
        <f>+VLOOKUP(A7,'2025 Master'!A:A,1,FALSE)</f>
        <v>Downs, Scott</v>
      </c>
    </row>
    <row r="8" spans="1:5" x14ac:dyDescent="0.25">
      <c r="A8" t="s">
        <v>86</v>
      </c>
      <c r="B8">
        <v>66</v>
      </c>
      <c r="C8" t="b">
        <v>1</v>
      </c>
      <c r="D8" t="str">
        <f>+VLOOKUP(A8,'2025 Master'!A:A,1,FALSE)</f>
        <v>Forlenza, John</v>
      </c>
    </row>
    <row r="9" spans="1:5" x14ac:dyDescent="0.25">
      <c r="A9" t="s">
        <v>229</v>
      </c>
      <c r="B9">
        <v>7</v>
      </c>
      <c r="C9" t="b">
        <v>1</v>
      </c>
      <c r="D9" t="str">
        <f>+VLOOKUP(A9,'2025 Master'!A:A,1,FALSE)</f>
        <v>Hensen, Reid</v>
      </c>
    </row>
    <row r="10" spans="1:5" x14ac:dyDescent="0.25">
      <c r="A10" s="27" t="s">
        <v>170</v>
      </c>
      <c r="B10">
        <v>17</v>
      </c>
      <c r="C10" t="b">
        <v>1</v>
      </c>
      <c r="D10" t="str">
        <f>+VLOOKUP(A10,'2025 Master'!A:A,1,FALSE)</f>
        <v>Isaacson, Craig</v>
      </c>
    </row>
    <row r="11" spans="1:5" x14ac:dyDescent="0.25">
      <c r="A11" s="27" t="s">
        <v>780</v>
      </c>
      <c r="C11" t="b">
        <v>1</v>
      </c>
      <c r="D11" t="str">
        <f>+VLOOKUP(A11,'2025 Master'!A:A,1,FALSE)</f>
        <v>Josephsen, Paul</v>
      </c>
    </row>
    <row r="12" spans="1:5" x14ac:dyDescent="0.25">
      <c r="A12" s="27" t="s">
        <v>386</v>
      </c>
      <c r="B12">
        <v>49</v>
      </c>
      <c r="C12" t="b">
        <v>1</v>
      </c>
      <c r="D12" t="str">
        <f>+VLOOKUP(A12,'2025 Master'!A:A,1,FALSE)</f>
        <v>Keeler Jr., Paul</v>
      </c>
    </row>
    <row r="13" spans="1:5" x14ac:dyDescent="0.25">
      <c r="A13" t="s">
        <v>918</v>
      </c>
      <c r="B13">
        <v>32</v>
      </c>
      <c r="C13" t="b">
        <v>1</v>
      </c>
      <c r="D13" t="str">
        <f>+VLOOKUP(A13,'2025 Master'!A:A,1,FALSE)</f>
        <v>Onsdorff, Kim</v>
      </c>
    </row>
    <row r="14" spans="1:5" x14ac:dyDescent="0.25">
      <c r="A14" t="s">
        <v>756</v>
      </c>
      <c r="C14" t="b">
        <v>1</v>
      </c>
      <c r="D14" t="str">
        <f>+VLOOKUP(A14,'2025 Master'!A:A,1,FALSE)</f>
        <v>Phelan, Christopher</v>
      </c>
      <c r="E14" t="s">
        <v>936</v>
      </c>
    </row>
    <row r="15" spans="1:5" x14ac:dyDescent="0.25">
      <c r="A15" t="s">
        <v>756</v>
      </c>
      <c r="C15" t="b">
        <v>1</v>
      </c>
      <c r="D15" t="str">
        <f>+VLOOKUP(A15,'2025 Master'!A:A,1,FALSE)</f>
        <v>Phelan, Christopher</v>
      </c>
      <c r="E15" t="s">
        <v>609</v>
      </c>
    </row>
    <row r="16" spans="1:5" x14ac:dyDescent="0.25">
      <c r="A16" t="s">
        <v>67</v>
      </c>
      <c r="B16">
        <v>47</v>
      </c>
      <c r="C16" t="b">
        <v>1</v>
      </c>
      <c r="D16" t="str">
        <f>+VLOOKUP(A16,'2025 Master'!A:A,1,FALSE)</f>
        <v>Rizzo, Risa</v>
      </c>
    </row>
    <row r="17" spans="1:5" x14ac:dyDescent="0.25">
      <c r="A17" t="s">
        <v>50</v>
      </c>
      <c r="B17">
        <v>25</v>
      </c>
      <c r="C17" t="b">
        <v>1</v>
      </c>
      <c r="D17" t="str">
        <f>+VLOOKUP(A17,'2025 Master'!A:A,1,FALSE)</f>
        <v>Rogers, Lee</v>
      </c>
      <c r="E17" t="s">
        <v>609</v>
      </c>
    </row>
    <row r="18" spans="1:5" x14ac:dyDescent="0.25">
      <c r="A18" t="s">
        <v>73</v>
      </c>
      <c r="B18">
        <v>65</v>
      </c>
      <c r="C18" t="b">
        <v>1</v>
      </c>
      <c r="D18" t="str">
        <f>+VLOOKUP(A18,'2025 Master'!A:A,1,FALSE)</f>
        <v>Saltiel, Ron</v>
      </c>
    </row>
    <row r="19" spans="1:5" x14ac:dyDescent="0.25">
      <c r="A19" s="27" t="s">
        <v>101</v>
      </c>
      <c r="C19" t="b">
        <v>1</v>
      </c>
      <c r="D19" t="str">
        <f>+VLOOKUP(A19,'2025 Master'!A:A,1,FALSE)</f>
        <v>Seidman, Mitchell</v>
      </c>
      <c r="E19" t="s">
        <v>936</v>
      </c>
    </row>
    <row r="20" spans="1:5" x14ac:dyDescent="0.25">
      <c r="A20" s="27" t="s">
        <v>101</v>
      </c>
      <c r="C20" t="b">
        <v>1</v>
      </c>
      <c r="D20" t="str">
        <f>+VLOOKUP(A20,'2025 Master'!A:A,1,FALSE)</f>
        <v>Seidman, Mitchell</v>
      </c>
      <c r="E20" t="s">
        <v>609</v>
      </c>
    </row>
    <row r="21" spans="1:5" x14ac:dyDescent="0.25">
      <c r="A21" t="s">
        <v>150</v>
      </c>
      <c r="B21">
        <v>22</v>
      </c>
      <c r="C21" t="b">
        <v>1</v>
      </c>
      <c r="D21" t="str">
        <f>+VLOOKUP(A21,'2025 Master'!A:A,1,FALSE)</f>
        <v>Sklar, Peter</v>
      </c>
    </row>
    <row r="22" spans="1:5" x14ac:dyDescent="0.25">
      <c r="A22" t="s">
        <v>103</v>
      </c>
      <c r="B22">
        <v>33</v>
      </c>
      <c r="C22" t="b">
        <v>1</v>
      </c>
      <c r="D22" t="str">
        <f>+VLOOKUP(A22,'2025 Master'!A:A,1,FALSE)</f>
        <v>Stephens, Jeff</v>
      </c>
    </row>
    <row r="23" spans="1:5" x14ac:dyDescent="0.25">
      <c r="A23" t="s">
        <v>148</v>
      </c>
      <c r="B23">
        <v>37</v>
      </c>
      <c r="C23" t="b">
        <v>1</v>
      </c>
      <c r="D23" t="str">
        <f>+VLOOKUP(A23,'2025 Master'!A:A,1,FALSE)</f>
        <v>Sullivan, Ryan</v>
      </c>
    </row>
    <row r="24" spans="1:5" x14ac:dyDescent="0.25">
      <c r="A24" t="s">
        <v>866</v>
      </c>
      <c r="B24">
        <v>24</v>
      </c>
      <c r="C24" t="b">
        <v>1</v>
      </c>
      <c r="D24" t="str">
        <f>+VLOOKUP(A24,'2025 Master'!A:A,1,FALSE)</f>
        <v>Walker, Andrew</v>
      </c>
    </row>
    <row r="25" spans="1:5" x14ac:dyDescent="0.25">
      <c r="A25" t="s">
        <v>282</v>
      </c>
      <c r="B25">
        <v>45</v>
      </c>
      <c r="C25" t="b">
        <v>1</v>
      </c>
      <c r="D25" t="str">
        <f>+VLOOKUP(A25,'2025 Master'!A:A,1,FALSE)</f>
        <v>Zarb, John</v>
      </c>
    </row>
    <row r="26" spans="1:5" ht="17.25" customHeight="1" x14ac:dyDescent="0.25">
      <c r="A26" s="27" t="s">
        <v>950</v>
      </c>
      <c r="C26" t="b">
        <v>1</v>
      </c>
      <c r="D26" t="str">
        <f>+VLOOKUP(A26,'2025 Master'!A:A,1,FALSE)</f>
        <v>Mucci, Kerry</v>
      </c>
      <c r="E26" t="s">
        <v>936</v>
      </c>
    </row>
    <row r="27" spans="1:5" x14ac:dyDescent="0.25">
      <c r="A27" s="27" t="s">
        <v>950</v>
      </c>
      <c r="C27" t="b">
        <v>1</v>
      </c>
      <c r="D27" t="str">
        <f>+VLOOKUP(A27,'2025 Master'!A:A,1,FALSE)</f>
        <v>Mucci, Kerry</v>
      </c>
      <c r="E27" t="s">
        <v>609</v>
      </c>
    </row>
    <row r="28" spans="1:5" x14ac:dyDescent="0.25">
      <c r="A28" s="4" t="s">
        <v>928</v>
      </c>
      <c r="B28">
        <v>35</v>
      </c>
      <c r="C28" t="b">
        <v>1</v>
      </c>
      <c r="D28" t="str">
        <f>+VLOOKUP(A28,'2025 Master'!A:A,1,FALSE)</f>
        <v>Mattikow, Michael</v>
      </c>
    </row>
    <row r="29" spans="1:5" x14ac:dyDescent="0.25">
      <c r="A29" s="4" t="s">
        <v>928</v>
      </c>
      <c r="B29">
        <v>43</v>
      </c>
      <c r="C29" t="b">
        <v>1</v>
      </c>
      <c r="D29" t="str">
        <f>+VLOOKUP(A29,'2025 Master'!A:A,1,FALSE)</f>
        <v>Mattikow, Michael</v>
      </c>
      <c r="E29" t="s">
        <v>936</v>
      </c>
    </row>
    <row r="30" spans="1:5" x14ac:dyDescent="0.25">
      <c r="A30" t="s">
        <v>958</v>
      </c>
      <c r="C30" t="b">
        <v>1</v>
      </c>
      <c r="D30" t="s">
        <v>958</v>
      </c>
    </row>
    <row r="31" spans="1:5" x14ac:dyDescent="0.25">
      <c r="A31" s="4" t="s">
        <v>51</v>
      </c>
      <c r="C31" t="b">
        <v>1</v>
      </c>
      <c r="D31" s="4" t="s"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K271"/>
  <sheetViews>
    <sheetView workbookViewId="0">
      <selection activeCell="L273" sqref="L273"/>
    </sheetView>
  </sheetViews>
  <sheetFormatPr defaultRowHeight="15" x14ac:dyDescent="0.25"/>
  <cols>
    <col min="1" max="1" width="38.5703125" bestFit="1" customWidth="1"/>
    <col min="2" max="2" width="11.5703125" bestFit="1" customWidth="1"/>
    <col min="6" max="6" width="22.28515625" bestFit="1" customWidth="1"/>
    <col min="7" max="8" width="11.5703125" bestFit="1" customWidth="1"/>
    <col min="9" max="9" width="10.85546875" bestFit="1" customWidth="1"/>
    <col min="10" max="10" width="11.5703125" bestFit="1" customWidth="1"/>
    <col min="11" max="11" width="10.85546875" bestFit="1" customWidth="1"/>
  </cols>
  <sheetData>
    <row r="1" spans="1:11" x14ac:dyDescent="0.25">
      <c r="A1" s="11" t="s">
        <v>769</v>
      </c>
      <c r="B1" s="59"/>
    </row>
    <row r="2" spans="1:11" x14ac:dyDescent="0.25">
      <c r="A2" t="s">
        <v>768</v>
      </c>
      <c r="B2" s="9">
        <v>103184</v>
      </c>
      <c r="F2" s="6" t="s">
        <v>1</v>
      </c>
      <c r="G2" s="6" t="s">
        <v>182</v>
      </c>
      <c r="H2" s="6" t="s">
        <v>183</v>
      </c>
      <c r="I2" s="6" t="s">
        <v>778</v>
      </c>
      <c r="J2" s="6" t="s">
        <v>184</v>
      </c>
      <c r="K2" s="6" t="s">
        <v>778</v>
      </c>
    </row>
    <row r="3" spans="1:11" x14ac:dyDescent="0.25">
      <c r="A3" t="s">
        <v>761</v>
      </c>
      <c r="B3" s="58">
        <f>B2/3</f>
        <v>34394.666666666664</v>
      </c>
      <c r="C3" t="s">
        <v>770</v>
      </c>
      <c r="F3" t="s">
        <v>311</v>
      </c>
      <c r="G3">
        <v>533</v>
      </c>
      <c r="H3">
        <v>533</v>
      </c>
      <c r="I3">
        <f>H3-G3</f>
        <v>0</v>
      </c>
      <c r="J3">
        <v>533</v>
      </c>
      <c r="K3">
        <f>J3-H3</f>
        <v>0</v>
      </c>
    </row>
    <row r="4" spans="1:11" x14ac:dyDescent="0.25">
      <c r="A4" t="s">
        <v>762</v>
      </c>
      <c r="B4" s="9">
        <v>1226</v>
      </c>
      <c r="F4" t="s">
        <v>90</v>
      </c>
      <c r="G4">
        <v>533</v>
      </c>
      <c r="H4">
        <v>533</v>
      </c>
      <c r="I4">
        <f t="shared" ref="I4:I67" si="0">H4-G4</f>
        <v>0</v>
      </c>
      <c r="J4">
        <v>533</v>
      </c>
      <c r="K4">
        <f t="shared" ref="K4:K67" si="1">J4-H4</f>
        <v>0</v>
      </c>
    </row>
    <row r="5" spans="1:11" x14ac:dyDescent="0.25">
      <c r="A5" t="s">
        <v>763</v>
      </c>
      <c r="B5" s="58">
        <f>B2-B3+B4</f>
        <v>70015.333333333343</v>
      </c>
      <c r="F5" t="s">
        <v>269</v>
      </c>
      <c r="G5">
        <v>533</v>
      </c>
      <c r="H5">
        <v>533</v>
      </c>
      <c r="I5">
        <f t="shared" si="0"/>
        <v>0</v>
      </c>
      <c r="J5">
        <v>533</v>
      </c>
      <c r="K5">
        <f t="shared" si="1"/>
        <v>0</v>
      </c>
    </row>
    <row r="6" spans="1:11" x14ac:dyDescent="0.25">
      <c r="A6" t="s">
        <v>764</v>
      </c>
      <c r="B6" s="58">
        <f>B5/2</f>
        <v>35007.666666666672</v>
      </c>
      <c r="C6" t="s">
        <v>779</v>
      </c>
      <c r="F6" t="s">
        <v>177</v>
      </c>
      <c r="G6">
        <v>0</v>
      </c>
      <c r="H6">
        <v>0</v>
      </c>
      <c r="I6">
        <f t="shared" si="0"/>
        <v>0</v>
      </c>
      <c r="J6">
        <v>0</v>
      </c>
      <c r="K6">
        <f t="shared" si="1"/>
        <v>0</v>
      </c>
    </row>
    <row r="7" spans="1:11" x14ac:dyDescent="0.25">
      <c r="A7" t="s">
        <v>765</v>
      </c>
      <c r="B7" s="9">
        <v>533</v>
      </c>
      <c r="F7" t="s">
        <v>429</v>
      </c>
      <c r="G7">
        <v>533</v>
      </c>
      <c r="H7">
        <v>533</v>
      </c>
      <c r="I7">
        <f t="shared" si="0"/>
        <v>0</v>
      </c>
      <c r="J7">
        <v>533</v>
      </c>
      <c r="K7">
        <f t="shared" si="1"/>
        <v>0</v>
      </c>
    </row>
    <row r="8" spans="1:11" x14ac:dyDescent="0.25">
      <c r="A8" t="s">
        <v>766</v>
      </c>
      <c r="B8" s="58">
        <f>B5+B7-B6</f>
        <v>35540.666666666672</v>
      </c>
      <c r="F8" t="s">
        <v>65</v>
      </c>
      <c r="G8">
        <v>533</v>
      </c>
      <c r="H8">
        <v>533</v>
      </c>
      <c r="I8">
        <f t="shared" si="0"/>
        <v>0</v>
      </c>
      <c r="J8">
        <v>533</v>
      </c>
      <c r="K8">
        <f t="shared" si="1"/>
        <v>0</v>
      </c>
    </row>
    <row r="9" spans="1:11" x14ac:dyDescent="0.25">
      <c r="A9" t="s">
        <v>767</v>
      </c>
      <c r="B9" s="9">
        <v>30000</v>
      </c>
      <c r="F9" t="s">
        <v>574</v>
      </c>
      <c r="G9">
        <v>533</v>
      </c>
      <c r="H9">
        <v>533</v>
      </c>
      <c r="I9">
        <f t="shared" si="0"/>
        <v>0</v>
      </c>
      <c r="J9">
        <v>533</v>
      </c>
      <c r="K9">
        <f t="shared" si="1"/>
        <v>0</v>
      </c>
    </row>
    <row r="10" spans="1:11" x14ac:dyDescent="0.25">
      <c r="A10" t="s">
        <v>782</v>
      </c>
      <c r="B10" s="58">
        <f>B8-B9</f>
        <v>5540.6666666666715</v>
      </c>
      <c r="F10" t="s">
        <v>142</v>
      </c>
      <c r="G10">
        <v>533</v>
      </c>
      <c r="H10">
        <v>533</v>
      </c>
      <c r="I10">
        <f t="shared" si="0"/>
        <v>0</v>
      </c>
      <c r="J10">
        <v>533</v>
      </c>
      <c r="K10">
        <f t="shared" si="1"/>
        <v>0</v>
      </c>
    </row>
    <row r="11" spans="1:11" x14ac:dyDescent="0.25">
      <c r="F11" t="s">
        <v>627</v>
      </c>
      <c r="G11">
        <v>533</v>
      </c>
      <c r="H11">
        <v>533</v>
      </c>
      <c r="I11">
        <f t="shared" si="0"/>
        <v>0</v>
      </c>
      <c r="J11">
        <v>533</v>
      </c>
      <c r="K11">
        <f t="shared" si="1"/>
        <v>0</v>
      </c>
    </row>
    <row r="12" spans="1:11" x14ac:dyDescent="0.25">
      <c r="F12" t="s">
        <v>649</v>
      </c>
      <c r="G12">
        <v>0</v>
      </c>
      <c r="H12">
        <v>0</v>
      </c>
      <c r="I12">
        <f t="shared" si="0"/>
        <v>0</v>
      </c>
      <c r="J12">
        <v>0</v>
      </c>
      <c r="K12">
        <f t="shared" si="1"/>
        <v>0</v>
      </c>
    </row>
    <row r="13" spans="1:11" x14ac:dyDescent="0.25">
      <c r="F13" t="s">
        <v>274</v>
      </c>
      <c r="G13">
        <v>0</v>
      </c>
      <c r="H13">
        <v>0</v>
      </c>
      <c r="I13">
        <f t="shared" si="0"/>
        <v>0</v>
      </c>
      <c r="J13">
        <v>0</v>
      </c>
      <c r="K13">
        <f t="shared" si="1"/>
        <v>0</v>
      </c>
    </row>
    <row r="14" spans="1:11" x14ac:dyDescent="0.25">
      <c r="F14" t="s">
        <v>234</v>
      </c>
      <c r="G14">
        <v>533</v>
      </c>
      <c r="H14">
        <v>533</v>
      </c>
      <c r="I14">
        <f t="shared" si="0"/>
        <v>0</v>
      </c>
      <c r="J14">
        <v>533</v>
      </c>
      <c r="K14">
        <f t="shared" si="1"/>
        <v>0</v>
      </c>
    </row>
    <row r="15" spans="1:11" x14ac:dyDescent="0.25">
      <c r="F15" t="s">
        <v>212</v>
      </c>
      <c r="G15">
        <v>373</v>
      </c>
      <c r="H15">
        <v>373</v>
      </c>
      <c r="I15">
        <f t="shared" si="0"/>
        <v>0</v>
      </c>
      <c r="J15">
        <v>373</v>
      </c>
      <c r="K15">
        <f t="shared" si="1"/>
        <v>0</v>
      </c>
    </row>
    <row r="16" spans="1:11" x14ac:dyDescent="0.25">
      <c r="F16" t="s">
        <v>301</v>
      </c>
      <c r="G16">
        <v>533</v>
      </c>
      <c r="H16">
        <v>533</v>
      </c>
      <c r="I16">
        <f t="shared" si="0"/>
        <v>0</v>
      </c>
      <c r="J16">
        <v>533</v>
      </c>
      <c r="K16">
        <f t="shared" si="1"/>
        <v>0</v>
      </c>
    </row>
    <row r="17" spans="6:11" x14ac:dyDescent="0.25">
      <c r="F17" t="s">
        <v>329</v>
      </c>
      <c r="G17">
        <v>533</v>
      </c>
      <c r="H17">
        <v>533</v>
      </c>
      <c r="I17">
        <f t="shared" si="0"/>
        <v>0</v>
      </c>
      <c r="J17">
        <v>533</v>
      </c>
      <c r="K17">
        <f t="shared" si="1"/>
        <v>0</v>
      </c>
    </row>
    <row r="18" spans="6:11" x14ac:dyDescent="0.25">
      <c r="F18" t="s">
        <v>151</v>
      </c>
      <c r="G18">
        <v>533</v>
      </c>
      <c r="H18">
        <v>533</v>
      </c>
      <c r="I18">
        <f t="shared" si="0"/>
        <v>0</v>
      </c>
      <c r="J18">
        <v>533</v>
      </c>
      <c r="K18">
        <f t="shared" si="1"/>
        <v>0</v>
      </c>
    </row>
    <row r="19" spans="6:11" x14ac:dyDescent="0.25">
      <c r="F19" t="s">
        <v>685</v>
      </c>
      <c r="G19">
        <v>533</v>
      </c>
      <c r="H19">
        <v>533</v>
      </c>
      <c r="I19">
        <f t="shared" si="0"/>
        <v>0</v>
      </c>
      <c r="J19">
        <v>533</v>
      </c>
      <c r="K19">
        <f t="shared" si="1"/>
        <v>0</v>
      </c>
    </row>
    <row r="20" spans="6:11" x14ac:dyDescent="0.25">
      <c r="F20" t="s">
        <v>280</v>
      </c>
      <c r="G20">
        <v>373</v>
      </c>
      <c r="H20">
        <v>373</v>
      </c>
      <c r="I20">
        <f t="shared" si="0"/>
        <v>0</v>
      </c>
      <c r="J20">
        <v>373</v>
      </c>
      <c r="K20">
        <f t="shared" si="1"/>
        <v>0</v>
      </c>
    </row>
    <row r="21" spans="6:11" x14ac:dyDescent="0.25">
      <c r="F21" t="s">
        <v>168</v>
      </c>
      <c r="G21">
        <v>533</v>
      </c>
      <c r="H21">
        <v>533</v>
      </c>
      <c r="I21">
        <f t="shared" si="0"/>
        <v>0</v>
      </c>
      <c r="J21">
        <v>533</v>
      </c>
      <c r="K21">
        <f t="shared" si="1"/>
        <v>0</v>
      </c>
    </row>
    <row r="22" spans="6:11" x14ac:dyDescent="0.25">
      <c r="F22" t="s">
        <v>130</v>
      </c>
      <c r="G22">
        <v>373</v>
      </c>
      <c r="H22">
        <v>373</v>
      </c>
      <c r="I22">
        <f t="shared" si="0"/>
        <v>0</v>
      </c>
      <c r="J22">
        <v>373</v>
      </c>
      <c r="K22">
        <f t="shared" si="1"/>
        <v>0</v>
      </c>
    </row>
    <row r="23" spans="6:11" x14ac:dyDescent="0.25">
      <c r="F23" t="s">
        <v>261</v>
      </c>
      <c r="G23">
        <v>0</v>
      </c>
      <c r="H23">
        <v>0</v>
      </c>
      <c r="I23">
        <f t="shared" si="0"/>
        <v>0</v>
      </c>
      <c r="J23">
        <v>0</v>
      </c>
      <c r="K23">
        <f t="shared" si="1"/>
        <v>0</v>
      </c>
    </row>
    <row r="24" spans="6:11" x14ac:dyDescent="0.25">
      <c r="F24" t="s">
        <v>755</v>
      </c>
      <c r="G24">
        <v>0</v>
      </c>
      <c r="H24">
        <v>0</v>
      </c>
      <c r="I24">
        <f t="shared" si="0"/>
        <v>0</v>
      </c>
      <c r="J24">
        <v>0</v>
      </c>
      <c r="K24">
        <f t="shared" si="1"/>
        <v>0</v>
      </c>
    </row>
    <row r="25" spans="6:11" x14ac:dyDescent="0.25">
      <c r="F25" t="s">
        <v>430</v>
      </c>
      <c r="G25">
        <v>0</v>
      </c>
      <c r="H25">
        <v>0</v>
      </c>
      <c r="I25">
        <f t="shared" si="0"/>
        <v>0</v>
      </c>
      <c r="J25">
        <v>0</v>
      </c>
      <c r="K25">
        <f t="shared" si="1"/>
        <v>0</v>
      </c>
    </row>
    <row r="26" spans="6:11" x14ac:dyDescent="0.25">
      <c r="F26" t="s">
        <v>306</v>
      </c>
      <c r="G26">
        <v>0</v>
      </c>
      <c r="H26">
        <v>0</v>
      </c>
      <c r="I26">
        <f t="shared" si="0"/>
        <v>0</v>
      </c>
      <c r="J26">
        <v>0</v>
      </c>
      <c r="K26">
        <f t="shared" si="1"/>
        <v>0</v>
      </c>
    </row>
    <row r="27" spans="6:11" x14ac:dyDescent="0.25">
      <c r="F27" t="s">
        <v>611</v>
      </c>
      <c r="G27">
        <v>533</v>
      </c>
      <c r="H27">
        <v>533</v>
      </c>
      <c r="I27">
        <f t="shared" si="0"/>
        <v>0</v>
      </c>
      <c r="J27">
        <v>533</v>
      </c>
      <c r="K27">
        <f t="shared" si="1"/>
        <v>0</v>
      </c>
    </row>
    <row r="28" spans="6:11" x14ac:dyDescent="0.25">
      <c r="F28" t="s">
        <v>224</v>
      </c>
      <c r="G28">
        <v>533</v>
      </c>
      <c r="H28">
        <v>533</v>
      </c>
      <c r="I28">
        <f t="shared" si="0"/>
        <v>0</v>
      </c>
      <c r="J28">
        <v>533</v>
      </c>
      <c r="K28">
        <f t="shared" si="1"/>
        <v>0</v>
      </c>
    </row>
    <row r="29" spans="6:11" x14ac:dyDescent="0.25">
      <c r="F29" t="s">
        <v>131</v>
      </c>
      <c r="G29">
        <v>0</v>
      </c>
      <c r="H29">
        <v>0</v>
      </c>
      <c r="I29">
        <f t="shared" si="0"/>
        <v>0</v>
      </c>
      <c r="J29">
        <v>0</v>
      </c>
      <c r="K29">
        <f t="shared" si="1"/>
        <v>0</v>
      </c>
    </row>
    <row r="30" spans="6:11" x14ac:dyDescent="0.25">
      <c r="F30" t="s">
        <v>225</v>
      </c>
      <c r="G30">
        <v>533</v>
      </c>
      <c r="H30">
        <v>533</v>
      </c>
      <c r="I30">
        <f t="shared" si="0"/>
        <v>0</v>
      </c>
      <c r="J30">
        <v>533</v>
      </c>
      <c r="K30">
        <f t="shared" si="1"/>
        <v>0</v>
      </c>
    </row>
    <row r="31" spans="6:11" x14ac:dyDescent="0.25">
      <c r="F31" t="s">
        <v>35</v>
      </c>
      <c r="G31">
        <v>533</v>
      </c>
      <c r="H31">
        <v>533</v>
      </c>
      <c r="I31">
        <f t="shared" si="0"/>
        <v>0</v>
      </c>
      <c r="J31">
        <v>533</v>
      </c>
      <c r="K31">
        <f t="shared" si="1"/>
        <v>0</v>
      </c>
    </row>
    <row r="32" spans="6:11" x14ac:dyDescent="0.25">
      <c r="F32" t="s">
        <v>730</v>
      </c>
      <c r="G32">
        <v>533</v>
      </c>
      <c r="H32">
        <v>533</v>
      </c>
      <c r="I32">
        <f t="shared" si="0"/>
        <v>0</v>
      </c>
      <c r="J32">
        <v>533</v>
      </c>
      <c r="K32">
        <f t="shared" si="1"/>
        <v>0</v>
      </c>
    </row>
    <row r="33" spans="6:11" x14ac:dyDescent="0.25">
      <c r="F33" t="s">
        <v>696</v>
      </c>
      <c r="G33">
        <v>0</v>
      </c>
      <c r="H33">
        <v>0</v>
      </c>
      <c r="I33">
        <f t="shared" si="0"/>
        <v>0</v>
      </c>
      <c r="J33">
        <v>0</v>
      </c>
      <c r="K33">
        <f t="shared" si="1"/>
        <v>0</v>
      </c>
    </row>
    <row r="34" spans="6:11" x14ac:dyDescent="0.25">
      <c r="F34" t="s">
        <v>366</v>
      </c>
      <c r="G34">
        <v>0</v>
      </c>
      <c r="H34">
        <v>0</v>
      </c>
      <c r="I34">
        <f t="shared" si="0"/>
        <v>0</v>
      </c>
      <c r="J34">
        <v>0</v>
      </c>
      <c r="K34">
        <f t="shared" si="1"/>
        <v>0</v>
      </c>
    </row>
    <row r="35" spans="6:11" x14ac:dyDescent="0.25">
      <c r="F35" t="s">
        <v>673</v>
      </c>
      <c r="G35">
        <v>0</v>
      </c>
      <c r="H35">
        <v>0</v>
      </c>
      <c r="I35">
        <f t="shared" si="0"/>
        <v>0</v>
      </c>
      <c r="J35">
        <v>0</v>
      </c>
      <c r="K35">
        <f t="shared" si="1"/>
        <v>0</v>
      </c>
    </row>
    <row r="36" spans="6:11" x14ac:dyDescent="0.25">
      <c r="F36" t="s">
        <v>728</v>
      </c>
      <c r="G36">
        <v>533</v>
      </c>
      <c r="H36">
        <v>533</v>
      </c>
      <c r="I36">
        <f t="shared" si="0"/>
        <v>0</v>
      </c>
      <c r="J36">
        <v>533</v>
      </c>
      <c r="K36">
        <f t="shared" si="1"/>
        <v>0</v>
      </c>
    </row>
    <row r="37" spans="6:11" x14ac:dyDescent="0.25">
      <c r="F37" t="s">
        <v>59</v>
      </c>
      <c r="G37">
        <v>0</v>
      </c>
      <c r="H37">
        <v>0</v>
      </c>
      <c r="I37">
        <f t="shared" si="0"/>
        <v>0</v>
      </c>
      <c r="J37">
        <v>0</v>
      </c>
      <c r="K37">
        <f t="shared" si="1"/>
        <v>0</v>
      </c>
    </row>
    <row r="38" spans="6:11" x14ac:dyDescent="0.25">
      <c r="F38" t="s">
        <v>751</v>
      </c>
      <c r="G38">
        <v>533</v>
      </c>
      <c r="H38">
        <v>533</v>
      </c>
      <c r="I38">
        <f t="shared" si="0"/>
        <v>0</v>
      </c>
      <c r="J38">
        <v>533</v>
      </c>
      <c r="K38">
        <f t="shared" si="1"/>
        <v>0</v>
      </c>
    </row>
    <row r="39" spans="6:11" x14ac:dyDescent="0.25">
      <c r="F39" t="s">
        <v>201</v>
      </c>
      <c r="G39">
        <v>533</v>
      </c>
      <c r="H39">
        <v>533</v>
      </c>
      <c r="I39">
        <f t="shared" si="0"/>
        <v>0</v>
      </c>
      <c r="J39">
        <v>533</v>
      </c>
      <c r="K39">
        <f t="shared" si="1"/>
        <v>0</v>
      </c>
    </row>
    <row r="40" spans="6:11" x14ac:dyDescent="0.25">
      <c r="F40" t="s">
        <v>52</v>
      </c>
      <c r="G40">
        <v>533</v>
      </c>
      <c r="H40">
        <v>533</v>
      </c>
      <c r="I40">
        <f t="shared" si="0"/>
        <v>0</v>
      </c>
      <c r="J40">
        <v>533</v>
      </c>
      <c r="K40">
        <f t="shared" si="1"/>
        <v>0</v>
      </c>
    </row>
    <row r="41" spans="6:11" x14ac:dyDescent="0.25">
      <c r="F41" t="s">
        <v>262</v>
      </c>
      <c r="G41">
        <v>373</v>
      </c>
      <c r="H41">
        <v>373</v>
      </c>
      <c r="I41">
        <f t="shared" si="0"/>
        <v>0</v>
      </c>
      <c r="J41">
        <v>373</v>
      </c>
      <c r="K41">
        <f t="shared" si="1"/>
        <v>0</v>
      </c>
    </row>
    <row r="42" spans="6:11" x14ac:dyDescent="0.25">
      <c r="F42" t="s">
        <v>289</v>
      </c>
      <c r="G42">
        <v>0</v>
      </c>
      <c r="H42">
        <v>0</v>
      </c>
      <c r="I42">
        <f t="shared" si="0"/>
        <v>0</v>
      </c>
      <c r="J42">
        <v>0</v>
      </c>
      <c r="K42">
        <f t="shared" si="1"/>
        <v>0</v>
      </c>
    </row>
    <row r="43" spans="6:11" x14ac:dyDescent="0.25">
      <c r="F43" t="s">
        <v>159</v>
      </c>
      <c r="G43">
        <v>373</v>
      </c>
      <c r="H43">
        <v>373</v>
      </c>
      <c r="I43">
        <f t="shared" si="0"/>
        <v>0</v>
      </c>
      <c r="J43">
        <v>373</v>
      </c>
      <c r="K43">
        <f t="shared" si="1"/>
        <v>0</v>
      </c>
    </row>
    <row r="44" spans="6:11" x14ac:dyDescent="0.25">
      <c r="F44" t="s">
        <v>377</v>
      </c>
      <c r="G44">
        <v>533</v>
      </c>
      <c r="H44">
        <v>533</v>
      </c>
      <c r="I44">
        <f t="shared" si="0"/>
        <v>0</v>
      </c>
      <c r="J44">
        <v>533</v>
      </c>
      <c r="K44">
        <f t="shared" si="1"/>
        <v>0</v>
      </c>
    </row>
    <row r="45" spans="6:11" x14ac:dyDescent="0.25">
      <c r="F45" t="s">
        <v>91</v>
      </c>
      <c r="G45">
        <v>0</v>
      </c>
      <c r="H45">
        <v>0</v>
      </c>
      <c r="I45">
        <f t="shared" si="0"/>
        <v>0</v>
      </c>
      <c r="J45">
        <v>0</v>
      </c>
      <c r="K45">
        <f t="shared" si="1"/>
        <v>0</v>
      </c>
    </row>
    <row r="46" spans="6:11" x14ac:dyDescent="0.25">
      <c r="F46" t="s">
        <v>640</v>
      </c>
      <c r="G46">
        <v>533</v>
      </c>
      <c r="H46">
        <v>533</v>
      </c>
      <c r="I46">
        <f t="shared" si="0"/>
        <v>0</v>
      </c>
      <c r="J46">
        <v>533</v>
      </c>
      <c r="K46">
        <f t="shared" si="1"/>
        <v>0</v>
      </c>
    </row>
    <row r="47" spans="6:11" x14ac:dyDescent="0.25">
      <c r="F47" t="s">
        <v>296</v>
      </c>
      <c r="G47">
        <v>373</v>
      </c>
      <c r="H47">
        <v>373</v>
      </c>
      <c r="I47">
        <f t="shared" si="0"/>
        <v>0</v>
      </c>
      <c r="J47">
        <v>373</v>
      </c>
      <c r="K47">
        <f t="shared" si="1"/>
        <v>0</v>
      </c>
    </row>
    <row r="48" spans="6:11" x14ac:dyDescent="0.25">
      <c r="F48" t="s">
        <v>34</v>
      </c>
      <c r="G48">
        <v>533</v>
      </c>
      <c r="H48">
        <v>533</v>
      </c>
      <c r="I48">
        <f t="shared" si="0"/>
        <v>0</v>
      </c>
      <c r="J48">
        <v>533</v>
      </c>
      <c r="K48">
        <f t="shared" si="1"/>
        <v>0</v>
      </c>
    </row>
    <row r="49" spans="6:11" x14ac:dyDescent="0.25">
      <c r="F49" t="s">
        <v>378</v>
      </c>
      <c r="G49">
        <v>533</v>
      </c>
      <c r="H49">
        <v>533</v>
      </c>
      <c r="I49">
        <f t="shared" si="0"/>
        <v>0</v>
      </c>
      <c r="J49">
        <v>533</v>
      </c>
      <c r="K49">
        <f t="shared" si="1"/>
        <v>0</v>
      </c>
    </row>
    <row r="50" spans="6:11" x14ac:dyDescent="0.25">
      <c r="F50" t="s">
        <v>271</v>
      </c>
      <c r="G50">
        <v>533</v>
      </c>
      <c r="H50">
        <v>533</v>
      </c>
      <c r="I50">
        <f t="shared" si="0"/>
        <v>0</v>
      </c>
      <c r="J50">
        <v>533</v>
      </c>
      <c r="K50">
        <f t="shared" si="1"/>
        <v>0</v>
      </c>
    </row>
    <row r="51" spans="6:11" x14ac:dyDescent="0.25">
      <c r="F51" t="s">
        <v>213</v>
      </c>
      <c r="G51">
        <v>533</v>
      </c>
      <c r="H51">
        <v>533</v>
      </c>
      <c r="I51">
        <f t="shared" si="0"/>
        <v>0</v>
      </c>
      <c r="J51">
        <v>533</v>
      </c>
      <c r="K51">
        <f t="shared" si="1"/>
        <v>0</v>
      </c>
    </row>
    <row r="52" spans="6:11" x14ac:dyDescent="0.25">
      <c r="F52" t="s">
        <v>313</v>
      </c>
      <c r="G52">
        <v>533</v>
      </c>
      <c r="H52">
        <v>533</v>
      </c>
      <c r="I52">
        <f t="shared" si="0"/>
        <v>0</v>
      </c>
      <c r="J52">
        <v>533</v>
      </c>
      <c r="K52">
        <f t="shared" si="1"/>
        <v>0</v>
      </c>
    </row>
    <row r="53" spans="6:11" x14ac:dyDescent="0.25">
      <c r="F53" t="s">
        <v>48</v>
      </c>
      <c r="G53">
        <v>373</v>
      </c>
      <c r="H53">
        <v>373</v>
      </c>
      <c r="I53">
        <f t="shared" si="0"/>
        <v>0</v>
      </c>
      <c r="J53">
        <v>373</v>
      </c>
      <c r="K53">
        <f t="shared" si="1"/>
        <v>0</v>
      </c>
    </row>
    <row r="54" spans="6:11" x14ac:dyDescent="0.25">
      <c r="F54" t="s">
        <v>264</v>
      </c>
      <c r="G54">
        <v>533</v>
      </c>
      <c r="H54">
        <v>533</v>
      </c>
      <c r="I54">
        <f t="shared" si="0"/>
        <v>0</v>
      </c>
      <c r="J54">
        <v>533</v>
      </c>
      <c r="K54">
        <f t="shared" si="1"/>
        <v>0</v>
      </c>
    </row>
    <row r="55" spans="6:11" x14ac:dyDescent="0.25">
      <c r="F55" t="s">
        <v>281</v>
      </c>
      <c r="G55">
        <v>533</v>
      </c>
      <c r="H55">
        <v>533</v>
      </c>
      <c r="I55">
        <f t="shared" si="0"/>
        <v>0</v>
      </c>
      <c r="J55">
        <v>533</v>
      </c>
      <c r="K55">
        <f t="shared" si="1"/>
        <v>0</v>
      </c>
    </row>
    <row r="56" spans="6:11" x14ac:dyDescent="0.25">
      <c r="F56" t="s">
        <v>169</v>
      </c>
      <c r="G56">
        <v>533</v>
      </c>
      <c r="H56">
        <v>533</v>
      </c>
      <c r="I56">
        <f t="shared" si="0"/>
        <v>0</v>
      </c>
      <c r="J56">
        <v>533</v>
      </c>
      <c r="K56">
        <f t="shared" si="1"/>
        <v>0</v>
      </c>
    </row>
    <row r="57" spans="6:11" x14ac:dyDescent="0.25">
      <c r="F57" t="s">
        <v>191</v>
      </c>
      <c r="G57">
        <v>533</v>
      </c>
      <c r="H57">
        <v>533</v>
      </c>
      <c r="I57">
        <f t="shared" si="0"/>
        <v>0</v>
      </c>
      <c r="J57">
        <v>533</v>
      </c>
      <c r="K57">
        <f t="shared" si="1"/>
        <v>0</v>
      </c>
    </row>
    <row r="58" spans="6:11" x14ac:dyDescent="0.25">
      <c r="F58" t="s">
        <v>105</v>
      </c>
      <c r="G58">
        <v>533</v>
      </c>
      <c r="H58">
        <v>533</v>
      </c>
      <c r="I58">
        <f t="shared" si="0"/>
        <v>0</v>
      </c>
      <c r="J58">
        <v>533</v>
      </c>
      <c r="K58">
        <f t="shared" si="1"/>
        <v>0</v>
      </c>
    </row>
    <row r="59" spans="6:11" x14ac:dyDescent="0.25">
      <c r="F59" t="s">
        <v>141</v>
      </c>
      <c r="G59">
        <v>533</v>
      </c>
      <c r="H59">
        <v>533</v>
      </c>
      <c r="I59">
        <f t="shared" si="0"/>
        <v>0</v>
      </c>
      <c r="J59">
        <v>533</v>
      </c>
      <c r="K59">
        <f t="shared" si="1"/>
        <v>0</v>
      </c>
    </row>
    <row r="60" spans="6:11" x14ac:dyDescent="0.25">
      <c r="F60" t="s">
        <v>197</v>
      </c>
      <c r="G60">
        <v>533</v>
      </c>
      <c r="H60">
        <v>533</v>
      </c>
      <c r="I60">
        <f t="shared" si="0"/>
        <v>0</v>
      </c>
      <c r="J60">
        <v>533</v>
      </c>
      <c r="K60">
        <f t="shared" si="1"/>
        <v>0</v>
      </c>
    </row>
    <row r="61" spans="6:11" x14ac:dyDescent="0.25">
      <c r="F61" t="s">
        <v>116</v>
      </c>
      <c r="G61">
        <v>533</v>
      </c>
      <c r="H61">
        <v>533</v>
      </c>
      <c r="I61">
        <f t="shared" si="0"/>
        <v>0</v>
      </c>
      <c r="J61">
        <v>533</v>
      </c>
      <c r="K61">
        <f t="shared" si="1"/>
        <v>0</v>
      </c>
    </row>
    <row r="62" spans="6:11" x14ac:dyDescent="0.25">
      <c r="F62" t="s">
        <v>132</v>
      </c>
      <c r="G62">
        <v>373</v>
      </c>
      <c r="H62">
        <v>373</v>
      </c>
      <c r="I62">
        <f t="shared" si="0"/>
        <v>0</v>
      </c>
      <c r="J62">
        <v>373</v>
      </c>
      <c r="K62">
        <f t="shared" si="1"/>
        <v>0</v>
      </c>
    </row>
    <row r="63" spans="6:11" x14ac:dyDescent="0.25">
      <c r="F63" t="s">
        <v>36</v>
      </c>
      <c r="G63">
        <v>533</v>
      </c>
      <c r="H63">
        <v>533</v>
      </c>
      <c r="I63">
        <f t="shared" si="0"/>
        <v>0</v>
      </c>
      <c r="J63">
        <v>533</v>
      </c>
      <c r="K63">
        <f t="shared" si="1"/>
        <v>0</v>
      </c>
    </row>
    <row r="64" spans="6:11" x14ac:dyDescent="0.25">
      <c r="F64" t="s">
        <v>61</v>
      </c>
      <c r="G64">
        <v>533</v>
      </c>
      <c r="H64">
        <v>533</v>
      </c>
      <c r="I64">
        <f t="shared" si="0"/>
        <v>0</v>
      </c>
      <c r="J64">
        <v>533</v>
      </c>
      <c r="K64">
        <f t="shared" si="1"/>
        <v>0</v>
      </c>
    </row>
    <row r="65" spans="6:11" x14ac:dyDescent="0.25">
      <c r="F65" t="s">
        <v>242</v>
      </c>
      <c r="G65">
        <v>533</v>
      </c>
      <c r="H65">
        <v>533</v>
      </c>
      <c r="I65">
        <f t="shared" si="0"/>
        <v>0</v>
      </c>
      <c r="J65">
        <v>533</v>
      </c>
      <c r="K65">
        <f t="shared" si="1"/>
        <v>0</v>
      </c>
    </row>
    <row r="66" spans="6:11" x14ac:dyDescent="0.25">
      <c r="F66" t="s">
        <v>194</v>
      </c>
      <c r="G66">
        <v>533</v>
      </c>
      <c r="H66">
        <v>533</v>
      </c>
      <c r="I66">
        <f t="shared" si="0"/>
        <v>0</v>
      </c>
      <c r="J66">
        <v>533</v>
      </c>
      <c r="K66">
        <f t="shared" si="1"/>
        <v>0</v>
      </c>
    </row>
    <row r="67" spans="6:11" x14ac:dyDescent="0.25">
      <c r="F67" t="s">
        <v>149</v>
      </c>
      <c r="G67">
        <v>533</v>
      </c>
      <c r="H67">
        <v>533</v>
      </c>
      <c r="I67">
        <f t="shared" si="0"/>
        <v>0</v>
      </c>
      <c r="J67">
        <v>533</v>
      </c>
      <c r="K67">
        <f t="shared" si="1"/>
        <v>0</v>
      </c>
    </row>
    <row r="68" spans="6:11" x14ac:dyDescent="0.25">
      <c r="F68" t="s">
        <v>143</v>
      </c>
      <c r="G68">
        <v>533</v>
      </c>
      <c r="H68">
        <v>533</v>
      </c>
      <c r="I68">
        <f t="shared" ref="I68:I131" si="2">H68-G68</f>
        <v>0</v>
      </c>
      <c r="J68">
        <v>533</v>
      </c>
      <c r="K68">
        <f t="shared" ref="K68:K131" si="3">J68-H68</f>
        <v>0</v>
      </c>
    </row>
    <row r="69" spans="6:11" x14ac:dyDescent="0.25">
      <c r="F69" t="s">
        <v>208</v>
      </c>
      <c r="G69">
        <v>533</v>
      </c>
      <c r="H69">
        <v>533</v>
      </c>
      <c r="I69">
        <f t="shared" si="2"/>
        <v>0</v>
      </c>
      <c r="J69">
        <v>533</v>
      </c>
      <c r="K69">
        <f t="shared" si="3"/>
        <v>0</v>
      </c>
    </row>
    <row r="70" spans="6:11" x14ac:dyDescent="0.25">
      <c r="F70" t="s">
        <v>381</v>
      </c>
      <c r="G70">
        <v>533</v>
      </c>
      <c r="H70">
        <v>533</v>
      </c>
      <c r="I70">
        <f t="shared" si="2"/>
        <v>0</v>
      </c>
      <c r="J70">
        <v>533</v>
      </c>
      <c r="K70">
        <f t="shared" si="3"/>
        <v>0</v>
      </c>
    </row>
    <row r="71" spans="6:11" x14ac:dyDescent="0.25">
      <c r="F71" t="s">
        <v>382</v>
      </c>
      <c r="G71">
        <v>0</v>
      </c>
      <c r="H71">
        <v>0</v>
      </c>
      <c r="I71">
        <f t="shared" si="2"/>
        <v>0</v>
      </c>
      <c r="J71">
        <v>0</v>
      </c>
      <c r="K71">
        <f t="shared" si="3"/>
        <v>0</v>
      </c>
    </row>
    <row r="72" spans="6:11" x14ac:dyDescent="0.25">
      <c r="F72" t="s">
        <v>729</v>
      </c>
      <c r="G72">
        <v>533</v>
      </c>
      <c r="H72">
        <v>533</v>
      </c>
      <c r="I72">
        <f t="shared" si="2"/>
        <v>0</v>
      </c>
      <c r="J72">
        <v>533</v>
      </c>
      <c r="K72">
        <f t="shared" si="3"/>
        <v>0</v>
      </c>
    </row>
    <row r="73" spans="6:11" x14ac:dyDescent="0.25">
      <c r="F73" t="s">
        <v>226</v>
      </c>
      <c r="G73">
        <v>533</v>
      </c>
      <c r="H73">
        <v>533</v>
      </c>
      <c r="I73">
        <f t="shared" si="2"/>
        <v>0</v>
      </c>
      <c r="J73">
        <v>533</v>
      </c>
      <c r="K73">
        <f t="shared" si="3"/>
        <v>0</v>
      </c>
    </row>
    <row r="74" spans="6:11" x14ac:dyDescent="0.25">
      <c r="F74" t="s">
        <v>133</v>
      </c>
      <c r="G74">
        <v>0</v>
      </c>
      <c r="H74">
        <v>0</v>
      </c>
      <c r="I74">
        <f t="shared" si="2"/>
        <v>0</v>
      </c>
      <c r="J74">
        <v>0</v>
      </c>
      <c r="K74">
        <f t="shared" si="3"/>
        <v>0</v>
      </c>
    </row>
    <row r="75" spans="6:11" x14ac:dyDescent="0.25">
      <c r="F75" t="s">
        <v>144</v>
      </c>
      <c r="G75">
        <v>533</v>
      </c>
      <c r="H75">
        <v>533</v>
      </c>
      <c r="I75">
        <f t="shared" si="2"/>
        <v>0</v>
      </c>
      <c r="J75">
        <v>533</v>
      </c>
      <c r="K75">
        <f t="shared" si="3"/>
        <v>0</v>
      </c>
    </row>
    <row r="76" spans="6:11" x14ac:dyDescent="0.25">
      <c r="F76" t="s">
        <v>57</v>
      </c>
      <c r="G76">
        <v>0</v>
      </c>
      <c r="H76">
        <v>0</v>
      </c>
      <c r="I76">
        <f t="shared" si="2"/>
        <v>0</v>
      </c>
      <c r="J76">
        <v>0</v>
      </c>
      <c r="K76">
        <f t="shared" si="3"/>
        <v>0</v>
      </c>
    </row>
    <row r="77" spans="6:11" x14ac:dyDescent="0.25">
      <c r="F77" t="s">
        <v>117</v>
      </c>
      <c r="G77">
        <v>373</v>
      </c>
      <c r="H77">
        <v>373</v>
      </c>
      <c r="I77">
        <f t="shared" si="2"/>
        <v>0</v>
      </c>
      <c r="J77">
        <v>373</v>
      </c>
      <c r="K77">
        <f t="shared" si="3"/>
        <v>0</v>
      </c>
    </row>
    <row r="78" spans="6:11" x14ac:dyDescent="0.25">
      <c r="F78" t="s">
        <v>231</v>
      </c>
      <c r="G78">
        <v>533</v>
      </c>
      <c r="H78">
        <v>533</v>
      </c>
      <c r="I78">
        <f t="shared" si="2"/>
        <v>0</v>
      </c>
      <c r="J78">
        <v>533</v>
      </c>
      <c r="K78">
        <f t="shared" si="3"/>
        <v>0</v>
      </c>
    </row>
    <row r="79" spans="6:11" x14ac:dyDescent="0.25">
      <c r="F79" t="s">
        <v>161</v>
      </c>
      <c r="G79">
        <v>533</v>
      </c>
      <c r="H79">
        <v>533</v>
      </c>
      <c r="I79">
        <f t="shared" si="2"/>
        <v>0</v>
      </c>
      <c r="J79">
        <v>533</v>
      </c>
      <c r="K79">
        <f t="shared" si="3"/>
        <v>0</v>
      </c>
    </row>
    <row r="80" spans="6:11" x14ac:dyDescent="0.25">
      <c r="F80" t="s">
        <v>383</v>
      </c>
      <c r="G80">
        <v>533</v>
      </c>
      <c r="H80">
        <v>533</v>
      </c>
      <c r="I80">
        <f t="shared" si="2"/>
        <v>0</v>
      </c>
      <c r="J80">
        <v>533</v>
      </c>
      <c r="K80">
        <f t="shared" si="3"/>
        <v>0</v>
      </c>
    </row>
    <row r="81" spans="6:11" x14ac:dyDescent="0.25">
      <c r="F81" t="s">
        <v>86</v>
      </c>
      <c r="G81">
        <v>533</v>
      </c>
      <c r="H81">
        <v>533</v>
      </c>
      <c r="I81">
        <f t="shared" si="2"/>
        <v>0</v>
      </c>
      <c r="J81">
        <v>533</v>
      </c>
      <c r="K81">
        <f t="shared" si="3"/>
        <v>0</v>
      </c>
    </row>
    <row r="82" spans="6:11" x14ac:dyDescent="0.25">
      <c r="F82" t="s">
        <v>118</v>
      </c>
      <c r="G82">
        <v>373</v>
      </c>
      <c r="H82">
        <v>373</v>
      </c>
      <c r="I82">
        <f t="shared" si="2"/>
        <v>0</v>
      </c>
      <c r="J82">
        <v>373</v>
      </c>
      <c r="K82">
        <f t="shared" si="3"/>
        <v>0</v>
      </c>
    </row>
    <row r="83" spans="6:11" x14ac:dyDescent="0.25">
      <c r="F83" t="s">
        <v>432</v>
      </c>
      <c r="G83">
        <v>533</v>
      </c>
      <c r="H83">
        <v>533</v>
      </c>
      <c r="I83">
        <f t="shared" si="2"/>
        <v>0</v>
      </c>
      <c r="J83">
        <v>533</v>
      </c>
      <c r="K83">
        <f t="shared" si="3"/>
        <v>0</v>
      </c>
    </row>
    <row r="84" spans="6:11" x14ac:dyDescent="0.25">
      <c r="F84" t="s">
        <v>93</v>
      </c>
      <c r="G84">
        <v>533</v>
      </c>
      <c r="H84">
        <v>533</v>
      </c>
      <c r="I84">
        <f t="shared" si="2"/>
        <v>0</v>
      </c>
      <c r="J84">
        <v>533</v>
      </c>
      <c r="K84">
        <f t="shared" si="3"/>
        <v>0</v>
      </c>
    </row>
    <row r="85" spans="6:11" x14ac:dyDescent="0.25">
      <c r="F85" t="s">
        <v>94</v>
      </c>
      <c r="G85">
        <v>533</v>
      </c>
      <c r="H85">
        <v>0</v>
      </c>
      <c r="I85">
        <f t="shared" si="2"/>
        <v>-533</v>
      </c>
      <c r="J85">
        <v>0</v>
      </c>
      <c r="K85">
        <f t="shared" si="3"/>
        <v>0</v>
      </c>
    </row>
    <row r="86" spans="6:11" x14ac:dyDescent="0.25">
      <c r="F86" t="s">
        <v>33</v>
      </c>
      <c r="G86">
        <v>0</v>
      </c>
      <c r="H86">
        <v>0</v>
      </c>
      <c r="I86">
        <f t="shared" si="2"/>
        <v>0</v>
      </c>
      <c r="J86">
        <v>0</v>
      </c>
      <c r="K86">
        <f t="shared" si="3"/>
        <v>0</v>
      </c>
    </row>
    <row r="87" spans="6:11" x14ac:dyDescent="0.25">
      <c r="F87" t="s">
        <v>95</v>
      </c>
      <c r="G87">
        <v>533</v>
      </c>
      <c r="H87">
        <v>533</v>
      </c>
      <c r="I87">
        <f t="shared" si="2"/>
        <v>0</v>
      </c>
      <c r="J87">
        <v>533</v>
      </c>
      <c r="K87">
        <f t="shared" si="3"/>
        <v>0</v>
      </c>
    </row>
    <row r="88" spans="6:11" x14ac:dyDescent="0.25">
      <c r="F88" t="s">
        <v>120</v>
      </c>
      <c r="G88">
        <v>373</v>
      </c>
      <c r="H88">
        <v>373</v>
      </c>
      <c r="I88">
        <f t="shared" si="2"/>
        <v>0</v>
      </c>
      <c r="J88">
        <v>373</v>
      </c>
      <c r="K88">
        <f t="shared" si="3"/>
        <v>0</v>
      </c>
    </row>
    <row r="89" spans="6:11" x14ac:dyDescent="0.25">
      <c r="F89" t="s">
        <v>157</v>
      </c>
      <c r="G89">
        <v>533</v>
      </c>
      <c r="H89">
        <v>533</v>
      </c>
      <c r="I89">
        <f t="shared" si="2"/>
        <v>0</v>
      </c>
      <c r="J89">
        <v>533</v>
      </c>
      <c r="K89">
        <f t="shared" si="3"/>
        <v>0</v>
      </c>
    </row>
    <row r="90" spans="6:11" x14ac:dyDescent="0.25">
      <c r="F90" t="s">
        <v>162</v>
      </c>
      <c r="G90">
        <v>373</v>
      </c>
      <c r="H90">
        <v>373</v>
      </c>
      <c r="I90">
        <f t="shared" si="2"/>
        <v>0</v>
      </c>
      <c r="J90">
        <v>373</v>
      </c>
      <c r="K90">
        <f t="shared" si="3"/>
        <v>0</v>
      </c>
    </row>
    <row r="91" spans="6:11" x14ac:dyDescent="0.25">
      <c r="F91" t="s">
        <v>753</v>
      </c>
      <c r="G91">
        <v>0</v>
      </c>
      <c r="H91">
        <v>0</v>
      </c>
      <c r="I91">
        <f t="shared" si="2"/>
        <v>0</v>
      </c>
      <c r="J91">
        <v>0</v>
      </c>
      <c r="K91">
        <f t="shared" si="3"/>
        <v>0</v>
      </c>
    </row>
    <row r="92" spans="6:11" x14ac:dyDescent="0.25">
      <c r="F92" t="s">
        <v>754</v>
      </c>
      <c r="G92">
        <v>0</v>
      </c>
      <c r="H92">
        <v>0</v>
      </c>
      <c r="I92">
        <f t="shared" si="2"/>
        <v>0</v>
      </c>
      <c r="J92">
        <v>0</v>
      </c>
      <c r="K92">
        <f t="shared" si="3"/>
        <v>0</v>
      </c>
    </row>
    <row r="93" spans="6:11" x14ac:dyDescent="0.25">
      <c r="F93" t="s">
        <v>309</v>
      </c>
      <c r="G93">
        <v>533</v>
      </c>
      <c r="H93">
        <v>533</v>
      </c>
      <c r="I93">
        <f t="shared" si="2"/>
        <v>0</v>
      </c>
      <c r="J93">
        <v>533</v>
      </c>
      <c r="K93">
        <f t="shared" si="3"/>
        <v>0</v>
      </c>
    </row>
    <row r="94" spans="6:11" x14ac:dyDescent="0.25">
      <c r="F94" t="s">
        <v>706</v>
      </c>
      <c r="G94">
        <v>533</v>
      </c>
      <c r="H94">
        <v>533</v>
      </c>
      <c r="I94">
        <f t="shared" si="2"/>
        <v>0</v>
      </c>
      <c r="J94">
        <v>533</v>
      </c>
      <c r="K94">
        <f t="shared" si="3"/>
        <v>0</v>
      </c>
    </row>
    <row r="95" spans="6:11" x14ac:dyDescent="0.25">
      <c r="F95" t="s">
        <v>663</v>
      </c>
      <c r="G95">
        <v>0</v>
      </c>
      <c r="H95">
        <v>0</v>
      </c>
      <c r="I95">
        <f t="shared" si="2"/>
        <v>0</v>
      </c>
      <c r="J95">
        <v>0</v>
      </c>
      <c r="K95">
        <f t="shared" si="3"/>
        <v>0</v>
      </c>
    </row>
    <row r="96" spans="6:11" x14ac:dyDescent="0.25">
      <c r="F96" t="s">
        <v>368</v>
      </c>
      <c r="G96">
        <v>533</v>
      </c>
      <c r="H96">
        <v>533</v>
      </c>
      <c r="I96">
        <f t="shared" si="2"/>
        <v>0</v>
      </c>
      <c r="J96">
        <v>533</v>
      </c>
      <c r="K96">
        <f t="shared" si="3"/>
        <v>0</v>
      </c>
    </row>
    <row r="97" spans="6:11" x14ac:dyDescent="0.25">
      <c r="F97" t="s">
        <v>343</v>
      </c>
      <c r="G97">
        <v>533</v>
      </c>
      <c r="H97">
        <v>533</v>
      </c>
      <c r="I97">
        <f t="shared" si="2"/>
        <v>0</v>
      </c>
      <c r="J97">
        <v>533</v>
      </c>
      <c r="K97">
        <f t="shared" si="3"/>
        <v>0</v>
      </c>
    </row>
    <row r="98" spans="6:11" x14ac:dyDescent="0.25">
      <c r="F98" t="s">
        <v>682</v>
      </c>
      <c r="G98">
        <v>533</v>
      </c>
      <c r="H98">
        <v>533</v>
      </c>
      <c r="I98">
        <f t="shared" si="2"/>
        <v>0</v>
      </c>
      <c r="J98">
        <v>533</v>
      </c>
      <c r="K98">
        <f t="shared" si="3"/>
        <v>0</v>
      </c>
    </row>
    <row r="99" spans="6:11" x14ac:dyDescent="0.25">
      <c r="F99" t="s">
        <v>384</v>
      </c>
      <c r="G99">
        <v>533</v>
      </c>
      <c r="H99">
        <v>533</v>
      </c>
      <c r="I99">
        <f t="shared" si="2"/>
        <v>0</v>
      </c>
      <c r="J99">
        <v>533</v>
      </c>
      <c r="K99">
        <f t="shared" si="3"/>
        <v>0</v>
      </c>
    </row>
    <row r="100" spans="6:11" x14ac:dyDescent="0.25">
      <c r="F100" t="s">
        <v>53</v>
      </c>
      <c r="G100">
        <v>533</v>
      </c>
      <c r="H100">
        <v>533</v>
      </c>
      <c r="I100">
        <f t="shared" si="2"/>
        <v>0</v>
      </c>
      <c r="J100">
        <v>533</v>
      </c>
      <c r="K100">
        <f t="shared" si="3"/>
        <v>0</v>
      </c>
    </row>
    <row r="101" spans="6:11" x14ac:dyDescent="0.25">
      <c r="F101" t="s">
        <v>735</v>
      </c>
      <c r="G101">
        <v>373</v>
      </c>
      <c r="H101">
        <v>373</v>
      </c>
      <c r="I101">
        <f t="shared" si="2"/>
        <v>0</v>
      </c>
      <c r="J101">
        <v>373</v>
      </c>
      <c r="K101">
        <f t="shared" si="3"/>
        <v>0</v>
      </c>
    </row>
    <row r="102" spans="6:11" x14ac:dyDescent="0.25">
      <c r="F102" t="s">
        <v>42</v>
      </c>
      <c r="G102">
        <v>373</v>
      </c>
      <c r="H102">
        <v>373</v>
      </c>
      <c r="I102">
        <f t="shared" si="2"/>
        <v>0</v>
      </c>
      <c r="J102">
        <v>373</v>
      </c>
      <c r="K102">
        <f t="shared" si="3"/>
        <v>0</v>
      </c>
    </row>
    <row r="103" spans="6:11" x14ac:dyDescent="0.25">
      <c r="F103" t="s">
        <v>265</v>
      </c>
      <c r="G103">
        <v>533</v>
      </c>
      <c r="H103">
        <v>533</v>
      </c>
      <c r="I103">
        <f t="shared" si="2"/>
        <v>0</v>
      </c>
      <c r="J103">
        <v>533</v>
      </c>
      <c r="K103">
        <f t="shared" si="3"/>
        <v>0</v>
      </c>
    </row>
    <row r="104" spans="6:11" x14ac:dyDescent="0.25">
      <c r="F104" t="s">
        <v>134</v>
      </c>
      <c r="G104">
        <v>533</v>
      </c>
      <c r="H104">
        <v>533</v>
      </c>
      <c r="I104">
        <f t="shared" si="2"/>
        <v>0</v>
      </c>
      <c r="J104">
        <v>533</v>
      </c>
      <c r="K104">
        <f t="shared" si="3"/>
        <v>0</v>
      </c>
    </row>
    <row r="105" spans="6:11" x14ac:dyDescent="0.25">
      <c r="F105" t="s">
        <v>38</v>
      </c>
      <c r="G105">
        <v>533</v>
      </c>
      <c r="H105">
        <v>533</v>
      </c>
      <c r="I105">
        <f t="shared" si="2"/>
        <v>0</v>
      </c>
      <c r="J105">
        <v>533</v>
      </c>
      <c r="K105">
        <f t="shared" si="3"/>
        <v>0</v>
      </c>
    </row>
    <row r="106" spans="6:11" x14ac:dyDescent="0.25">
      <c r="F106" t="s">
        <v>341</v>
      </c>
      <c r="G106">
        <v>533</v>
      </c>
      <c r="H106">
        <v>533</v>
      </c>
      <c r="I106">
        <f t="shared" si="2"/>
        <v>0</v>
      </c>
      <c r="J106">
        <v>533</v>
      </c>
      <c r="K106">
        <f t="shared" si="3"/>
        <v>0</v>
      </c>
    </row>
    <row r="107" spans="6:11" x14ac:dyDescent="0.25">
      <c r="F107" t="s">
        <v>272</v>
      </c>
      <c r="G107">
        <v>533</v>
      </c>
      <c r="H107">
        <v>533</v>
      </c>
      <c r="I107">
        <f t="shared" si="2"/>
        <v>0</v>
      </c>
      <c r="J107">
        <v>533</v>
      </c>
      <c r="K107">
        <f t="shared" si="3"/>
        <v>0</v>
      </c>
    </row>
    <row r="108" spans="6:11" x14ac:dyDescent="0.25">
      <c r="F108" t="s">
        <v>229</v>
      </c>
      <c r="G108">
        <v>533</v>
      </c>
      <c r="H108">
        <v>533</v>
      </c>
      <c r="I108">
        <f t="shared" si="2"/>
        <v>0</v>
      </c>
      <c r="J108">
        <v>533</v>
      </c>
      <c r="K108">
        <f t="shared" si="3"/>
        <v>0</v>
      </c>
    </row>
    <row r="109" spans="6:11" x14ac:dyDescent="0.25">
      <c r="F109" t="s">
        <v>244</v>
      </c>
      <c r="G109">
        <v>373</v>
      </c>
      <c r="H109">
        <v>373</v>
      </c>
      <c r="I109">
        <f t="shared" si="2"/>
        <v>0</v>
      </c>
      <c r="J109">
        <v>373</v>
      </c>
      <c r="K109">
        <f t="shared" si="3"/>
        <v>0</v>
      </c>
    </row>
    <row r="110" spans="6:11" x14ac:dyDescent="0.25">
      <c r="F110" t="s">
        <v>236</v>
      </c>
      <c r="G110">
        <v>533</v>
      </c>
      <c r="H110">
        <v>533</v>
      </c>
      <c r="I110">
        <f t="shared" si="2"/>
        <v>0</v>
      </c>
      <c r="J110">
        <v>533</v>
      </c>
      <c r="K110">
        <f t="shared" si="3"/>
        <v>0</v>
      </c>
    </row>
    <row r="111" spans="6:11" x14ac:dyDescent="0.25">
      <c r="F111" t="s">
        <v>622</v>
      </c>
      <c r="G111">
        <v>533</v>
      </c>
      <c r="H111">
        <v>533</v>
      </c>
      <c r="I111">
        <f t="shared" si="2"/>
        <v>0</v>
      </c>
      <c r="J111">
        <v>533</v>
      </c>
      <c r="K111">
        <f t="shared" si="3"/>
        <v>0</v>
      </c>
    </row>
    <row r="112" spans="6:11" x14ac:dyDescent="0.25">
      <c r="F112" t="s">
        <v>51</v>
      </c>
      <c r="G112">
        <v>0</v>
      </c>
      <c r="H112">
        <v>0</v>
      </c>
      <c r="I112">
        <f t="shared" si="2"/>
        <v>0</v>
      </c>
      <c r="J112">
        <v>0</v>
      </c>
      <c r="K112">
        <f t="shared" si="3"/>
        <v>0</v>
      </c>
    </row>
    <row r="113" spans="6:11" x14ac:dyDescent="0.25">
      <c r="F113" t="s">
        <v>170</v>
      </c>
      <c r="G113">
        <v>533</v>
      </c>
      <c r="H113">
        <v>533</v>
      </c>
      <c r="I113">
        <f t="shared" si="2"/>
        <v>0</v>
      </c>
      <c r="J113">
        <v>533</v>
      </c>
      <c r="K113">
        <f t="shared" si="3"/>
        <v>0</v>
      </c>
    </row>
    <row r="114" spans="6:11" x14ac:dyDescent="0.25">
      <c r="F114" t="s">
        <v>173</v>
      </c>
      <c r="G114">
        <v>533</v>
      </c>
      <c r="H114">
        <v>533</v>
      </c>
      <c r="I114">
        <f t="shared" si="2"/>
        <v>0</v>
      </c>
      <c r="J114">
        <v>533</v>
      </c>
      <c r="K114">
        <f t="shared" si="3"/>
        <v>0</v>
      </c>
    </row>
    <row r="115" spans="6:11" x14ac:dyDescent="0.25">
      <c r="F115" t="s">
        <v>49</v>
      </c>
      <c r="G115">
        <v>533</v>
      </c>
      <c r="H115">
        <v>533</v>
      </c>
      <c r="I115">
        <f t="shared" si="2"/>
        <v>0</v>
      </c>
      <c r="J115">
        <v>533</v>
      </c>
      <c r="K115">
        <f t="shared" si="3"/>
        <v>0</v>
      </c>
    </row>
    <row r="116" spans="6:11" x14ac:dyDescent="0.25">
      <c r="F116" t="s">
        <v>219</v>
      </c>
      <c r="G116">
        <v>373</v>
      </c>
      <c r="H116">
        <v>373</v>
      </c>
      <c r="I116">
        <f t="shared" si="2"/>
        <v>0</v>
      </c>
      <c r="J116">
        <v>373</v>
      </c>
      <c r="K116">
        <f t="shared" si="3"/>
        <v>0</v>
      </c>
    </row>
    <row r="117" spans="6:11" x14ac:dyDescent="0.25">
      <c r="F117" t="s">
        <v>385</v>
      </c>
      <c r="G117">
        <v>0</v>
      </c>
      <c r="H117">
        <v>0</v>
      </c>
      <c r="I117">
        <f t="shared" si="2"/>
        <v>0</v>
      </c>
      <c r="J117">
        <v>0</v>
      </c>
      <c r="K117">
        <f t="shared" si="3"/>
        <v>0</v>
      </c>
    </row>
    <row r="118" spans="6:11" x14ac:dyDescent="0.25">
      <c r="F118" t="s">
        <v>386</v>
      </c>
      <c r="G118">
        <v>533</v>
      </c>
      <c r="H118">
        <v>533</v>
      </c>
      <c r="I118">
        <f t="shared" si="2"/>
        <v>0</v>
      </c>
      <c r="J118">
        <v>533</v>
      </c>
      <c r="K118">
        <f t="shared" si="3"/>
        <v>0</v>
      </c>
    </row>
    <row r="119" spans="6:11" x14ac:dyDescent="0.25">
      <c r="F119" t="s">
        <v>246</v>
      </c>
      <c r="G119">
        <v>533</v>
      </c>
      <c r="H119">
        <v>533</v>
      </c>
      <c r="I119">
        <f t="shared" si="2"/>
        <v>0</v>
      </c>
      <c r="J119">
        <v>533</v>
      </c>
      <c r="K119">
        <f t="shared" si="3"/>
        <v>0</v>
      </c>
    </row>
    <row r="120" spans="6:11" x14ac:dyDescent="0.25">
      <c r="F120" t="s">
        <v>221</v>
      </c>
      <c r="G120">
        <v>533</v>
      </c>
      <c r="H120">
        <v>533</v>
      </c>
      <c r="I120">
        <f t="shared" si="2"/>
        <v>0</v>
      </c>
      <c r="J120">
        <v>533</v>
      </c>
      <c r="K120">
        <f t="shared" si="3"/>
        <v>0</v>
      </c>
    </row>
    <row r="121" spans="6:11" x14ac:dyDescent="0.25">
      <c r="F121" t="s">
        <v>163</v>
      </c>
      <c r="G121">
        <v>533</v>
      </c>
      <c r="H121">
        <v>533</v>
      </c>
      <c r="I121">
        <f t="shared" si="2"/>
        <v>0</v>
      </c>
      <c r="J121">
        <v>533</v>
      </c>
      <c r="K121">
        <f t="shared" si="3"/>
        <v>0</v>
      </c>
    </row>
    <row r="122" spans="6:11" x14ac:dyDescent="0.25">
      <c r="F122" t="s">
        <v>128</v>
      </c>
      <c r="G122">
        <v>533</v>
      </c>
      <c r="H122">
        <v>533</v>
      </c>
      <c r="I122">
        <f t="shared" si="2"/>
        <v>0</v>
      </c>
      <c r="J122">
        <v>533</v>
      </c>
      <c r="K122">
        <f t="shared" si="3"/>
        <v>0</v>
      </c>
    </row>
    <row r="123" spans="6:11" x14ac:dyDescent="0.25">
      <c r="F123" t="s">
        <v>605</v>
      </c>
      <c r="G123">
        <v>0</v>
      </c>
      <c r="H123">
        <v>0</v>
      </c>
      <c r="I123">
        <f t="shared" si="2"/>
        <v>0</v>
      </c>
      <c r="J123">
        <v>0</v>
      </c>
      <c r="K123">
        <f t="shared" si="3"/>
        <v>0</v>
      </c>
    </row>
    <row r="124" spans="6:11" x14ac:dyDescent="0.25">
      <c r="F124" t="s">
        <v>203</v>
      </c>
      <c r="G124">
        <v>533</v>
      </c>
      <c r="H124">
        <v>533</v>
      </c>
      <c r="I124">
        <f t="shared" si="2"/>
        <v>0</v>
      </c>
      <c r="J124">
        <v>533</v>
      </c>
      <c r="K124">
        <f t="shared" si="3"/>
        <v>0</v>
      </c>
    </row>
    <row r="125" spans="6:11" x14ac:dyDescent="0.25">
      <c r="F125" t="s">
        <v>288</v>
      </c>
      <c r="G125">
        <v>0</v>
      </c>
      <c r="H125">
        <v>0</v>
      </c>
      <c r="I125">
        <f t="shared" si="2"/>
        <v>0</v>
      </c>
      <c r="J125">
        <v>0</v>
      </c>
      <c r="K125">
        <f t="shared" si="3"/>
        <v>0</v>
      </c>
    </row>
    <row r="126" spans="6:11" x14ac:dyDescent="0.25">
      <c r="F126" t="s">
        <v>112</v>
      </c>
      <c r="G126">
        <v>373</v>
      </c>
      <c r="H126">
        <v>373</v>
      </c>
      <c r="I126">
        <f t="shared" si="2"/>
        <v>0</v>
      </c>
      <c r="J126">
        <v>373</v>
      </c>
      <c r="K126">
        <f t="shared" si="3"/>
        <v>0</v>
      </c>
    </row>
    <row r="127" spans="6:11" x14ac:dyDescent="0.25">
      <c r="F127" t="s">
        <v>106</v>
      </c>
      <c r="G127">
        <v>533</v>
      </c>
      <c r="H127">
        <v>533</v>
      </c>
      <c r="I127">
        <f t="shared" si="2"/>
        <v>0</v>
      </c>
      <c r="J127">
        <v>533</v>
      </c>
      <c r="K127">
        <f t="shared" si="3"/>
        <v>0</v>
      </c>
    </row>
    <row r="128" spans="6:11" x14ac:dyDescent="0.25">
      <c r="F128" t="s">
        <v>278</v>
      </c>
      <c r="G128">
        <v>533</v>
      </c>
      <c r="H128">
        <v>533</v>
      </c>
      <c r="I128">
        <f t="shared" si="2"/>
        <v>0</v>
      </c>
      <c r="J128">
        <v>533</v>
      </c>
      <c r="K128">
        <f t="shared" si="3"/>
        <v>0</v>
      </c>
    </row>
    <row r="129" spans="6:11" x14ac:dyDescent="0.25">
      <c r="F129" t="s">
        <v>110</v>
      </c>
      <c r="G129">
        <v>0</v>
      </c>
      <c r="H129">
        <v>0</v>
      </c>
      <c r="I129">
        <f t="shared" si="2"/>
        <v>0</v>
      </c>
      <c r="J129">
        <v>0</v>
      </c>
      <c r="K129">
        <f t="shared" si="3"/>
        <v>0</v>
      </c>
    </row>
    <row r="130" spans="6:11" x14ac:dyDescent="0.25">
      <c r="F130" t="s">
        <v>195</v>
      </c>
      <c r="G130">
        <v>0</v>
      </c>
      <c r="H130">
        <v>0</v>
      </c>
      <c r="I130">
        <f t="shared" si="2"/>
        <v>0</v>
      </c>
      <c r="J130">
        <v>0</v>
      </c>
      <c r="K130">
        <f t="shared" si="3"/>
        <v>0</v>
      </c>
    </row>
    <row r="131" spans="6:11" x14ac:dyDescent="0.25">
      <c r="F131" t="s">
        <v>175</v>
      </c>
      <c r="G131">
        <v>533</v>
      </c>
      <c r="H131">
        <v>533</v>
      </c>
      <c r="I131">
        <f t="shared" si="2"/>
        <v>0</v>
      </c>
      <c r="J131">
        <v>533</v>
      </c>
      <c r="K131">
        <f t="shared" si="3"/>
        <v>0</v>
      </c>
    </row>
    <row r="132" spans="6:11" x14ac:dyDescent="0.25">
      <c r="F132" t="s">
        <v>387</v>
      </c>
      <c r="G132">
        <v>533</v>
      </c>
      <c r="H132">
        <v>533</v>
      </c>
      <c r="I132">
        <f t="shared" ref="I132:I195" si="4">H132-G132</f>
        <v>0</v>
      </c>
      <c r="J132">
        <v>533</v>
      </c>
      <c r="K132">
        <f t="shared" ref="K132:K195" si="5">J132-H132</f>
        <v>0</v>
      </c>
    </row>
    <row r="133" spans="6:11" x14ac:dyDescent="0.25">
      <c r="F133" t="s">
        <v>247</v>
      </c>
      <c r="G133">
        <v>533</v>
      </c>
      <c r="H133">
        <v>533</v>
      </c>
      <c r="I133">
        <f t="shared" si="4"/>
        <v>0</v>
      </c>
      <c r="J133">
        <v>533</v>
      </c>
      <c r="K133">
        <f t="shared" si="5"/>
        <v>0</v>
      </c>
    </row>
    <row r="134" spans="6:11" x14ac:dyDescent="0.25">
      <c r="F134" t="s">
        <v>87</v>
      </c>
      <c r="G134">
        <v>533</v>
      </c>
      <c r="H134">
        <v>533</v>
      </c>
      <c r="I134">
        <f t="shared" si="4"/>
        <v>0</v>
      </c>
      <c r="J134">
        <v>533</v>
      </c>
      <c r="K134">
        <f t="shared" si="5"/>
        <v>0</v>
      </c>
    </row>
    <row r="135" spans="6:11" x14ac:dyDescent="0.25">
      <c r="F135" t="s">
        <v>534</v>
      </c>
      <c r="G135">
        <v>533</v>
      </c>
      <c r="H135">
        <v>533</v>
      </c>
      <c r="I135">
        <f t="shared" si="4"/>
        <v>0</v>
      </c>
      <c r="J135">
        <v>533</v>
      </c>
      <c r="K135">
        <f t="shared" si="5"/>
        <v>0</v>
      </c>
    </row>
    <row r="136" spans="6:11" x14ac:dyDescent="0.25">
      <c r="F136" t="s">
        <v>388</v>
      </c>
      <c r="G136">
        <v>373</v>
      </c>
      <c r="H136">
        <v>373</v>
      </c>
      <c r="I136">
        <f t="shared" si="4"/>
        <v>0</v>
      </c>
      <c r="J136">
        <v>373</v>
      </c>
      <c r="K136">
        <f t="shared" si="5"/>
        <v>0</v>
      </c>
    </row>
    <row r="137" spans="6:11" x14ac:dyDescent="0.25">
      <c r="F137" t="s">
        <v>340</v>
      </c>
      <c r="G137">
        <v>533</v>
      </c>
      <c r="H137">
        <v>533</v>
      </c>
      <c r="I137">
        <f t="shared" si="4"/>
        <v>0</v>
      </c>
      <c r="J137">
        <v>533</v>
      </c>
      <c r="K137">
        <f t="shared" si="5"/>
        <v>0</v>
      </c>
    </row>
    <row r="138" spans="6:11" x14ac:dyDescent="0.25">
      <c r="F138" t="s">
        <v>222</v>
      </c>
      <c r="G138">
        <v>373</v>
      </c>
      <c r="H138">
        <v>373</v>
      </c>
      <c r="I138">
        <f t="shared" si="4"/>
        <v>0</v>
      </c>
      <c r="J138">
        <v>373</v>
      </c>
      <c r="K138">
        <f t="shared" si="5"/>
        <v>0</v>
      </c>
    </row>
    <row r="139" spans="6:11" x14ac:dyDescent="0.25">
      <c r="F139" t="s">
        <v>45</v>
      </c>
      <c r="G139">
        <v>373</v>
      </c>
      <c r="H139">
        <v>373</v>
      </c>
      <c r="I139">
        <f t="shared" si="4"/>
        <v>0</v>
      </c>
      <c r="J139">
        <v>373</v>
      </c>
      <c r="K139">
        <f t="shared" si="5"/>
        <v>0</v>
      </c>
    </row>
    <row r="140" spans="6:11" x14ac:dyDescent="0.25">
      <c r="F140" t="s">
        <v>44</v>
      </c>
      <c r="G140">
        <v>373</v>
      </c>
      <c r="H140">
        <v>373</v>
      </c>
      <c r="I140">
        <f t="shared" si="4"/>
        <v>0</v>
      </c>
      <c r="J140">
        <v>373</v>
      </c>
      <c r="K140">
        <f t="shared" si="5"/>
        <v>0</v>
      </c>
    </row>
    <row r="141" spans="6:11" x14ac:dyDescent="0.25">
      <c r="F141" t="s">
        <v>228</v>
      </c>
      <c r="G141">
        <v>533</v>
      </c>
      <c r="H141">
        <v>533</v>
      </c>
      <c r="I141">
        <f t="shared" si="4"/>
        <v>0</v>
      </c>
      <c r="J141">
        <v>533</v>
      </c>
      <c r="K141">
        <f t="shared" si="5"/>
        <v>0</v>
      </c>
    </row>
    <row r="142" spans="6:11" x14ac:dyDescent="0.25">
      <c r="F142" t="s">
        <v>233</v>
      </c>
      <c r="G142">
        <v>533</v>
      </c>
      <c r="H142">
        <v>533</v>
      </c>
      <c r="I142">
        <f t="shared" si="4"/>
        <v>0</v>
      </c>
      <c r="J142">
        <v>533</v>
      </c>
      <c r="K142">
        <f t="shared" si="5"/>
        <v>0</v>
      </c>
    </row>
    <row r="143" spans="6:11" x14ac:dyDescent="0.25">
      <c r="F143" t="s">
        <v>707</v>
      </c>
      <c r="G143">
        <v>533</v>
      </c>
      <c r="H143">
        <v>533</v>
      </c>
      <c r="I143">
        <f t="shared" si="4"/>
        <v>0</v>
      </c>
      <c r="J143">
        <v>533</v>
      </c>
      <c r="K143">
        <f t="shared" si="5"/>
        <v>0</v>
      </c>
    </row>
    <row r="144" spans="6:11" x14ac:dyDescent="0.25">
      <c r="F144" t="s">
        <v>97</v>
      </c>
      <c r="G144">
        <v>533</v>
      </c>
      <c r="H144">
        <v>533</v>
      </c>
      <c r="I144">
        <f t="shared" si="4"/>
        <v>0</v>
      </c>
      <c r="J144">
        <v>533</v>
      </c>
      <c r="K144">
        <f t="shared" si="5"/>
        <v>0</v>
      </c>
    </row>
    <row r="145" spans="6:11" x14ac:dyDescent="0.25">
      <c r="F145" t="s">
        <v>98</v>
      </c>
      <c r="G145">
        <v>533</v>
      </c>
      <c r="H145">
        <v>533</v>
      </c>
      <c r="I145">
        <f t="shared" si="4"/>
        <v>0</v>
      </c>
      <c r="J145">
        <v>533</v>
      </c>
      <c r="K145">
        <f t="shared" si="5"/>
        <v>0</v>
      </c>
    </row>
    <row r="146" spans="6:11" x14ac:dyDescent="0.25">
      <c r="F146" t="s">
        <v>111</v>
      </c>
      <c r="G146">
        <v>373</v>
      </c>
      <c r="H146">
        <v>373</v>
      </c>
      <c r="I146">
        <f t="shared" si="4"/>
        <v>0</v>
      </c>
      <c r="J146">
        <v>373</v>
      </c>
      <c r="K146">
        <f t="shared" si="5"/>
        <v>0</v>
      </c>
    </row>
    <row r="147" spans="6:11" x14ac:dyDescent="0.25">
      <c r="F147" t="s">
        <v>752</v>
      </c>
      <c r="G147">
        <v>533</v>
      </c>
      <c r="H147">
        <v>533</v>
      </c>
      <c r="I147">
        <f t="shared" si="4"/>
        <v>0</v>
      </c>
      <c r="J147">
        <v>533</v>
      </c>
      <c r="K147">
        <f t="shared" si="5"/>
        <v>0</v>
      </c>
    </row>
    <row r="148" spans="6:11" x14ac:dyDescent="0.25">
      <c r="F148" t="s">
        <v>31</v>
      </c>
      <c r="G148">
        <v>373</v>
      </c>
      <c r="H148">
        <v>373</v>
      </c>
      <c r="I148">
        <f t="shared" si="4"/>
        <v>0</v>
      </c>
      <c r="J148">
        <v>373</v>
      </c>
      <c r="K148">
        <f t="shared" si="5"/>
        <v>0</v>
      </c>
    </row>
    <row r="149" spans="6:11" x14ac:dyDescent="0.25">
      <c r="F149" t="s">
        <v>216</v>
      </c>
      <c r="G149">
        <v>533</v>
      </c>
      <c r="H149">
        <v>533</v>
      </c>
      <c r="I149">
        <f t="shared" si="4"/>
        <v>0</v>
      </c>
      <c r="J149">
        <v>533</v>
      </c>
      <c r="K149">
        <f t="shared" si="5"/>
        <v>0</v>
      </c>
    </row>
    <row r="150" spans="6:11" x14ac:dyDescent="0.25">
      <c r="F150" t="s">
        <v>136</v>
      </c>
      <c r="G150">
        <v>533</v>
      </c>
      <c r="H150">
        <v>533</v>
      </c>
      <c r="I150">
        <f t="shared" si="4"/>
        <v>0</v>
      </c>
      <c r="J150">
        <v>533</v>
      </c>
      <c r="K150">
        <f t="shared" si="5"/>
        <v>0</v>
      </c>
    </row>
    <row r="151" spans="6:11" x14ac:dyDescent="0.25">
      <c r="F151" t="s">
        <v>690</v>
      </c>
      <c r="G151">
        <v>533</v>
      </c>
      <c r="H151">
        <v>533</v>
      </c>
      <c r="I151">
        <f t="shared" si="4"/>
        <v>0</v>
      </c>
      <c r="J151">
        <v>533</v>
      </c>
      <c r="K151">
        <f t="shared" si="5"/>
        <v>0</v>
      </c>
    </row>
    <row r="152" spans="6:11" x14ac:dyDescent="0.25">
      <c r="F152" t="s">
        <v>612</v>
      </c>
      <c r="G152">
        <v>533</v>
      </c>
      <c r="H152">
        <v>533</v>
      </c>
      <c r="I152">
        <f t="shared" si="4"/>
        <v>0</v>
      </c>
      <c r="J152">
        <v>533</v>
      </c>
      <c r="K152">
        <f t="shared" si="5"/>
        <v>0</v>
      </c>
    </row>
    <row r="153" spans="6:11" x14ac:dyDescent="0.25">
      <c r="F153" t="s">
        <v>99</v>
      </c>
      <c r="G153">
        <v>373</v>
      </c>
      <c r="H153">
        <v>373</v>
      </c>
      <c r="I153">
        <f t="shared" si="4"/>
        <v>0</v>
      </c>
      <c r="J153">
        <v>373</v>
      </c>
      <c r="K153">
        <f t="shared" si="5"/>
        <v>0</v>
      </c>
    </row>
    <row r="154" spans="6:11" x14ac:dyDescent="0.25">
      <c r="F154" t="s">
        <v>710</v>
      </c>
      <c r="G154">
        <v>533</v>
      </c>
      <c r="H154">
        <v>533</v>
      </c>
      <c r="I154">
        <f t="shared" si="4"/>
        <v>0</v>
      </c>
      <c r="J154">
        <v>533</v>
      </c>
      <c r="K154">
        <f t="shared" si="5"/>
        <v>0</v>
      </c>
    </row>
    <row r="155" spans="6:11" x14ac:dyDescent="0.25">
      <c r="F155" t="s">
        <v>55</v>
      </c>
      <c r="G155">
        <v>373</v>
      </c>
      <c r="H155">
        <v>373</v>
      </c>
      <c r="I155">
        <f t="shared" si="4"/>
        <v>0</v>
      </c>
      <c r="J155">
        <v>373</v>
      </c>
      <c r="K155">
        <f t="shared" si="5"/>
        <v>0</v>
      </c>
    </row>
    <row r="156" spans="6:11" x14ac:dyDescent="0.25">
      <c r="F156" t="s">
        <v>540</v>
      </c>
      <c r="G156">
        <v>533</v>
      </c>
      <c r="H156">
        <v>533</v>
      </c>
      <c r="I156">
        <f t="shared" si="4"/>
        <v>0</v>
      </c>
      <c r="J156">
        <v>533</v>
      </c>
      <c r="K156">
        <f t="shared" si="5"/>
        <v>0</v>
      </c>
    </row>
    <row r="157" spans="6:11" x14ac:dyDescent="0.25">
      <c r="F157" t="s">
        <v>122</v>
      </c>
      <c r="G157">
        <v>533</v>
      </c>
      <c r="H157">
        <v>533</v>
      </c>
      <c r="I157">
        <f t="shared" si="4"/>
        <v>0</v>
      </c>
      <c r="J157">
        <v>533</v>
      </c>
      <c r="K157">
        <f t="shared" si="5"/>
        <v>0</v>
      </c>
    </row>
    <row r="158" spans="6:11" x14ac:dyDescent="0.25">
      <c r="F158" t="s">
        <v>240</v>
      </c>
      <c r="G158">
        <v>373</v>
      </c>
      <c r="H158">
        <v>373</v>
      </c>
      <c r="I158">
        <f t="shared" si="4"/>
        <v>0</v>
      </c>
      <c r="J158">
        <v>373</v>
      </c>
      <c r="K158">
        <f t="shared" si="5"/>
        <v>0</v>
      </c>
    </row>
    <row r="159" spans="6:11" x14ac:dyDescent="0.25">
      <c r="F159" t="s">
        <v>123</v>
      </c>
      <c r="G159">
        <v>533</v>
      </c>
      <c r="H159">
        <v>533</v>
      </c>
      <c r="I159">
        <f t="shared" si="4"/>
        <v>0</v>
      </c>
      <c r="J159">
        <v>533</v>
      </c>
      <c r="K159">
        <f t="shared" si="5"/>
        <v>0</v>
      </c>
    </row>
    <row r="160" spans="6:11" x14ac:dyDescent="0.25">
      <c r="F160" t="s">
        <v>731</v>
      </c>
      <c r="G160">
        <v>533</v>
      </c>
      <c r="H160">
        <v>533</v>
      </c>
      <c r="I160">
        <f t="shared" si="4"/>
        <v>0</v>
      </c>
      <c r="J160">
        <v>533</v>
      </c>
      <c r="K160">
        <f t="shared" si="5"/>
        <v>0</v>
      </c>
    </row>
    <row r="161" spans="6:11" x14ac:dyDescent="0.25">
      <c r="F161" t="s">
        <v>258</v>
      </c>
      <c r="G161">
        <v>373</v>
      </c>
      <c r="H161">
        <v>373</v>
      </c>
      <c r="I161">
        <f t="shared" si="4"/>
        <v>0</v>
      </c>
      <c r="J161">
        <v>373</v>
      </c>
      <c r="K161">
        <f t="shared" si="5"/>
        <v>0</v>
      </c>
    </row>
    <row r="162" spans="6:11" x14ac:dyDescent="0.25">
      <c r="F162" t="s">
        <v>266</v>
      </c>
      <c r="G162">
        <v>373</v>
      </c>
      <c r="H162">
        <v>373</v>
      </c>
      <c r="I162">
        <f t="shared" si="4"/>
        <v>0</v>
      </c>
      <c r="J162">
        <v>373</v>
      </c>
      <c r="K162">
        <f t="shared" si="5"/>
        <v>0</v>
      </c>
    </row>
    <row r="163" spans="6:11" x14ac:dyDescent="0.25">
      <c r="F163" t="s">
        <v>333</v>
      </c>
      <c r="G163">
        <v>373</v>
      </c>
      <c r="H163">
        <v>373</v>
      </c>
      <c r="I163">
        <f t="shared" si="4"/>
        <v>0</v>
      </c>
      <c r="J163">
        <v>373</v>
      </c>
      <c r="K163">
        <f t="shared" si="5"/>
        <v>0</v>
      </c>
    </row>
    <row r="164" spans="6:11" x14ac:dyDescent="0.25">
      <c r="F164" t="s">
        <v>204</v>
      </c>
      <c r="G164">
        <v>533</v>
      </c>
      <c r="H164">
        <v>533</v>
      </c>
      <c r="I164">
        <f t="shared" si="4"/>
        <v>0</v>
      </c>
      <c r="J164">
        <v>533</v>
      </c>
      <c r="K164">
        <f t="shared" si="5"/>
        <v>0</v>
      </c>
    </row>
    <row r="165" spans="6:11" x14ac:dyDescent="0.25">
      <c r="F165" t="s">
        <v>88</v>
      </c>
      <c r="G165">
        <v>373</v>
      </c>
      <c r="H165">
        <v>373</v>
      </c>
      <c r="I165">
        <f t="shared" si="4"/>
        <v>0</v>
      </c>
      <c r="J165">
        <v>373</v>
      </c>
      <c r="K165">
        <f t="shared" si="5"/>
        <v>0</v>
      </c>
    </row>
    <row r="166" spans="6:11" x14ac:dyDescent="0.25">
      <c r="F166" t="s">
        <v>124</v>
      </c>
      <c r="G166">
        <v>373</v>
      </c>
      <c r="H166">
        <v>373</v>
      </c>
      <c r="I166">
        <f t="shared" si="4"/>
        <v>0</v>
      </c>
      <c r="J166">
        <v>373</v>
      </c>
      <c r="K166">
        <f t="shared" si="5"/>
        <v>0</v>
      </c>
    </row>
    <row r="167" spans="6:11" x14ac:dyDescent="0.25">
      <c r="F167" t="s">
        <v>237</v>
      </c>
      <c r="G167">
        <v>533</v>
      </c>
      <c r="H167">
        <v>533</v>
      </c>
      <c r="I167">
        <f t="shared" si="4"/>
        <v>0</v>
      </c>
      <c r="J167">
        <v>533</v>
      </c>
      <c r="K167">
        <f t="shared" si="5"/>
        <v>0</v>
      </c>
    </row>
    <row r="168" spans="6:11" x14ac:dyDescent="0.25">
      <c r="F168" t="s">
        <v>390</v>
      </c>
      <c r="G168">
        <v>533</v>
      </c>
      <c r="H168">
        <v>533</v>
      </c>
      <c r="I168">
        <f t="shared" si="4"/>
        <v>0</v>
      </c>
      <c r="J168">
        <v>533</v>
      </c>
      <c r="K168">
        <f t="shared" si="5"/>
        <v>0</v>
      </c>
    </row>
    <row r="169" spans="6:11" x14ac:dyDescent="0.25">
      <c r="F169" t="s">
        <v>248</v>
      </c>
      <c r="G169">
        <v>533</v>
      </c>
      <c r="H169">
        <v>533</v>
      </c>
      <c r="I169">
        <f t="shared" si="4"/>
        <v>0</v>
      </c>
      <c r="J169">
        <v>533</v>
      </c>
      <c r="K169">
        <f t="shared" si="5"/>
        <v>0</v>
      </c>
    </row>
    <row r="170" spans="6:11" x14ac:dyDescent="0.25">
      <c r="F170" t="s">
        <v>89</v>
      </c>
      <c r="G170">
        <v>373</v>
      </c>
      <c r="H170">
        <v>0</v>
      </c>
      <c r="I170">
        <f t="shared" si="4"/>
        <v>-373</v>
      </c>
      <c r="J170">
        <v>0</v>
      </c>
      <c r="K170">
        <f t="shared" si="5"/>
        <v>0</v>
      </c>
    </row>
    <row r="171" spans="6:11" x14ac:dyDescent="0.25">
      <c r="F171" t="s">
        <v>171</v>
      </c>
      <c r="G171">
        <v>533</v>
      </c>
      <c r="H171">
        <v>533</v>
      </c>
      <c r="I171">
        <f t="shared" si="4"/>
        <v>0</v>
      </c>
      <c r="J171">
        <v>533</v>
      </c>
      <c r="K171">
        <f t="shared" si="5"/>
        <v>0</v>
      </c>
    </row>
    <row r="172" spans="6:11" x14ac:dyDescent="0.25">
      <c r="F172" t="s">
        <v>249</v>
      </c>
      <c r="G172">
        <v>0</v>
      </c>
      <c r="H172">
        <v>0</v>
      </c>
      <c r="I172">
        <f t="shared" si="4"/>
        <v>0</v>
      </c>
      <c r="J172">
        <v>0</v>
      </c>
      <c r="K172">
        <f t="shared" si="5"/>
        <v>0</v>
      </c>
    </row>
    <row r="173" spans="6:11" x14ac:dyDescent="0.25">
      <c r="F173" t="s">
        <v>251</v>
      </c>
      <c r="G173">
        <v>373</v>
      </c>
      <c r="H173">
        <v>373</v>
      </c>
      <c r="I173">
        <f t="shared" si="4"/>
        <v>0</v>
      </c>
      <c r="J173">
        <v>373</v>
      </c>
      <c r="K173">
        <f t="shared" si="5"/>
        <v>0</v>
      </c>
    </row>
    <row r="174" spans="6:11" x14ac:dyDescent="0.25">
      <c r="F174" t="s">
        <v>47</v>
      </c>
      <c r="G174">
        <v>533</v>
      </c>
      <c r="H174">
        <v>533</v>
      </c>
      <c r="I174">
        <f t="shared" si="4"/>
        <v>0</v>
      </c>
      <c r="J174">
        <v>533</v>
      </c>
      <c r="K174">
        <f t="shared" si="5"/>
        <v>0</v>
      </c>
    </row>
    <row r="175" spans="6:11" x14ac:dyDescent="0.25">
      <c r="F175" t="s">
        <v>252</v>
      </c>
      <c r="G175">
        <v>533</v>
      </c>
      <c r="H175">
        <v>533</v>
      </c>
      <c r="I175">
        <f t="shared" si="4"/>
        <v>0</v>
      </c>
      <c r="J175">
        <v>533</v>
      </c>
      <c r="K175">
        <f t="shared" si="5"/>
        <v>0</v>
      </c>
    </row>
    <row r="176" spans="6:11" x14ac:dyDescent="0.25">
      <c r="F176" t="s">
        <v>293</v>
      </c>
      <c r="G176">
        <v>0</v>
      </c>
      <c r="H176">
        <v>0</v>
      </c>
      <c r="I176">
        <f t="shared" si="4"/>
        <v>0</v>
      </c>
      <c r="J176">
        <v>0</v>
      </c>
      <c r="K176">
        <f t="shared" si="5"/>
        <v>0</v>
      </c>
    </row>
    <row r="177" spans="6:11" x14ac:dyDescent="0.25">
      <c r="F177" t="s">
        <v>165</v>
      </c>
      <c r="G177">
        <v>533</v>
      </c>
      <c r="H177">
        <v>533</v>
      </c>
      <c r="I177">
        <f t="shared" si="4"/>
        <v>0</v>
      </c>
      <c r="J177">
        <v>533</v>
      </c>
      <c r="K177">
        <f t="shared" si="5"/>
        <v>0</v>
      </c>
    </row>
    <row r="178" spans="6:11" x14ac:dyDescent="0.25">
      <c r="F178" t="s">
        <v>680</v>
      </c>
      <c r="G178">
        <v>533</v>
      </c>
      <c r="H178">
        <v>533</v>
      </c>
      <c r="I178">
        <f t="shared" si="4"/>
        <v>0</v>
      </c>
      <c r="J178">
        <v>533</v>
      </c>
      <c r="K178">
        <f t="shared" si="5"/>
        <v>0</v>
      </c>
    </row>
    <row r="179" spans="6:11" x14ac:dyDescent="0.25">
      <c r="F179" t="s">
        <v>295</v>
      </c>
      <c r="G179">
        <v>373</v>
      </c>
      <c r="H179">
        <v>373</v>
      </c>
      <c r="I179">
        <f t="shared" si="4"/>
        <v>0</v>
      </c>
      <c r="J179">
        <v>373</v>
      </c>
      <c r="K179">
        <f t="shared" si="5"/>
        <v>0</v>
      </c>
    </row>
    <row r="180" spans="6:11" x14ac:dyDescent="0.25">
      <c r="F180" t="s">
        <v>107</v>
      </c>
      <c r="G180">
        <v>533</v>
      </c>
      <c r="H180">
        <v>533</v>
      </c>
      <c r="I180">
        <f t="shared" si="4"/>
        <v>0</v>
      </c>
      <c r="J180">
        <v>533</v>
      </c>
      <c r="K180">
        <f t="shared" si="5"/>
        <v>0</v>
      </c>
    </row>
    <row r="181" spans="6:11" x14ac:dyDescent="0.25">
      <c r="F181" t="s">
        <v>698</v>
      </c>
      <c r="G181">
        <v>533</v>
      </c>
      <c r="H181">
        <v>533</v>
      </c>
      <c r="I181">
        <f t="shared" si="4"/>
        <v>0</v>
      </c>
      <c r="J181">
        <v>533</v>
      </c>
      <c r="K181">
        <f t="shared" si="5"/>
        <v>0</v>
      </c>
    </row>
    <row r="182" spans="6:11" x14ac:dyDescent="0.25">
      <c r="F182" t="s">
        <v>43</v>
      </c>
      <c r="G182">
        <v>533</v>
      </c>
      <c r="H182">
        <v>533</v>
      </c>
      <c r="I182">
        <f t="shared" si="4"/>
        <v>0</v>
      </c>
      <c r="J182">
        <v>533</v>
      </c>
      <c r="K182">
        <f t="shared" si="5"/>
        <v>0</v>
      </c>
    </row>
    <row r="183" spans="6:11" x14ac:dyDescent="0.25">
      <c r="F183" t="s">
        <v>176</v>
      </c>
      <c r="G183">
        <v>0</v>
      </c>
      <c r="H183">
        <v>0</v>
      </c>
      <c r="I183">
        <f t="shared" si="4"/>
        <v>0</v>
      </c>
      <c r="J183">
        <v>0</v>
      </c>
      <c r="K183">
        <f t="shared" si="5"/>
        <v>0</v>
      </c>
    </row>
    <row r="184" spans="6:11" x14ac:dyDescent="0.25">
      <c r="F184" t="s">
        <v>756</v>
      </c>
      <c r="G184">
        <v>533</v>
      </c>
      <c r="H184">
        <v>533</v>
      </c>
      <c r="I184">
        <f t="shared" si="4"/>
        <v>0</v>
      </c>
      <c r="J184">
        <v>533</v>
      </c>
      <c r="K184">
        <f t="shared" si="5"/>
        <v>0</v>
      </c>
    </row>
    <row r="185" spans="6:11" x14ac:dyDescent="0.25">
      <c r="F185" t="s">
        <v>113</v>
      </c>
      <c r="G185">
        <v>533</v>
      </c>
      <c r="H185">
        <v>533</v>
      </c>
      <c r="I185">
        <f t="shared" si="4"/>
        <v>0</v>
      </c>
      <c r="J185">
        <v>533</v>
      </c>
      <c r="K185">
        <f t="shared" si="5"/>
        <v>0</v>
      </c>
    </row>
    <row r="186" spans="6:11" x14ac:dyDescent="0.25">
      <c r="F186" t="s">
        <v>253</v>
      </c>
      <c r="G186">
        <v>533</v>
      </c>
      <c r="H186">
        <v>533</v>
      </c>
      <c r="I186">
        <f t="shared" si="4"/>
        <v>0</v>
      </c>
      <c r="J186">
        <v>533</v>
      </c>
      <c r="K186">
        <f t="shared" si="5"/>
        <v>0</v>
      </c>
    </row>
    <row r="187" spans="6:11" x14ac:dyDescent="0.25">
      <c r="F187" t="s">
        <v>100</v>
      </c>
      <c r="G187">
        <v>373</v>
      </c>
      <c r="H187">
        <v>373</v>
      </c>
      <c r="I187">
        <f t="shared" si="4"/>
        <v>0</v>
      </c>
      <c r="J187">
        <v>373</v>
      </c>
      <c r="K187">
        <f t="shared" si="5"/>
        <v>0</v>
      </c>
    </row>
    <row r="188" spans="6:11" x14ac:dyDescent="0.25">
      <c r="F188" t="s">
        <v>304</v>
      </c>
      <c r="G188">
        <v>0</v>
      </c>
      <c r="H188">
        <v>0</v>
      </c>
      <c r="I188">
        <f t="shared" si="4"/>
        <v>0</v>
      </c>
      <c r="J188">
        <v>0</v>
      </c>
      <c r="K188">
        <f t="shared" si="5"/>
        <v>0</v>
      </c>
    </row>
    <row r="189" spans="6:11" x14ac:dyDescent="0.25">
      <c r="F189" t="s">
        <v>32</v>
      </c>
      <c r="G189">
        <v>533</v>
      </c>
      <c r="H189">
        <v>533</v>
      </c>
      <c r="I189">
        <f t="shared" si="4"/>
        <v>0</v>
      </c>
      <c r="J189">
        <v>533</v>
      </c>
      <c r="K189">
        <f t="shared" si="5"/>
        <v>0</v>
      </c>
    </row>
    <row r="190" spans="6:11" x14ac:dyDescent="0.25">
      <c r="F190" t="s">
        <v>393</v>
      </c>
      <c r="G190">
        <v>533</v>
      </c>
      <c r="H190">
        <v>533</v>
      </c>
      <c r="I190">
        <f t="shared" si="4"/>
        <v>0</v>
      </c>
      <c r="J190">
        <v>533</v>
      </c>
      <c r="K190">
        <f t="shared" si="5"/>
        <v>0</v>
      </c>
    </row>
    <row r="191" spans="6:11" x14ac:dyDescent="0.25">
      <c r="F191" t="s">
        <v>125</v>
      </c>
      <c r="G191">
        <v>0</v>
      </c>
      <c r="H191">
        <v>0</v>
      </c>
      <c r="I191">
        <f t="shared" si="4"/>
        <v>0</v>
      </c>
      <c r="J191">
        <v>0</v>
      </c>
      <c r="K191">
        <f t="shared" si="5"/>
        <v>0</v>
      </c>
    </row>
    <row r="192" spans="6:11" x14ac:dyDescent="0.25">
      <c r="F192" t="s">
        <v>166</v>
      </c>
      <c r="G192">
        <v>373</v>
      </c>
      <c r="H192">
        <v>373</v>
      </c>
      <c r="I192">
        <f t="shared" si="4"/>
        <v>0</v>
      </c>
      <c r="J192">
        <v>373</v>
      </c>
      <c r="K192">
        <f t="shared" si="5"/>
        <v>0</v>
      </c>
    </row>
    <row r="193" spans="6:11" x14ac:dyDescent="0.25">
      <c r="F193" t="s">
        <v>238</v>
      </c>
      <c r="G193">
        <v>533</v>
      </c>
      <c r="H193">
        <v>533</v>
      </c>
      <c r="I193">
        <f t="shared" si="4"/>
        <v>0</v>
      </c>
      <c r="J193">
        <v>533</v>
      </c>
      <c r="K193">
        <f t="shared" si="5"/>
        <v>0</v>
      </c>
    </row>
    <row r="194" spans="6:11" x14ac:dyDescent="0.25">
      <c r="F194" t="s">
        <v>108</v>
      </c>
      <c r="G194">
        <v>0</v>
      </c>
      <c r="H194">
        <v>0</v>
      </c>
      <c r="I194">
        <f t="shared" si="4"/>
        <v>0</v>
      </c>
      <c r="J194">
        <v>0</v>
      </c>
      <c r="K194">
        <f t="shared" si="5"/>
        <v>0</v>
      </c>
    </row>
    <row r="195" spans="6:11" x14ac:dyDescent="0.25">
      <c r="F195" t="s">
        <v>145</v>
      </c>
      <c r="G195">
        <v>533</v>
      </c>
      <c r="H195">
        <v>533</v>
      </c>
      <c r="I195">
        <f t="shared" si="4"/>
        <v>0</v>
      </c>
      <c r="J195">
        <v>533</v>
      </c>
      <c r="K195">
        <f t="shared" si="5"/>
        <v>0</v>
      </c>
    </row>
    <row r="196" spans="6:11" x14ac:dyDescent="0.25">
      <c r="F196" t="s">
        <v>267</v>
      </c>
      <c r="G196">
        <v>0</v>
      </c>
      <c r="H196">
        <v>0</v>
      </c>
      <c r="I196">
        <f t="shared" ref="I196:I259" si="6">H196-G196</f>
        <v>0</v>
      </c>
      <c r="J196">
        <v>0</v>
      </c>
      <c r="K196">
        <f t="shared" ref="K196:K259" si="7">J196-H196</f>
        <v>0</v>
      </c>
    </row>
    <row r="197" spans="6:11" x14ac:dyDescent="0.25">
      <c r="F197" t="s">
        <v>217</v>
      </c>
      <c r="G197">
        <v>533</v>
      </c>
      <c r="H197">
        <v>533</v>
      </c>
      <c r="I197">
        <f t="shared" si="6"/>
        <v>0</v>
      </c>
      <c r="J197">
        <v>533</v>
      </c>
      <c r="K197">
        <f t="shared" si="7"/>
        <v>0</v>
      </c>
    </row>
    <row r="198" spans="6:11" x14ac:dyDescent="0.25">
      <c r="F198" t="s">
        <v>733</v>
      </c>
      <c r="G198">
        <v>0</v>
      </c>
      <c r="H198">
        <v>0</v>
      </c>
      <c r="I198">
        <f t="shared" si="6"/>
        <v>0</v>
      </c>
      <c r="J198">
        <v>0</v>
      </c>
      <c r="K198">
        <f t="shared" si="7"/>
        <v>0</v>
      </c>
    </row>
    <row r="199" spans="6:11" x14ac:dyDescent="0.25">
      <c r="F199" t="s">
        <v>300</v>
      </c>
      <c r="G199">
        <v>533</v>
      </c>
      <c r="H199">
        <v>533</v>
      </c>
      <c r="I199">
        <f t="shared" si="6"/>
        <v>0</v>
      </c>
      <c r="J199">
        <v>533</v>
      </c>
      <c r="K199">
        <f t="shared" si="7"/>
        <v>0</v>
      </c>
    </row>
    <row r="200" spans="6:11" x14ac:dyDescent="0.25">
      <c r="F200" t="s">
        <v>705</v>
      </c>
      <c r="G200">
        <v>533</v>
      </c>
      <c r="H200">
        <v>533</v>
      </c>
      <c r="I200">
        <f t="shared" si="6"/>
        <v>0</v>
      </c>
      <c r="J200">
        <v>533</v>
      </c>
      <c r="K200">
        <f t="shared" si="7"/>
        <v>0</v>
      </c>
    </row>
    <row r="201" spans="6:11" x14ac:dyDescent="0.25">
      <c r="F201" t="s">
        <v>21</v>
      </c>
      <c r="G201">
        <v>533</v>
      </c>
      <c r="H201">
        <v>533</v>
      </c>
      <c r="I201">
        <f t="shared" si="6"/>
        <v>0</v>
      </c>
      <c r="J201">
        <v>533</v>
      </c>
      <c r="K201">
        <f t="shared" si="7"/>
        <v>0</v>
      </c>
    </row>
    <row r="202" spans="6:11" x14ac:dyDescent="0.25">
      <c r="F202" t="s">
        <v>67</v>
      </c>
      <c r="G202">
        <v>373</v>
      </c>
      <c r="H202">
        <v>373</v>
      </c>
      <c r="I202">
        <f t="shared" si="6"/>
        <v>0</v>
      </c>
      <c r="J202">
        <v>373</v>
      </c>
      <c r="K202">
        <f t="shared" si="7"/>
        <v>0</v>
      </c>
    </row>
    <row r="203" spans="6:11" x14ac:dyDescent="0.25">
      <c r="F203" t="s">
        <v>277</v>
      </c>
      <c r="G203">
        <v>533</v>
      </c>
      <c r="H203">
        <v>533</v>
      </c>
      <c r="I203">
        <f t="shared" si="6"/>
        <v>0</v>
      </c>
      <c r="J203">
        <v>533</v>
      </c>
      <c r="K203">
        <f t="shared" si="7"/>
        <v>0</v>
      </c>
    </row>
    <row r="204" spans="6:11" x14ac:dyDescent="0.25">
      <c r="F204" t="s">
        <v>594</v>
      </c>
      <c r="G204">
        <v>0</v>
      </c>
      <c r="H204">
        <v>0</v>
      </c>
      <c r="I204">
        <f t="shared" si="6"/>
        <v>0</v>
      </c>
      <c r="J204">
        <v>0</v>
      </c>
      <c r="K204">
        <f t="shared" si="7"/>
        <v>0</v>
      </c>
    </row>
    <row r="205" spans="6:11" x14ac:dyDescent="0.25">
      <c r="F205" t="s">
        <v>50</v>
      </c>
      <c r="G205">
        <v>533</v>
      </c>
      <c r="H205">
        <v>533</v>
      </c>
      <c r="I205">
        <f t="shared" si="6"/>
        <v>0</v>
      </c>
      <c r="J205">
        <v>533</v>
      </c>
      <c r="K205">
        <f t="shared" si="7"/>
        <v>0</v>
      </c>
    </row>
    <row r="206" spans="6:11" x14ac:dyDescent="0.25">
      <c r="F206" t="s">
        <v>394</v>
      </c>
      <c r="G206">
        <v>373</v>
      </c>
      <c r="H206">
        <v>373</v>
      </c>
      <c r="I206">
        <f t="shared" si="6"/>
        <v>0</v>
      </c>
      <c r="J206">
        <v>373</v>
      </c>
      <c r="K206">
        <f t="shared" si="7"/>
        <v>0</v>
      </c>
    </row>
    <row r="207" spans="6:11" x14ac:dyDescent="0.25">
      <c r="F207" t="s">
        <v>317</v>
      </c>
      <c r="G207">
        <v>533</v>
      </c>
      <c r="H207">
        <v>533</v>
      </c>
      <c r="I207">
        <f t="shared" si="6"/>
        <v>0</v>
      </c>
      <c r="J207">
        <v>533</v>
      </c>
      <c r="K207">
        <f t="shared" si="7"/>
        <v>0</v>
      </c>
    </row>
    <row r="208" spans="6:11" x14ac:dyDescent="0.25">
      <c r="F208" t="s">
        <v>73</v>
      </c>
      <c r="G208">
        <v>533</v>
      </c>
      <c r="H208">
        <v>533</v>
      </c>
      <c r="I208">
        <f t="shared" si="6"/>
        <v>0</v>
      </c>
      <c r="J208">
        <v>533</v>
      </c>
      <c r="K208">
        <f t="shared" si="7"/>
        <v>0</v>
      </c>
    </row>
    <row r="209" spans="6:11" x14ac:dyDescent="0.25">
      <c r="F209" t="s">
        <v>645</v>
      </c>
      <c r="G209">
        <v>533</v>
      </c>
      <c r="H209">
        <v>533</v>
      </c>
      <c r="I209">
        <f t="shared" si="6"/>
        <v>0</v>
      </c>
      <c r="J209">
        <v>533</v>
      </c>
      <c r="K209">
        <f t="shared" si="7"/>
        <v>0</v>
      </c>
    </row>
    <row r="210" spans="6:11" x14ac:dyDescent="0.25">
      <c r="F210" t="s">
        <v>283</v>
      </c>
      <c r="G210">
        <v>533</v>
      </c>
      <c r="H210">
        <v>533</v>
      </c>
      <c r="I210">
        <f t="shared" si="6"/>
        <v>0</v>
      </c>
      <c r="J210">
        <v>533</v>
      </c>
      <c r="K210">
        <f t="shared" si="7"/>
        <v>0</v>
      </c>
    </row>
    <row r="211" spans="6:11" x14ac:dyDescent="0.25">
      <c r="F211" t="s">
        <v>83</v>
      </c>
      <c r="G211">
        <v>373</v>
      </c>
      <c r="H211">
        <v>373</v>
      </c>
      <c r="I211">
        <f t="shared" si="6"/>
        <v>0</v>
      </c>
      <c r="J211">
        <v>373</v>
      </c>
      <c r="K211">
        <f t="shared" si="7"/>
        <v>0</v>
      </c>
    </row>
    <row r="212" spans="6:11" x14ac:dyDescent="0.25">
      <c r="F212" t="s">
        <v>22</v>
      </c>
      <c r="G212">
        <v>533</v>
      </c>
      <c r="H212">
        <v>533</v>
      </c>
      <c r="I212">
        <f t="shared" si="6"/>
        <v>0</v>
      </c>
      <c r="J212">
        <v>533</v>
      </c>
      <c r="K212">
        <f t="shared" si="7"/>
        <v>0</v>
      </c>
    </row>
    <row r="213" spans="6:11" x14ac:dyDescent="0.25">
      <c r="F213" t="s">
        <v>139</v>
      </c>
      <c r="G213">
        <v>0</v>
      </c>
      <c r="H213">
        <v>0</v>
      </c>
      <c r="I213">
        <f t="shared" si="6"/>
        <v>0</v>
      </c>
      <c r="J213">
        <v>0</v>
      </c>
      <c r="K213">
        <f t="shared" si="7"/>
        <v>0</v>
      </c>
    </row>
    <row r="214" spans="6:11" x14ac:dyDescent="0.25">
      <c r="F214" t="s">
        <v>636</v>
      </c>
      <c r="G214">
        <v>0</v>
      </c>
      <c r="H214">
        <v>0</v>
      </c>
      <c r="I214">
        <f t="shared" si="6"/>
        <v>0</v>
      </c>
      <c r="J214">
        <v>0</v>
      </c>
      <c r="K214">
        <f t="shared" si="7"/>
        <v>0</v>
      </c>
    </row>
    <row r="215" spans="6:11" x14ac:dyDescent="0.25">
      <c r="F215" t="s">
        <v>291</v>
      </c>
      <c r="G215">
        <v>0</v>
      </c>
      <c r="H215">
        <v>0</v>
      </c>
      <c r="I215">
        <f t="shared" si="6"/>
        <v>0</v>
      </c>
      <c r="J215">
        <v>0</v>
      </c>
      <c r="K215">
        <f t="shared" si="7"/>
        <v>0</v>
      </c>
    </row>
    <row r="216" spans="6:11" x14ac:dyDescent="0.25">
      <c r="F216" t="s">
        <v>218</v>
      </c>
      <c r="G216">
        <v>0</v>
      </c>
      <c r="H216">
        <v>0</v>
      </c>
      <c r="I216">
        <f t="shared" si="6"/>
        <v>0</v>
      </c>
      <c r="J216">
        <v>0</v>
      </c>
      <c r="K216">
        <f t="shared" si="7"/>
        <v>0</v>
      </c>
    </row>
    <row r="217" spans="6:11" x14ac:dyDescent="0.25">
      <c r="F217" t="s">
        <v>24</v>
      </c>
      <c r="G217">
        <v>533</v>
      </c>
      <c r="H217">
        <v>533</v>
      </c>
      <c r="I217">
        <f t="shared" si="6"/>
        <v>0</v>
      </c>
      <c r="J217">
        <v>533</v>
      </c>
      <c r="K217">
        <f t="shared" si="7"/>
        <v>0</v>
      </c>
    </row>
    <row r="218" spans="6:11" x14ac:dyDescent="0.25">
      <c r="F218" t="s">
        <v>101</v>
      </c>
      <c r="G218">
        <v>533</v>
      </c>
      <c r="H218">
        <v>533</v>
      </c>
      <c r="I218">
        <f t="shared" si="6"/>
        <v>0</v>
      </c>
      <c r="J218">
        <v>533</v>
      </c>
      <c r="K218">
        <f t="shared" si="7"/>
        <v>0</v>
      </c>
    </row>
    <row r="219" spans="6:11" x14ac:dyDescent="0.25">
      <c r="F219" t="s">
        <v>709</v>
      </c>
      <c r="G219">
        <v>533</v>
      </c>
      <c r="H219">
        <v>533</v>
      </c>
      <c r="I219">
        <f t="shared" si="6"/>
        <v>0</v>
      </c>
      <c r="J219">
        <v>533</v>
      </c>
      <c r="K219">
        <f t="shared" si="7"/>
        <v>0</v>
      </c>
    </row>
    <row r="220" spans="6:11" x14ac:dyDescent="0.25">
      <c r="F220" t="s">
        <v>273</v>
      </c>
      <c r="G220">
        <v>533</v>
      </c>
      <c r="H220">
        <v>533</v>
      </c>
      <c r="I220">
        <f t="shared" si="6"/>
        <v>0</v>
      </c>
      <c r="J220">
        <v>533</v>
      </c>
      <c r="K220">
        <f t="shared" si="7"/>
        <v>0</v>
      </c>
    </row>
    <row r="221" spans="6:11" x14ac:dyDescent="0.25">
      <c r="F221" t="s">
        <v>84</v>
      </c>
      <c r="G221">
        <v>533</v>
      </c>
      <c r="H221">
        <v>533</v>
      </c>
      <c r="I221">
        <f t="shared" si="6"/>
        <v>0</v>
      </c>
      <c r="J221">
        <v>533</v>
      </c>
      <c r="K221">
        <f t="shared" si="7"/>
        <v>0</v>
      </c>
    </row>
    <row r="222" spans="6:11" x14ac:dyDescent="0.25">
      <c r="F222" t="s">
        <v>102</v>
      </c>
      <c r="G222">
        <v>533</v>
      </c>
      <c r="H222">
        <v>533</v>
      </c>
      <c r="I222">
        <f t="shared" si="6"/>
        <v>0</v>
      </c>
      <c r="J222">
        <v>533</v>
      </c>
      <c r="K222">
        <f t="shared" si="7"/>
        <v>0</v>
      </c>
    </row>
    <row r="223" spans="6:11" x14ac:dyDescent="0.25">
      <c r="F223" t="s">
        <v>598</v>
      </c>
      <c r="G223">
        <v>0</v>
      </c>
      <c r="H223">
        <v>0</v>
      </c>
      <c r="I223">
        <f t="shared" si="6"/>
        <v>0</v>
      </c>
      <c r="J223">
        <v>0</v>
      </c>
      <c r="K223">
        <f t="shared" si="7"/>
        <v>0</v>
      </c>
    </row>
    <row r="224" spans="6:11" x14ac:dyDescent="0.25">
      <c r="F224" t="s">
        <v>254</v>
      </c>
      <c r="G224">
        <v>373</v>
      </c>
      <c r="H224">
        <v>373</v>
      </c>
      <c r="I224">
        <f t="shared" si="6"/>
        <v>0</v>
      </c>
      <c r="J224">
        <v>373</v>
      </c>
      <c r="K224">
        <f t="shared" si="7"/>
        <v>0</v>
      </c>
    </row>
    <row r="225" spans="6:11" x14ac:dyDescent="0.25">
      <c r="F225" t="s">
        <v>239</v>
      </c>
      <c r="G225">
        <v>533</v>
      </c>
      <c r="H225">
        <v>533</v>
      </c>
      <c r="I225">
        <f t="shared" si="6"/>
        <v>0</v>
      </c>
      <c r="J225">
        <v>533</v>
      </c>
      <c r="K225">
        <f t="shared" si="7"/>
        <v>0</v>
      </c>
    </row>
    <row r="226" spans="6:11" x14ac:dyDescent="0.25">
      <c r="F226" t="s">
        <v>205</v>
      </c>
      <c r="G226">
        <v>533</v>
      </c>
      <c r="H226">
        <v>533</v>
      </c>
      <c r="I226">
        <f t="shared" si="6"/>
        <v>0</v>
      </c>
      <c r="J226">
        <v>533</v>
      </c>
      <c r="K226">
        <f t="shared" si="7"/>
        <v>0</v>
      </c>
    </row>
    <row r="227" spans="6:11" x14ac:dyDescent="0.25">
      <c r="F227" t="s">
        <v>150</v>
      </c>
      <c r="G227">
        <v>533</v>
      </c>
      <c r="H227">
        <v>533</v>
      </c>
      <c r="I227">
        <f t="shared" si="6"/>
        <v>0</v>
      </c>
      <c r="J227">
        <v>533</v>
      </c>
      <c r="K227">
        <f t="shared" si="7"/>
        <v>0</v>
      </c>
    </row>
    <row r="228" spans="6:11" x14ac:dyDescent="0.25">
      <c r="F228" t="s">
        <v>66</v>
      </c>
      <c r="G228">
        <v>533</v>
      </c>
      <c r="H228">
        <v>533</v>
      </c>
      <c r="I228">
        <f t="shared" si="6"/>
        <v>0</v>
      </c>
      <c r="J228">
        <v>533</v>
      </c>
      <c r="K228">
        <f t="shared" si="7"/>
        <v>0</v>
      </c>
    </row>
    <row r="229" spans="6:11" x14ac:dyDescent="0.25">
      <c r="F229" t="s">
        <v>395</v>
      </c>
      <c r="G229">
        <v>533</v>
      </c>
      <c r="H229">
        <v>533</v>
      </c>
      <c r="I229">
        <f t="shared" si="6"/>
        <v>0</v>
      </c>
      <c r="J229">
        <v>533</v>
      </c>
      <c r="K229">
        <f t="shared" si="7"/>
        <v>0</v>
      </c>
    </row>
    <row r="230" spans="6:11" x14ac:dyDescent="0.25">
      <c r="F230" t="s">
        <v>58</v>
      </c>
      <c r="G230">
        <v>533</v>
      </c>
      <c r="H230">
        <v>533</v>
      </c>
      <c r="I230">
        <f t="shared" si="6"/>
        <v>0</v>
      </c>
      <c r="J230">
        <v>533</v>
      </c>
      <c r="K230">
        <f t="shared" si="7"/>
        <v>0</v>
      </c>
    </row>
    <row r="231" spans="6:11" x14ac:dyDescent="0.25">
      <c r="F231" t="s">
        <v>653</v>
      </c>
      <c r="G231">
        <v>0</v>
      </c>
      <c r="H231">
        <v>0</v>
      </c>
      <c r="I231">
        <f t="shared" si="6"/>
        <v>0</v>
      </c>
      <c r="J231">
        <v>0</v>
      </c>
      <c r="K231">
        <f t="shared" si="7"/>
        <v>0</v>
      </c>
    </row>
    <row r="232" spans="6:11" x14ac:dyDescent="0.25">
      <c r="F232" t="s">
        <v>199</v>
      </c>
      <c r="G232">
        <v>0</v>
      </c>
      <c r="H232">
        <v>0</v>
      </c>
      <c r="I232">
        <f t="shared" si="6"/>
        <v>0</v>
      </c>
      <c r="J232">
        <v>0</v>
      </c>
      <c r="K232">
        <f t="shared" si="7"/>
        <v>0</v>
      </c>
    </row>
    <row r="233" spans="6:11" x14ac:dyDescent="0.25">
      <c r="F233" t="s">
        <v>103</v>
      </c>
      <c r="G233">
        <v>533</v>
      </c>
      <c r="H233">
        <v>533</v>
      </c>
      <c r="I233">
        <f t="shared" si="6"/>
        <v>0</v>
      </c>
      <c r="J233">
        <v>533</v>
      </c>
      <c r="K233">
        <f t="shared" si="7"/>
        <v>0</v>
      </c>
    </row>
    <row r="234" spans="6:11" x14ac:dyDescent="0.25">
      <c r="F234" t="s">
        <v>126</v>
      </c>
      <c r="G234">
        <v>533</v>
      </c>
      <c r="H234">
        <v>533</v>
      </c>
      <c r="I234">
        <f t="shared" si="6"/>
        <v>0</v>
      </c>
      <c r="J234">
        <v>533</v>
      </c>
      <c r="K234">
        <f t="shared" si="7"/>
        <v>0</v>
      </c>
    </row>
    <row r="235" spans="6:11" x14ac:dyDescent="0.25">
      <c r="F235" t="s">
        <v>148</v>
      </c>
      <c r="G235">
        <v>533</v>
      </c>
      <c r="H235">
        <v>533</v>
      </c>
      <c r="I235">
        <f t="shared" si="6"/>
        <v>0</v>
      </c>
      <c r="J235">
        <v>533</v>
      </c>
      <c r="K235">
        <f t="shared" si="7"/>
        <v>0</v>
      </c>
    </row>
    <row r="236" spans="6:11" x14ac:dyDescent="0.25">
      <c r="F236" t="s">
        <v>39</v>
      </c>
      <c r="G236">
        <v>373</v>
      </c>
      <c r="H236">
        <v>373</v>
      </c>
      <c r="I236">
        <f t="shared" si="6"/>
        <v>0</v>
      </c>
      <c r="J236">
        <v>373</v>
      </c>
      <c r="K236">
        <f t="shared" si="7"/>
        <v>0</v>
      </c>
    </row>
    <row r="237" spans="6:11" x14ac:dyDescent="0.25">
      <c r="F237" t="s">
        <v>758</v>
      </c>
      <c r="G237">
        <v>0</v>
      </c>
      <c r="H237">
        <v>0</v>
      </c>
      <c r="I237">
        <f t="shared" si="6"/>
        <v>0</v>
      </c>
      <c r="J237">
        <v>0</v>
      </c>
      <c r="K237">
        <f t="shared" si="7"/>
        <v>0</v>
      </c>
    </row>
    <row r="238" spans="6:11" x14ac:dyDescent="0.25">
      <c r="F238" t="s">
        <v>40</v>
      </c>
      <c r="G238">
        <v>533</v>
      </c>
      <c r="H238">
        <v>533</v>
      </c>
      <c r="I238">
        <f t="shared" si="6"/>
        <v>0</v>
      </c>
      <c r="J238">
        <v>533</v>
      </c>
      <c r="K238">
        <f t="shared" si="7"/>
        <v>0</v>
      </c>
    </row>
    <row r="239" spans="6:11" x14ac:dyDescent="0.25">
      <c r="F239" t="s">
        <v>322</v>
      </c>
      <c r="G239">
        <v>373</v>
      </c>
      <c r="H239">
        <v>373</v>
      </c>
      <c r="I239">
        <f t="shared" si="6"/>
        <v>0</v>
      </c>
      <c r="J239">
        <v>373</v>
      </c>
      <c r="K239">
        <f t="shared" si="7"/>
        <v>0</v>
      </c>
    </row>
    <row r="240" spans="6:11" x14ac:dyDescent="0.25">
      <c r="F240" t="s">
        <v>298</v>
      </c>
      <c r="G240">
        <v>0</v>
      </c>
      <c r="H240">
        <v>0</v>
      </c>
      <c r="I240">
        <f t="shared" si="6"/>
        <v>0</v>
      </c>
      <c r="J240">
        <v>0</v>
      </c>
      <c r="K240">
        <f t="shared" si="7"/>
        <v>0</v>
      </c>
    </row>
    <row r="241" spans="6:11" x14ac:dyDescent="0.25">
      <c r="F241" t="s">
        <v>114</v>
      </c>
      <c r="G241">
        <v>373</v>
      </c>
      <c r="H241">
        <v>373</v>
      </c>
      <c r="I241">
        <f t="shared" si="6"/>
        <v>0</v>
      </c>
      <c r="J241">
        <v>373</v>
      </c>
      <c r="K241">
        <f t="shared" si="7"/>
        <v>0</v>
      </c>
    </row>
    <row r="242" spans="6:11" x14ac:dyDescent="0.25">
      <c r="F242" t="s">
        <v>396</v>
      </c>
      <c r="G242">
        <v>533</v>
      </c>
      <c r="H242">
        <v>533</v>
      </c>
      <c r="I242">
        <f t="shared" si="6"/>
        <v>0</v>
      </c>
      <c r="J242">
        <v>533</v>
      </c>
      <c r="K242">
        <f t="shared" si="7"/>
        <v>0</v>
      </c>
    </row>
    <row r="243" spans="6:11" x14ac:dyDescent="0.25">
      <c r="F243" t="s">
        <v>158</v>
      </c>
      <c r="G243">
        <v>533</v>
      </c>
      <c r="H243">
        <v>533</v>
      </c>
      <c r="I243">
        <f t="shared" si="6"/>
        <v>0</v>
      </c>
      <c r="J243">
        <v>533</v>
      </c>
      <c r="K243">
        <f t="shared" si="7"/>
        <v>0</v>
      </c>
    </row>
    <row r="244" spans="6:11" x14ac:dyDescent="0.25">
      <c r="F244" t="s">
        <v>104</v>
      </c>
      <c r="G244">
        <v>373</v>
      </c>
      <c r="H244">
        <v>373</v>
      </c>
      <c r="I244">
        <f t="shared" si="6"/>
        <v>0</v>
      </c>
      <c r="J244">
        <v>373</v>
      </c>
      <c r="K244">
        <f t="shared" si="7"/>
        <v>0</v>
      </c>
    </row>
    <row r="245" spans="6:11" x14ac:dyDescent="0.25">
      <c r="F245" t="s">
        <v>397</v>
      </c>
      <c r="G245">
        <v>533</v>
      </c>
      <c r="H245">
        <v>533</v>
      </c>
      <c r="I245">
        <f t="shared" si="6"/>
        <v>0</v>
      </c>
      <c r="J245">
        <v>533</v>
      </c>
      <c r="K245">
        <f t="shared" si="7"/>
        <v>0</v>
      </c>
    </row>
    <row r="246" spans="6:11" x14ac:dyDescent="0.25">
      <c r="F246" t="s">
        <v>41</v>
      </c>
      <c r="G246">
        <v>533</v>
      </c>
      <c r="H246">
        <v>533</v>
      </c>
      <c r="I246">
        <f t="shared" si="6"/>
        <v>0</v>
      </c>
      <c r="J246">
        <v>533</v>
      </c>
      <c r="K246">
        <f t="shared" si="7"/>
        <v>0</v>
      </c>
    </row>
    <row r="247" spans="6:11" x14ac:dyDescent="0.25">
      <c r="F247" t="s">
        <v>223</v>
      </c>
      <c r="G247">
        <v>373</v>
      </c>
      <c r="H247">
        <v>373</v>
      </c>
      <c r="I247">
        <f t="shared" si="6"/>
        <v>0</v>
      </c>
      <c r="J247">
        <v>373</v>
      </c>
      <c r="K247">
        <f t="shared" si="7"/>
        <v>0</v>
      </c>
    </row>
    <row r="248" spans="6:11" x14ac:dyDescent="0.25">
      <c r="F248" t="s">
        <v>256</v>
      </c>
      <c r="G248">
        <v>533</v>
      </c>
      <c r="H248">
        <v>533</v>
      </c>
      <c r="I248">
        <f t="shared" si="6"/>
        <v>0</v>
      </c>
      <c r="J248">
        <v>533</v>
      </c>
      <c r="K248">
        <f t="shared" si="7"/>
        <v>0</v>
      </c>
    </row>
    <row r="249" spans="6:11" x14ac:dyDescent="0.25">
      <c r="F249" t="s">
        <v>207</v>
      </c>
      <c r="G249">
        <v>533</v>
      </c>
      <c r="H249">
        <v>533</v>
      </c>
      <c r="I249">
        <f t="shared" si="6"/>
        <v>0</v>
      </c>
      <c r="J249">
        <v>533</v>
      </c>
      <c r="K249">
        <f t="shared" si="7"/>
        <v>0</v>
      </c>
    </row>
    <row r="250" spans="6:11" x14ac:dyDescent="0.25">
      <c r="F250" t="s">
        <v>568</v>
      </c>
      <c r="G250">
        <v>0</v>
      </c>
      <c r="H250">
        <v>0</v>
      </c>
      <c r="I250">
        <f t="shared" si="6"/>
        <v>0</v>
      </c>
      <c r="J250">
        <v>0</v>
      </c>
      <c r="K250">
        <f t="shared" si="7"/>
        <v>0</v>
      </c>
    </row>
    <row r="251" spans="6:11" x14ac:dyDescent="0.25">
      <c r="F251" t="s">
        <v>138</v>
      </c>
      <c r="G251">
        <v>533</v>
      </c>
      <c r="H251">
        <v>533</v>
      </c>
      <c r="I251">
        <f t="shared" si="6"/>
        <v>0</v>
      </c>
      <c r="J251">
        <v>533</v>
      </c>
      <c r="K251">
        <f t="shared" si="7"/>
        <v>0</v>
      </c>
    </row>
    <row r="252" spans="6:11" x14ac:dyDescent="0.25">
      <c r="F252" t="s">
        <v>398</v>
      </c>
      <c r="G252">
        <v>533</v>
      </c>
      <c r="H252">
        <v>533</v>
      </c>
      <c r="I252">
        <f t="shared" si="6"/>
        <v>0</v>
      </c>
      <c r="J252">
        <v>533</v>
      </c>
      <c r="K252">
        <f t="shared" si="7"/>
        <v>0</v>
      </c>
    </row>
    <row r="253" spans="6:11" x14ac:dyDescent="0.25">
      <c r="F253" t="s">
        <v>172</v>
      </c>
      <c r="G253">
        <v>373</v>
      </c>
      <c r="H253">
        <v>373</v>
      </c>
      <c r="I253">
        <f t="shared" si="6"/>
        <v>0</v>
      </c>
      <c r="J253">
        <v>373</v>
      </c>
      <c r="K253">
        <f t="shared" si="7"/>
        <v>0</v>
      </c>
    </row>
    <row r="254" spans="6:11" x14ac:dyDescent="0.25">
      <c r="F254" t="s">
        <v>275</v>
      </c>
      <c r="G254">
        <v>373</v>
      </c>
      <c r="H254">
        <v>373</v>
      </c>
      <c r="I254">
        <f t="shared" si="6"/>
        <v>0</v>
      </c>
      <c r="J254">
        <v>373</v>
      </c>
      <c r="K254">
        <f t="shared" si="7"/>
        <v>0</v>
      </c>
    </row>
    <row r="255" spans="6:11" x14ac:dyDescent="0.25">
      <c r="F255" t="s">
        <v>127</v>
      </c>
      <c r="G255">
        <v>533</v>
      </c>
      <c r="H255">
        <v>533</v>
      </c>
      <c r="I255">
        <f t="shared" si="6"/>
        <v>0</v>
      </c>
      <c r="J255">
        <v>533</v>
      </c>
      <c r="K255">
        <f t="shared" si="7"/>
        <v>0</v>
      </c>
    </row>
    <row r="256" spans="6:11" x14ac:dyDescent="0.25">
      <c r="F256" t="s">
        <v>282</v>
      </c>
      <c r="G256">
        <v>373</v>
      </c>
      <c r="H256">
        <v>373</v>
      </c>
      <c r="I256">
        <f t="shared" si="6"/>
        <v>0</v>
      </c>
      <c r="J256">
        <v>373</v>
      </c>
      <c r="K256">
        <f t="shared" si="7"/>
        <v>0</v>
      </c>
    </row>
    <row r="257" spans="6:11" x14ac:dyDescent="0.25">
      <c r="F257" t="s">
        <v>285</v>
      </c>
      <c r="G257">
        <v>0</v>
      </c>
      <c r="H257">
        <v>0</v>
      </c>
      <c r="I257">
        <f t="shared" si="6"/>
        <v>0</v>
      </c>
      <c r="J257">
        <v>0</v>
      </c>
      <c r="K257">
        <f t="shared" si="7"/>
        <v>0</v>
      </c>
    </row>
    <row r="258" spans="6:11" x14ac:dyDescent="0.25">
      <c r="G258" s="57">
        <f>SUM(G2:G257)</f>
        <v>103184</v>
      </c>
      <c r="H258" s="57">
        <v>102278</v>
      </c>
      <c r="I258" s="57">
        <f>SUM(I2:I257)</f>
        <v>-906</v>
      </c>
      <c r="J258" s="57">
        <v>102278</v>
      </c>
      <c r="K258" s="57">
        <f>SUM(K2:K257)</f>
        <v>0</v>
      </c>
    </row>
    <row r="259" spans="6:11" x14ac:dyDescent="0.25">
      <c r="F259" t="s">
        <v>771</v>
      </c>
      <c r="H259">
        <v>533</v>
      </c>
      <c r="I259">
        <f t="shared" si="6"/>
        <v>533</v>
      </c>
      <c r="J259">
        <v>533</v>
      </c>
      <c r="K259">
        <f t="shared" si="7"/>
        <v>0</v>
      </c>
    </row>
    <row r="260" spans="6:11" x14ac:dyDescent="0.25">
      <c r="F260" t="s">
        <v>192</v>
      </c>
      <c r="H260">
        <v>0</v>
      </c>
      <c r="I260">
        <f t="shared" ref="I260:I267" si="8">H260-G260</f>
        <v>0</v>
      </c>
      <c r="J260">
        <v>0</v>
      </c>
      <c r="K260">
        <f t="shared" ref="K260:K270" si="9">J260-H260</f>
        <v>0</v>
      </c>
    </row>
    <row r="261" spans="6:11" x14ac:dyDescent="0.25">
      <c r="F261" t="s">
        <v>658</v>
      </c>
      <c r="H261">
        <v>0</v>
      </c>
      <c r="I261">
        <f t="shared" si="8"/>
        <v>0</v>
      </c>
      <c r="J261">
        <v>0</v>
      </c>
      <c r="K261">
        <f t="shared" si="9"/>
        <v>0</v>
      </c>
    </row>
    <row r="262" spans="6:11" x14ac:dyDescent="0.25">
      <c r="F262" t="s">
        <v>775</v>
      </c>
      <c r="H262">
        <v>0</v>
      </c>
      <c r="I262">
        <f t="shared" si="8"/>
        <v>0</v>
      </c>
      <c r="J262">
        <v>0</v>
      </c>
      <c r="K262">
        <f t="shared" si="9"/>
        <v>0</v>
      </c>
    </row>
    <row r="263" spans="6:11" x14ac:dyDescent="0.25">
      <c r="F263" t="s">
        <v>774</v>
      </c>
      <c r="H263">
        <v>0</v>
      </c>
      <c r="I263">
        <f t="shared" si="8"/>
        <v>0</v>
      </c>
      <c r="J263">
        <v>0</v>
      </c>
      <c r="K263">
        <f t="shared" si="9"/>
        <v>0</v>
      </c>
    </row>
    <row r="264" spans="6:11" x14ac:dyDescent="0.25">
      <c r="F264" t="s">
        <v>772</v>
      </c>
      <c r="H264">
        <v>533</v>
      </c>
      <c r="I264">
        <f t="shared" si="8"/>
        <v>533</v>
      </c>
      <c r="J264">
        <v>533</v>
      </c>
      <c r="K264">
        <f t="shared" si="9"/>
        <v>0</v>
      </c>
    </row>
    <row r="265" spans="6:11" x14ac:dyDescent="0.25">
      <c r="F265" s="35" t="s">
        <v>777</v>
      </c>
      <c r="H265">
        <v>533</v>
      </c>
      <c r="I265">
        <f t="shared" si="8"/>
        <v>533</v>
      </c>
      <c r="J265">
        <v>533</v>
      </c>
      <c r="K265">
        <f t="shared" si="9"/>
        <v>0</v>
      </c>
    </row>
    <row r="266" spans="6:11" x14ac:dyDescent="0.25">
      <c r="F266" s="35" t="s">
        <v>773</v>
      </c>
      <c r="H266">
        <v>533</v>
      </c>
      <c r="I266">
        <f t="shared" si="8"/>
        <v>533</v>
      </c>
      <c r="J266">
        <v>533</v>
      </c>
      <c r="K266">
        <f t="shared" si="9"/>
        <v>0</v>
      </c>
    </row>
    <row r="267" spans="6:11" x14ac:dyDescent="0.25">
      <c r="F267" s="35" t="s">
        <v>776</v>
      </c>
      <c r="H267">
        <v>0</v>
      </c>
      <c r="I267">
        <f t="shared" si="8"/>
        <v>0</v>
      </c>
      <c r="J267">
        <v>0</v>
      </c>
      <c r="K267">
        <f t="shared" si="9"/>
        <v>0</v>
      </c>
    </row>
    <row r="268" spans="6:11" x14ac:dyDescent="0.25">
      <c r="G268" s="57">
        <f>SUM(G258:G267)</f>
        <v>103184</v>
      </c>
      <c r="H268" s="57">
        <v>104410</v>
      </c>
      <c r="I268" s="57">
        <f>SUM(I258:I267)</f>
        <v>1226</v>
      </c>
      <c r="J268" s="57">
        <v>104410</v>
      </c>
      <c r="K268" s="57">
        <f>SUM(K258:K267)</f>
        <v>0</v>
      </c>
    </row>
    <row r="269" spans="6:11" x14ac:dyDescent="0.25">
      <c r="F269" t="s">
        <v>780</v>
      </c>
      <c r="J269">
        <v>533</v>
      </c>
      <c r="K269">
        <f t="shared" si="9"/>
        <v>533</v>
      </c>
    </row>
    <row r="270" spans="6:11" x14ac:dyDescent="0.25">
      <c r="F270" t="s">
        <v>781</v>
      </c>
      <c r="J270">
        <v>0</v>
      </c>
      <c r="K270">
        <f t="shared" si="9"/>
        <v>0</v>
      </c>
    </row>
    <row r="271" spans="6:11" x14ac:dyDescent="0.25">
      <c r="J271" s="57">
        <v>104943</v>
      </c>
      <c r="K271" s="57">
        <f>SUM(K268:K270)</f>
        <v>533</v>
      </c>
    </row>
  </sheetData>
  <pageMargins left="0.7" right="0.7" top="0.75" bottom="0.75" header="0.3" footer="0.3"/>
  <pageSetup scale="52" fitToHeight="3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14999847407452621"/>
  </sheetPr>
  <dimension ref="A1:R67"/>
  <sheetViews>
    <sheetView showGridLines="0" topLeftCell="A47" workbookViewId="0">
      <selection activeCell="A58" sqref="A58:I67"/>
    </sheetView>
  </sheetViews>
  <sheetFormatPr defaultRowHeight="15" x14ac:dyDescent="0.25"/>
  <cols>
    <col min="1" max="1" width="9.5703125" bestFit="1" customWidth="1"/>
    <col min="8" max="8" width="10.28515625" bestFit="1" customWidth="1"/>
    <col min="9" max="9" width="13" customWidth="1"/>
    <col min="12" max="12" width="9.5703125" bestFit="1" customWidth="1"/>
  </cols>
  <sheetData>
    <row r="1" spans="1:18" x14ac:dyDescent="0.25">
      <c r="A1" s="6" t="s">
        <v>490</v>
      </c>
    </row>
    <row r="3" spans="1:18" x14ac:dyDescent="0.25">
      <c r="A3" s="6" t="s">
        <v>785</v>
      </c>
      <c r="B3">
        <f>450+14.91</f>
        <v>464.91</v>
      </c>
      <c r="C3" t="s">
        <v>600</v>
      </c>
      <c r="F3" s="6" t="s">
        <v>788</v>
      </c>
      <c r="H3" s="9">
        <v>3360</v>
      </c>
      <c r="I3" t="s">
        <v>600</v>
      </c>
      <c r="J3" s="6" t="s">
        <v>789</v>
      </c>
      <c r="L3" s="9">
        <f>(H3/8)*6</f>
        <v>2520</v>
      </c>
      <c r="M3" t="s">
        <v>600</v>
      </c>
      <c r="N3" s="60">
        <f>H3-L3</f>
        <v>840</v>
      </c>
      <c r="O3" s="61" t="s">
        <v>794</v>
      </c>
      <c r="R3" s="62"/>
    </row>
    <row r="4" spans="1:18" x14ac:dyDescent="0.25">
      <c r="B4">
        <v>480</v>
      </c>
      <c r="C4" t="s">
        <v>786</v>
      </c>
      <c r="H4" s="9">
        <v>480</v>
      </c>
      <c r="I4" t="s">
        <v>786</v>
      </c>
      <c r="L4" s="9">
        <v>82</v>
      </c>
      <c r="M4" t="s">
        <v>790</v>
      </c>
    </row>
    <row r="5" spans="1:18" x14ac:dyDescent="0.25">
      <c r="B5">
        <v>60</v>
      </c>
      <c r="C5" t="s">
        <v>787</v>
      </c>
      <c r="H5" s="9">
        <v>82</v>
      </c>
      <c r="I5" t="s">
        <v>790</v>
      </c>
      <c r="L5" s="9">
        <v>28</v>
      </c>
      <c r="M5" t="s">
        <v>791</v>
      </c>
    </row>
    <row r="6" spans="1:18" x14ac:dyDescent="0.25">
      <c r="B6">
        <f>SUM(B3:B5)</f>
        <v>1004.9100000000001</v>
      </c>
      <c r="H6" s="9">
        <v>28</v>
      </c>
      <c r="I6" t="s">
        <v>791</v>
      </c>
      <c r="L6" s="9">
        <f>(L3+L7)*0.03325</f>
        <v>68.827500000000001</v>
      </c>
      <c r="M6" t="s">
        <v>793</v>
      </c>
    </row>
    <row r="7" spans="1:18" x14ac:dyDescent="0.25">
      <c r="H7" s="9">
        <v>533</v>
      </c>
      <c r="I7" t="s">
        <v>792</v>
      </c>
      <c r="L7" s="9">
        <v>-450</v>
      </c>
      <c r="M7" t="s">
        <v>795</v>
      </c>
    </row>
    <row r="8" spans="1:18" x14ac:dyDescent="0.25">
      <c r="H8" s="9">
        <v>111.3</v>
      </c>
      <c r="I8" t="s">
        <v>793</v>
      </c>
    </row>
    <row r="9" spans="1:18" x14ac:dyDescent="0.25">
      <c r="H9" s="58">
        <f>SUM(H3:H8)</f>
        <v>4594.3</v>
      </c>
      <c r="L9" s="9">
        <f>SUM(L3:L8)</f>
        <v>2248.8274999999999</v>
      </c>
    </row>
    <row r="10" spans="1:18" x14ac:dyDescent="0.25">
      <c r="A10" s="6" t="s">
        <v>796</v>
      </c>
    </row>
    <row r="12" spans="1:18" x14ac:dyDescent="0.25">
      <c r="A12" s="6" t="s">
        <v>785</v>
      </c>
      <c r="B12">
        <f>450+14.91</f>
        <v>464.91</v>
      </c>
      <c r="C12" t="s">
        <v>600</v>
      </c>
      <c r="F12" s="6" t="s">
        <v>788</v>
      </c>
      <c r="H12" s="9">
        <v>3360</v>
      </c>
      <c r="I12" t="s">
        <v>600</v>
      </c>
      <c r="J12" s="6" t="s">
        <v>789</v>
      </c>
      <c r="L12" s="9">
        <f>(H12/8)*6</f>
        <v>2520</v>
      </c>
      <c r="M12" t="s">
        <v>600</v>
      </c>
      <c r="N12" s="60">
        <f>H12-L12</f>
        <v>840</v>
      </c>
      <c r="O12" s="61" t="s">
        <v>794</v>
      </c>
    </row>
    <row r="13" spans="1:18" x14ac:dyDescent="0.25">
      <c r="B13">
        <v>480</v>
      </c>
      <c r="C13" t="s">
        <v>786</v>
      </c>
      <c r="H13" s="9">
        <v>480</v>
      </c>
      <c r="I13" t="s">
        <v>786</v>
      </c>
      <c r="L13" s="9">
        <v>82</v>
      </c>
      <c r="M13" t="s">
        <v>790</v>
      </c>
    </row>
    <row r="14" spans="1:18" x14ac:dyDescent="0.25">
      <c r="H14" s="9">
        <v>82</v>
      </c>
      <c r="I14" t="s">
        <v>790</v>
      </c>
      <c r="L14" s="9">
        <v>28</v>
      </c>
      <c r="M14" t="s">
        <v>791</v>
      </c>
    </row>
    <row r="15" spans="1:18" x14ac:dyDescent="0.25">
      <c r="B15">
        <f>SUM(B12:B14)</f>
        <v>944.91000000000008</v>
      </c>
      <c r="H15" s="9">
        <v>28</v>
      </c>
      <c r="I15" t="s">
        <v>791</v>
      </c>
      <c r="L15" s="9">
        <f>(L12+L16)*0.03325</f>
        <v>68.827500000000001</v>
      </c>
      <c r="M15" t="s">
        <v>793</v>
      </c>
    </row>
    <row r="16" spans="1:18" x14ac:dyDescent="0.25">
      <c r="H16" s="9">
        <v>533</v>
      </c>
      <c r="I16" t="s">
        <v>792</v>
      </c>
      <c r="L16" s="9">
        <v>-450</v>
      </c>
      <c r="M16" t="s">
        <v>795</v>
      </c>
    </row>
    <row r="17" spans="1:12" x14ac:dyDescent="0.25">
      <c r="H17" s="9">
        <v>111.3</v>
      </c>
      <c r="I17" t="s">
        <v>793</v>
      </c>
    </row>
    <row r="18" spans="1:12" x14ac:dyDescent="0.25">
      <c r="H18" s="58">
        <f>SUM(H12:H17)</f>
        <v>4594.3</v>
      </c>
      <c r="L18" s="9">
        <f>SUM(L12:L17)</f>
        <v>2248.8274999999999</v>
      </c>
    </row>
    <row r="21" spans="1:12" x14ac:dyDescent="0.25">
      <c r="A21" s="6" t="s">
        <v>797</v>
      </c>
    </row>
    <row r="22" spans="1:12" x14ac:dyDescent="0.25">
      <c r="A22" s="9">
        <v>2401</v>
      </c>
      <c r="B22" t="s">
        <v>10</v>
      </c>
      <c r="C22" s="9"/>
    </row>
    <row r="23" spans="1:12" x14ac:dyDescent="0.25">
      <c r="A23" s="9">
        <v>1800.75</v>
      </c>
      <c r="B23" t="s">
        <v>798</v>
      </c>
    </row>
    <row r="24" spans="1:12" x14ac:dyDescent="0.25">
      <c r="A24" s="9">
        <v>185.39</v>
      </c>
      <c r="B24" t="s">
        <v>799</v>
      </c>
      <c r="H24" s="58"/>
    </row>
    <row r="25" spans="1:12" ht="15.75" thickBot="1" x14ac:dyDescent="0.3">
      <c r="A25" s="63">
        <f>A23-A24</f>
        <v>1615.3600000000001</v>
      </c>
      <c r="B25" s="6" t="s">
        <v>800</v>
      </c>
    </row>
    <row r="28" spans="1:12" x14ac:dyDescent="0.25">
      <c r="A28" s="6" t="s">
        <v>804</v>
      </c>
    </row>
    <row r="29" spans="1:12" x14ac:dyDescent="0.25">
      <c r="A29">
        <v>-450</v>
      </c>
      <c r="B29" t="s">
        <v>805</v>
      </c>
    </row>
    <row r="30" spans="1:12" x14ac:dyDescent="0.25">
      <c r="A30">
        <v>1176.8800000000001</v>
      </c>
      <c r="B30" t="s">
        <v>806</v>
      </c>
      <c r="G30">
        <f>2690/8</f>
        <v>336.25</v>
      </c>
      <c r="H30" s="9">
        <f>G30*3.5</f>
        <v>1176.875</v>
      </c>
    </row>
    <row r="31" spans="1:12" x14ac:dyDescent="0.25">
      <c r="A31">
        <v>110</v>
      </c>
      <c r="B31" t="s">
        <v>807</v>
      </c>
    </row>
    <row r="32" spans="1:12" x14ac:dyDescent="0.25">
      <c r="A32">
        <f>A29+A30+A31</f>
        <v>836.88000000000011</v>
      </c>
      <c r="B32" t="s">
        <v>808</v>
      </c>
    </row>
    <row r="37" spans="1:9" x14ac:dyDescent="0.25">
      <c r="A37" s="6" t="s">
        <v>893</v>
      </c>
    </row>
    <row r="38" spans="1:9" x14ac:dyDescent="0.25">
      <c r="A38" s="6" t="s">
        <v>903</v>
      </c>
    </row>
    <row r="39" spans="1:9" x14ac:dyDescent="0.25">
      <c r="A39" t="s">
        <v>898</v>
      </c>
      <c r="G39" s="9"/>
      <c r="H39" s="9">
        <v>1730</v>
      </c>
      <c r="I39" s="58"/>
    </row>
    <row r="40" spans="1:9" x14ac:dyDescent="0.25">
      <c r="A40" t="s">
        <v>894</v>
      </c>
      <c r="G40" s="9"/>
      <c r="H40" s="9">
        <v>450</v>
      </c>
    </row>
    <row r="41" spans="1:9" x14ac:dyDescent="0.25">
      <c r="A41" t="s">
        <v>895</v>
      </c>
      <c r="G41" s="9"/>
      <c r="H41" s="9">
        <v>533</v>
      </c>
    </row>
    <row r="42" spans="1:9" x14ac:dyDescent="0.25">
      <c r="A42" t="s">
        <v>896</v>
      </c>
      <c r="G42" s="9"/>
      <c r="H42" s="9">
        <v>110</v>
      </c>
    </row>
    <row r="43" spans="1:9" x14ac:dyDescent="0.25">
      <c r="A43" t="s">
        <v>786</v>
      </c>
      <c r="G43" s="9"/>
      <c r="H43" s="9">
        <v>480</v>
      </c>
    </row>
    <row r="44" spans="1:9" x14ac:dyDescent="0.25">
      <c r="A44" t="s">
        <v>793</v>
      </c>
      <c r="H44" s="58">
        <f>(H39+H40)*0.033125</f>
        <v>72.212500000000006</v>
      </c>
    </row>
    <row r="45" spans="1:9" x14ac:dyDescent="0.25">
      <c r="A45" s="6" t="s">
        <v>897</v>
      </c>
      <c r="B45" s="6"/>
      <c r="C45" s="6"/>
      <c r="D45" s="6"/>
      <c r="E45" s="6"/>
      <c r="F45" s="6"/>
      <c r="G45" s="6"/>
      <c r="H45" s="69">
        <f>SUM(H39:H44)</f>
        <v>3375.2125000000001</v>
      </c>
    </row>
    <row r="47" spans="1:9" x14ac:dyDescent="0.25">
      <c r="A47" s="6" t="s">
        <v>899</v>
      </c>
    </row>
    <row r="48" spans="1:9" x14ac:dyDescent="0.25">
      <c r="A48" t="s">
        <v>900</v>
      </c>
      <c r="H48" s="9">
        <v>-1040.6600000000001</v>
      </c>
    </row>
    <row r="49" spans="1:8" x14ac:dyDescent="0.25">
      <c r="A49" t="s">
        <v>901</v>
      </c>
      <c r="H49" s="9">
        <v>-507.66</v>
      </c>
    </row>
    <row r="50" spans="1:8" x14ac:dyDescent="0.25">
      <c r="A50" s="6" t="s">
        <v>902</v>
      </c>
      <c r="H50" s="57">
        <f>H45+H48+H49</f>
        <v>1826.8924999999997</v>
      </c>
    </row>
    <row r="51" spans="1:8" x14ac:dyDescent="0.25">
      <c r="A51" s="6"/>
      <c r="H51" s="70"/>
    </row>
    <row r="52" spans="1:8" x14ac:dyDescent="0.25">
      <c r="A52" s="6" t="s">
        <v>904</v>
      </c>
      <c r="H52" s="9"/>
    </row>
    <row r="53" spans="1:8" x14ac:dyDescent="0.25">
      <c r="A53" t="s">
        <v>906</v>
      </c>
      <c r="H53" s="9">
        <v>30</v>
      </c>
    </row>
    <row r="54" spans="1:8" x14ac:dyDescent="0.25">
      <c r="A54" t="s">
        <v>905</v>
      </c>
      <c r="H54" s="9">
        <v>13.33</v>
      </c>
    </row>
    <row r="55" spans="1:8" ht="15.75" thickBot="1" x14ac:dyDescent="0.3">
      <c r="A55" s="71" t="s">
        <v>907</v>
      </c>
      <c r="B55" s="72"/>
      <c r="C55" s="72"/>
      <c r="D55" s="72"/>
      <c r="E55" s="72"/>
      <c r="F55" s="72"/>
      <c r="G55" s="72"/>
      <c r="H55" s="73">
        <f>H50+H54+H53</f>
        <v>1870.2224999999996</v>
      </c>
    </row>
    <row r="56" spans="1:8" ht="15.75" thickTop="1" x14ac:dyDescent="0.25"/>
    <row r="58" spans="1:8" x14ac:dyDescent="0.25">
      <c r="A58" s="6" t="s">
        <v>910</v>
      </c>
    </row>
    <row r="59" spans="1:8" x14ac:dyDescent="0.25">
      <c r="A59" t="s">
        <v>916</v>
      </c>
      <c r="H59" s="9">
        <f>-(4310/12)*4</f>
        <v>-1436.6666666666667</v>
      </c>
    </row>
    <row r="60" spans="1:8" x14ac:dyDescent="0.25">
      <c r="A60" t="s">
        <v>909</v>
      </c>
      <c r="H60" s="9">
        <v>-480</v>
      </c>
    </row>
    <row r="61" spans="1:8" x14ac:dyDescent="0.25">
      <c r="A61" s="6" t="s">
        <v>911</v>
      </c>
      <c r="B61" s="6"/>
      <c r="C61" s="6"/>
      <c r="D61" s="6"/>
      <c r="E61" s="6"/>
      <c r="F61" s="6"/>
      <c r="G61" s="6"/>
      <c r="H61" s="47">
        <f>H59+H60</f>
        <v>-1916.6666666666667</v>
      </c>
    </row>
    <row r="62" spans="1:8" x14ac:dyDescent="0.25">
      <c r="H62" s="9"/>
    </row>
    <row r="63" spans="1:8" x14ac:dyDescent="0.25">
      <c r="A63" t="s">
        <v>912</v>
      </c>
      <c r="H63" s="9">
        <v>1653.77</v>
      </c>
    </row>
    <row r="64" spans="1:8" x14ac:dyDescent="0.25">
      <c r="A64" t="s">
        <v>913</v>
      </c>
      <c r="H64" s="58">
        <f>2151.44-H63</f>
        <v>497.67000000000007</v>
      </c>
    </row>
    <row r="65" spans="1:8" x14ac:dyDescent="0.25">
      <c r="A65" s="6" t="s">
        <v>914</v>
      </c>
      <c r="B65" s="6"/>
      <c r="C65" s="6"/>
      <c r="D65" s="6"/>
      <c r="E65" s="6"/>
      <c r="F65" s="6"/>
      <c r="G65" s="6"/>
      <c r="H65" s="74">
        <f>H63+H64</f>
        <v>2151.44</v>
      </c>
    </row>
    <row r="66" spans="1:8" x14ac:dyDescent="0.25">
      <c r="A66" s="6"/>
      <c r="B66" s="6"/>
      <c r="C66" s="6"/>
      <c r="D66" s="6"/>
      <c r="E66" s="6"/>
      <c r="F66" s="6"/>
      <c r="G66" s="6"/>
      <c r="H66" s="6"/>
    </row>
    <row r="67" spans="1:8" x14ac:dyDescent="0.25">
      <c r="A67" s="6" t="s">
        <v>915</v>
      </c>
      <c r="B67" s="6"/>
      <c r="C67" s="6"/>
      <c r="D67" s="6"/>
      <c r="E67" s="6"/>
      <c r="F67" s="6"/>
      <c r="G67" s="6"/>
      <c r="H67" s="74">
        <f>H61+H65</f>
        <v>234.77333333333331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2:A84"/>
  <sheetViews>
    <sheetView topLeftCell="A63" workbookViewId="0">
      <selection activeCell="A2" sqref="A2:A83"/>
    </sheetView>
  </sheetViews>
  <sheetFormatPr defaultRowHeight="15" x14ac:dyDescent="0.25"/>
  <cols>
    <col min="1" max="1" width="19.85546875" bestFit="1" customWidth="1"/>
  </cols>
  <sheetData>
    <row r="2" spans="1:1" x14ac:dyDescent="0.25">
      <c r="A2" t="s">
        <v>90</v>
      </c>
    </row>
    <row r="3" spans="1:1" x14ac:dyDescent="0.25">
      <c r="A3" s="4" t="s">
        <v>269</v>
      </c>
    </row>
    <row r="4" spans="1:1" x14ac:dyDescent="0.25">
      <c r="A4" s="4" t="s">
        <v>177</v>
      </c>
    </row>
    <row r="5" spans="1:1" x14ac:dyDescent="0.25">
      <c r="A5" s="4" t="s">
        <v>224</v>
      </c>
    </row>
    <row r="6" spans="1:1" x14ac:dyDescent="0.25">
      <c r="A6" s="4" t="s">
        <v>35</v>
      </c>
    </row>
    <row r="7" spans="1:1" x14ac:dyDescent="0.25">
      <c r="A7" s="4" t="s">
        <v>201</v>
      </c>
    </row>
    <row r="8" spans="1:1" x14ac:dyDescent="0.25">
      <c r="A8" s="4" t="s">
        <v>262</v>
      </c>
    </row>
    <row r="9" spans="1:1" x14ac:dyDescent="0.25">
      <c r="A9" s="4" t="s">
        <v>377</v>
      </c>
    </row>
    <row r="10" spans="1:1" x14ac:dyDescent="0.25">
      <c r="A10" s="4" t="s">
        <v>48</v>
      </c>
    </row>
    <row r="11" spans="1:1" x14ac:dyDescent="0.25">
      <c r="A11" s="4" t="s">
        <v>191</v>
      </c>
    </row>
    <row r="12" spans="1:1" x14ac:dyDescent="0.25">
      <c r="A12" s="4" t="s">
        <v>105</v>
      </c>
    </row>
    <row r="13" spans="1:1" x14ac:dyDescent="0.25">
      <c r="A13" s="4" t="s">
        <v>141</v>
      </c>
    </row>
    <row r="14" spans="1:1" x14ac:dyDescent="0.25">
      <c r="A14" s="4" t="s">
        <v>197</v>
      </c>
    </row>
    <row r="15" spans="1:1" x14ac:dyDescent="0.25">
      <c r="A15" s="4" t="s">
        <v>149</v>
      </c>
    </row>
    <row r="16" spans="1:1" x14ac:dyDescent="0.25">
      <c r="A16" s="4" t="s">
        <v>143</v>
      </c>
    </row>
    <row r="17" spans="1:1" x14ac:dyDescent="0.25">
      <c r="A17" s="4" t="s">
        <v>144</v>
      </c>
    </row>
    <row r="18" spans="1:1" x14ac:dyDescent="0.25">
      <c r="A18" s="4" t="s">
        <v>117</v>
      </c>
    </row>
    <row r="19" spans="1:1" x14ac:dyDescent="0.25">
      <c r="A19" s="4" t="s">
        <v>161</v>
      </c>
    </row>
    <row r="20" spans="1:1" x14ac:dyDescent="0.25">
      <c r="A20" s="4" t="s">
        <v>93</v>
      </c>
    </row>
    <row r="21" spans="1:1" x14ac:dyDescent="0.25">
      <c r="A21" s="4" t="s">
        <v>95</v>
      </c>
    </row>
    <row r="22" spans="1:1" x14ac:dyDescent="0.25">
      <c r="A22" s="4" t="s">
        <v>842</v>
      </c>
    </row>
    <row r="23" spans="1:1" x14ac:dyDescent="0.25">
      <c r="A23" s="4" t="s">
        <v>309</v>
      </c>
    </row>
    <row r="24" spans="1:1" x14ac:dyDescent="0.25">
      <c r="A24" s="4" t="s">
        <v>368</v>
      </c>
    </row>
    <row r="25" spans="1:1" x14ac:dyDescent="0.25">
      <c r="A25" s="4" t="s">
        <v>343</v>
      </c>
    </row>
    <row r="26" spans="1:1" x14ac:dyDescent="0.25">
      <c r="A26" s="4" t="s">
        <v>871</v>
      </c>
    </row>
    <row r="27" spans="1:1" x14ac:dyDescent="0.25">
      <c r="A27" s="4" t="s">
        <v>735</v>
      </c>
    </row>
    <row r="28" spans="1:1" x14ac:dyDescent="0.25">
      <c r="A28" s="4" t="s">
        <v>42</v>
      </c>
    </row>
    <row r="29" spans="1:1" x14ac:dyDescent="0.25">
      <c r="A29" s="4" t="s">
        <v>38</v>
      </c>
    </row>
    <row r="30" spans="1:1" x14ac:dyDescent="0.25">
      <c r="A30" s="4" t="s">
        <v>341</v>
      </c>
    </row>
    <row r="31" spans="1:1" x14ac:dyDescent="0.25">
      <c r="A31" s="4" t="s">
        <v>872</v>
      </c>
    </row>
    <row r="32" spans="1:1" x14ac:dyDescent="0.25">
      <c r="A32" s="4" t="s">
        <v>819</v>
      </c>
    </row>
    <row r="33" spans="1:1" x14ac:dyDescent="0.25">
      <c r="A33" s="4" t="s">
        <v>163</v>
      </c>
    </row>
    <row r="34" spans="1:1" x14ac:dyDescent="0.25">
      <c r="A34" s="4" t="s">
        <v>128</v>
      </c>
    </row>
    <row r="35" spans="1:1" x14ac:dyDescent="0.25">
      <c r="A35" s="4" t="s">
        <v>203</v>
      </c>
    </row>
    <row r="36" spans="1:1" x14ac:dyDescent="0.25">
      <c r="A36" s="4" t="s">
        <v>110</v>
      </c>
    </row>
    <row r="37" spans="1:1" x14ac:dyDescent="0.25">
      <c r="A37" s="4" t="s">
        <v>247</v>
      </c>
    </row>
    <row r="38" spans="1:1" x14ac:dyDescent="0.25">
      <c r="A38" s="4" t="s">
        <v>534</v>
      </c>
    </row>
    <row r="39" spans="1:1" x14ac:dyDescent="0.25">
      <c r="A39" s="4" t="s">
        <v>45</v>
      </c>
    </row>
    <row r="40" spans="1:1" x14ac:dyDescent="0.25">
      <c r="A40" s="4" t="s">
        <v>44</v>
      </c>
    </row>
    <row r="41" spans="1:1" x14ac:dyDescent="0.25">
      <c r="A41" s="4" t="s">
        <v>97</v>
      </c>
    </row>
    <row r="42" spans="1:1" x14ac:dyDescent="0.25">
      <c r="A42" s="4" t="s">
        <v>98</v>
      </c>
    </row>
    <row r="43" spans="1:1" x14ac:dyDescent="0.25">
      <c r="A43" s="4" t="s">
        <v>31</v>
      </c>
    </row>
    <row r="44" spans="1:1" x14ac:dyDescent="0.25">
      <c r="A44" s="4" t="s">
        <v>216</v>
      </c>
    </row>
    <row r="45" spans="1:1" x14ac:dyDescent="0.25">
      <c r="A45" s="4" t="s">
        <v>612</v>
      </c>
    </row>
    <row r="46" spans="1:1" x14ac:dyDescent="0.25">
      <c r="A46" s="4" t="s">
        <v>99</v>
      </c>
    </row>
    <row r="47" spans="1:1" x14ac:dyDescent="0.25">
      <c r="A47" s="4" t="s">
        <v>710</v>
      </c>
    </row>
    <row r="48" spans="1:1" x14ac:dyDescent="0.25">
      <c r="A48" s="4" t="s">
        <v>55</v>
      </c>
    </row>
    <row r="49" spans="1:1" x14ac:dyDescent="0.25">
      <c r="A49" s="4" t="s">
        <v>122</v>
      </c>
    </row>
    <row r="50" spans="1:1" x14ac:dyDescent="0.25">
      <c r="A50" s="4" t="s">
        <v>123</v>
      </c>
    </row>
    <row r="51" spans="1:1" x14ac:dyDescent="0.25">
      <c r="A51" s="4" t="s">
        <v>124</v>
      </c>
    </row>
    <row r="52" spans="1:1" x14ac:dyDescent="0.25">
      <c r="A52" s="4" t="s">
        <v>390</v>
      </c>
    </row>
    <row r="53" spans="1:1" x14ac:dyDescent="0.25">
      <c r="A53" s="4" t="s">
        <v>680</v>
      </c>
    </row>
    <row r="54" spans="1:1" x14ac:dyDescent="0.25">
      <c r="A54" s="4" t="s">
        <v>698</v>
      </c>
    </row>
    <row r="55" spans="1:1" x14ac:dyDescent="0.25">
      <c r="A55" s="4" t="s">
        <v>43</v>
      </c>
    </row>
    <row r="56" spans="1:1" x14ac:dyDescent="0.25">
      <c r="A56" s="4" t="s">
        <v>176</v>
      </c>
    </row>
    <row r="57" spans="1:1" x14ac:dyDescent="0.25">
      <c r="A57" s="4" t="s">
        <v>756</v>
      </c>
    </row>
    <row r="58" spans="1:1" x14ac:dyDescent="0.25">
      <c r="A58" s="4" t="s">
        <v>113</v>
      </c>
    </row>
    <row r="59" spans="1:1" x14ac:dyDescent="0.25">
      <c r="A59" s="4" t="s">
        <v>100</v>
      </c>
    </row>
    <row r="60" spans="1:1" x14ac:dyDescent="0.25">
      <c r="A60" s="4" t="s">
        <v>393</v>
      </c>
    </row>
    <row r="61" spans="1:1" x14ac:dyDescent="0.25">
      <c r="A61" s="4" t="s">
        <v>300</v>
      </c>
    </row>
    <row r="62" spans="1:1" x14ac:dyDescent="0.25">
      <c r="A62" s="4" t="s">
        <v>21</v>
      </c>
    </row>
    <row r="63" spans="1:1" x14ac:dyDescent="0.25">
      <c r="A63" s="4" t="s">
        <v>67</v>
      </c>
    </row>
    <row r="64" spans="1:1" x14ac:dyDescent="0.25">
      <c r="A64" s="4" t="s">
        <v>50</v>
      </c>
    </row>
    <row r="65" spans="1:1" x14ac:dyDescent="0.25">
      <c r="A65" s="4" t="s">
        <v>811</v>
      </c>
    </row>
    <row r="66" spans="1:1" x14ac:dyDescent="0.25">
      <c r="A66" s="4" t="s">
        <v>394</v>
      </c>
    </row>
    <row r="67" spans="1:1" x14ac:dyDescent="0.25">
      <c r="A67" s="4" t="s">
        <v>645</v>
      </c>
    </row>
    <row r="68" spans="1:1" x14ac:dyDescent="0.25">
      <c r="A68" s="4" t="s">
        <v>83</v>
      </c>
    </row>
    <row r="69" spans="1:1" x14ac:dyDescent="0.25">
      <c r="A69" s="4" t="s">
        <v>22</v>
      </c>
    </row>
    <row r="70" spans="1:1" x14ac:dyDescent="0.25">
      <c r="A70" s="4" t="s">
        <v>709</v>
      </c>
    </row>
    <row r="71" spans="1:1" x14ac:dyDescent="0.25">
      <c r="A71" s="4" t="s">
        <v>150</v>
      </c>
    </row>
    <row r="72" spans="1:1" x14ac:dyDescent="0.25">
      <c r="A72" s="4" t="s">
        <v>395</v>
      </c>
    </row>
    <row r="73" spans="1:1" x14ac:dyDescent="0.25">
      <c r="A73" s="4" t="s">
        <v>103</v>
      </c>
    </row>
    <row r="74" spans="1:1" x14ac:dyDescent="0.25">
      <c r="A74" s="4" t="s">
        <v>126</v>
      </c>
    </row>
    <row r="75" spans="1:1" x14ac:dyDescent="0.25">
      <c r="A75" s="4" t="s">
        <v>40</v>
      </c>
    </row>
    <row r="76" spans="1:1" x14ac:dyDescent="0.25">
      <c r="A76" s="4" t="s">
        <v>322</v>
      </c>
    </row>
    <row r="77" spans="1:1" x14ac:dyDescent="0.25">
      <c r="A77" s="4" t="s">
        <v>114</v>
      </c>
    </row>
    <row r="78" spans="1:1" x14ac:dyDescent="0.25">
      <c r="A78" s="4" t="s">
        <v>396</v>
      </c>
    </row>
    <row r="79" spans="1:1" x14ac:dyDescent="0.25">
      <c r="A79" s="4" t="s">
        <v>158</v>
      </c>
    </row>
    <row r="80" spans="1:1" x14ac:dyDescent="0.25">
      <c r="A80" s="4" t="s">
        <v>104</v>
      </c>
    </row>
    <row r="81" spans="1:1" x14ac:dyDescent="0.25">
      <c r="A81" s="4" t="s">
        <v>397</v>
      </c>
    </row>
    <row r="82" spans="1:1" x14ac:dyDescent="0.25">
      <c r="A82" s="4" t="s">
        <v>41</v>
      </c>
    </row>
    <row r="83" spans="1:1" x14ac:dyDescent="0.25">
      <c r="A83" s="4" t="s">
        <v>138</v>
      </c>
    </row>
    <row r="84" spans="1:1" x14ac:dyDescent="0.25">
      <c r="A8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1:U418"/>
  <sheetViews>
    <sheetView tabSelected="1" zoomScale="117" zoomScaleNormal="117" workbookViewId="0">
      <pane xSplit="1" ySplit="3" topLeftCell="B126" activePane="bottomRight" state="frozen"/>
      <selection activeCell="A121" sqref="A121"/>
      <selection pane="topRight" activeCell="A121" sqref="A121"/>
      <selection pane="bottomLeft" activeCell="A121" sqref="A121"/>
      <selection pane="bottomRight" activeCell="A2" sqref="A2"/>
    </sheetView>
  </sheetViews>
  <sheetFormatPr defaultRowHeight="15" x14ac:dyDescent="0.25"/>
  <cols>
    <col min="1" max="1" width="26.42578125" customWidth="1"/>
    <col min="2" max="2" width="21" bestFit="1" customWidth="1"/>
    <col min="3" max="4" width="11.5703125" style="22" customWidth="1"/>
    <col min="5" max="5" width="17.28515625" style="22" customWidth="1"/>
    <col min="6" max="6" width="11.5703125" style="22" customWidth="1"/>
    <col min="7" max="8" width="13.5703125" style="13" customWidth="1"/>
    <col min="9" max="9" width="11" style="20" customWidth="1"/>
    <col min="10" max="10" width="12.85546875" style="20" customWidth="1"/>
    <col min="11" max="12" width="11.42578125" style="20" customWidth="1"/>
    <col min="13" max="13" width="8.7109375" style="2" customWidth="1"/>
    <col min="14" max="14" width="10.42578125" style="2" customWidth="1"/>
    <col min="15" max="15" width="7.7109375" style="2" customWidth="1"/>
    <col min="16" max="16" width="12.140625" style="2" bestFit="1" customWidth="1"/>
    <col min="17" max="17" width="10.28515625" style="75" customWidth="1"/>
    <col min="18" max="18" width="12.28515625" style="2" hidden="1" customWidth="1"/>
    <col min="19" max="19" width="14.28515625" style="2" hidden="1" customWidth="1"/>
    <col min="20" max="20" width="15.28515625" style="14" hidden="1" customWidth="1"/>
    <col min="21" max="21" width="12.140625" customWidth="1"/>
  </cols>
  <sheetData>
    <row r="1" spans="1:21" x14ac:dyDescent="0.25">
      <c r="A1" s="6"/>
    </row>
    <row r="2" spans="1:21" x14ac:dyDescent="0.25">
      <c r="A2" s="34" t="s">
        <v>0</v>
      </c>
      <c r="C2" s="12"/>
      <c r="D2" s="12"/>
      <c r="E2" s="12"/>
      <c r="F2" s="12"/>
      <c r="I2" s="13"/>
      <c r="J2" s="13"/>
      <c r="K2" s="13"/>
      <c r="L2" s="13"/>
    </row>
    <row r="3" spans="1:21" ht="45" x14ac:dyDescent="0.25">
      <c r="A3" s="1" t="s">
        <v>1</v>
      </c>
      <c r="B3" s="1" t="s">
        <v>345</v>
      </c>
      <c r="C3" s="15" t="s">
        <v>584</v>
      </c>
      <c r="D3" s="15" t="s">
        <v>344</v>
      </c>
      <c r="E3" s="15" t="s">
        <v>349</v>
      </c>
      <c r="F3" s="15" t="s">
        <v>350</v>
      </c>
      <c r="G3" s="16" t="s">
        <v>3</v>
      </c>
      <c r="H3" s="16" t="s">
        <v>948</v>
      </c>
      <c r="I3" s="16" t="s">
        <v>18</v>
      </c>
      <c r="J3" s="16" t="s">
        <v>4</v>
      </c>
      <c r="K3" s="16" t="s">
        <v>5</v>
      </c>
      <c r="L3" s="16" t="s">
        <v>20</v>
      </c>
      <c r="M3" s="1" t="s">
        <v>525</v>
      </c>
      <c r="N3" s="3" t="s">
        <v>828</v>
      </c>
      <c r="O3" s="3" t="s">
        <v>6</v>
      </c>
      <c r="P3" s="1" t="s">
        <v>15</v>
      </c>
      <c r="Q3" s="3" t="s">
        <v>549</v>
      </c>
      <c r="R3" s="3" t="s">
        <v>832</v>
      </c>
      <c r="S3" s="3" t="s">
        <v>938</v>
      </c>
      <c r="T3" s="10" t="s">
        <v>346</v>
      </c>
      <c r="U3" s="3"/>
    </row>
    <row r="4" spans="1:21" x14ac:dyDescent="0.25">
      <c r="A4" s="4" t="s">
        <v>925</v>
      </c>
      <c r="B4" t="s">
        <v>10</v>
      </c>
      <c r="C4" s="17" t="s">
        <v>25</v>
      </c>
      <c r="D4" s="17" t="s">
        <v>347</v>
      </c>
      <c r="E4" s="17">
        <v>2024</v>
      </c>
      <c r="F4" s="23" t="s">
        <v>423</v>
      </c>
      <c r="G4" s="18"/>
      <c r="H4" s="18" t="s">
        <v>926</v>
      </c>
      <c r="I4" s="18"/>
      <c r="J4" s="18"/>
      <c r="K4" s="18"/>
      <c r="L4" s="18"/>
      <c r="M4" s="7" t="b">
        <f>IFERROR(+VLOOKUP(A4,Lockers!D:F,3,FALSE),FALSE)</f>
        <v>0</v>
      </c>
      <c r="N4" s="7" t="b">
        <f>IFERROR(+VLOOKUP(A4,Lockers!M:N,2,FALSE),FALSE)</f>
        <v>0</v>
      </c>
      <c r="O4" s="7" t="b">
        <v>0</v>
      </c>
      <c r="P4" s="29">
        <f>+VLOOKUP(C4,Food!A:B,2,FALSE)</f>
        <v>533</v>
      </c>
      <c r="R4"/>
      <c r="T4" s="76">
        <v>45706</v>
      </c>
      <c r="U4" s="14"/>
    </row>
    <row r="5" spans="1:21" x14ac:dyDescent="0.25">
      <c r="A5" s="4" t="s">
        <v>90</v>
      </c>
      <c r="B5" t="s">
        <v>10</v>
      </c>
      <c r="C5" s="17" t="s">
        <v>12</v>
      </c>
      <c r="D5" s="17" t="s">
        <v>347</v>
      </c>
      <c r="E5" s="17">
        <v>2015</v>
      </c>
      <c r="F5" s="24" t="s">
        <v>353</v>
      </c>
      <c r="G5" s="18"/>
      <c r="H5" s="18"/>
      <c r="I5" s="18"/>
      <c r="J5" s="18"/>
      <c r="K5" s="18"/>
      <c r="L5" s="18"/>
      <c r="M5" s="7" t="b">
        <f>IFERROR(+VLOOKUP(A5,Lockers!D:F,3,FALSE),FALSE)</f>
        <v>0</v>
      </c>
      <c r="N5" s="7" t="b">
        <f>IFERROR(+VLOOKUP(A5,Lockers!M:N,2,FALSE),FALSE)</f>
        <v>0</v>
      </c>
      <c r="O5" s="7" t="b">
        <f>IFERROR(+VLOOKUP(A5,BagStorage!A:D,3,FALSE),FALSE)</f>
        <v>0</v>
      </c>
      <c r="P5" s="29">
        <f>+VLOOKUP(C5,Food!A:B,2,FALSE)</f>
        <v>533</v>
      </c>
      <c r="R5" s="2" t="s">
        <v>348</v>
      </c>
      <c r="T5" s="76">
        <v>45684</v>
      </c>
    </row>
    <row r="6" spans="1:21" x14ac:dyDescent="0.25">
      <c r="A6" s="4" t="s">
        <v>210</v>
      </c>
      <c r="B6" t="s">
        <v>580</v>
      </c>
      <c r="C6" s="17" t="s">
        <v>7</v>
      </c>
      <c r="D6" s="17" t="s">
        <v>347</v>
      </c>
      <c r="E6" s="17">
        <v>2025</v>
      </c>
      <c r="F6" s="24"/>
      <c r="G6" s="18"/>
      <c r="H6" s="18"/>
      <c r="I6" s="18"/>
      <c r="J6" s="18"/>
      <c r="K6" s="18"/>
      <c r="L6" s="18"/>
      <c r="M6" s="7" t="b">
        <f>IFERROR(+VLOOKUP(A6,Lockers!D:F,3,FALSE),FALSE)</f>
        <v>0</v>
      </c>
      <c r="N6" s="7" t="b">
        <f>IFERROR(+VLOOKUP(A6,Lockers!M:N,2,FALSE),FALSE)</f>
        <v>0</v>
      </c>
      <c r="O6" s="7" t="b">
        <f>IFERROR(+VLOOKUP(A6,BagStorage!A:D,3,FALSE),FALSE)</f>
        <v>0</v>
      </c>
      <c r="P6" s="29">
        <f>+VLOOKUP(C6,Food!A:B,2,FALSE)</f>
        <v>533</v>
      </c>
      <c r="T6" s="76"/>
    </row>
    <row r="7" spans="1:21" x14ac:dyDescent="0.25">
      <c r="A7" s="4" t="s">
        <v>982</v>
      </c>
      <c r="B7" t="s">
        <v>580</v>
      </c>
      <c r="C7" s="17" t="s">
        <v>7</v>
      </c>
      <c r="D7" s="17" t="s">
        <v>347</v>
      </c>
      <c r="E7" s="17">
        <v>2025</v>
      </c>
      <c r="F7" s="24"/>
      <c r="G7" s="18"/>
      <c r="H7" s="18"/>
      <c r="I7" s="18"/>
      <c r="J7" s="18"/>
      <c r="K7" s="18"/>
      <c r="L7" s="18"/>
      <c r="M7" s="7" t="b">
        <f>IFERROR(+VLOOKUP(A7,Lockers!D:F,3,FALSE),FALSE)</f>
        <v>0</v>
      </c>
      <c r="N7" s="7" t="b">
        <f>IFERROR(+VLOOKUP(A7,Lockers!M:N,2,FALSE),FALSE)</f>
        <v>0</v>
      </c>
      <c r="O7" s="7" t="b">
        <f>IFERROR(+VLOOKUP(A7,BagStorage!A:D,3,FALSE),FALSE)</f>
        <v>0</v>
      </c>
      <c r="P7" s="29">
        <f>+VLOOKUP(C7,Food!A:B,2,FALSE)</f>
        <v>533</v>
      </c>
      <c r="T7" s="76"/>
    </row>
    <row r="8" spans="1:21" x14ac:dyDescent="0.25">
      <c r="A8" s="4" t="s">
        <v>177</v>
      </c>
      <c r="B8" t="s">
        <v>580</v>
      </c>
      <c r="C8" s="17" t="s">
        <v>11</v>
      </c>
      <c r="D8" s="17" t="s">
        <v>347</v>
      </c>
      <c r="E8" s="17">
        <v>2012</v>
      </c>
      <c r="F8" s="17"/>
      <c r="G8" s="18"/>
      <c r="H8" s="18"/>
      <c r="I8" s="18"/>
      <c r="J8" s="18"/>
      <c r="K8" s="18"/>
      <c r="L8" s="18"/>
      <c r="M8" s="7" t="b">
        <f>IFERROR(+VLOOKUP(A8,Lockers!D:F,3,FALSE),FALSE)</f>
        <v>1</v>
      </c>
      <c r="N8" s="7" t="b">
        <f>IFERROR(+VLOOKUP(A8,Lockers!M:N,2,FALSE),FALSE)</f>
        <v>0</v>
      </c>
      <c r="O8" s="7" t="b">
        <f>IFERROR(+VLOOKUP(A8,BagStorage!A:D,3,FALSE),FALSE)</f>
        <v>0</v>
      </c>
      <c r="P8" s="29">
        <f>+VLOOKUP(C8,Food!A:B,2,FALSE)</f>
        <v>373</v>
      </c>
      <c r="R8"/>
      <c r="T8" s="76"/>
    </row>
    <row r="9" spans="1:21" x14ac:dyDescent="0.25">
      <c r="A9" s="4" t="s">
        <v>429</v>
      </c>
      <c r="B9" t="s">
        <v>10</v>
      </c>
      <c r="C9" s="17" t="s">
        <v>14</v>
      </c>
      <c r="D9" s="17" t="s">
        <v>347</v>
      </c>
      <c r="E9" s="17"/>
      <c r="F9" s="17"/>
      <c r="G9" s="18"/>
      <c r="H9" s="18"/>
      <c r="I9" s="18"/>
      <c r="J9" s="18"/>
      <c r="K9" s="18"/>
      <c r="L9" s="18"/>
      <c r="M9" s="7" t="b">
        <f>IFERROR(+VLOOKUP(A9,Lockers!D:F,3,FALSE),FALSE)</f>
        <v>0</v>
      </c>
      <c r="N9" s="7" t="b">
        <f>IFERROR(+VLOOKUP(A9,Lockers!M:N,2,FALSE),FALSE)</f>
        <v>0</v>
      </c>
      <c r="O9" s="7" t="b">
        <f>IFERROR(+VLOOKUP(A9,BagStorage!A:D,3,FALSE),FALSE)</f>
        <v>0</v>
      </c>
      <c r="P9" s="29">
        <f>+VLOOKUP(C9,Food!A:B,2,FALSE)</f>
        <v>533</v>
      </c>
      <c r="R9" s="2" t="s">
        <v>348</v>
      </c>
      <c r="T9" s="76"/>
    </row>
    <row r="10" spans="1:21" x14ac:dyDescent="0.25">
      <c r="A10" s="4" t="s">
        <v>995</v>
      </c>
      <c r="B10" t="s">
        <v>580</v>
      </c>
      <c r="C10" s="17" t="s">
        <v>25</v>
      </c>
      <c r="D10" s="17" t="s">
        <v>347</v>
      </c>
      <c r="E10" s="17">
        <v>2025</v>
      </c>
      <c r="F10" s="17">
        <v>1975</v>
      </c>
      <c r="G10" s="18"/>
      <c r="H10" s="18"/>
      <c r="I10" s="18"/>
      <c r="J10" s="18"/>
      <c r="K10" s="18"/>
      <c r="L10" s="18"/>
      <c r="M10" s="7" t="b">
        <f>IFERROR(+VLOOKUP(A10,Lockers!D:F,3,FALSE),FALSE)</f>
        <v>0</v>
      </c>
      <c r="N10" s="7" t="b">
        <f>IFERROR(+VLOOKUP(A10,Lockers!M:N,2,FALSE),FALSE)</f>
        <v>0</v>
      </c>
      <c r="O10" s="7" t="b">
        <f>IFERROR(+VLOOKUP(A10,BagStorage!A:D,3,FALSE),FALSE)</f>
        <v>0</v>
      </c>
      <c r="P10" s="29">
        <f>+VLOOKUP(C10,Food!A:B,2,FALSE)</f>
        <v>533</v>
      </c>
      <c r="T10" s="76"/>
    </row>
    <row r="11" spans="1:21" x14ac:dyDescent="0.25">
      <c r="A11" s="4" t="s">
        <v>65</v>
      </c>
      <c r="B11" t="s">
        <v>10</v>
      </c>
      <c r="C11" s="12" t="s">
        <v>7</v>
      </c>
      <c r="D11" s="17" t="s">
        <v>347</v>
      </c>
      <c r="E11" s="12">
        <v>2014</v>
      </c>
      <c r="F11" s="12"/>
      <c r="G11" s="18"/>
      <c r="H11" s="18"/>
      <c r="I11" s="18"/>
      <c r="J11" s="18"/>
      <c r="K11" s="18"/>
      <c r="L11" s="18"/>
      <c r="M11" s="7" t="b">
        <f>IFERROR(+VLOOKUP(A11,Lockers!D:F,3,FALSE),FALSE)</f>
        <v>1</v>
      </c>
      <c r="N11" s="7" t="b">
        <f>IFERROR(+VLOOKUP(A11,Lockers!M:N,2,FALSE),FALSE)</f>
        <v>0</v>
      </c>
      <c r="O11" s="7" t="b">
        <f>IFERROR(+VLOOKUP(A11,BagStorage!A:D,3,FALSE),FALSE)</f>
        <v>0</v>
      </c>
      <c r="P11" s="29">
        <f>+VLOOKUP(C11,Food!A:B,2,FALSE)</f>
        <v>533</v>
      </c>
      <c r="R11"/>
      <c r="T11" s="76">
        <v>45700</v>
      </c>
    </row>
    <row r="12" spans="1:21" x14ac:dyDescent="0.25">
      <c r="A12" s="4" t="s">
        <v>574</v>
      </c>
      <c r="B12" t="s">
        <v>10</v>
      </c>
      <c r="C12" s="12" t="s">
        <v>25</v>
      </c>
      <c r="D12" s="17" t="s">
        <v>347</v>
      </c>
      <c r="E12" s="12">
        <v>2022</v>
      </c>
      <c r="F12" s="25" t="s">
        <v>361</v>
      </c>
      <c r="G12" s="18"/>
      <c r="H12" s="18"/>
      <c r="I12" s="18"/>
      <c r="J12" s="18"/>
      <c r="K12" s="18"/>
      <c r="L12" s="18"/>
      <c r="M12" s="7" t="b">
        <f>IFERROR(+VLOOKUP(A12,Lockers!D:F,3,FALSE),FALSE)</f>
        <v>0</v>
      </c>
      <c r="N12" s="7" t="b">
        <f>IFERROR(+VLOOKUP(A12,Lockers!M:N,2,FALSE),FALSE)</f>
        <v>0</v>
      </c>
      <c r="O12" s="7" t="b">
        <f>IFERROR(+VLOOKUP(A12,BagStorage!A:D,3,FALSE),FALSE)</f>
        <v>0</v>
      </c>
      <c r="P12" s="29">
        <f>+VLOOKUP(C12,Food!A:B,2,FALSE)</f>
        <v>533</v>
      </c>
      <c r="R12"/>
      <c r="T12" s="76"/>
    </row>
    <row r="13" spans="1:21" x14ac:dyDescent="0.25">
      <c r="A13" s="4" t="s">
        <v>142</v>
      </c>
      <c r="B13" t="s">
        <v>10</v>
      </c>
      <c r="C13" s="17" t="s">
        <v>7</v>
      </c>
      <c r="D13" s="17" t="s">
        <v>347</v>
      </c>
      <c r="E13" s="17">
        <v>1995</v>
      </c>
      <c r="F13" s="17"/>
      <c r="G13" s="18"/>
      <c r="H13" s="18"/>
      <c r="I13" s="18"/>
      <c r="J13" s="18"/>
      <c r="K13" s="18"/>
      <c r="L13" s="18"/>
      <c r="M13" s="7" t="b">
        <f>IFERROR(+VLOOKUP(A13,Lockers!D:F,3,FALSE),FALSE)</f>
        <v>1</v>
      </c>
      <c r="N13" s="7" t="b">
        <f>IFERROR(+VLOOKUP(A13,Lockers!M:N,2,FALSE),FALSE)</f>
        <v>0</v>
      </c>
      <c r="O13" s="7" t="b">
        <f>IFERROR(+VLOOKUP(A13,BagStorage!A:D,3,FALSE),FALSE)</f>
        <v>0</v>
      </c>
      <c r="P13" s="29">
        <f>+VLOOKUP(C13,Food!A:B,2,FALSE)</f>
        <v>533</v>
      </c>
      <c r="R13"/>
      <c r="T13" s="76"/>
    </row>
    <row r="14" spans="1:21" x14ac:dyDescent="0.25">
      <c r="A14" s="4" t="s">
        <v>234</v>
      </c>
      <c r="B14" t="s">
        <v>10</v>
      </c>
      <c r="C14" s="17" t="s">
        <v>7</v>
      </c>
      <c r="D14" s="17" t="s">
        <v>347</v>
      </c>
      <c r="E14" s="17">
        <v>1982</v>
      </c>
      <c r="F14" s="17">
        <v>1956</v>
      </c>
      <c r="G14" s="18"/>
      <c r="H14" s="18"/>
      <c r="I14" s="18"/>
      <c r="J14" s="18"/>
      <c r="K14" s="18"/>
      <c r="L14" s="18"/>
      <c r="M14" s="7" t="b">
        <f>IFERROR(+VLOOKUP(A14,Lockers!D:F,3,FALSE),FALSE)</f>
        <v>0</v>
      </c>
      <c r="N14" s="7" t="b">
        <f>IFERROR(+VLOOKUP(A14,Lockers!M:N,2,FALSE),FALSE)</f>
        <v>0</v>
      </c>
      <c r="O14" s="7" t="b">
        <f>IFERROR(+VLOOKUP(A14,BagStorage!A:D,3,FALSE),FALSE)</f>
        <v>0</v>
      </c>
      <c r="P14" s="29">
        <f>+VLOOKUP(C14,Food!A:B,2,FALSE)</f>
        <v>533</v>
      </c>
      <c r="R14"/>
      <c r="T14" s="76"/>
    </row>
    <row r="15" spans="1:21" x14ac:dyDescent="0.25">
      <c r="A15" s="4" t="s">
        <v>212</v>
      </c>
      <c r="B15" t="s">
        <v>10</v>
      </c>
      <c r="C15" s="17" t="s">
        <v>29</v>
      </c>
      <c r="D15" s="17" t="s">
        <v>347</v>
      </c>
      <c r="E15" s="17">
        <v>2019</v>
      </c>
      <c r="F15" s="24" t="s">
        <v>357</v>
      </c>
      <c r="G15" s="18"/>
      <c r="H15" s="18"/>
      <c r="I15" s="18"/>
      <c r="J15" s="18"/>
      <c r="K15" s="18"/>
      <c r="L15" s="18"/>
      <c r="M15" s="7" t="b">
        <f>IFERROR(+VLOOKUP(A15,Lockers!D:F,3,FALSE),FALSE)</f>
        <v>0</v>
      </c>
      <c r="N15" s="7" t="b">
        <f>IFERROR(+VLOOKUP(A15,Lockers!M:N,2,FALSE),FALSE)</f>
        <v>0</v>
      </c>
      <c r="O15" s="7" t="b">
        <f>IFERROR(+VLOOKUP(A15,BagStorage!A:D,3,FALSE),FALSE)</f>
        <v>0</v>
      </c>
      <c r="P15" s="29">
        <f>+VLOOKUP(C15,Food!A:B,2,FALSE)</f>
        <v>373</v>
      </c>
      <c r="R15" s="2" t="s">
        <v>348</v>
      </c>
      <c r="T15" s="76"/>
    </row>
    <row r="16" spans="1:21" x14ac:dyDescent="0.25">
      <c r="A16" s="4" t="s">
        <v>301</v>
      </c>
      <c r="B16" t="s">
        <v>10</v>
      </c>
      <c r="C16" s="17" t="s">
        <v>7</v>
      </c>
      <c r="D16" s="17" t="s">
        <v>347</v>
      </c>
      <c r="E16" s="17">
        <v>2021</v>
      </c>
      <c r="F16" s="24" t="s">
        <v>359</v>
      </c>
      <c r="G16" s="18"/>
      <c r="H16" s="18"/>
      <c r="I16" s="18"/>
      <c r="J16" s="18"/>
      <c r="K16" s="18"/>
      <c r="L16" s="18"/>
      <c r="M16" s="7" t="b">
        <f>IFERROR(+VLOOKUP(A16,Lockers!D:F,3,FALSE),FALSE)</f>
        <v>1</v>
      </c>
      <c r="N16" s="7" t="b">
        <f>IFERROR(+VLOOKUP(A16,Lockers!M:N,2,FALSE),FALSE)</f>
        <v>0</v>
      </c>
      <c r="O16" s="7" t="b">
        <f>IFERROR(+VLOOKUP(A16,BagStorage!A:D,3,FALSE),FALSE)</f>
        <v>1</v>
      </c>
      <c r="P16" s="29">
        <f>+VLOOKUP(C16,Food!A:B,2,FALSE)</f>
        <v>533</v>
      </c>
      <c r="R16"/>
      <c r="T16" s="76"/>
    </row>
    <row r="17" spans="1:20" x14ac:dyDescent="0.25">
      <c r="A17" s="4" t="s">
        <v>329</v>
      </c>
      <c r="B17" t="s">
        <v>10</v>
      </c>
      <c r="C17" s="17" t="s">
        <v>7</v>
      </c>
      <c r="D17" s="17" t="s">
        <v>347</v>
      </c>
      <c r="E17" s="17">
        <v>2021</v>
      </c>
      <c r="F17" s="24" t="s">
        <v>374</v>
      </c>
      <c r="G17" s="18"/>
      <c r="H17" s="18"/>
      <c r="I17" s="18"/>
      <c r="J17" s="18"/>
      <c r="K17" s="18"/>
      <c r="L17" s="18"/>
      <c r="M17" s="7" t="b">
        <f>IFERROR(+VLOOKUP(A17,Lockers!D:F,3,FALSE),FALSE)</f>
        <v>1</v>
      </c>
      <c r="N17" s="7" t="b">
        <f>IFERROR(+VLOOKUP(A17,Lockers!M:N,2,FALSE),FALSE)</f>
        <v>0</v>
      </c>
      <c r="O17" s="7" t="b">
        <f>IFERROR(+VLOOKUP(A17,BagStorage!A:D,3,FALSE),FALSE)</f>
        <v>0</v>
      </c>
      <c r="P17" s="29">
        <f>+VLOOKUP(C17,Food!A:B,2,FALSE)</f>
        <v>533</v>
      </c>
      <c r="R17"/>
      <c r="T17" s="76">
        <v>45703</v>
      </c>
    </row>
    <row r="18" spans="1:20" x14ac:dyDescent="0.25">
      <c r="A18" s="4" t="s">
        <v>1010</v>
      </c>
      <c r="B18" t="s">
        <v>10</v>
      </c>
      <c r="C18" s="17" t="s">
        <v>17</v>
      </c>
      <c r="D18" s="17" t="s">
        <v>347</v>
      </c>
      <c r="E18" s="17">
        <v>2025</v>
      </c>
      <c r="F18" s="24"/>
      <c r="G18" s="18"/>
      <c r="H18" s="18"/>
      <c r="I18" s="18"/>
      <c r="J18" s="18"/>
      <c r="K18" s="18"/>
      <c r="L18" s="18"/>
      <c r="M18" s="7" t="b">
        <f>IFERROR(+VLOOKUP(A18,Lockers!D:F,3,FALSE),FALSE)</f>
        <v>0</v>
      </c>
      <c r="N18" s="7" t="b">
        <f>IFERROR(+VLOOKUP(A18,Lockers!M:N,2,FALSE),FALSE)</f>
        <v>0</v>
      </c>
      <c r="O18" s="7" t="b">
        <f>IFERROR(+VLOOKUP(A18,BagStorage!A:D,3,FALSE),FALSE)</f>
        <v>0</v>
      </c>
      <c r="P18" s="29" t="str">
        <f>+VLOOKUP(C18,Food!A:B,2,FALSE)</f>
        <v>None</v>
      </c>
      <c r="R18"/>
      <c r="T18" s="76"/>
    </row>
    <row r="19" spans="1:20" x14ac:dyDescent="0.25">
      <c r="A19" s="4" t="s">
        <v>151</v>
      </c>
      <c r="B19" t="s">
        <v>10</v>
      </c>
      <c r="C19" s="17" t="s">
        <v>7</v>
      </c>
      <c r="D19" s="17" t="s">
        <v>347</v>
      </c>
      <c r="E19" s="17">
        <v>1995</v>
      </c>
      <c r="F19" s="17"/>
      <c r="G19" s="18" t="s">
        <v>152</v>
      </c>
      <c r="H19" s="18"/>
      <c r="I19" s="18"/>
      <c r="J19" s="18"/>
      <c r="K19" s="18"/>
      <c r="L19" s="18"/>
      <c r="M19" s="7" t="str">
        <f>IFERROR(+VLOOKUP(A19,Lockers!D:F,3,FALSE),FALSE)</f>
        <v>BOARD</v>
      </c>
      <c r="N19" s="7" t="b">
        <f>IFERROR(+VLOOKUP(A19,Lockers!M:N,2,FALSE),FALSE)</f>
        <v>1</v>
      </c>
      <c r="O19" s="7" t="b">
        <f>IFERROR(+VLOOKUP(A19,BagStorage!A:D,3,FALSE),FALSE)</f>
        <v>0</v>
      </c>
      <c r="P19" s="29">
        <f>+VLOOKUP(C19,Food!A:B,2,FALSE)</f>
        <v>533</v>
      </c>
      <c r="R19"/>
      <c r="T19" s="76">
        <v>45702</v>
      </c>
    </row>
    <row r="20" spans="1:20" x14ac:dyDescent="0.25">
      <c r="A20" s="4" t="s">
        <v>809</v>
      </c>
      <c r="B20" t="s">
        <v>10</v>
      </c>
      <c r="C20" s="17" t="s">
        <v>7</v>
      </c>
      <c r="D20" s="17" t="s">
        <v>347</v>
      </c>
      <c r="E20" s="17">
        <v>2023</v>
      </c>
      <c r="F20" s="17">
        <v>1990</v>
      </c>
      <c r="G20" s="18"/>
      <c r="H20" s="18"/>
      <c r="I20" s="18"/>
      <c r="J20" s="18"/>
      <c r="K20" s="18"/>
      <c r="L20" s="18"/>
      <c r="M20" s="7" t="b">
        <f>IFERROR(+VLOOKUP(A20,Lockers!D:F,3,FALSE),FALSE)</f>
        <v>0</v>
      </c>
      <c r="N20" s="7" t="b">
        <f>IFERROR(+VLOOKUP(A20,Lockers!M:N,2,FALSE),FALSE)</f>
        <v>0</v>
      </c>
      <c r="O20" s="7" t="b">
        <f>IFERROR(+VLOOKUP(A20,BagStorage!A:D,3,FALSE),FALSE)</f>
        <v>0</v>
      </c>
      <c r="P20" s="29">
        <f>+VLOOKUP(C20,Food!A:B,2,FALSE)</f>
        <v>533</v>
      </c>
      <c r="R20"/>
      <c r="T20" s="76">
        <v>45692</v>
      </c>
    </row>
    <row r="21" spans="1:20" x14ac:dyDescent="0.25">
      <c r="A21" s="4" t="s">
        <v>685</v>
      </c>
      <c r="B21" t="s">
        <v>10</v>
      </c>
      <c r="C21" s="17" t="s">
        <v>25</v>
      </c>
      <c r="D21" s="17" t="s">
        <v>347</v>
      </c>
      <c r="E21" s="17">
        <v>2022</v>
      </c>
      <c r="F21" s="17">
        <v>1962</v>
      </c>
      <c r="G21" s="18" t="s">
        <v>686</v>
      </c>
      <c r="H21" s="18"/>
      <c r="I21" s="18"/>
      <c r="J21" s="18"/>
      <c r="K21" s="18"/>
      <c r="L21" s="18"/>
      <c r="M21" s="7" t="b">
        <f>IFERROR(+VLOOKUP(A21,Lockers!D:F,3,FALSE),FALSE)</f>
        <v>0</v>
      </c>
      <c r="N21" s="7" t="b">
        <f>IFERROR(+VLOOKUP(A21,Lockers!M:N,2,FALSE),FALSE)</f>
        <v>0</v>
      </c>
      <c r="O21" s="7" t="b">
        <f>IFERROR(+VLOOKUP(A21,BagStorage!A:D,3,FALSE),FALSE)</f>
        <v>1</v>
      </c>
      <c r="P21" s="29">
        <f>+VLOOKUP(C21,Food!A:B,2,FALSE)</f>
        <v>533</v>
      </c>
      <c r="R21"/>
      <c r="T21" s="76">
        <v>45678</v>
      </c>
    </row>
    <row r="22" spans="1:20" x14ac:dyDescent="0.25">
      <c r="A22" s="4" t="s">
        <v>168</v>
      </c>
      <c r="B22" t="s">
        <v>580</v>
      </c>
      <c r="C22" s="12" t="s">
        <v>25</v>
      </c>
      <c r="D22" s="17" t="s">
        <v>347</v>
      </c>
      <c r="E22" s="12">
        <v>2014</v>
      </c>
      <c r="F22" s="12"/>
      <c r="G22" s="18" t="s">
        <v>68</v>
      </c>
      <c r="H22" s="18"/>
      <c r="I22" s="18"/>
      <c r="J22" s="18"/>
      <c r="K22" s="18"/>
      <c r="L22" s="18"/>
      <c r="M22" s="7" t="b">
        <f>IFERROR(+VLOOKUP(A22,Lockers!D:F,3,FALSE),FALSE)</f>
        <v>1</v>
      </c>
      <c r="N22" s="7" t="b">
        <f>IFERROR(+VLOOKUP(A22,Lockers!M:N,2,FALSE),FALSE)</f>
        <v>0</v>
      </c>
      <c r="O22" s="7" t="b">
        <f>IFERROR(+VLOOKUP(A22,BagStorage!A:D,3,FALSE),FALSE)</f>
        <v>1</v>
      </c>
      <c r="P22" s="29">
        <f>+VLOOKUP(C22,Food!A:B,2,FALSE)</f>
        <v>533</v>
      </c>
      <c r="R22"/>
      <c r="T22" s="76"/>
    </row>
    <row r="23" spans="1:20" x14ac:dyDescent="0.25">
      <c r="A23" s="4" t="s">
        <v>130</v>
      </c>
      <c r="B23" t="s">
        <v>580</v>
      </c>
      <c r="C23" s="12" t="s">
        <v>11</v>
      </c>
      <c r="D23" s="17" t="s">
        <v>347</v>
      </c>
      <c r="E23" s="12">
        <v>2017</v>
      </c>
      <c r="F23" s="25" t="s">
        <v>358</v>
      </c>
      <c r="G23" s="18" t="s">
        <v>833</v>
      </c>
      <c r="H23" s="18"/>
      <c r="I23" s="18"/>
      <c r="J23" s="18"/>
      <c r="K23" s="18"/>
      <c r="L23" s="18"/>
      <c r="M23" s="7" t="b">
        <f>IFERROR(+VLOOKUP(A23,Lockers!D:F,3,FALSE),FALSE)</f>
        <v>0</v>
      </c>
      <c r="N23" s="7" t="b">
        <f>IFERROR(+VLOOKUP(A23,Lockers!M:N,2,FALSE),FALSE)</f>
        <v>0</v>
      </c>
      <c r="O23" s="7" t="b">
        <f>IFERROR(+VLOOKUP(A23,BagStorage!A:D,3,FALSE),FALSE)</f>
        <v>0</v>
      </c>
      <c r="P23" s="29">
        <f>+VLOOKUP(C23,Food!A:B,2,FALSE)</f>
        <v>373</v>
      </c>
      <c r="R23"/>
      <c r="T23" s="76"/>
    </row>
    <row r="24" spans="1:20" x14ac:dyDescent="0.25">
      <c r="A24" s="4" t="s">
        <v>261</v>
      </c>
      <c r="B24" t="s">
        <v>10</v>
      </c>
      <c r="C24" s="17" t="s">
        <v>17</v>
      </c>
      <c r="D24" s="17" t="s">
        <v>347</v>
      </c>
      <c r="E24" s="17">
        <v>2008</v>
      </c>
      <c r="F24" s="17"/>
      <c r="G24" s="18"/>
      <c r="H24" s="18"/>
      <c r="I24" s="18"/>
      <c r="J24" s="18"/>
      <c r="K24" s="18"/>
      <c r="L24" s="18"/>
      <c r="M24" s="7" t="b">
        <f>IFERROR(+VLOOKUP(A24,Lockers!D:F,3,FALSE),FALSE)</f>
        <v>0</v>
      </c>
      <c r="N24" s="7" t="b">
        <f>IFERROR(+VLOOKUP(A24,Lockers!M:N,2,FALSE),FALSE)</f>
        <v>0</v>
      </c>
      <c r="O24" s="7" t="b">
        <f>IFERROR(+VLOOKUP(A24,BagStorage!A:D,3,FALSE),FALSE)</f>
        <v>0</v>
      </c>
      <c r="P24" s="29" t="str">
        <f>+VLOOKUP(C24,Food!A:B,2,FALSE)</f>
        <v>None</v>
      </c>
      <c r="R24"/>
      <c r="T24" s="37"/>
    </row>
    <row r="25" spans="1:20" x14ac:dyDescent="0.25">
      <c r="A25" s="4" t="s">
        <v>923</v>
      </c>
      <c r="B25" t="s">
        <v>10</v>
      </c>
      <c r="C25" s="17" t="s">
        <v>29</v>
      </c>
      <c r="D25" s="17" t="s">
        <v>347</v>
      </c>
      <c r="E25" s="17">
        <v>2024</v>
      </c>
      <c r="F25" s="17">
        <v>1939</v>
      </c>
      <c r="G25" s="18"/>
      <c r="H25" s="18"/>
      <c r="I25" s="18"/>
      <c r="J25" s="18"/>
      <c r="K25" s="18"/>
      <c r="L25" s="18"/>
      <c r="M25" s="7" t="b">
        <f>IFERROR(+VLOOKUP(A25,Lockers!D:F,3,FALSE),FALSE)</f>
        <v>0</v>
      </c>
      <c r="N25" s="7" t="b">
        <f>IFERROR(+VLOOKUP(A25,Lockers!M:N,2,FALSE),FALSE)</f>
        <v>0</v>
      </c>
      <c r="O25" s="7" t="b">
        <f>IFERROR(+VLOOKUP(A25,BagStorage!A:D,3,FALSE),FALSE)</f>
        <v>0</v>
      </c>
      <c r="P25" s="29">
        <f>+VLOOKUP(C25,Food!A:B,2,FALSE)</f>
        <v>373</v>
      </c>
      <c r="R25" s="2" t="s">
        <v>348</v>
      </c>
      <c r="T25" s="76"/>
    </row>
    <row r="26" spans="1:20" x14ac:dyDescent="0.25">
      <c r="A26" s="4" t="s">
        <v>755</v>
      </c>
      <c r="B26" t="s">
        <v>10</v>
      </c>
      <c r="C26" s="17" t="s">
        <v>17</v>
      </c>
      <c r="D26" s="17" t="s">
        <v>347</v>
      </c>
      <c r="E26" s="17">
        <v>2023</v>
      </c>
      <c r="F26" s="17">
        <v>1981</v>
      </c>
      <c r="G26" s="18"/>
      <c r="H26" s="18"/>
      <c r="I26" s="18"/>
      <c r="J26" s="18"/>
      <c r="K26" s="18"/>
      <c r="L26" s="18"/>
      <c r="M26" s="7" t="b">
        <f>IFERROR(+VLOOKUP(A26,Lockers!D:F,3,FALSE),FALSE)</f>
        <v>0</v>
      </c>
      <c r="N26" s="7" t="b">
        <f>IFERROR(+VLOOKUP(A26,Lockers!M:N,2,FALSE),FALSE)</f>
        <v>0</v>
      </c>
      <c r="O26" s="7" t="b">
        <f>IFERROR(+VLOOKUP(A26,BagStorage!A:D,3,FALSE),FALSE)</f>
        <v>0</v>
      </c>
      <c r="P26" s="29" t="str">
        <f>+VLOOKUP(C26,Food!A:B,2,FALSE)</f>
        <v>None</v>
      </c>
      <c r="R26"/>
      <c r="T26" s="37"/>
    </row>
    <row r="27" spans="1:20" x14ac:dyDescent="0.25">
      <c r="A27" s="4" t="s">
        <v>306</v>
      </c>
      <c r="B27" t="s">
        <v>10</v>
      </c>
      <c r="C27" s="17" t="s">
        <v>7</v>
      </c>
      <c r="D27" s="17" t="s">
        <v>433</v>
      </c>
      <c r="E27" s="17">
        <v>2020</v>
      </c>
      <c r="F27" s="24" t="s">
        <v>361</v>
      </c>
      <c r="G27" s="18"/>
      <c r="H27" s="18"/>
      <c r="I27" s="18"/>
      <c r="J27" s="18"/>
      <c r="K27" s="18"/>
      <c r="L27" s="18"/>
      <c r="M27" s="7" t="b">
        <f>IFERROR(+VLOOKUP(A27,Lockers!D:F,3,FALSE),FALSE)</f>
        <v>0</v>
      </c>
      <c r="N27" s="7" t="b">
        <f>IFERROR(+VLOOKUP(A27,Lockers!M:N,2,FALSE),FALSE)</f>
        <v>0</v>
      </c>
      <c r="O27" s="7" t="b">
        <f>IFERROR(+VLOOKUP(A27,BagStorage!A:D,3,FALSE),FALSE)</f>
        <v>0</v>
      </c>
      <c r="P27" s="29" t="s">
        <v>988</v>
      </c>
      <c r="R27"/>
      <c r="T27" s="76"/>
    </row>
    <row r="28" spans="1:20" x14ac:dyDescent="0.25">
      <c r="A28" s="4" t="s">
        <v>224</v>
      </c>
      <c r="B28" t="s">
        <v>10</v>
      </c>
      <c r="C28" s="17" t="s">
        <v>25</v>
      </c>
      <c r="D28" s="17" t="s">
        <v>347</v>
      </c>
      <c r="E28" s="17">
        <v>2019</v>
      </c>
      <c r="F28" s="24" t="s">
        <v>359</v>
      </c>
      <c r="G28" s="18"/>
      <c r="H28" s="18"/>
      <c r="I28" s="18"/>
      <c r="J28" s="18"/>
      <c r="K28" s="18"/>
      <c r="L28" s="18"/>
      <c r="M28" s="7" t="b">
        <f>IFERROR(+VLOOKUP(A28,Lockers!D:F,3,FALSE),FALSE)</f>
        <v>1</v>
      </c>
      <c r="N28" s="7" t="b">
        <f>IFERROR(+VLOOKUP(A28,Lockers!M:N,2,FALSE),FALSE)</f>
        <v>0</v>
      </c>
      <c r="O28" s="7" t="b">
        <f>IFERROR(+VLOOKUP(A28,BagStorage!A:D,3,FALSE),FALSE)</f>
        <v>0</v>
      </c>
      <c r="P28" s="29">
        <f>+VLOOKUP(C28,Food!A:B,2,FALSE)</f>
        <v>533</v>
      </c>
      <c r="R28"/>
      <c r="T28" s="76">
        <v>45692</v>
      </c>
    </row>
    <row r="29" spans="1:20" x14ac:dyDescent="0.25">
      <c r="A29" s="4" t="s">
        <v>225</v>
      </c>
      <c r="B29" t="s">
        <v>10</v>
      </c>
      <c r="C29" s="17" t="s">
        <v>7</v>
      </c>
      <c r="D29" s="17" t="s">
        <v>347</v>
      </c>
      <c r="E29" s="17">
        <v>2003</v>
      </c>
      <c r="F29" s="17"/>
      <c r="G29" s="18"/>
      <c r="H29" s="18"/>
      <c r="I29" s="18"/>
      <c r="J29" s="18"/>
      <c r="K29" s="18"/>
      <c r="L29" s="18"/>
      <c r="M29" s="7" t="b">
        <f>IFERROR(+VLOOKUP(A29,Lockers!D:F,3,FALSE),FALSE)</f>
        <v>0</v>
      </c>
      <c r="N29" s="7" t="b">
        <f>IFERROR(+VLOOKUP(A29,Lockers!M:N,2,FALSE),FALSE)</f>
        <v>0</v>
      </c>
      <c r="O29" s="7" t="b">
        <f>IFERROR(+VLOOKUP(A29,BagStorage!A:D,3,FALSE),FALSE)</f>
        <v>0</v>
      </c>
      <c r="P29" s="29">
        <f>+VLOOKUP(C29,Food!A:B,2,FALSE)</f>
        <v>533</v>
      </c>
      <c r="R29"/>
      <c r="T29" s="76"/>
    </row>
    <row r="30" spans="1:20" x14ac:dyDescent="0.25">
      <c r="A30" s="4" t="s">
        <v>35</v>
      </c>
      <c r="B30" t="s">
        <v>10</v>
      </c>
      <c r="C30" s="17" t="s">
        <v>12</v>
      </c>
      <c r="D30" s="17" t="s">
        <v>347</v>
      </c>
      <c r="E30" s="17">
        <v>2019</v>
      </c>
      <c r="F30" s="24" t="s">
        <v>370</v>
      </c>
      <c r="G30" s="18" t="s">
        <v>193</v>
      </c>
      <c r="H30" s="18"/>
      <c r="I30" s="18"/>
      <c r="J30" s="18"/>
      <c r="K30" s="18"/>
      <c r="L30" s="18"/>
      <c r="M30" s="7" t="b">
        <f>IFERROR(+VLOOKUP(A30,Lockers!D:F,3,FALSE),FALSE)</f>
        <v>0</v>
      </c>
      <c r="N30" s="7" t="b">
        <f>IFERROR(+VLOOKUP(A30,Lockers!M:N,2,FALSE),FALSE)</f>
        <v>0</v>
      </c>
      <c r="O30" s="7" t="b">
        <f>IFERROR(+VLOOKUP(A30,BagStorage!A:D,3,FALSE),FALSE)</f>
        <v>0</v>
      </c>
      <c r="P30" s="29">
        <f>+VLOOKUP(C30,Food!A:B,2,FALSE)</f>
        <v>533</v>
      </c>
      <c r="R30" s="2" t="s">
        <v>348</v>
      </c>
      <c r="T30" s="76">
        <v>45678</v>
      </c>
    </row>
    <row r="31" spans="1:20" x14ac:dyDescent="0.25">
      <c r="A31" s="4" t="s">
        <v>366</v>
      </c>
      <c r="B31" t="s">
        <v>10</v>
      </c>
      <c r="C31" s="17" t="s">
        <v>17</v>
      </c>
      <c r="D31" s="17" t="s">
        <v>347</v>
      </c>
      <c r="E31" s="17">
        <v>2021</v>
      </c>
      <c r="F31" s="24" t="s">
        <v>399</v>
      </c>
      <c r="G31" s="18"/>
      <c r="H31" s="18"/>
      <c r="I31" s="18"/>
      <c r="J31" s="18"/>
      <c r="K31" s="18"/>
      <c r="L31" s="18"/>
      <c r="M31" s="7" t="b">
        <f>IFERROR(+VLOOKUP(A31,Lockers!D:F,3,FALSE),FALSE)</f>
        <v>0</v>
      </c>
      <c r="N31" s="7" t="b">
        <f>IFERROR(+VLOOKUP(A31,Lockers!M:N,2,FALSE),FALSE)</f>
        <v>0</v>
      </c>
      <c r="O31" s="7" t="b">
        <f>IFERROR(+VLOOKUP(A31,BagStorage!A:D,3,FALSE),FALSE)</f>
        <v>0</v>
      </c>
      <c r="P31" s="29" t="str">
        <f>+VLOOKUP(C31,Food!A:B,2,FALSE)</f>
        <v>None</v>
      </c>
      <c r="R31"/>
      <c r="T31" s="37"/>
    </row>
    <row r="32" spans="1:20" x14ac:dyDescent="0.25">
      <c r="A32" s="4" t="s">
        <v>818</v>
      </c>
      <c r="B32" t="s">
        <v>580</v>
      </c>
      <c r="C32" s="17" t="s">
        <v>25</v>
      </c>
      <c r="D32" s="17" t="s">
        <v>347</v>
      </c>
      <c r="E32" s="17">
        <v>2023</v>
      </c>
      <c r="F32" s="24">
        <v>1974</v>
      </c>
      <c r="G32" s="18"/>
      <c r="H32" s="18"/>
      <c r="I32" s="18"/>
      <c r="J32" s="18"/>
      <c r="K32" s="18"/>
      <c r="L32" s="18"/>
      <c r="M32" s="7" t="b">
        <f>IFERROR(+VLOOKUP(A32,Lockers!D:F,3,FALSE),FALSE)</f>
        <v>1</v>
      </c>
      <c r="N32" s="7" t="b">
        <f>IFERROR(+VLOOKUP(A32,Lockers!M:N,2,FALSE),FALSE)</f>
        <v>0</v>
      </c>
      <c r="O32" s="7" t="b">
        <f>IFERROR(+VLOOKUP(A32,BagStorage!A:D,3,FALSE),FALSE)</f>
        <v>0</v>
      </c>
      <c r="P32" s="29">
        <f>+VLOOKUP(C32,Food!A:B,2,FALSE)</f>
        <v>533</v>
      </c>
      <c r="R32"/>
      <c r="T32" s="76"/>
    </row>
    <row r="33" spans="1:20" x14ac:dyDescent="0.25">
      <c r="A33" s="4" t="s">
        <v>728</v>
      </c>
      <c r="B33" t="s">
        <v>10</v>
      </c>
      <c r="C33" s="17" t="s">
        <v>25</v>
      </c>
      <c r="D33" s="17" t="s">
        <v>347</v>
      </c>
      <c r="E33" s="17">
        <v>2022</v>
      </c>
      <c r="F33" s="24">
        <v>1957</v>
      </c>
      <c r="G33" s="18"/>
      <c r="H33" s="18"/>
      <c r="I33" s="18"/>
      <c r="J33" s="18"/>
      <c r="K33" s="18"/>
      <c r="L33" s="18"/>
      <c r="M33" s="7" t="b">
        <f>IFERROR(+VLOOKUP(A33,Lockers!D:F,3,FALSE),FALSE)</f>
        <v>0</v>
      </c>
      <c r="N33" s="7" t="b">
        <f>IFERROR(+VLOOKUP(A33,Lockers!M:N,2,FALSE),FALSE)</f>
        <v>0</v>
      </c>
      <c r="O33" s="7" t="b">
        <f>IFERROR(+VLOOKUP(#REF!,BagStorage!A:D,3,FALSE),FALSE)</f>
        <v>0</v>
      </c>
      <c r="P33" s="29">
        <f>+VLOOKUP(C33,Food!A:B,2,FALSE)</f>
        <v>533</v>
      </c>
      <c r="R33"/>
      <c r="T33" s="76">
        <v>45692</v>
      </c>
    </row>
    <row r="34" spans="1:20" x14ac:dyDescent="0.25">
      <c r="A34" s="4" t="s">
        <v>908</v>
      </c>
      <c r="B34" t="s">
        <v>580</v>
      </c>
      <c r="C34" s="17" t="s">
        <v>17</v>
      </c>
      <c r="D34" s="17" t="s">
        <v>347</v>
      </c>
      <c r="E34" s="17">
        <v>2024</v>
      </c>
      <c r="F34" s="24">
        <v>1974</v>
      </c>
      <c r="G34" s="18"/>
      <c r="H34" s="18"/>
      <c r="I34" s="18"/>
      <c r="J34" s="18"/>
      <c r="K34" s="18"/>
      <c r="L34" s="18"/>
      <c r="M34" s="7" t="b">
        <f>IFERROR(+VLOOKUP(A34,Lockers!D:F,3,FALSE),FALSE)</f>
        <v>0</v>
      </c>
      <c r="N34" s="7" t="b">
        <f>IFERROR(+VLOOKUP(A34,Lockers!M:N,2,FALSE),FALSE)</f>
        <v>0</v>
      </c>
      <c r="O34" s="7" t="b">
        <f>IFERROR(+VLOOKUP(A33,BagStorage!A:D,3,FALSE),FALSE)</f>
        <v>0</v>
      </c>
      <c r="P34" s="29" t="str">
        <f>+VLOOKUP(C34,Food!A:B,2,FALSE)</f>
        <v>None</v>
      </c>
      <c r="R34"/>
      <c r="T34" s="37"/>
    </row>
    <row r="35" spans="1:20" x14ac:dyDescent="0.25">
      <c r="A35" s="4" t="s">
        <v>201</v>
      </c>
      <c r="B35" t="s">
        <v>10</v>
      </c>
      <c r="C35" s="17" t="s">
        <v>7</v>
      </c>
      <c r="D35" s="17" t="s">
        <v>347</v>
      </c>
      <c r="E35" s="17"/>
      <c r="F35" s="17"/>
      <c r="G35" s="18"/>
      <c r="H35" s="18"/>
      <c r="I35" s="18"/>
      <c r="J35" s="18"/>
      <c r="K35" s="18"/>
      <c r="L35" s="18"/>
      <c r="M35" s="7" t="b">
        <f>IFERROR(+VLOOKUP(A35,Lockers!D:F,3,FALSE),FALSE)</f>
        <v>0</v>
      </c>
      <c r="N35" s="7" t="b">
        <f>IFERROR(+VLOOKUP(A35,Lockers!M:N,2,FALSE),FALSE)</f>
        <v>0</v>
      </c>
      <c r="O35" s="7" t="b">
        <f>IFERROR(+VLOOKUP(A35,BagStorage!A:D,3,FALSE),FALSE)</f>
        <v>0</v>
      </c>
      <c r="P35" s="29">
        <f>+VLOOKUP(C35,Food!A:B,2,FALSE)</f>
        <v>533</v>
      </c>
      <c r="R35"/>
      <c r="T35" s="76">
        <v>45692</v>
      </c>
    </row>
    <row r="36" spans="1:20" x14ac:dyDescent="0.25">
      <c r="A36" s="4" t="s">
        <v>52</v>
      </c>
      <c r="B36" t="s">
        <v>10</v>
      </c>
      <c r="C36" s="17" t="s">
        <v>7</v>
      </c>
      <c r="D36" s="17" t="s">
        <v>347</v>
      </c>
      <c r="E36" s="17"/>
      <c r="F36" s="17"/>
      <c r="G36" s="18"/>
      <c r="H36" s="18"/>
      <c r="I36" s="18"/>
      <c r="J36" s="18"/>
      <c r="K36" s="18"/>
      <c r="L36" s="18"/>
      <c r="M36" s="7" t="b">
        <f>IFERROR(+VLOOKUP(A36,Lockers!D:F,3,FALSE),FALSE)</f>
        <v>1</v>
      </c>
      <c r="N36" s="7" t="b">
        <f>IFERROR(+VLOOKUP(A36,Lockers!M:N,2,FALSE),FALSE)</f>
        <v>0</v>
      </c>
      <c r="O36" s="7" t="b">
        <f>IFERROR(+VLOOKUP(A36,BagStorage!A:D,3,FALSE),FALSE)</f>
        <v>0</v>
      </c>
      <c r="P36" s="29">
        <f>+VLOOKUP(C36,Food!A:B,2,FALSE)</f>
        <v>533</v>
      </c>
      <c r="R36"/>
      <c r="T36" s="76">
        <v>45678</v>
      </c>
    </row>
    <row r="37" spans="1:20" x14ac:dyDescent="0.25">
      <c r="A37" s="4" t="s">
        <v>262</v>
      </c>
      <c r="B37" t="s">
        <v>10</v>
      </c>
      <c r="C37" s="17" t="s">
        <v>7</v>
      </c>
      <c r="D37" s="17" t="s">
        <v>347</v>
      </c>
      <c r="E37" s="17"/>
      <c r="F37" s="17"/>
      <c r="G37" s="18" t="s">
        <v>263</v>
      </c>
      <c r="H37" s="18"/>
      <c r="I37" s="18"/>
      <c r="J37" s="18"/>
      <c r="K37" s="18"/>
      <c r="L37" s="18"/>
      <c r="M37" s="7" t="b">
        <f>IFERROR(+VLOOKUP(A37,Lockers!D:F,3,FALSE),FALSE)</f>
        <v>0</v>
      </c>
      <c r="N37" s="7" t="b">
        <f>IFERROR(+VLOOKUP(A37,Lockers!M:N,2,FALSE),FALSE)</f>
        <v>0</v>
      </c>
      <c r="O37" s="7" t="b">
        <f>IFERROR(+VLOOKUP(A37,BagStorage!A:D,3,FALSE),FALSE)</f>
        <v>0</v>
      </c>
      <c r="P37" s="29" t="s">
        <v>526</v>
      </c>
      <c r="R37"/>
      <c r="T37" s="76"/>
    </row>
    <row r="38" spans="1:20" x14ac:dyDescent="0.25">
      <c r="A38" s="4" t="s">
        <v>159</v>
      </c>
      <c r="B38" t="s">
        <v>10</v>
      </c>
      <c r="C38" s="17" t="s">
        <v>11</v>
      </c>
      <c r="D38" s="17" t="s">
        <v>433</v>
      </c>
      <c r="E38" s="17">
        <v>2020</v>
      </c>
      <c r="F38" s="24" t="s">
        <v>376</v>
      </c>
      <c r="G38" s="18"/>
      <c r="H38" s="18"/>
      <c r="I38" s="18"/>
      <c r="J38" s="18"/>
      <c r="K38" s="18"/>
      <c r="L38" s="18"/>
      <c r="M38" s="7" t="b">
        <f>IFERROR(+VLOOKUP(A38,Lockers!D:F,3,FALSE),FALSE)</f>
        <v>0</v>
      </c>
      <c r="N38" s="7" t="b">
        <f>IFERROR(+VLOOKUP(A38,Lockers!M:N,2,FALSE),FALSE)</f>
        <v>0</v>
      </c>
      <c r="O38" s="7" t="b">
        <f>IFERROR(+VLOOKUP(A38,BagStorage!A:D,3,FALSE),FALSE)</f>
        <v>0</v>
      </c>
      <c r="P38" s="29" t="s">
        <v>526</v>
      </c>
      <c r="R38"/>
      <c r="T38" s="76"/>
    </row>
    <row r="39" spans="1:20" x14ac:dyDescent="0.25">
      <c r="A39" s="4" t="s">
        <v>614</v>
      </c>
      <c r="B39" t="s">
        <v>580</v>
      </c>
      <c r="C39" s="17" t="s">
        <v>17</v>
      </c>
      <c r="D39" s="17" t="s">
        <v>347</v>
      </c>
      <c r="E39" s="17">
        <v>2025</v>
      </c>
      <c r="F39" s="24"/>
      <c r="G39" s="18"/>
      <c r="H39" s="18"/>
      <c r="I39" s="18"/>
      <c r="J39" s="18"/>
      <c r="K39" s="18"/>
      <c r="L39" s="18"/>
      <c r="M39" s="7" t="b">
        <f>IFERROR(+VLOOKUP(A39,Lockers!D:F,3,FALSE),FALSE)</f>
        <v>0</v>
      </c>
      <c r="N39" s="7" t="b">
        <f>IFERROR(+VLOOKUP(A39,Lockers!M:N,2,FALSE),FALSE)</f>
        <v>0</v>
      </c>
      <c r="O39" s="7" t="b">
        <f>IFERROR(+VLOOKUP(A39,BagStorage!A:D,3,FALSE),FALSE)</f>
        <v>0</v>
      </c>
      <c r="P39" s="29" t="str">
        <f>+VLOOKUP(C39,Food!A:B,2,FALSE)</f>
        <v>None</v>
      </c>
      <c r="R39"/>
      <c r="T39" s="76"/>
    </row>
    <row r="40" spans="1:20" x14ac:dyDescent="0.25">
      <c r="A40" s="4" t="s">
        <v>377</v>
      </c>
      <c r="B40" t="s">
        <v>10</v>
      </c>
      <c r="C40" s="17" t="s">
        <v>7</v>
      </c>
      <c r="D40" s="17" t="s">
        <v>347</v>
      </c>
      <c r="E40" s="17">
        <v>2006</v>
      </c>
      <c r="F40" s="17"/>
      <c r="G40" s="18"/>
      <c r="H40" s="18"/>
      <c r="I40" s="18"/>
      <c r="J40" s="18"/>
      <c r="K40" s="18"/>
      <c r="L40" s="18"/>
      <c r="M40" s="7" t="b">
        <f>IFERROR(+VLOOKUP(A40,Lockers!D:F,3,FALSE),FALSE)</f>
        <v>0</v>
      </c>
      <c r="N40" s="7" t="b">
        <f>IFERROR(+VLOOKUP(A40,Lockers!M:N,2,FALSE),FALSE)</f>
        <v>0</v>
      </c>
      <c r="O40" s="7" t="b">
        <f>IFERROR(+VLOOKUP(A40,BagStorage!A:D,3,FALSE),FALSE)</f>
        <v>0</v>
      </c>
      <c r="P40" s="29">
        <f>+VLOOKUP(C40,Food!A:B,2,FALSE)</f>
        <v>533</v>
      </c>
      <c r="R40"/>
      <c r="T40" s="76">
        <v>45692</v>
      </c>
    </row>
    <row r="41" spans="1:20" x14ac:dyDescent="0.25">
      <c r="A41" s="4" t="s">
        <v>91</v>
      </c>
      <c r="B41" t="s">
        <v>10</v>
      </c>
      <c r="C41" s="17" t="s">
        <v>7</v>
      </c>
      <c r="D41" s="17" t="s">
        <v>347</v>
      </c>
      <c r="E41" s="17">
        <v>2018</v>
      </c>
      <c r="F41" s="17"/>
      <c r="G41" s="18"/>
      <c r="H41" s="18"/>
      <c r="I41" s="18"/>
      <c r="J41" s="18"/>
      <c r="K41" s="18"/>
      <c r="L41" s="18"/>
      <c r="M41" s="7" t="b">
        <f>IFERROR(+VLOOKUP(A41,Lockers!D:F,3,FALSE),FALSE)</f>
        <v>0</v>
      </c>
      <c r="N41" s="7" t="b">
        <f>IFERROR(+VLOOKUP(A41,Lockers!M:N,2,FALSE),FALSE)</f>
        <v>0</v>
      </c>
      <c r="O41" s="7" t="b">
        <f>IFERROR(+VLOOKUP(A41,BagStorage!A:D,3,FALSE),FALSE)</f>
        <v>0</v>
      </c>
      <c r="P41" s="29">
        <f>+VLOOKUP(C41,Food!A:B,2,FALSE)</f>
        <v>533</v>
      </c>
      <c r="R41"/>
      <c r="T41" s="37"/>
    </row>
    <row r="42" spans="1:20" x14ac:dyDescent="0.25">
      <c r="A42" s="4" t="s">
        <v>640</v>
      </c>
      <c r="B42" t="s">
        <v>10</v>
      </c>
      <c r="C42" s="17" t="s">
        <v>25</v>
      </c>
      <c r="D42" s="17" t="s">
        <v>347</v>
      </c>
      <c r="E42" s="24" t="s">
        <v>578</v>
      </c>
      <c r="F42" s="17"/>
      <c r="G42" s="18"/>
      <c r="H42" s="18"/>
      <c r="I42" s="18"/>
      <c r="J42" s="18"/>
      <c r="K42" s="18"/>
      <c r="L42" s="18"/>
      <c r="M42" s="7" t="b">
        <f>IFERROR(+VLOOKUP(A42,Lockers!D:F,3,FALSE),FALSE)</f>
        <v>0</v>
      </c>
      <c r="N42" s="7" t="b">
        <f>IFERROR(+VLOOKUP(A42,Lockers!M:N,2,FALSE),FALSE)</f>
        <v>0</v>
      </c>
      <c r="O42" s="7" t="b">
        <f>IFERROR(+VLOOKUP(A42,BagStorage!A:D,3,FALSE),FALSE)</f>
        <v>0</v>
      </c>
      <c r="P42" s="29">
        <f>+VLOOKUP(C42,Food!A:B,2,FALSE)</f>
        <v>533</v>
      </c>
      <c r="R42"/>
      <c r="T42" s="76"/>
    </row>
    <row r="43" spans="1:20" x14ac:dyDescent="0.25">
      <c r="A43" s="4" t="s">
        <v>296</v>
      </c>
      <c r="B43" t="s">
        <v>10</v>
      </c>
      <c r="C43" s="17" t="s">
        <v>9</v>
      </c>
      <c r="D43" s="17" t="s">
        <v>347</v>
      </c>
      <c r="E43" s="24">
        <v>2019</v>
      </c>
      <c r="F43" s="17">
        <v>1966</v>
      </c>
      <c r="G43" s="18"/>
      <c r="H43" s="18"/>
      <c r="I43" s="18"/>
      <c r="J43" s="18"/>
      <c r="K43" s="18" t="s">
        <v>863</v>
      </c>
      <c r="L43" s="18"/>
      <c r="M43" s="7" t="b">
        <f>IFERROR(+VLOOKUP(A43,Lockers!D:F,3,FALSE),FALSE)</f>
        <v>0</v>
      </c>
      <c r="N43" s="7" t="b">
        <f>IFERROR(+VLOOKUP(A43,Lockers!M:N,2,FALSE),FALSE)</f>
        <v>0</v>
      </c>
      <c r="O43" s="7" t="b">
        <f>IFERROR(+VLOOKUP(A43,BagStorage!A:D,3,FALSE),FALSE)</f>
        <v>0</v>
      </c>
      <c r="P43" s="29">
        <f>+VLOOKUP(C43,Food!A:B,2,FALSE)</f>
        <v>373</v>
      </c>
      <c r="R43"/>
      <c r="T43" s="76"/>
    </row>
    <row r="44" spans="1:20" x14ac:dyDescent="0.25">
      <c r="A44" s="4" t="s">
        <v>34</v>
      </c>
      <c r="B44" t="s">
        <v>10</v>
      </c>
      <c r="C44" s="17" t="s">
        <v>25</v>
      </c>
      <c r="D44" s="17" t="s">
        <v>433</v>
      </c>
      <c r="E44" s="17">
        <v>2019</v>
      </c>
      <c r="F44" s="24">
        <v>1974</v>
      </c>
      <c r="G44" s="18"/>
      <c r="H44" s="18"/>
      <c r="I44" s="18"/>
      <c r="J44" s="18"/>
      <c r="K44" s="18"/>
      <c r="L44" s="18"/>
      <c r="M44" s="7" t="b">
        <f>IFERROR(+VLOOKUP(A44,Lockers!D:F,3,FALSE),FALSE)</f>
        <v>0</v>
      </c>
      <c r="N44" s="7" t="b">
        <f>IFERROR(+VLOOKUP(A44,Lockers!M:N,2,FALSE),FALSE)</f>
        <v>0</v>
      </c>
      <c r="O44" s="7" t="b">
        <f>IFERROR(+VLOOKUP(A44,BagStorage!A:D,3,FALSE),FALSE)</f>
        <v>0</v>
      </c>
      <c r="P44" s="29" t="s">
        <v>988</v>
      </c>
      <c r="R44"/>
      <c r="T44" s="76"/>
    </row>
    <row r="45" spans="1:20" x14ac:dyDescent="0.25">
      <c r="A45" s="4" t="s">
        <v>378</v>
      </c>
      <c r="B45" t="s">
        <v>10</v>
      </c>
      <c r="C45" s="17" t="s">
        <v>7</v>
      </c>
      <c r="D45" s="17" t="s">
        <v>347</v>
      </c>
      <c r="E45" s="17">
        <v>2015</v>
      </c>
      <c r="F45" s="17"/>
      <c r="G45" s="18"/>
      <c r="H45" s="18"/>
      <c r="I45" s="18"/>
      <c r="J45" s="18"/>
      <c r="K45" s="18"/>
      <c r="L45" s="18"/>
      <c r="M45" s="7" t="b">
        <f>IFERROR(+VLOOKUP(A45,Lockers!D:F,3,FALSE),FALSE)</f>
        <v>1</v>
      </c>
      <c r="N45" s="7" t="b">
        <f>IFERROR(+VLOOKUP(A45,Lockers!M:N,2,FALSE),FALSE)</f>
        <v>0</v>
      </c>
      <c r="O45" s="7" t="b">
        <f>IFERROR(+VLOOKUP(A45,BagStorage!A:D,3,FALSE),FALSE)</f>
        <v>0</v>
      </c>
      <c r="P45" s="29">
        <f>+VLOOKUP(C45,Food!A:B,2,FALSE)</f>
        <v>533</v>
      </c>
      <c r="R45"/>
      <c r="T45" s="76"/>
    </row>
    <row r="46" spans="1:20" x14ac:dyDescent="0.25">
      <c r="A46" s="4" t="s">
        <v>814</v>
      </c>
      <c r="B46" t="s">
        <v>10</v>
      </c>
      <c r="C46" s="17" t="s">
        <v>25</v>
      </c>
      <c r="D46" s="17" t="s">
        <v>347</v>
      </c>
      <c r="E46" s="17">
        <v>2023</v>
      </c>
      <c r="F46" s="17">
        <v>1991</v>
      </c>
      <c r="G46" s="18"/>
      <c r="H46" s="18"/>
      <c r="I46" s="18"/>
      <c r="J46" s="18"/>
      <c r="K46" s="18"/>
      <c r="L46" s="18"/>
      <c r="M46" s="7" t="b">
        <f>IFERROR(+VLOOKUP(A46,Lockers!D:F,3,FALSE),FALSE)</f>
        <v>0</v>
      </c>
      <c r="N46" s="7" t="b">
        <f>IFERROR(+VLOOKUP(A46,Lockers!M:N,2,FALSE),FALSE)</f>
        <v>0</v>
      </c>
      <c r="O46" s="7" t="b">
        <f>IFERROR(+VLOOKUP(A46,BagStorage!A:D,3,FALSE),FALSE)</f>
        <v>0</v>
      </c>
      <c r="P46" s="29">
        <f>+VLOOKUP(C46,Food!A:B,2,FALSE)</f>
        <v>533</v>
      </c>
      <c r="R46"/>
      <c r="T46" s="76"/>
    </row>
    <row r="47" spans="1:20" x14ac:dyDescent="0.25">
      <c r="A47" s="4" t="s">
        <v>48</v>
      </c>
      <c r="B47" t="s">
        <v>10</v>
      </c>
      <c r="C47" s="17" t="s">
        <v>11</v>
      </c>
      <c r="D47" s="17" t="s">
        <v>347</v>
      </c>
      <c r="E47" s="17">
        <v>2017</v>
      </c>
      <c r="F47" s="24" t="s">
        <v>403</v>
      </c>
      <c r="G47" s="18" t="s">
        <v>564</v>
      </c>
      <c r="H47" s="18"/>
      <c r="I47" s="18"/>
      <c r="J47" s="18"/>
      <c r="K47" s="18"/>
      <c r="L47" s="18"/>
      <c r="M47" s="7" t="b">
        <f>IFERROR(+VLOOKUP(A47,Lockers!D:F,3,FALSE),FALSE)</f>
        <v>0</v>
      </c>
      <c r="N47" s="7" t="b">
        <f>IFERROR(+VLOOKUP(A47,Lockers!M:N,2,FALSE),FALSE)</f>
        <v>0</v>
      </c>
      <c r="O47" s="7" t="b">
        <f>IFERROR(+VLOOKUP(A47,BagStorage!A:D,3,FALSE),FALSE)</f>
        <v>0</v>
      </c>
      <c r="P47" s="29">
        <f>+VLOOKUP(C47,Food!A:B,2,FALSE)</f>
        <v>373</v>
      </c>
      <c r="R47"/>
      <c r="T47" s="76">
        <v>45692</v>
      </c>
    </row>
    <row r="48" spans="1:20" x14ac:dyDescent="0.25">
      <c r="A48" s="4" t="s">
        <v>264</v>
      </c>
      <c r="B48" t="s">
        <v>10</v>
      </c>
      <c r="C48" s="17" t="s">
        <v>7</v>
      </c>
      <c r="D48" s="17" t="s">
        <v>347</v>
      </c>
      <c r="E48" s="17">
        <v>1999</v>
      </c>
      <c r="F48" s="17"/>
      <c r="G48" s="18" t="s">
        <v>68</v>
      </c>
      <c r="H48" s="18"/>
      <c r="I48" s="18"/>
      <c r="J48" s="18"/>
      <c r="K48" s="18"/>
      <c r="L48" s="18"/>
      <c r="M48" s="7" t="b">
        <f>IFERROR(+VLOOKUP(A48,Lockers!D:F,3,FALSE),FALSE)</f>
        <v>1</v>
      </c>
      <c r="N48" s="7" t="b">
        <f>IFERROR(+VLOOKUP(A48,Lockers!M:N,2,FALSE),FALSE)</f>
        <v>0</v>
      </c>
      <c r="O48" s="7" t="b">
        <f>IFERROR(+VLOOKUP(A48,BagStorage!A:D,3,FALSE),FALSE)</f>
        <v>1</v>
      </c>
      <c r="P48" s="29">
        <f>+VLOOKUP(C48,Food!A:B,2,FALSE)</f>
        <v>533</v>
      </c>
      <c r="R48"/>
      <c r="T48" s="76"/>
    </row>
    <row r="49" spans="1:20" x14ac:dyDescent="0.25">
      <c r="A49" s="4" t="s">
        <v>955</v>
      </c>
      <c r="B49" t="s">
        <v>10</v>
      </c>
      <c r="C49" s="17" t="s">
        <v>7</v>
      </c>
      <c r="D49" s="17" t="s">
        <v>347</v>
      </c>
      <c r="E49" s="17">
        <v>2012</v>
      </c>
      <c r="F49" s="17"/>
      <c r="G49" s="18"/>
      <c r="H49" s="18"/>
      <c r="I49" s="18"/>
      <c r="J49" s="18"/>
      <c r="K49" s="18"/>
      <c r="L49" s="18"/>
      <c r="M49" s="7" t="b">
        <f>IFERROR(+VLOOKUP(A49,Lockers!D:F,3,FALSE),FALSE)</f>
        <v>1</v>
      </c>
      <c r="N49" s="7" t="b">
        <f>IFERROR(+VLOOKUP(A49,Lockers!M:N,2,FALSE),FALSE)</f>
        <v>0</v>
      </c>
      <c r="O49" s="7" t="b">
        <f>IFERROR(+VLOOKUP(A49,BagStorage!A:D,3,FALSE),FALSE)</f>
        <v>0</v>
      </c>
      <c r="P49" s="29">
        <f>+VLOOKUP(C49,Food!A:B,2,FALSE)</f>
        <v>533</v>
      </c>
      <c r="R49"/>
      <c r="T49" s="76"/>
    </row>
    <row r="50" spans="1:20" x14ac:dyDescent="0.25">
      <c r="A50" s="4" t="s">
        <v>956</v>
      </c>
      <c r="B50" t="s">
        <v>580</v>
      </c>
      <c r="C50" s="17" t="s">
        <v>25</v>
      </c>
      <c r="D50" s="17" t="s">
        <v>347</v>
      </c>
      <c r="E50" s="17">
        <v>2025</v>
      </c>
      <c r="F50" s="17">
        <v>1963</v>
      </c>
      <c r="G50" s="18"/>
      <c r="H50" s="18"/>
      <c r="I50" s="18"/>
      <c r="J50" s="18"/>
      <c r="K50" s="18"/>
      <c r="L50" s="18"/>
      <c r="M50" s="7" t="b">
        <f>IFERROR(+VLOOKUP(A50,Lockers!D:F,3,FALSE),FALSE)</f>
        <v>0</v>
      </c>
      <c r="N50" s="7" t="b">
        <f>IFERROR(+VLOOKUP(A50,Lockers!M:N,2,FALSE),FALSE)</f>
        <v>0</v>
      </c>
      <c r="O50" s="7" t="b">
        <f>IFERROR(+VLOOKUP(A50,BagStorage!A:D,3,FALSE),FALSE)</f>
        <v>0</v>
      </c>
      <c r="P50" s="29">
        <f>+VLOOKUP(C50,Food!A:B,2,FALSE)</f>
        <v>533</v>
      </c>
      <c r="R50"/>
      <c r="T50" s="76"/>
    </row>
    <row r="51" spans="1:20" x14ac:dyDescent="0.25">
      <c r="A51" s="4" t="s">
        <v>191</v>
      </c>
      <c r="B51" t="s">
        <v>10</v>
      </c>
      <c r="C51" s="17" t="s">
        <v>7</v>
      </c>
      <c r="D51" s="17" t="s">
        <v>347</v>
      </c>
      <c r="E51" s="17">
        <v>2002</v>
      </c>
      <c r="F51" s="17"/>
      <c r="G51" s="18"/>
      <c r="H51" s="18"/>
      <c r="I51" s="18"/>
      <c r="J51" s="18"/>
      <c r="K51" s="18"/>
      <c r="L51" s="18"/>
      <c r="M51" s="7" t="b">
        <f>IFERROR(+VLOOKUP(A51,Lockers!D:F,3,FALSE),FALSE)</f>
        <v>1</v>
      </c>
      <c r="N51" s="7" t="b">
        <f>IFERROR(+VLOOKUP(A51,Lockers!M:N,2,FALSE),FALSE)</f>
        <v>0</v>
      </c>
      <c r="O51" s="7" t="b">
        <f>IFERROR(+VLOOKUP(A51,BagStorage!A:D,3,FALSE),FALSE)</f>
        <v>0</v>
      </c>
      <c r="P51" s="29">
        <f>+VLOOKUP(C51,Food!A:B,2,FALSE)</f>
        <v>533</v>
      </c>
      <c r="R51"/>
      <c r="T51" s="76">
        <v>45692</v>
      </c>
    </row>
    <row r="52" spans="1:20" x14ac:dyDescent="0.25">
      <c r="A52" s="4" t="s">
        <v>105</v>
      </c>
      <c r="B52" t="s">
        <v>10</v>
      </c>
      <c r="C52" s="17" t="s">
        <v>7</v>
      </c>
      <c r="D52" s="17" t="s">
        <v>347</v>
      </c>
      <c r="E52" s="17">
        <v>2005</v>
      </c>
      <c r="F52" s="17"/>
      <c r="G52" s="18"/>
      <c r="H52" s="18"/>
      <c r="I52" s="18"/>
      <c r="J52" s="18"/>
      <c r="K52" s="18"/>
      <c r="L52" s="18"/>
      <c r="M52" s="7" t="b">
        <f>IFERROR(+VLOOKUP(A52,Lockers!D:F,3,FALSE),FALSE)</f>
        <v>1</v>
      </c>
      <c r="N52" s="7" t="b">
        <f>IFERROR(+VLOOKUP(A52,Lockers!M:N,2,FALSE),FALSE)</f>
        <v>0</v>
      </c>
      <c r="O52" s="7" t="b">
        <f>IFERROR(+VLOOKUP(A52,BagStorage!A:D,3,FALSE),FALSE)</f>
        <v>0</v>
      </c>
      <c r="P52" s="29">
        <f>+VLOOKUP(C52,Food!A:B,2,FALSE)</f>
        <v>533</v>
      </c>
      <c r="R52"/>
      <c r="T52" s="76">
        <v>45684</v>
      </c>
    </row>
    <row r="53" spans="1:20" x14ac:dyDescent="0.25">
      <c r="A53" s="4" t="s">
        <v>141</v>
      </c>
      <c r="B53" t="s">
        <v>10</v>
      </c>
      <c r="C53" s="17" t="s">
        <v>7</v>
      </c>
      <c r="D53" s="17" t="s">
        <v>347</v>
      </c>
      <c r="E53" s="17">
        <v>2014</v>
      </c>
      <c r="F53" s="17"/>
      <c r="G53" s="18"/>
      <c r="H53" s="18"/>
      <c r="I53" s="18"/>
      <c r="J53" s="18"/>
      <c r="K53" s="18"/>
      <c r="L53" s="18"/>
      <c r="M53" s="7" t="str">
        <f>IFERROR(+VLOOKUP(A53,Lockers!D:F,3,FALSE),FALSE)</f>
        <v>BOARD</v>
      </c>
      <c r="N53" s="7" t="b">
        <f>IFERROR(+VLOOKUP(A53,Lockers!M:N,2,FALSE),FALSE)</f>
        <v>0</v>
      </c>
      <c r="O53" s="7" t="b">
        <f>IFERROR(+VLOOKUP(A53,BagStorage!A:D,3,FALSE),FALSE)</f>
        <v>0</v>
      </c>
      <c r="P53" s="29">
        <f>+VLOOKUP(C53,Food!A:B,2,FALSE)</f>
        <v>533</v>
      </c>
      <c r="R53"/>
      <c r="T53" s="76">
        <v>45673</v>
      </c>
    </row>
    <row r="54" spans="1:20" x14ac:dyDescent="0.25">
      <c r="A54" s="4" t="s">
        <v>197</v>
      </c>
      <c r="B54" t="s">
        <v>10</v>
      </c>
      <c r="C54" s="17" t="s">
        <v>9</v>
      </c>
      <c r="D54" s="17" t="s">
        <v>347</v>
      </c>
      <c r="E54" s="17">
        <v>2019</v>
      </c>
      <c r="F54" s="24" t="s">
        <v>400</v>
      </c>
      <c r="G54" s="18"/>
      <c r="H54" s="18"/>
      <c r="I54" s="18"/>
      <c r="J54" s="18"/>
      <c r="K54" s="18" t="s">
        <v>977</v>
      </c>
      <c r="L54" s="18"/>
      <c r="M54" s="7" t="b">
        <f>IFERROR(+VLOOKUP(A54,Lockers!D:F,3,FALSE),FALSE)</f>
        <v>0</v>
      </c>
      <c r="N54" s="7" t="b">
        <f>IFERROR(+VLOOKUP(A54,Lockers!M:N,2,FALSE),FALSE)</f>
        <v>0</v>
      </c>
      <c r="O54" s="7" t="b">
        <f>IFERROR(+VLOOKUP(A54,BagStorage!A:D,3,FALSE),FALSE)</f>
        <v>0</v>
      </c>
      <c r="P54" s="29">
        <f>+VLOOKUP(C54,Food!A:B,2,FALSE)</f>
        <v>373</v>
      </c>
      <c r="R54"/>
      <c r="T54" s="76">
        <v>45692</v>
      </c>
    </row>
    <row r="55" spans="1:20" x14ac:dyDescent="0.25">
      <c r="A55" s="4" t="s">
        <v>917</v>
      </c>
      <c r="B55" t="s">
        <v>10</v>
      </c>
      <c r="C55" s="17" t="s">
        <v>19</v>
      </c>
      <c r="D55" s="17" t="s">
        <v>347</v>
      </c>
      <c r="E55" s="17">
        <v>2024</v>
      </c>
      <c r="F55" s="24">
        <v>2002</v>
      </c>
      <c r="G55" s="18"/>
      <c r="H55" s="18"/>
      <c r="I55" s="18"/>
      <c r="J55" s="18"/>
      <c r="K55" s="18"/>
      <c r="L55" s="18"/>
      <c r="M55" s="7" t="b">
        <f>IFERROR(+VLOOKUP(A55,Lockers!D:F,3,FALSE),FALSE)</f>
        <v>1</v>
      </c>
      <c r="N55" s="7" t="b">
        <f>IFERROR(+VLOOKUP(A55,Lockers!M:N,2,FALSE),FALSE)</f>
        <v>0</v>
      </c>
      <c r="O55" s="7" t="b">
        <f>IFERROR(+VLOOKUP(A55,BagStorage!A:D,3,FALSE),FALSE)</f>
        <v>0</v>
      </c>
      <c r="P55" s="29" t="str">
        <f>+VLOOKUP(C55,Food!A:B,2,FALSE)</f>
        <v>None</v>
      </c>
      <c r="R55"/>
      <c r="T55" s="76"/>
    </row>
    <row r="56" spans="1:20" x14ac:dyDescent="0.25">
      <c r="A56" s="4" t="s">
        <v>116</v>
      </c>
      <c r="B56" t="s">
        <v>10</v>
      </c>
      <c r="C56" s="17" t="s">
        <v>25</v>
      </c>
      <c r="D56" s="17" t="s">
        <v>347</v>
      </c>
      <c r="E56" s="17">
        <v>2002</v>
      </c>
      <c r="F56" s="17"/>
      <c r="G56" s="18"/>
      <c r="H56" s="18"/>
      <c r="I56" s="18"/>
      <c r="J56" s="18"/>
      <c r="K56" s="18"/>
      <c r="L56" s="18"/>
      <c r="M56" s="7" t="b">
        <f>IFERROR(+VLOOKUP(A56,Lockers!D:F,3,FALSE),FALSE)</f>
        <v>1</v>
      </c>
      <c r="N56" s="7" t="b">
        <f>IFERROR(+VLOOKUP(A56,Lockers!M:N,2,FALSE),FALSE)</f>
        <v>0</v>
      </c>
      <c r="O56" s="7" t="b">
        <f>IFERROR(+VLOOKUP(A56,BagStorage!A:D,3,FALSE),FALSE)</f>
        <v>0</v>
      </c>
      <c r="P56" s="29">
        <f>+VLOOKUP(C56,Food!A:B,2,FALSE)</f>
        <v>533</v>
      </c>
      <c r="Q56" s="75">
        <v>28</v>
      </c>
      <c r="R56"/>
      <c r="T56" s="76"/>
    </row>
    <row r="57" spans="1:20" x14ac:dyDescent="0.25">
      <c r="A57" s="4" t="s">
        <v>132</v>
      </c>
      <c r="B57" t="s">
        <v>580</v>
      </c>
      <c r="C57" s="12" t="s">
        <v>11</v>
      </c>
      <c r="D57" s="17" t="s">
        <v>347</v>
      </c>
      <c r="E57" s="17">
        <v>2016</v>
      </c>
      <c r="F57" s="24" t="s">
        <v>405</v>
      </c>
      <c r="G57" s="18"/>
      <c r="H57" s="18"/>
      <c r="I57" s="18"/>
      <c r="J57" s="18"/>
      <c r="K57" s="18"/>
      <c r="L57" s="18"/>
      <c r="M57" s="7" t="b">
        <f>IFERROR(+VLOOKUP(A57,Lockers!D:F,3,FALSE),FALSE)</f>
        <v>0</v>
      </c>
      <c r="N57" s="7" t="b">
        <f>IFERROR(+VLOOKUP(A57,Lockers!M:N,2,FALSE),FALSE)</f>
        <v>0</v>
      </c>
      <c r="O57" s="7" t="b">
        <f>IFERROR(+VLOOKUP(A57,BagStorage!A:D,3,FALSE),FALSE)</f>
        <v>0</v>
      </c>
      <c r="P57" s="29">
        <f>+VLOOKUP(C57,Food!A:B,2,FALSE)</f>
        <v>373</v>
      </c>
      <c r="R57"/>
      <c r="T57" s="76"/>
    </row>
    <row r="58" spans="1:20" x14ac:dyDescent="0.25">
      <c r="A58" s="4" t="s">
        <v>36</v>
      </c>
      <c r="B58" t="s">
        <v>10</v>
      </c>
      <c r="C58" s="17" t="s">
        <v>7</v>
      </c>
      <c r="D58" s="17" t="s">
        <v>347</v>
      </c>
      <c r="E58" s="17">
        <v>1986</v>
      </c>
      <c r="F58" s="17"/>
      <c r="G58" s="18"/>
      <c r="H58" s="18"/>
      <c r="I58" s="18"/>
      <c r="J58" s="18"/>
      <c r="K58" s="18"/>
      <c r="L58" s="18"/>
      <c r="M58" s="7" t="b">
        <f>IFERROR(+VLOOKUP(A58,Lockers!D:F,3,FALSE),FALSE)</f>
        <v>0</v>
      </c>
      <c r="N58" s="7" t="b">
        <f>IFERROR(+VLOOKUP(A58,Lockers!M:N,2,FALSE),FALSE)</f>
        <v>0</v>
      </c>
      <c r="O58" s="7" t="b">
        <f>IFERROR(+VLOOKUP(A58,BagStorage!A:D,3,FALSE),FALSE)</f>
        <v>0</v>
      </c>
      <c r="P58" s="29">
        <f>+VLOOKUP(C58,Food!A:B,2,FALSE)</f>
        <v>533</v>
      </c>
      <c r="R58"/>
      <c r="S58" s="2" t="s">
        <v>348</v>
      </c>
      <c r="T58" s="76">
        <v>45684</v>
      </c>
    </row>
    <row r="59" spans="1:20" x14ac:dyDescent="0.25">
      <c r="A59" s="4" t="s">
        <v>61</v>
      </c>
      <c r="B59" t="s">
        <v>10</v>
      </c>
      <c r="C59" s="17" t="s">
        <v>25</v>
      </c>
      <c r="D59" s="17" t="s">
        <v>347</v>
      </c>
      <c r="E59" s="17">
        <v>2020</v>
      </c>
      <c r="F59" s="24" t="s">
        <v>406</v>
      </c>
      <c r="G59" s="18"/>
      <c r="H59" s="18"/>
      <c r="I59" s="18"/>
      <c r="J59" s="18"/>
      <c r="K59" s="18"/>
      <c r="L59" s="18"/>
      <c r="M59" s="7" t="b">
        <f>IFERROR(+VLOOKUP(A59,Lockers!D:F,3,FALSE),FALSE)</f>
        <v>1</v>
      </c>
      <c r="N59" s="7" t="b">
        <f>IFERROR(+VLOOKUP(A59,Lockers!M:N,2,FALSE),FALSE)</f>
        <v>0</v>
      </c>
      <c r="O59" s="7" t="b">
        <f>IFERROR(+VLOOKUP(A59,BagStorage!A:D,3,FALSE),FALSE)</f>
        <v>0</v>
      </c>
      <c r="P59" s="29">
        <f>+VLOOKUP(C59,Food!A:B,2,FALSE)</f>
        <v>533</v>
      </c>
      <c r="R59"/>
      <c r="T59" s="76">
        <v>45703</v>
      </c>
    </row>
    <row r="60" spans="1:20" x14ac:dyDescent="0.25">
      <c r="A60" s="4" t="s">
        <v>290</v>
      </c>
      <c r="B60" t="s">
        <v>10</v>
      </c>
      <c r="C60" s="17" t="s">
        <v>25</v>
      </c>
      <c r="D60" s="17" t="s">
        <v>347</v>
      </c>
      <c r="E60" s="17">
        <v>2017</v>
      </c>
      <c r="F60" s="24" t="s">
        <v>376</v>
      </c>
      <c r="G60" s="18"/>
      <c r="H60" s="18"/>
      <c r="I60" s="18"/>
      <c r="J60" s="18"/>
      <c r="K60" s="18"/>
      <c r="L60" s="18"/>
      <c r="M60" s="7" t="b">
        <f>IFERROR(+VLOOKUP(A60,Lockers!D:F,3,FALSE),FALSE)</f>
        <v>1</v>
      </c>
      <c r="N60" s="7" t="b">
        <f>IFERROR(+VLOOKUP(A60,Lockers!M:N,2,FALSE),FALSE)</f>
        <v>0</v>
      </c>
      <c r="O60" s="7" t="b">
        <f>IFERROR(+VLOOKUP(A60,BagStorage!A:D,3,FALSE),FALSE)</f>
        <v>0</v>
      </c>
      <c r="P60" s="29">
        <f>+VLOOKUP(C60,Food!A:B,2,FALSE)</f>
        <v>533</v>
      </c>
      <c r="R60"/>
    </row>
    <row r="61" spans="1:20" x14ac:dyDescent="0.25">
      <c r="A61" s="4" t="s">
        <v>242</v>
      </c>
      <c r="B61" t="s">
        <v>10</v>
      </c>
      <c r="C61" s="17" t="s">
        <v>25</v>
      </c>
      <c r="D61" s="17" t="s">
        <v>347</v>
      </c>
      <c r="E61" s="17">
        <v>2017</v>
      </c>
      <c r="F61" s="24" t="s">
        <v>376</v>
      </c>
      <c r="G61" s="18"/>
      <c r="H61" s="18"/>
      <c r="I61" s="18"/>
      <c r="J61" s="18"/>
      <c r="K61" s="18"/>
      <c r="L61" s="18"/>
      <c r="M61" s="7" t="b">
        <f>IFERROR(+VLOOKUP(A61,Lockers!D:F,3,FALSE),FALSE)</f>
        <v>0</v>
      </c>
      <c r="N61" s="7" t="b">
        <f>IFERROR(+VLOOKUP(A61,Lockers!M:N,2,FALSE),FALSE)</f>
        <v>0</v>
      </c>
      <c r="O61" s="7" t="b">
        <f>IFERROR(+VLOOKUP(A61,BagStorage!A:D,3,FALSE),FALSE)</f>
        <v>0</v>
      </c>
      <c r="P61" s="29">
        <f>+VLOOKUP(C61,Food!A:B,2,FALSE)</f>
        <v>533</v>
      </c>
      <c r="R61"/>
      <c r="T61" s="76"/>
    </row>
    <row r="62" spans="1:20" x14ac:dyDescent="0.25">
      <c r="A62" s="4" t="s">
        <v>194</v>
      </c>
      <c r="B62" t="s">
        <v>10</v>
      </c>
      <c r="C62" s="17" t="s">
        <v>25</v>
      </c>
      <c r="D62" s="17" t="s">
        <v>347</v>
      </c>
      <c r="E62" s="17">
        <v>2010</v>
      </c>
      <c r="F62" s="17"/>
      <c r="G62" s="18"/>
      <c r="H62" s="18"/>
      <c r="I62" s="18"/>
      <c r="J62" s="18"/>
      <c r="K62" s="18"/>
      <c r="L62" s="18"/>
      <c r="M62" s="7" t="b">
        <f>IFERROR(+VLOOKUP(A62,Lockers!D:F,3,FALSE),FALSE)</f>
        <v>1</v>
      </c>
      <c r="N62" s="7" t="b">
        <f>IFERROR(+VLOOKUP(A62,Lockers!M:N,2,FALSE),FALSE)</f>
        <v>0</v>
      </c>
      <c r="O62" s="7" t="b">
        <f>IFERROR(+VLOOKUP(A62,BagStorage!A:D,3,FALSE),FALSE)</f>
        <v>0</v>
      </c>
      <c r="P62" s="29">
        <f>+VLOOKUP(C62,Food!A:B,2,FALSE)</f>
        <v>533</v>
      </c>
      <c r="R62"/>
      <c r="T62" s="76"/>
    </row>
    <row r="63" spans="1:20" x14ac:dyDescent="0.25">
      <c r="A63" s="4" t="s">
        <v>149</v>
      </c>
      <c r="B63" t="s">
        <v>10</v>
      </c>
      <c r="C63" s="17" t="s">
        <v>7</v>
      </c>
      <c r="D63" s="17" t="s">
        <v>347</v>
      </c>
      <c r="E63" s="17">
        <v>2017</v>
      </c>
      <c r="F63" s="24" t="s">
        <v>407</v>
      </c>
      <c r="G63" s="18"/>
      <c r="H63" s="18"/>
      <c r="I63" s="18"/>
      <c r="J63" s="18"/>
      <c r="K63" s="18"/>
      <c r="L63" s="18"/>
      <c r="M63" s="7" t="b">
        <f>IFERROR(+VLOOKUP(A63,Lockers!D:F,3,FALSE),FALSE)</f>
        <v>0</v>
      </c>
      <c r="N63" s="7" t="b">
        <f>IFERROR(+VLOOKUP(A63,Lockers!M:N,2,FALSE),FALSE)</f>
        <v>0</v>
      </c>
      <c r="O63" s="7" t="b">
        <f>IFERROR(+VLOOKUP(A63,BagStorage!A:D,3,FALSE),FALSE)</f>
        <v>0</v>
      </c>
      <c r="P63" s="29">
        <f>+VLOOKUP(C63,Food!A:B,2,FALSE)</f>
        <v>533</v>
      </c>
      <c r="R63"/>
      <c r="T63" s="76">
        <v>45678</v>
      </c>
    </row>
    <row r="64" spans="1:20" x14ac:dyDescent="0.25">
      <c r="A64" s="4" t="s">
        <v>143</v>
      </c>
      <c r="B64" t="s">
        <v>10</v>
      </c>
      <c r="C64" s="17" t="s">
        <v>14</v>
      </c>
      <c r="D64" s="17" t="s">
        <v>347</v>
      </c>
      <c r="E64" s="17">
        <v>1977</v>
      </c>
      <c r="F64" s="17"/>
      <c r="G64" s="18"/>
      <c r="H64" s="18"/>
      <c r="I64" s="18"/>
      <c r="J64" s="18"/>
      <c r="K64" s="18"/>
      <c r="L64" s="18"/>
      <c r="M64" s="7" t="b">
        <f>IFERROR(+VLOOKUP(A64,Lockers!D:F,3,FALSE),FALSE)</f>
        <v>1</v>
      </c>
      <c r="N64" s="7" t="b">
        <f>IFERROR(+VLOOKUP(A64,Lockers!M:N,2,FALSE),FALSE)</f>
        <v>0</v>
      </c>
      <c r="O64" s="7" t="b">
        <f>IFERROR(+VLOOKUP(A64,BagStorage!A:D,3,FALSE),FALSE)</f>
        <v>0</v>
      </c>
      <c r="P64" s="29">
        <f>+VLOOKUP(C64,Food!A:B,2,FALSE)</f>
        <v>533</v>
      </c>
      <c r="R64" s="2" t="s">
        <v>348</v>
      </c>
      <c r="T64" s="76"/>
    </row>
    <row r="65" spans="1:20" x14ac:dyDescent="0.25">
      <c r="A65" s="4" t="s">
        <v>208</v>
      </c>
      <c r="B65" t="s">
        <v>580</v>
      </c>
      <c r="C65" s="17" t="s">
        <v>7</v>
      </c>
      <c r="D65" s="17" t="s">
        <v>347</v>
      </c>
      <c r="E65" s="17">
        <v>2012</v>
      </c>
      <c r="F65" s="17"/>
      <c r="G65" s="18" t="s">
        <v>582</v>
      </c>
      <c r="H65" s="18"/>
      <c r="I65" s="18"/>
      <c r="J65" s="18"/>
      <c r="K65" s="18"/>
      <c r="L65" s="18"/>
      <c r="M65" s="7" t="str">
        <f>IFERROR(+VLOOKUP(A65,Lockers!D:F,3,FALSE),FALSE)</f>
        <v>BOARD</v>
      </c>
      <c r="N65" s="7" t="b">
        <f>IFERROR(+VLOOKUP(A65,Lockers!M:N,2,FALSE),FALSE)</f>
        <v>0</v>
      </c>
      <c r="O65" s="7" t="b">
        <f>IFERROR(+VLOOKUP(A65,BagStorage!A:D,3,FALSE),FALSE)</f>
        <v>1</v>
      </c>
      <c r="P65" s="29">
        <f>+VLOOKUP(C65,Food!A:B,2,FALSE)</f>
        <v>533</v>
      </c>
      <c r="R65"/>
      <c r="T65" s="76"/>
    </row>
    <row r="66" spans="1:20" x14ac:dyDescent="0.25">
      <c r="A66" s="4" t="s">
        <v>381</v>
      </c>
      <c r="B66" t="s">
        <v>10</v>
      </c>
      <c r="C66" s="12" t="s">
        <v>7</v>
      </c>
      <c r="D66" s="17" t="s">
        <v>347</v>
      </c>
      <c r="E66" s="17">
        <v>1999</v>
      </c>
      <c r="F66" s="17"/>
      <c r="I66" s="13"/>
      <c r="J66" s="13"/>
      <c r="K66" s="16"/>
      <c r="L66" s="16"/>
      <c r="M66" s="7" t="b">
        <f>IFERROR(+VLOOKUP(A66,Lockers!D:F,3,FALSE),FALSE)</f>
        <v>1</v>
      </c>
      <c r="N66" s="7" t="b">
        <f>IFERROR(+VLOOKUP(A66,Lockers!M:N,2,FALSE),FALSE)</f>
        <v>0</v>
      </c>
      <c r="O66" s="7" t="b">
        <f>IFERROR(+VLOOKUP(A66,BagStorage!A:D,3,FALSE),FALSE)</f>
        <v>0</v>
      </c>
      <c r="P66" s="29">
        <f>+VLOOKUP(C66,Food!A:B,2,FALSE)</f>
        <v>533</v>
      </c>
      <c r="R66"/>
      <c r="T66" s="76"/>
    </row>
    <row r="67" spans="1:20" x14ac:dyDescent="0.25">
      <c r="A67" s="4" t="s">
        <v>382</v>
      </c>
      <c r="B67" t="s">
        <v>10</v>
      </c>
      <c r="C67" s="17" t="s">
        <v>17</v>
      </c>
      <c r="D67" s="17" t="s">
        <v>347</v>
      </c>
      <c r="E67" s="17">
        <v>2019</v>
      </c>
      <c r="F67" s="24" t="s">
        <v>408</v>
      </c>
      <c r="G67" s="18"/>
      <c r="H67" s="18"/>
      <c r="I67" s="18"/>
      <c r="J67" s="18"/>
      <c r="K67" s="18"/>
      <c r="L67" s="18"/>
      <c r="M67" s="7" t="b">
        <f>IFERROR(+VLOOKUP(A67,Lockers!D:F,3,FALSE),FALSE)</f>
        <v>0</v>
      </c>
      <c r="N67" s="7" t="b">
        <f>IFERROR(+VLOOKUP(A67,Lockers!M:N,2,FALSE),FALSE)</f>
        <v>0</v>
      </c>
      <c r="O67" s="7" t="b">
        <f>IFERROR(+VLOOKUP(A67,BagStorage!A:D,3,FALSE),FALSE)</f>
        <v>0</v>
      </c>
      <c r="P67" s="29" t="str">
        <f>+VLOOKUP(C67,Food!A:B,2,FALSE)</f>
        <v>None</v>
      </c>
      <c r="R67"/>
      <c r="T67" s="37"/>
    </row>
    <row r="68" spans="1:20" x14ac:dyDescent="0.25">
      <c r="A68" s="4" t="s">
        <v>845</v>
      </c>
      <c r="B68" t="s">
        <v>10</v>
      </c>
      <c r="C68" s="17" t="s">
        <v>17</v>
      </c>
      <c r="D68" s="17" t="s">
        <v>347</v>
      </c>
      <c r="E68" s="17">
        <v>2023</v>
      </c>
      <c r="F68" s="24"/>
      <c r="G68" s="18"/>
      <c r="H68" s="18"/>
      <c r="I68" s="18"/>
      <c r="J68" s="18"/>
      <c r="K68" s="18"/>
      <c r="L68" s="18"/>
      <c r="M68" s="7" t="b">
        <f>IFERROR(+VLOOKUP(A68,Lockers!D:F,3,FALSE),FALSE)</f>
        <v>0</v>
      </c>
      <c r="N68" s="7" t="b">
        <f>IFERROR(+VLOOKUP(A68,Lockers!M:N,2,FALSE),FALSE)</f>
        <v>0</v>
      </c>
      <c r="O68" s="7" t="b">
        <f>IFERROR(+VLOOKUP(A68,BagStorage!A:D,3,FALSE),FALSE)</f>
        <v>0</v>
      </c>
      <c r="P68" s="29" t="str">
        <f>+VLOOKUP(C68,Food!A:B,2,FALSE)</f>
        <v>None</v>
      </c>
      <c r="R68"/>
      <c r="T68" s="37"/>
    </row>
    <row r="69" spans="1:20" x14ac:dyDescent="0.25">
      <c r="A69" s="4" t="s">
        <v>133</v>
      </c>
      <c r="B69" t="s">
        <v>10</v>
      </c>
      <c r="C69" s="12" t="s">
        <v>9</v>
      </c>
      <c r="D69" s="17" t="s">
        <v>433</v>
      </c>
      <c r="E69" s="17">
        <v>2019</v>
      </c>
      <c r="F69" s="24" t="s">
        <v>410</v>
      </c>
      <c r="G69" s="18"/>
      <c r="H69" s="18"/>
      <c r="I69" s="18"/>
      <c r="J69" s="18"/>
      <c r="K69" s="18"/>
      <c r="L69" s="18"/>
      <c r="M69" s="7" t="b">
        <f>IFERROR(+VLOOKUP(A69,Lockers!D:F,3,FALSE),FALSE)</f>
        <v>0</v>
      </c>
      <c r="N69" s="7" t="b">
        <f>IFERROR(+VLOOKUP(A69,Lockers!M:N,2,FALSE),FALSE)</f>
        <v>0</v>
      </c>
      <c r="O69" s="7" t="b">
        <f>IFERROR(+VLOOKUP(A69,BagStorage!A:D,3,FALSE),FALSE)</f>
        <v>0</v>
      </c>
      <c r="P69" s="29" t="s">
        <v>988</v>
      </c>
      <c r="R69"/>
      <c r="T69" s="76"/>
    </row>
    <row r="70" spans="1:20" x14ac:dyDescent="0.25">
      <c r="A70" s="4" t="s">
        <v>144</v>
      </c>
      <c r="B70" t="s">
        <v>10</v>
      </c>
      <c r="C70" s="17" t="s">
        <v>7</v>
      </c>
      <c r="D70" s="17" t="s">
        <v>347</v>
      </c>
      <c r="E70" s="17">
        <v>2004</v>
      </c>
      <c r="F70" s="17"/>
      <c r="G70" s="18"/>
      <c r="H70" s="18"/>
      <c r="I70" s="18"/>
      <c r="J70" s="18"/>
      <c r="K70" s="18"/>
      <c r="L70" s="18"/>
      <c r="M70" s="7" t="str">
        <f>IFERROR(+VLOOKUP(A70,Lockers!D:F,3,FALSE),FALSE)</f>
        <v>BOARD</v>
      </c>
      <c r="N70" s="7" t="b">
        <f>IFERROR(+VLOOKUP(A70,Lockers!M:N,2,FALSE),FALSE)</f>
        <v>0</v>
      </c>
      <c r="O70" s="7" t="b">
        <f>IFERROR(+VLOOKUP(A70,BagStorage!A:D,3,FALSE),FALSE)</f>
        <v>0</v>
      </c>
      <c r="P70" s="29">
        <f>+VLOOKUP(C70,Food!A:B,2,FALSE)</f>
        <v>533</v>
      </c>
      <c r="R70"/>
      <c r="T70" s="76">
        <v>45706</v>
      </c>
    </row>
    <row r="71" spans="1:20" x14ac:dyDescent="0.25">
      <c r="A71" s="4" t="s">
        <v>771</v>
      </c>
      <c r="B71" t="s">
        <v>10</v>
      </c>
      <c r="C71" s="17" t="s">
        <v>7</v>
      </c>
      <c r="D71" s="17" t="s">
        <v>347</v>
      </c>
      <c r="E71" s="17">
        <v>2023</v>
      </c>
      <c r="F71" s="17">
        <v>1969</v>
      </c>
      <c r="G71" s="18" t="s">
        <v>314</v>
      </c>
      <c r="H71" s="18"/>
      <c r="I71" s="18"/>
      <c r="J71" s="18"/>
      <c r="K71" s="18"/>
      <c r="L71" s="18"/>
      <c r="M71" s="7" t="b">
        <f>IFERROR(+VLOOKUP(A71,Lockers!D:F,3,FALSE),FALSE)</f>
        <v>0</v>
      </c>
      <c r="N71" s="7" t="b">
        <f>IFERROR(+VLOOKUP(A71,Lockers!M:N,2,FALSE),FALSE)</f>
        <v>0</v>
      </c>
      <c r="O71" s="7" t="b">
        <f>IFERROR(+VLOOKUP(A71,BagStorage!A:D,3,FALSE),FALSE)</f>
        <v>0</v>
      </c>
      <c r="P71" s="29">
        <f>+VLOOKUP(C71,Food!A:B,2,FALSE)</f>
        <v>533</v>
      </c>
      <c r="R71"/>
      <c r="T71" s="76"/>
    </row>
    <row r="72" spans="1:20" x14ac:dyDescent="0.25">
      <c r="A72" s="4" t="s">
        <v>117</v>
      </c>
      <c r="B72" t="s">
        <v>10</v>
      </c>
      <c r="C72" s="17" t="s">
        <v>11</v>
      </c>
      <c r="D72" s="17" t="s">
        <v>347</v>
      </c>
      <c r="E72" s="17">
        <v>2015</v>
      </c>
      <c r="F72" s="17"/>
      <c r="G72" s="18"/>
      <c r="H72" s="18"/>
      <c r="I72" s="18"/>
      <c r="J72" s="18"/>
      <c r="K72" s="18"/>
      <c r="L72" s="18"/>
      <c r="M72" s="7" t="b">
        <f>IFERROR(+VLOOKUP(A72,Lockers!D:F,3,FALSE),FALSE)</f>
        <v>0</v>
      </c>
      <c r="N72" s="7" t="b">
        <f>IFERROR(+VLOOKUP(A72,Lockers!M:N,2,FALSE),FALSE)</f>
        <v>0</v>
      </c>
      <c r="O72" s="7" t="b">
        <f>IFERROR(+VLOOKUP(A72,BagStorage!A:D,3,FALSE),FALSE)</f>
        <v>0</v>
      </c>
      <c r="P72" s="29">
        <f>+VLOOKUP(C72,Food!A:B,2,FALSE)</f>
        <v>373</v>
      </c>
      <c r="R72"/>
      <c r="T72" s="76">
        <v>45674</v>
      </c>
    </row>
    <row r="73" spans="1:20" x14ac:dyDescent="0.25">
      <c r="A73" s="4" t="s">
        <v>966</v>
      </c>
      <c r="B73" t="s">
        <v>580</v>
      </c>
      <c r="C73" s="17" t="s">
        <v>25</v>
      </c>
      <c r="D73" s="17" t="s">
        <v>347</v>
      </c>
      <c r="E73" s="17">
        <v>2025</v>
      </c>
      <c r="F73" s="17">
        <v>1969</v>
      </c>
      <c r="G73" s="18"/>
      <c r="H73" s="18"/>
      <c r="I73" s="18"/>
      <c r="J73" s="18"/>
      <c r="K73" s="18"/>
      <c r="L73" s="18"/>
      <c r="M73" s="7" t="b">
        <f>IFERROR(+VLOOKUP(A73,Lockers!D:F,3,FALSE),FALSE)</f>
        <v>0</v>
      </c>
      <c r="N73" s="7" t="b">
        <f>IFERROR(+VLOOKUP(A73,Lockers!M:N,2,FALSE),FALSE)</f>
        <v>0</v>
      </c>
      <c r="O73" s="7" t="b">
        <f>IFERROR(+VLOOKUP(A73,BagStorage!A:D,3,FALSE),FALSE)</f>
        <v>0</v>
      </c>
      <c r="P73" s="29">
        <f>+VLOOKUP(C73,Food!A:B,2,FALSE)</f>
        <v>533</v>
      </c>
      <c r="R73"/>
      <c r="T73" s="76"/>
    </row>
    <row r="74" spans="1:20" x14ac:dyDescent="0.25">
      <c r="A74" s="4" t="s">
        <v>231</v>
      </c>
      <c r="B74" t="s">
        <v>10</v>
      </c>
      <c r="C74" s="17" t="s">
        <v>12</v>
      </c>
      <c r="D74" s="17" t="s">
        <v>347</v>
      </c>
      <c r="E74" s="17">
        <v>1984</v>
      </c>
      <c r="F74" s="17" t="s">
        <v>362</v>
      </c>
      <c r="G74" s="18"/>
      <c r="H74" s="18"/>
      <c r="I74" s="18"/>
      <c r="J74" s="18"/>
      <c r="K74" s="18"/>
      <c r="L74" s="18"/>
      <c r="M74" s="7" t="b">
        <f>IFERROR(+VLOOKUP(A74,Lockers!D:F,3,FALSE),FALSE)</f>
        <v>1</v>
      </c>
      <c r="N74" s="7" t="b">
        <f>IFERROR(+VLOOKUP(A74,Lockers!M:N,2,FALSE),FALSE)</f>
        <v>0</v>
      </c>
      <c r="O74" s="7" t="b">
        <f>IFERROR(+VLOOKUP(A74,BagStorage!A:D,3,FALSE),FALSE)</f>
        <v>0</v>
      </c>
      <c r="P74" s="29">
        <f>+VLOOKUP(C74,Food!A:B,2,FALSE)</f>
        <v>533</v>
      </c>
      <c r="R74"/>
      <c r="T74" s="76"/>
    </row>
    <row r="75" spans="1:20" x14ac:dyDescent="0.25">
      <c r="A75" s="4" t="s">
        <v>161</v>
      </c>
      <c r="B75" t="s">
        <v>10</v>
      </c>
      <c r="C75" s="17" t="s">
        <v>7</v>
      </c>
      <c r="D75" s="17" t="s">
        <v>347</v>
      </c>
      <c r="E75" s="17">
        <v>1992</v>
      </c>
      <c r="F75" s="17"/>
      <c r="G75" s="18"/>
      <c r="H75" s="18"/>
      <c r="I75" s="18"/>
      <c r="J75" s="18"/>
      <c r="K75" s="18"/>
      <c r="L75" s="18"/>
      <c r="M75" s="7" t="b">
        <f>IFERROR(+VLOOKUP(A75,Lockers!D:F,3,FALSE),FALSE)</f>
        <v>0</v>
      </c>
      <c r="N75" s="7" t="b">
        <f>IFERROR(+VLOOKUP(A75,Lockers!M:N,2,FALSE),FALSE)</f>
        <v>0</v>
      </c>
      <c r="O75" s="7" t="b">
        <f>IFERROR(+VLOOKUP(A75,BagStorage!A:D,3,FALSE),FALSE)</f>
        <v>0</v>
      </c>
      <c r="P75" s="29">
        <f>+VLOOKUP(C75,Food!A:B,2,FALSE)</f>
        <v>533</v>
      </c>
      <c r="R75"/>
      <c r="T75" s="76">
        <v>45706</v>
      </c>
    </row>
    <row r="76" spans="1:20" x14ac:dyDescent="0.25">
      <c r="A76" s="4" t="s">
        <v>383</v>
      </c>
      <c r="B76" t="s">
        <v>10</v>
      </c>
      <c r="C76" s="17" t="s">
        <v>7</v>
      </c>
      <c r="D76" s="17" t="s">
        <v>347</v>
      </c>
      <c r="E76" s="17">
        <v>2003</v>
      </c>
      <c r="F76" s="17"/>
      <c r="G76" s="18"/>
      <c r="H76" s="18"/>
      <c r="I76" s="18"/>
      <c r="J76" s="18" t="s">
        <v>748</v>
      </c>
      <c r="K76" s="18"/>
      <c r="L76" s="18"/>
      <c r="M76" s="7" t="b">
        <f>IFERROR(+VLOOKUP(A76,Lockers!D:F,3,FALSE),FALSE)</f>
        <v>0</v>
      </c>
      <c r="N76" s="7" t="b">
        <f>IFERROR(+VLOOKUP(A76,Lockers!M:N,2,FALSE),FALSE)</f>
        <v>0</v>
      </c>
      <c r="O76" s="7" t="b">
        <f>IFERROR(+VLOOKUP(A76,BagStorage!A:D,3,FALSE),FALSE)</f>
        <v>0</v>
      </c>
      <c r="P76" s="29">
        <f>+VLOOKUP(C76,Food!A:B,2,FALSE)</f>
        <v>533</v>
      </c>
      <c r="R76"/>
      <c r="T76" s="76"/>
    </row>
    <row r="77" spans="1:20" x14ac:dyDescent="0.25">
      <c r="A77" s="4" t="s">
        <v>86</v>
      </c>
      <c r="B77" t="s">
        <v>580</v>
      </c>
      <c r="C77" s="12" t="s">
        <v>7</v>
      </c>
      <c r="D77" s="17" t="s">
        <v>347</v>
      </c>
      <c r="E77" s="17">
        <v>2019</v>
      </c>
      <c r="F77" s="17"/>
      <c r="I77" s="13"/>
      <c r="J77" s="16"/>
      <c r="K77" s="16"/>
      <c r="L77" s="16"/>
      <c r="M77" s="7" t="str">
        <f>IFERROR(+VLOOKUP(A77,Lockers!D:F,3,FALSE),FALSE)</f>
        <v>BOARD</v>
      </c>
      <c r="N77" s="7" t="b">
        <f>IFERROR(+VLOOKUP(A77,Lockers!M:N,2,FALSE),FALSE)</f>
        <v>0</v>
      </c>
      <c r="O77" s="7" t="b">
        <f>IFERROR(+VLOOKUP(A77,BagStorage!A:D,3,FALSE),FALSE)</f>
        <v>1</v>
      </c>
      <c r="P77" s="29">
        <f>+VLOOKUP(C77,Food!A:B,2,FALSE)</f>
        <v>533</v>
      </c>
      <c r="R77"/>
      <c r="T77" s="76"/>
    </row>
    <row r="78" spans="1:20" ht="17.25" customHeight="1" x14ac:dyDescent="0.25">
      <c r="A78" s="4" t="s">
        <v>118</v>
      </c>
      <c r="B78" t="s">
        <v>10</v>
      </c>
      <c r="C78" s="17" t="s">
        <v>16</v>
      </c>
      <c r="D78" s="17" t="s">
        <v>347</v>
      </c>
      <c r="E78" s="17">
        <v>1999</v>
      </c>
      <c r="F78" s="17"/>
      <c r="G78" s="18" t="s">
        <v>551</v>
      </c>
      <c r="H78" s="18"/>
      <c r="I78" s="18"/>
      <c r="J78" s="18"/>
      <c r="K78" s="18"/>
      <c r="L78" s="18"/>
      <c r="M78" s="7" t="b">
        <f>IFERROR(+VLOOKUP(A78,Lockers!D:F,3,FALSE),FALSE)</f>
        <v>0</v>
      </c>
      <c r="N78" s="7" t="b">
        <f>IFERROR(+VLOOKUP(A78,Lockers!M:N,2,FALSE),FALSE)</f>
        <v>0</v>
      </c>
      <c r="O78" s="7" t="b">
        <f>IFERROR(+VLOOKUP(A78,BagStorage!A:D,3,FALSE),FALSE)</f>
        <v>0</v>
      </c>
      <c r="P78" s="29">
        <f>+VLOOKUP(C78,Food!A:B,2,FALSE)</f>
        <v>373</v>
      </c>
      <c r="R78" s="2" t="s">
        <v>348</v>
      </c>
      <c r="T78" s="76"/>
    </row>
    <row r="79" spans="1:20" x14ac:dyDescent="0.25">
      <c r="A79" s="4" t="s">
        <v>432</v>
      </c>
      <c r="B79" t="s">
        <v>1005</v>
      </c>
      <c r="C79" s="17" t="s">
        <v>7</v>
      </c>
      <c r="D79" s="17" t="s">
        <v>433</v>
      </c>
      <c r="E79" s="17">
        <v>2011</v>
      </c>
      <c r="F79" s="17"/>
      <c r="G79" s="18"/>
      <c r="H79" s="18"/>
      <c r="I79" s="18"/>
      <c r="J79" s="18"/>
      <c r="K79" s="18"/>
      <c r="L79" s="18"/>
      <c r="M79" s="7" t="b">
        <f>IFERROR(+VLOOKUP(A79,Lockers!D:F,3,FALSE),FALSE)</f>
        <v>0</v>
      </c>
      <c r="N79" s="7" t="b">
        <f>IFERROR(+VLOOKUP(A79,Lockers!M:N,2,FALSE),FALSE)</f>
        <v>0</v>
      </c>
      <c r="O79" s="7" t="b">
        <f>IFERROR(+VLOOKUP(A79,BagStorage!A:D,3,FALSE),FALSE)</f>
        <v>0</v>
      </c>
      <c r="P79" s="29" t="s">
        <v>988</v>
      </c>
      <c r="R79"/>
      <c r="T79" s="76"/>
    </row>
    <row r="80" spans="1:20" x14ac:dyDescent="0.25">
      <c r="A80" s="4" t="s">
        <v>93</v>
      </c>
      <c r="B80" t="s">
        <v>10</v>
      </c>
      <c r="C80" s="17" t="s">
        <v>7</v>
      </c>
      <c r="D80" s="17" t="s">
        <v>347</v>
      </c>
      <c r="E80" s="17">
        <v>2012</v>
      </c>
      <c r="F80" s="17"/>
      <c r="G80" s="18"/>
      <c r="H80" s="18"/>
      <c r="I80" s="18"/>
      <c r="J80" s="18"/>
      <c r="K80" s="18"/>
      <c r="L80" s="18"/>
      <c r="M80" s="7" t="b">
        <f>IFERROR(+VLOOKUP(A80,Lockers!D:F,3,FALSE),FALSE)</f>
        <v>1</v>
      </c>
      <c r="N80" s="7" t="b">
        <f>IFERROR(+VLOOKUP(A80,Lockers!M:N,2,FALSE),FALSE)</f>
        <v>0</v>
      </c>
      <c r="O80" s="7" t="b">
        <f>IFERROR(+VLOOKUP(A80,BagStorage!A:D,3,FALSE),FALSE)</f>
        <v>0</v>
      </c>
      <c r="P80" s="29">
        <f>+VLOOKUP(C80,Food!A:B,2,FALSE)</f>
        <v>533</v>
      </c>
      <c r="R80"/>
      <c r="T80" s="76">
        <v>45703</v>
      </c>
    </row>
    <row r="81" spans="1:20" x14ac:dyDescent="0.25">
      <c r="A81" s="4" t="s">
        <v>94</v>
      </c>
      <c r="B81" t="s">
        <v>10</v>
      </c>
      <c r="C81" s="17" t="s">
        <v>25</v>
      </c>
      <c r="D81" s="17" t="s">
        <v>347</v>
      </c>
      <c r="E81" s="17">
        <v>2014</v>
      </c>
      <c r="F81" s="24" t="s">
        <v>408</v>
      </c>
      <c r="G81" s="18"/>
      <c r="H81" s="18"/>
      <c r="I81" s="18"/>
      <c r="J81" s="18"/>
      <c r="K81" s="18"/>
      <c r="L81" s="18"/>
      <c r="M81" s="7" t="b">
        <f>IFERROR(+VLOOKUP(A81,Lockers!D:F,3,FALSE),FALSE)</f>
        <v>0</v>
      </c>
      <c r="N81" s="7" t="b">
        <f>IFERROR(+VLOOKUP(A81,Lockers!M:N,2,FALSE),FALSE)</f>
        <v>0</v>
      </c>
      <c r="O81" s="7" t="b">
        <f>IFERROR(+VLOOKUP(A81,BagStorage!A:D,3,FALSE),FALSE)</f>
        <v>0</v>
      </c>
      <c r="P81" s="29">
        <f>+VLOOKUP(C81,Food!A:B,2,FALSE)</f>
        <v>533</v>
      </c>
      <c r="R81"/>
      <c r="T81" s="76">
        <v>45696</v>
      </c>
    </row>
    <row r="82" spans="1:20" x14ac:dyDescent="0.25">
      <c r="A82" s="4" t="s">
        <v>33</v>
      </c>
      <c r="B82" t="s">
        <v>10</v>
      </c>
      <c r="C82" s="17" t="s">
        <v>7</v>
      </c>
      <c r="D82" s="17" t="s">
        <v>347</v>
      </c>
      <c r="E82" s="17">
        <v>2019</v>
      </c>
      <c r="F82" s="24" t="s">
        <v>355</v>
      </c>
      <c r="G82" s="18"/>
      <c r="H82" s="18"/>
      <c r="I82" s="18"/>
      <c r="J82" s="18"/>
      <c r="K82" s="18"/>
      <c r="L82" s="18"/>
      <c r="M82" s="7" t="b">
        <f>IFERROR(+VLOOKUP(A82,Lockers!D:F,3,FALSE),FALSE)</f>
        <v>0</v>
      </c>
      <c r="N82" s="7" t="b">
        <f>IFERROR(+VLOOKUP(A82,Lockers!M:N,2,FALSE),FALSE)</f>
        <v>0</v>
      </c>
      <c r="O82" s="7" t="b">
        <f>IFERROR(+VLOOKUP(A82,BagStorage!A:D,3,FALSE),FALSE)</f>
        <v>0</v>
      </c>
      <c r="P82" s="29">
        <f>+VLOOKUP(C82,Food!A:B,2,FALSE)</f>
        <v>533</v>
      </c>
      <c r="R82"/>
      <c r="T82" s="76"/>
    </row>
    <row r="83" spans="1:20" x14ac:dyDescent="0.25">
      <c r="A83" s="4" t="s">
        <v>95</v>
      </c>
      <c r="B83" t="s">
        <v>10</v>
      </c>
      <c r="C83" s="17" t="s">
        <v>14</v>
      </c>
      <c r="D83" s="17" t="s">
        <v>347</v>
      </c>
      <c r="E83" s="17">
        <v>2019</v>
      </c>
      <c r="F83" s="17">
        <v>1949</v>
      </c>
      <c r="G83" s="18"/>
      <c r="H83" s="18"/>
      <c r="I83" s="18"/>
      <c r="J83" s="18"/>
      <c r="K83" s="18"/>
      <c r="L83" s="18"/>
      <c r="M83" s="7" t="b">
        <f>IFERROR(+VLOOKUP(A83,Lockers!D:F,3,FALSE),FALSE)</f>
        <v>0</v>
      </c>
      <c r="N83" s="7" t="b">
        <f>IFERROR(+VLOOKUP(A83,Lockers!M:N,2,FALSE),FALSE)</f>
        <v>0</v>
      </c>
      <c r="O83" s="7" t="b">
        <f>IFERROR(+VLOOKUP(A83,BagStorage!A:D,3,FALSE),FALSE)</f>
        <v>0</v>
      </c>
      <c r="P83" s="29">
        <f>+VLOOKUP(C83,Food!A:B,2,FALSE)</f>
        <v>533</v>
      </c>
      <c r="R83" s="2" t="s">
        <v>348</v>
      </c>
      <c r="T83" s="76"/>
    </row>
    <row r="84" spans="1:20" x14ac:dyDescent="0.25">
      <c r="A84" s="4" t="s">
        <v>1016</v>
      </c>
      <c r="B84" t="s">
        <v>10</v>
      </c>
      <c r="C84" s="17" t="s">
        <v>20</v>
      </c>
      <c r="D84" s="17" t="s">
        <v>347</v>
      </c>
      <c r="E84" s="17">
        <v>2025</v>
      </c>
      <c r="F84" s="91">
        <v>2013</v>
      </c>
      <c r="G84" s="18"/>
      <c r="H84" s="18"/>
      <c r="I84" s="18"/>
      <c r="J84" s="18"/>
      <c r="K84" s="18"/>
      <c r="L84" s="18"/>
      <c r="M84" s="7" t="b">
        <f>IFERROR(+VLOOKUP(A84,Lockers!D:F,3,FALSE),FALSE)</f>
        <v>0</v>
      </c>
      <c r="N84" s="7" t="b">
        <f>IFERROR(+VLOOKUP(A84,Lockers!M:N,2,FALSE),FALSE)</f>
        <v>0</v>
      </c>
      <c r="O84" s="7" t="b">
        <f>IFERROR(+VLOOKUP(A84,BagStorage!A:D,3,FALSE),FALSE)</f>
        <v>0</v>
      </c>
      <c r="P84" s="29" t="str">
        <f>+VLOOKUP(C84,Food!A:B,2,FALSE)</f>
        <v>None</v>
      </c>
      <c r="R84"/>
      <c r="T84" s="76"/>
    </row>
    <row r="85" spans="1:20" x14ac:dyDescent="0.25">
      <c r="A85" s="4" t="s">
        <v>157</v>
      </c>
      <c r="B85" t="s">
        <v>10</v>
      </c>
      <c r="C85" s="17" t="s">
        <v>25</v>
      </c>
      <c r="D85" s="17" t="s">
        <v>347</v>
      </c>
      <c r="E85" s="17">
        <v>2018</v>
      </c>
      <c r="F85" s="24" t="s">
        <v>352</v>
      </c>
      <c r="G85" s="18"/>
      <c r="H85" s="18"/>
      <c r="I85" s="18"/>
      <c r="J85" s="18"/>
      <c r="K85" s="18"/>
      <c r="L85" s="18"/>
      <c r="M85" s="7" t="b">
        <f>IFERROR(+VLOOKUP(A85,Lockers!D:F,3,FALSE),FALSE)</f>
        <v>0</v>
      </c>
      <c r="N85" s="7" t="b">
        <f>IFERROR(+VLOOKUP(A85,Lockers!M:N,2,FALSE),FALSE)</f>
        <v>0</v>
      </c>
      <c r="O85" s="7" t="b">
        <f>IFERROR(+VLOOKUP(A85,BagStorage!A:D,3,FALSE),FALSE)</f>
        <v>0</v>
      </c>
      <c r="P85" s="29">
        <f>+VLOOKUP(C85,Food!A:B,2,FALSE)</f>
        <v>533</v>
      </c>
      <c r="R85"/>
      <c r="T85" s="76"/>
    </row>
    <row r="86" spans="1:20" x14ac:dyDescent="0.25">
      <c r="A86" s="4" t="s">
        <v>803</v>
      </c>
      <c r="B86" t="s">
        <v>10</v>
      </c>
      <c r="C86" s="17" t="s">
        <v>7</v>
      </c>
      <c r="D86" s="17" t="s">
        <v>347</v>
      </c>
      <c r="E86" s="17">
        <v>2023</v>
      </c>
      <c r="F86" s="24">
        <v>1991</v>
      </c>
      <c r="G86" s="18"/>
      <c r="H86" s="18"/>
      <c r="I86" s="18"/>
      <c r="J86" s="18"/>
      <c r="K86" s="18"/>
      <c r="L86" s="18"/>
      <c r="M86" s="7" t="b">
        <f>IFERROR(+VLOOKUP(A86,Lockers!D:F,3,FALSE),FALSE)</f>
        <v>0</v>
      </c>
      <c r="N86" s="7" t="b">
        <f>IFERROR(+VLOOKUP(A86,Lockers!M:N,2,FALSE),FALSE)</f>
        <v>0</v>
      </c>
      <c r="O86" s="7" t="b">
        <f>IFERROR(+VLOOKUP(A86,BagStorage!A:D,3,FALSE),FALSE)</f>
        <v>0</v>
      </c>
      <c r="P86" s="29">
        <f>+VLOOKUP(C86,Food!A:B,2,FALSE)</f>
        <v>533</v>
      </c>
      <c r="R86"/>
      <c r="T86" s="76">
        <v>45703</v>
      </c>
    </row>
    <row r="87" spans="1:20" x14ac:dyDescent="0.25">
      <c r="A87" s="4" t="s">
        <v>846</v>
      </c>
      <c r="B87" t="s">
        <v>580</v>
      </c>
      <c r="C87" s="17" t="s">
        <v>25</v>
      </c>
      <c r="D87" s="17" t="s">
        <v>347</v>
      </c>
      <c r="E87" s="17">
        <v>2024</v>
      </c>
      <c r="F87" s="24">
        <v>1989</v>
      </c>
      <c r="G87" s="18"/>
      <c r="H87" s="18"/>
      <c r="I87" s="18"/>
      <c r="J87" s="18"/>
      <c r="K87" s="18"/>
      <c r="L87" s="18"/>
      <c r="M87" s="7" t="b">
        <f>IFERROR(+VLOOKUP(A87,Lockers!D:F,3,FALSE),FALSE)</f>
        <v>1</v>
      </c>
      <c r="N87" s="7" t="b">
        <f>IFERROR(+VLOOKUP(A87,Lockers!M:N,2,FALSE),FALSE)</f>
        <v>0</v>
      </c>
      <c r="O87" s="7" t="b">
        <f>IFERROR(+VLOOKUP(A87,BagStorage!A:D,3,FALSE),FALSE)</f>
        <v>0</v>
      </c>
      <c r="P87" s="29">
        <f>+VLOOKUP(C87,Food!A:B,2,FALSE)</f>
        <v>533</v>
      </c>
      <c r="R87"/>
      <c r="T87" s="76"/>
    </row>
    <row r="88" spans="1:20" x14ac:dyDescent="0.25">
      <c r="A88" s="4" t="s">
        <v>162</v>
      </c>
      <c r="B88" t="s">
        <v>10</v>
      </c>
      <c r="C88" s="17" t="s">
        <v>9</v>
      </c>
      <c r="D88" s="17" t="s">
        <v>433</v>
      </c>
      <c r="E88" s="17">
        <v>2014</v>
      </c>
      <c r="F88" s="24" t="s">
        <v>411</v>
      </c>
      <c r="G88" s="18"/>
      <c r="H88" s="18"/>
      <c r="I88" s="18"/>
      <c r="J88" s="18"/>
      <c r="K88" s="18"/>
      <c r="L88" s="18"/>
      <c r="M88" s="7" t="b">
        <f>IFERROR(+VLOOKUP(A88,Lockers!D:F,3,FALSE),FALSE)</f>
        <v>1</v>
      </c>
      <c r="N88" s="7" t="b">
        <f>IFERROR(+VLOOKUP(A88,Lockers!M:N,2,FALSE),FALSE)</f>
        <v>0</v>
      </c>
      <c r="O88" s="7" t="b">
        <f>IFERROR(+VLOOKUP(A88,BagStorage!A:D,3,FALSE),FALSE)</f>
        <v>0</v>
      </c>
      <c r="P88" s="29" t="s">
        <v>988</v>
      </c>
      <c r="R88"/>
      <c r="T88" s="76"/>
    </row>
    <row r="89" spans="1:20" x14ac:dyDescent="0.25">
      <c r="A89" s="4" t="s">
        <v>842</v>
      </c>
      <c r="B89" t="s">
        <v>10</v>
      </c>
      <c r="C89" s="17" t="s">
        <v>25</v>
      </c>
      <c r="D89" s="17" t="s">
        <v>347</v>
      </c>
      <c r="E89" s="17">
        <v>2024</v>
      </c>
      <c r="F89" s="24">
        <v>1972</v>
      </c>
      <c r="G89" s="18"/>
      <c r="I89" s="18"/>
      <c r="J89" s="18"/>
      <c r="K89" s="18"/>
      <c r="L89" s="18"/>
      <c r="M89" s="7" t="b">
        <f>IFERROR(+VLOOKUP(A89,Lockers!D:F,3,FALSE),FALSE)</f>
        <v>0</v>
      </c>
      <c r="N89" s="7" t="b">
        <f>IFERROR(+VLOOKUP(A89,Lockers!M:N,2,FALSE),FALSE)</f>
        <v>0</v>
      </c>
      <c r="O89" s="7" t="b">
        <f>IFERROR(+VLOOKUP(A89,BagStorage!A:D,3,FALSE),FALSE)</f>
        <v>0</v>
      </c>
      <c r="P89" s="29">
        <f>+VLOOKUP(C89,Food!A:B,2,FALSE)</f>
        <v>533</v>
      </c>
      <c r="R89"/>
      <c r="T89" s="76">
        <v>45686</v>
      </c>
    </row>
    <row r="90" spans="1:20" x14ac:dyDescent="0.25">
      <c r="A90" s="4" t="s">
        <v>1012</v>
      </c>
      <c r="B90" t="s">
        <v>10</v>
      </c>
      <c r="C90" s="17" t="s">
        <v>25</v>
      </c>
      <c r="D90" s="17" t="s">
        <v>347</v>
      </c>
      <c r="E90" s="17">
        <v>2025</v>
      </c>
      <c r="F90" s="24">
        <v>1971</v>
      </c>
      <c r="G90" s="18"/>
      <c r="H90" s="18" t="s">
        <v>1013</v>
      </c>
      <c r="I90" s="18"/>
      <c r="J90" s="18"/>
      <c r="K90" s="18"/>
      <c r="L90" s="18"/>
      <c r="M90" s="7" t="b">
        <f>IFERROR(+VLOOKUP(A90,Lockers!D:F,3,FALSE),FALSE)</f>
        <v>0</v>
      </c>
      <c r="N90" s="7" t="b">
        <f>IFERROR(+VLOOKUP(A90,Lockers!M:N,2,FALSE),FALSE)</f>
        <v>0</v>
      </c>
      <c r="O90" s="7" t="b">
        <f>IFERROR(+VLOOKUP(A90,BagStorage!A:D,3,FALSE),FALSE)</f>
        <v>0</v>
      </c>
      <c r="P90" s="29">
        <f>+VLOOKUP(C90,Food!A:B,2,FALSE)/2</f>
        <v>266.5</v>
      </c>
      <c r="R90"/>
      <c r="T90" s="76"/>
    </row>
    <row r="91" spans="1:20" x14ac:dyDescent="0.25">
      <c r="A91" s="4" t="s">
        <v>309</v>
      </c>
      <c r="B91" t="s">
        <v>10</v>
      </c>
      <c r="C91" s="17" t="s">
        <v>7</v>
      </c>
      <c r="D91" s="17" t="s">
        <v>347</v>
      </c>
      <c r="E91" s="17">
        <v>2021</v>
      </c>
      <c r="F91" s="24" t="s">
        <v>406</v>
      </c>
      <c r="G91" s="18"/>
      <c r="H91" s="18"/>
      <c r="I91" s="18"/>
      <c r="J91" s="18"/>
      <c r="K91" s="18"/>
      <c r="L91" s="18"/>
      <c r="M91" s="7" t="b">
        <f>IFERROR(+VLOOKUP(A91,Lockers!D:F,3,FALSE),FALSE)</f>
        <v>0</v>
      </c>
      <c r="N91" s="7" t="b">
        <f>IFERROR(+VLOOKUP(A91,Lockers!M:N,2,FALSE),FALSE)</f>
        <v>0</v>
      </c>
      <c r="O91" s="7" t="b">
        <f>IFERROR(+VLOOKUP(A91,BagStorage!A:D,3,FALSE),FALSE)</f>
        <v>0</v>
      </c>
      <c r="P91" s="29">
        <f>+VLOOKUP(C91,Food!A:B,2,FALSE)</f>
        <v>533</v>
      </c>
      <c r="R91"/>
      <c r="T91" s="76"/>
    </row>
    <row r="92" spans="1:20" x14ac:dyDescent="0.25">
      <c r="A92" s="4" t="s">
        <v>663</v>
      </c>
      <c r="B92" t="s">
        <v>10</v>
      </c>
      <c r="C92" s="17" t="s">
        <v>17</v>
      </c>
      <c r="D92" s="17" t="s">
        <v>347</v>
      </c>
      <c r="E92" s="17">
        <v>2022</v>
      </c>
      <c r="F92" s="24">
        <v>1957</v>
      </c>
      <c r="G92" s="18"/>
      <c r="H92" s="18"/>
      <c r="I92" s="18"/>
      <c r="J92" s="18"/>
      <c r="K92" s="18"/>
      <c r="L92" s="18"/>
      <c r="M92" s="7" t="b">
        <f>IFERROR(+VLOOKUP(A92,Lockers!D:F,3,FALSE),FALSE)</f>
        <v>0</v>
      </c>
      <c r="N92" s="7" t="b">
        <f>IFERROR(+VLOOKUP(A92,Lockers!M:N,2,FALSE),FALSE)</f>
        <v>0</v>
      </c>
      <c r="O92" s="7" t="b">
        <f>IFERROR(+VLOOKUP(A92,BagStorage!A:D,3,FALSE),FALSE)</f>
        <v>0</v>
      </c>
      <c r="P92" s="29" t="str">
        <f>+VLOOKUP(C92,Food!A:B,2,FALSE)</f>
        <v>None</v>
      </c>
      <c r="R92"/>
      <c r="T92" s="37"/>
    </row>
    <row r="93" spans="1:20" x14ac:dyDescent="0.25">
      <c r="A93" s="4" t="s">
        <v>368</v>
      </c>
      <c r="B93" t="s">
        <v>10</v>
      </c>
      <c r="C93" s="17" t="s">
        <v>7</v>
      </c>
      <c r="D93" s="17" t="s">
        <v>347</v>
      </c>
      <c r="E93" s="17">
        <v>2021</v>
      </c>
      <c r="F93" s="24" t="s">
        <v>374</v>
      </c>
      <c r="G93" s="18"/>
      <c r="H93" s="18"/>
      <c r="I93" s="18"/>
      <c r="J93" s="18"/>
      <c r="K93" s="18"/>
      <c r="L93" s="18"/>
      <c r="M93" s="7" t="b">
        <f>IFERROR(+VLOOKUP(A93,Lockers!D:F,3,FALSE),FALSE)</f>
        <v>1</v>
      </c>
      <c r="N93" s="7" t="b">
        <f>IFERROR(+VLOOKUP(A93,Lockers!M:N,2,FALSE),FALSE)</f>
        <v>0</v>
      </c>
      <c r="O93" s="7" t="b">
        <f>IFERROR(+VLOOKUP(A93,BagStorage!A:D,3,FALSE),FALSE)</f>
        <v>0</v>
      </c>
      <c r="P93" s="29">
        <f>+VLOOKUP(C93,Food!A:B,2,FALSE)</f>
        <v>533</v>
      </c>
      <c r="R93"/>
      <c r="T93" s="76"/>
    </row>
    <row r="94" spans="1:20" x14ac:dyDescent="0.25">
      <c r="A94" s="4" t="s">
        <v>343</v>
      </c>
      <c r="B94" t="s">
        <v>10</v>
      </c>
      <c r="C94" s="17" t="s">
        <v>7</v>
      </c>
      <c r="D94" s="17" t="s">
        <v>347</v>
      </c>
      <c r="E94" s="17">
        <v>2013</v>
      </c>
      <c r="F94" s="17"/>
      <c r="G94" s="18"/>
      <c r="H94" s="18"/>
      <c r="I94" s="18"/>
      <c r="J94" s="18"/>
      <c r="K94" s="18"/>
      <c r="L94" s="18"/>
      <c r="M94" s="7" t="b">
        <f>IFERROR(+VLOOKUP(A94,Lockers!D:F,3,FALSE),FALSE)</f>
        <v>0</v>
      </c>
      <c r="N94" s="7" t="b">
        <f>IFERROR(+VLOOKUP(A94,Lockers!M:N,2,FALSE),FALSE)</f>
        <v>0</v>
      </c>
      <c r="O94" s="7" t="b">
        <f>IFERROR(+VLOOKUP(A94,BagStorage!A:D,3,FALSE),FALSE)</f>
        <v>0</v>
      </c>
      <c r="P94" s="29">
        <f>+VLOOKUP(C94,Food!A:B,2,FALSE)</f>
        <v>533</v>
      </c>
      <c r="R94"/>
      <c r="T94" s="76">
        <v>45702</v>
      </c>
    </row>
    <row r="95" spans="1:20" x14ac:dyDescent="0.25">
      <c r="A95" s="4" t="s">
        <v>682</v>
      </c>
      <c r="B95" t="s">
        <v>580</v>
      </c>
      <c r="C95" s="17" t="s">
        <v>25</v>
      </c>
      <c r="D95" s="17" t="s">
        <v>347</v>
      </c>
      <c r="E95" s="17">
        <v>2022</v>
      </c>
      <c r="F95" s="24">
        <v>1971</v>
      </c>
      <c r="G95" s="18"/>
      <c r="H95" s="18"/>
      <c r="I95" s="18"/>
      <c r="J95" s="18"/>
      <c r="K95" s="18"/>
      <c r="L95" s="18"/>
      <c r="M95" s="7" t="b">
        <f>IFERROR(+VLOOKUP(A95,Lockers!D:F,3,FALSE),FALSE)</f>
        <v>0</v>
      </c>
      <c r="N95" s="7" t="b">
        <f>IFERROR(+VLOOKUP(A95,Lockers!M:N,2,FALSE),FALSE)</f>
        <v>0</v>
      </c>
      <c r="O95" s="7" t="b">
        <f>IFERROR(+VLOOKUP(A95,BagStorage!A:D,3,FALSE),FALSE)</f>
        <v>0</v>
      </c>
      <c r="P95" s="29">
        <f>+VLOOKUP(C95,Food!A:B,2,FALSE)</f>
        <v>533</v>
      </c>
      <c r="R95"/>
      <c r="T95" s="76"/>
    </row>
    <row r="96" spans="1:20" x14ac:dyDescent="0.25">
      <c r="A96" s="4" t="s">
        <v>384</v>
      </c>
      <c r="B96" t="s">
        <v>10</v>
      </c>
      <c r="C96" s="17" t="s">
        <v>25</v>
      </c>
      <c r="D96" s="17" t="s">
        <v>347</v>
      </c>
      <c r="E96" s="17">
        <v>2002</v>
      </c>
      <c r="F96" s="17">
        <v>1951</v>
      </c>
      <c r="G96" s="18" t="s">
        <v>962</v>
      </c>
      <c r="H96" s="18"/>
      <c r="I96" s="18"/>
      <c r="J96" s="18"/>
      <c r="K96" s="18"/>
      <c r="L96" s="18"/>
      <c r="M96" s="7" t="b">
        <f>IFERROR(+VLOOKUP(A96,Lockers!D:F,3,FALSE),FALSE)</f>
        <v>0</v>
      </c>
      <c r="N96" s="7" t="b">
        <f>IFERROR(+VLOOKUP(A96,Lockers!M:N,2,FALSE),FALSE)</f>
        <v>0</v>
      </c>
      <c r="O96" s="7" t="b">
        <f>IFERROR(+VLOOKUP(A96,BagStorage!A:D,3,FALSE),FALSE)</f>
        <v>0</v>
      </c>
      <c r="P96" s="29">
        <f>+VLOOKUP(C96,Food!A:B,2,FALSE)</f>
        <v>533</v>
      </c>
      <c r="R96"/>
      <c r="T96" s="76">
        <v>45692</v>
      </c>
    </row>
    <row r="97" spans="1:20" x14ac:dyDescent="0.25">
      <c r="A97" s="4" t="s">
        <v>53</v>
      </c>
      <c r="B97" t="s">
        <v>10</v>
      </c>
      <c r="C97" s="17" t="s">
        <v>7</v>
      </c>
      <c r="D97" s="17" t="s">
        <v>347</v>
      </c>
      <c r="E97" s="17">
        <v>2020</v>
      </c>
      <c r="F97" s="24" t="s">
        <v>407</v>
      </c>
      <c r="G97" s="18"/>
      <c r="H97" s="18"/>
      <c r="I97" s="18"/>
      <c r="J97" s="18"/>
      <c r="K97" s="18"/>
      <c r="L97" s="18"/>
      <c r="M97" s="7" t="b">
        <f>IFERROR(+VLOOKUP(A97,Lockers!D:F,3,FALSE),FALSE)</f>
        <v>0</v>
      </c>
      <c r="N97" s="7" t="b">
        <f>IFERROR(+VLOOKUP(A97,Lockers!M:N,2,FALSE),FALSE)</f>
        <v>0</v>
      </c>
      <c r="O97" s="7" t="b">
        <f>IFERROR(+VLOOKUP(A97,BagStorage!A:D,3,FALSE),FALSE)</f>
        <v>0</v>
      </c>
      <c r="P97" s="29">
        <f>+VLOOKUP(C97,Food!A:B,2,FALSE)</f>
        <v>533</v>
      </c>
      <c r="R97"/>
      <c r="T97" s="76"/>
    </row>
    <row r="98" spans="1:20" x14ac:dyDescent="0.25">
      <c r="A98" s="4" t="s">
        <v>735</v>
      </c>
      <c r="B98" t="s">
        <v>10</v>
      </c>
      <c r="C98" s="17" t="s">
        <v>17</v>
      </c>
      <c r="D98" s="17" t="s">
        <v>347</v>
      </c>
      <c r="E98" s="17">
        <v>2023</v>
      </c>
      <c r="F98" s="24">
        <v>1991</v>
      </c>
      <c r="G98" s="18"/>
      <c r="H98" s="18"/>
      <c r="I98" s="18"/>
      <c r="J98" s="18"/>
      <c r="K98" s="18"/>
      <c r="L98" s="18"/>
      <c r="M98" s="7" t="b">
        <f>IFERROR(+VLOOKUP(A98,Lockers!D:F,3,FALSE),FALSE)</f>
        <v>0</v>
      </c>
      <c r="N98" s="7" t="b">
        <f>IFERROR(+VLOOKUP(A98,Lockers!M:N,2,FALSE),FALSE)</f>
        <v>0</v>
      </c>
      <c r="O98" s="7" t="b">
        <f>IFERROR(+VLOOKUP(A98,BagStorage!A:D,3,FALSE),FALSE)</f>
        <v>0</v>
      </c>
      <c r="P98" s="29" t="str">
        <f>+VLOOKUP(C98,Food!A:B,2,FALSE)</f>
        <v>None</v>
      </c>
      <c r="R98"/>
      <c r="T98" s="37"/>
    </row>
    <row r="99" spans="1:20" x14ac:dyDescent="0.25">
      <c r="A99" s="4" t="s">
        <v>42</v>
      </c>
      <c r="B99" t="s">
        <v>10</v>
      </c>
      <c r="C99" s="17" t="s">
        <v>16</v>
      </c>
      <c r="D99" s="17" t="s">
        <v>347</v>
      </c>
      <c r="E99" s="17">
        <v>2005</v>
      </c>
      <c r="F99" s="17">
        <v>1949</v>
      </c>
      <c r="G99" s="18" t="s">
        <v>69</v>
      </c>
      <c r="H99" s="18"/>
      <c r="I99" s="18"/>
      <c r="J99" s="18"/>
      <c r="K99" s="18"/>
      <c r="L99" s="18"/>
      <c r="M99" s="7" t="b">
        <f>IFERROR(+VLOOKUP(A99,Lockers!D:F,3,FALSE),FALSE)</f>
        <v>0</v>
      </c>
      <c r="N99" s="7" t="b">
        <f>IFERROR(+VLOOKUP(A99,Lockers!M:N,2,FALSE),FALSE)</f>
        <v>0</v>
      </c>
      <c r="O99" s="7" t="b">
        <f>IFERROR(+VLOOKUP(A99,BagStorage!A:D,3,FALSE),FALSE)</f>
        <v>0</v>
      </c>
      <c r="P99" s="29">
        <f>+VLOOKUP(C99,Food!A:B,2,FALSE)</f>
        <v>373</v>
      </c>
      <c r="R99"/>
      <c r="T99" s="76">
        <v>45678</v>
      </c>
    </row>
    <row r="100" spans="1:20" x14ac:dyDescent="0.25">
      <c r="A100" s="4" t="s">
        <v>265</v>
      </c>
      <c r="B100" t="s">
        <v>10</v>
      </c>
      <c r="C100" s="17" t="s">
        <v>7</v>
      </c>
      <c r="D100" s="17" t="s">
        <v>347</v>
      </c>
      <c r="E100" s="17">
        <v>2018</v>
      </c>
      <c r="F100" s="24" t="s">
        <v>356</v>
      </c>
      <c r="G100" s="18"/>
      <c r="H100" s="18"/>
      <c r="I100" s="18"/>
      <c r="J100" s="18"/>
      <c r="K100" s="18"/>
      <c r="L100" s="18"/>
      <c r="M100" s="7" t="b">
        <f>IFERROR(+VLOOKUP(A100,Lockers!D:F,3,FALSE),FALSE)</f>
        <v>0</v>
      </c>
      <c r="N100" s="7" t="b">
        <f>IFERROR(+VLOOKUP(A100,Lockers!M:N,2,FALSE),FALSE)</f>
        <v>0</v>
      </c>
      <c r="O100" s="7" t="b">
        <f>IFERROR(+VLOOKUP(A100,BagStorage!A:D,3,FALSE),FALSE)</f>
        <v>0</v>
      </c>
      <c r="P100" s="29">
        <f>+VLOOKUP(C100,Food!A:B,2,FALSE)</f>
        <v>533</v>
      </c>
      <c r="R100"/>
      <c r="T100" s="76"/>
    </row>
    <row r="101" spans="1:20" x14ac:dyDescent="0.25">
      <c r="A101" s="4" t="s">
        <v>134</v>
      </c>
      <c r="B101" t="s">
        <v>580</v>
      </c>
      <c r="C101" s="12" t="s">
        <v>7</v>
      </c>
      <c r="D101" s="17" t="s">
        <v>347</v>
      </c>
      <c r="E101" s="17">
        <v>2018</v>
      </c>
      <c r="F101" s="24" t="s">
        <v>352</v>
      </c>
      <c r="G101" s="18" t="s">
        <v>573</v>
      </c>
      <c r="H101" s="18"/>
      <c r="I101" s="18"/>
      <c r="J101" s="18"/>
      <c r="K101" s="18"/>
      <c r="L101" s="18"/>
      <c r="M101" s="7" t="b">
        <f>IFERROR(+VLOOKUP(A101,Lockers!D:F,3,FALSE),FALSE)</f>
        <v>1</v>
      </c>
      <c r="N101" s="7" t="b">
        <f>IFERROR(+VLOOKUP(A101,Lockers!M:N,2,FALSE),FALSE)</f>
        <v>1</v>
      </c>
      <c r="O101" s="7" t="b">
        <f>IFERROR(+VLOOKUP(A101,BagStorage!A:D,3,FALSE),FALSE)</f>
        <v>0</v>
      </c>
      <c r="P101" s="29">
        <f>+VLOOKUP(C101,Food!A:B,2,FALSE)</f>
        <v>533</v>
      </c>
      <c r="R101"/>
      <c r="T101" s="76"/>
    </row>
    <row r="102" spans="1:20" x14ac:dyDescent="0.25">
      <c r="A102" s="4" t="s">
        <v>38</v>
      </c>
      <c r="B102" t="s">
        <v>10</v>
      </c>
      <c r="C102" s="17" t="s">
        <v>7</v>
      </c>
      <c r="D102" s="17" t="s">
        <v>347</v>
      </c>
      <c r="E102" s="17">
        <v>1984</v>
      </c>
      <c r="F102" s="17"/>
      <c r="G102" s="18"/>
      <c r="H102" s="18"/>
      <c r="I102" s="18"/>
      <c r="J102" s="18"/>
      <c r="K102" s="18"/>
      <c r="L102" s="18"/>
      <c r="M102" s="7" t="b">
        <f>IFERROR(+VLOOKUP(A102,Lockers!D:F,3,FALSE),FALSE)</f>
        <v>1</v>
      </c>
      <c r="N102" s="7" t="b">
        <f>IFERROR(+VLOOKUP(A102,Lockers!M:N,2,FALSE),FALSE)</f>
        <v>0</v>
      </c>
      <c r="O102" s="7" t="b">
        <f>IFERROR(+VLOOKUP(A102,BagStorage!A:D,3,FALSE),FALSE)</f>
        <v>0</v>
      </c>
      <c r="P102" s="29">
        <f>+VLOOKUP(C102,Food!A:B,2,FALSE)</f>
        <v>533</v>
      </c>
      <c r="Q102" s="75">
        <v>28</v>
      </c>
      <c r="R102"/>
      <c r="T102" s="76">
        <v>45678</v>
      </c>
    </row>
    <row r="103" spans="1:20" x14ac:dyDescent="0.25">
      <c r="A103" s="4" t="s">
        <v>341</v>
      </c>
      <c r="B103" t="s">
        <v>10</v>
      </c>
      <c r="C103" s="17" t="s">
        <v>25</v>
      </c>
      <c r="D103" s="17" t="s">
        <v>347</v>
      </c>
      <c r="E103" s="17">
        <v>2018</v>
      </c>
      <c r="F103" s="24" t="s">
        <v>412</v>
      </c>
      <c r="G103" s="18"/>
      <c r="H103" s="18"/>
      <c r="I103" s="18"/>
      <c r="J103" s="18"/>
      <c r="K103" s="18"/>
      <c r="L103" s="18"/>
      <c r="M103" s="7" t="b">
        <f>IFERROR(+VLOOKUP(A103,Lockers!D:F,3,FALSE),FALSE)</f>
        <v>1</v>
      </c>
      <c r="N103" s="7" t="b">
        <f>IFERROR(+VLOOKUP(A103,Lockers!M:N,2,FALSE),FALSE)</f>
        <v>0</v>
      </c>
      <c r="O103" s="7" t="b">
        <f>IFERROR(+VLOOKUP(A103,BagStorage!A:D,3,FALSE),FALSE)</f>
        <v>0</v>
      </c>
      <c r="P103" s="29">
        <f>+VLOOKUP(C103,Food!A:B,2,FALSE)</f>
        <v>533</v>
      </c>
      <c r="R103"/>
      <c r="T103" s="76">
        <v>45678</v>
      </c>
    </row>
    <row r="104" spans="1:20" x14ac:dyDescent="0.25">
      <c r="A104" s="4" t="s">
        <v>272</v>
      </c>
      <c r="B104" t="s">
        <v>10</v>
      </c>
      <c r="C104" s="17" t="s">
        <v>7</v>
      </c>
      <c r="D104" s="17" t="s">
        <v>347</v>
      </c>
      <c r="E104" s="17">
        <v>2016</v>
      </c>
      <c r="F104" s="24" t="s">
        <v>407</v>
      </c>
      <c r="G104" s="18"/>
      <c r="H104" s="18"/>
      <c r="I104" s="18"/>
      <c r="J104" s="18"/>
      <c r="K104" s="18"/>
      <c r="L104" s="18"/>
      <c r="M104" s="7" t="b">
        <f>IFERROR(+VLOOKUP(A104,Lockers!D:F,3,FALSE),FALSE)</f>
        <v>0</v>
      </c>
      <c r="N104" s="7" t="b">
        <f>IFERROR(+VLOOKUP(A104,Lockers!M:N,2,FALSE),FALSE)</f>
        <v>0</v>
      </c>
      <c r="O104" s="7" t="b">
        <f>IFERROR(+VLOOKUP(A104,BagStorage!A:D,3,FALSE),FALSE)</f>
        <v>0</v>
      </c>
      <c r="P104" s="29">
        <f>+VLOOKUP(C104,Food!A:B,2,FALSE)</f>
        <v>533</v>
      </c>
      <c r="R104"/>
      <c r="T104" s="76"/>
    </row>
    <row r="105" spans="1:20" x14ac:dyDescent="0.25">
      <c r="A105" s="4" t="s">
        <v>229</v>
      </c>
      <c r="B105" t="s">
        <v>580</v>
      </c>
      <c r="C105" s="12" t="s">
        <v>7</v>
      </c>
      <c r="D105" s="17" t="s">
        <v>347</v>
      </c>
      <c r="E105" s="17">
        <v>2017</v>
      </c>
      <c r="F105" s="24" t="s">
        <v>399</v>
      </c>
      <c r="G105" s="18"/>
      <c r="H105" s="18"/>
      <c r="I105" s="18"/>
      <c r="J105" s="18"/>
      <c r="K105" s="18"/>
      <c r="L105" s="18"/>
      <c r="M105" s="7" t="str">
        <f>IFERROR(+VLOOKUP(A105,Lockers!D:F,3,FALSE),FALSE)</f>
        <v>BOARD</v>
      </c>
      <c r="N105" s="7" t="b">
        <f>IFERROR(+VLOOKUP(A105,Lockers!M:N,2,FALSE),FALSE)</f>
        <v>0</v>
      </c>
      <c r="O105" s="7" t="b">
        <f>IFERROR(+VLOOKUP(A105,BagStorage!A:D,3,FALSE),FALSE)</f>
        <v>1</v>
      </c>
      <c r="P105" s="29">
        <f>+VLOOKUP(C105,Food!A:B,2,FALSE)</f>
        <v>533</v>
      </c>
      <c r="R105"/>
      <c r="T105" s="76"/>
    </row>
    <row r="106" spans="1:20" x14ac:dyDescent="0.25">
      <c r="A106" s="4" t="s">
        <v>998</v>
      </c>
      <c r="B106" t="s">
        <v>580</v>
      </c>
      <c r="C106" s="12" t="s">
        <v>7</v>
      </c>
      <c r="D106" s="17" t="s">
        <v>347</v>
      </c>
      <c r="E106" s="17">
        <v>2025</v>
      </c>
      <c r="F106" s="24">
        <v>1973</v>
      </c>
      <c r="G106" s="18"/>
      <c r="H106" s="18" t="s">
        <v>999</v>
      </c>
      <c r="I106" s="18"/>
      <c r="J106" s="18"/>
      <c r="K106" s="18"/>
      <c r="L106" s="18"/>
      <c r="M106" s="7" t="b">
        <f>IFERROR(+VLOOKUP(A106,Lockers!D:F,3,FALSE),FALSE)</f>
        <v>0</v>
      </c>
      <c r="N106" s="7" t="b">
        <f>IFERROR(+VLOOKUP(A106,Lockers!M:N,2,FALSE),FALSE)</f>
        <v>0</v>
      </c>
      <c r="O106" s="7" t="b">
        <f>IFERROR(+VLOOKUP(A106,BagStorage!A:D,3,FALSE),FALSE)</f>
        <v>0</v>
      </c>
      <c r="P106" s="29">
        <f>+VLOOKUP(C106,Food!A:B,2,FALSE)</f>
        <v>533</v>
      </c>
      <c r="R106"/>
      <c r="T106" s="76"/>
    </row>
    <row r="107" spans="1:20" x14ac:dyDescent="0.25">
      <c r="A107" s="4" t="s">
        <v>236</v>
      </c>
      <c r="B107" t="s">
        <v>10</v>
      </c>
      <c r="C107" s="17" t="s">
        <v>14</v>
      </c>
      <c r="D107" s="17" t="s">
        <v>433</v>
      </c>
      <c r="E107" s="17">
        <v>1998</v>
      </c>
      <c r="F107" s="17"/>
      <c r="G107" s="18" t="s">
        <v>119</v>
      </c>
      <c r="H107" s="18"/>
      <c r="I107" s="18"/>
      <c r="J107" s="18"/>
      <c r="K107" s="18"/>
      <c r="L107" s="18"/>
      <c r="M107" s="7" t="b">
        <f>IFERROR(+VLOOKUP(A107,Lockers!D:F,3,FALSE),FALSE)</f>
        <v>1</v>
      </c>
      <c r="N107" s="7" t="b">
        <f>IFERROR(+VLOOKUP(A107,Lockers!M:N,2,FALSE),FALSE)</f>
        <v>0</v>
      </c>
      <c r="O107" s="7" t="b">
        <f>IFERROR(+VLOOKUP(A107,BagStorage!A:D,3,FALSE),FALSE)</f>
        <v>0</v>
      </c>
      <c r="P107" s="29" t="s">
        <v>988</v>
      </c>
      <c r="R107" s="2" t="s">
        <v>348</v>
      </c>
      <c r="T107" s="76"/>
    </row>
    <row r="108" spans="1:20" x14ac:dyDescent="0.25">
      <c r="A108" s="4" t="s">
        <v>622</v>
      </c>
      <c r="B108" t="s">
        <v>10</v>
      </c>
      <c r="C108" s="17" t="s">
        <v>25</v>
      </c>
      <c r="D108" s="17" t="s">
        <v>347</v>
      </c>
      <c r="E108" s="17">
        <v>2022</v>
      </c>
      <c r="F108" s="24" t="s">
        <v>359</v>
      </c>
      <c r="G108" s="18" t="s">
        <v>626</v>
      </c>
      <c r="H108" s="18"/>
      <c r="I108" s="18"/>
      <c r="J108" s="18"/>
      <c r="K108" s="18"/>
      <c r="L108" s="18"/>
      <c r="M108" s="7" t="b">
        <f>IFERROR(+VLOOKUP(A108,Lockers!D:F,3,FALSE),FALSE)</f>
        <v>0</v>
      </c>
      <c r="N108" s="7" t="b">
        <f>IFERROR(+VLOOKUP(A108,Lockers!M:N,2,FALSE),FALSE)</f>
        <v>0</v>
      </c>
      <c r="O108" s="7" t="b">
        <f>IFERROR(+VLOOKUP(A108,BagStorage!A:D,3,FALSE),FALSE)</f>
        <v>0</v>
      </c>
      <c r="P108" s="29">
        <f>+VLOOKUP(C108,Food!A:B,2,FALSE)</f>
        <v>533</v>
      </c>
      <c r="Q108" s="75">
        <v>28</v>
      </c>
      <c r="R108"/>
      <c r="T108" s="76">
        <v>45706</v>
      </c>
    </row>
    <row r="109" spans="1:20" x14ac:dyDescent="0.25">
      <c r="A109" s="4" t="s">
        <v>51</v>
      </c>
      <c r="B109" t="s">
        <v>10</v>
      </c>
      <c r="C109" s="17" t="s">
        <v>25</v>
      </c>
      <c r="D109" s="17" t="s">
        <v>347</v>
      </c>
      <c r="E109" s="17">
        <v>2018</v>
      </c>
      <c r="F109" s="24" t="s">
        <v>413</v>
      </c>
      <c r="G109" s="18" t="s">
        <v>68</v>
      </c>
      <c r="H109" s="18"/>
      <c r="I109" s="18"/>
      <c r="J109" s="18"/>
      <c r="K109" s="18"/>
      <c r="L109" s="18"/>
      <c r="M109" s="7" t="b">
        <f>IFERROR(+VLOOKUP(A109,Lockers!D:F,3,FALSE),FALSE)</f>
        <v>0</v>
      </c>
      <c r="N109" s="7" t="b">
        <f>IFERROR(+VLOOKUP(A109,Lockers!M:N,2,FALSE),FALSE)</f>
        <v>0</v>
      </c>
      <c r="O109" s="7" t="b">
        <f>IFERROR(+VLOOKUP(A109,BagStorage!A:D,3,FALSE),FALSE)</f>
        <v>1</v>
      </c>
      <c r="P109" s="29">
        <f>+VLOOKUP(C109,Food!A:B,2,FALSE)</f>
        <v>533</v>
      </c>
      <c r="R109"/>
      <c r="T109" s="76"/>
    </row>
    <row r="110" spans="1:20" x14ac:dyDescent="0.25">
      <c r="A110" s="4" t="s">
        <v>973</v>
      </c>
      <c r="B110" t="s">
        <v>10</v>
      </c>
      <c r="C110" s="17" t="s">
        <v>7</v>
      </c>
      <c r="D110" s="17" t="s">
        <v>347</v>
      </c>
      <c r="E110" s="17">
        <v>2025</v>
      </c>
      <c r="F110" s="24">
        <v>1975</v>
      </c>
      <c r="G110" s="18"/>
      <c r="H110" s="18"/>
      <c r="I110" s="18"/>
      <c r="J110" s="18"/>
      <c r="K110" s="18"/>
      <c r="L110" s="18"/>
      <c r="M110" s="7" t="b">
        <f>IFERROR(+VLOOKUP(A110,Lockers!D:F,3,FALSE),FALSE)</f>
        <v>0</v>
      </c>
      <c r="N110" s="7" t="b">
        <f>IFERROR(+VLOOKUP(A110,Lockers!M:N,2,FALSE),FALSE)</f>
        <v>0</v>
      </c>
      <c r="O110" s="7" t="b">
        <f>IFERROR(+VLOOKUP(A110,BagStorage!A:D,3,FALSE),FALSE)</f>
        <v>0</v>
      </c>
      <c r="P110" s="29">
        <f>+VLOOKUP(C110,Food!A:B,2,FALSE)</f>
        <v>533</v>
      </c>
      <c r="R110"/>
      <c r="T110" s="76"/>
    </row>
    <row r="111" spans="1:20" x14ac:dyDescent="0.25">
      <c r="A111" s="4" t="s">
        <v>170</v>
      </c>
      <c r="B111" t="s">
        <v>580</v>
      </c>
      <c r="C111" s="12" t="s">
        <v>7</v>
      </c>
      <c r="D111" s="95" t="s">
        <v>433</v>
      </c>
      <c r="E111" s="17">
        <v>2008</v>
      </c>
      <c r="F111" s="17"/>
      <c r="G111" s="18"/>
      <c r="H111" s="18"/>
      <c r="I111" s="18"/>
      <c r="J111" s="18"/>
      <c r="K111" s="18" t="s">
        <v>255</v>
      </c>
      <c r="L111" s="18"/>
      <c r="M111" s="7" t="b">
        <f>IFERROR(+VLOOKUP(A111,Lockers!D:F,3,FALSE),FALSE)</f>
        <v>0</v>
      </c>
      <c r="N111" s="7" t="b">
        <f>IFERROR(+VLOOKUP(A111,Lockers!M:N,2,FALSE),FALSE)</f>
        <v>0</v>
      </c>
      <c r="O111" s="7" t="b">
        <f>IFERROR(+VLOOKUP(A111,BagStorage!A:D,3,FALSE),FALSE)</f>
        <v>1</v>
      </c>
      <c r="P111" s="29" t="s">
        <v>988</v>
      </c>
      <c r="R111"/>
      <c r="T111" s="76"/>
    </row>
    <row r="112" spans="1:20" x14ac:dyDescent="0.25">
      <c r="A112" s="4" t="s">
        <v>173</v>
      </c>
      <c r="B112" t="s">
        <v>10</v>
      </c>
      <c r="C112" s="17" t="s">
        <v>7</v>
      </c>
      <c r="D112" s="17" t="s">
        <v>347</v>
      </c>
      <c r="E112" s="17">
        <v>2008</v>
      </c>
      <c r="F112" s="17"/>
      <c r="G112" s="19" t="s">
        <v>174</v>
      </c>
      <c r="H112" s="19"/>
      <c r="I112" s="18"/>
      <c r="J112" s="18"/>
      <c r="K112" s="18"/>
      <c r="L112" s="18"/>
      <c r="M112" s="7" t="b">
        <f>IFERROR(+VLOOKUP(A112,Lockers!D:F,3,FALSE),FALSE)</f>
        <v>0</v>
      </c>
      <c r="N112" s="7" t="b">
        <f>IFERROR(+VLOOKUP(A112,Lockers!M:N,2,FALSE),FALSE)</f>
        <v>0</v>
      </c>
      <c r="O112" s="7" t="b">
        <f>IFERROR(+VLOOKUP(A112,BagStorage!A:D,3,FALSE),FALSE)</f>
        <v>0</v>
      </c>
      <c r="P112" s="29">
        <f>+VLOOKUP(C112,Food!A:B,2,FALSE)</f>
        <v>533</v>
      </c>
      <c r="R112"/>
      <c r="T112" s="76"/>
    </row>
    <row r="113" spans="1:20" x14ac:dyDescent="0.25">
      <c r="A113" s="4" t="s">
        <v>49</v>
      </c>
      <c r="B113" t="s">
        <v>10</v>
      </c>
      <c r="C113" s="17" t="s">
        <v>7</v>
      </c>
      <c r="D113" s="17" t="s">
        <v>347</v>
      </c>
      <c r="E113" s="17">
        <v>1989</v>
      </c>
      <c r="F113" s="17"/>
      <c r="G113" s="18" t="s">
        <v>214</v>
      </c>
      <c r="H113" s="18"/>
      <c r="I113" s="18"/>
      <c r="J113" s="18"/>
      <c r="K113" s="18"/>
      <c r="L113" s="18"/>
      <c r="M113" s="7" t="b">
        <f>IFERROR(+VLOOKUP(A113,Lockers!D:F,3,FALSE),FALSE)</f>
        <v>0</v>
      </c>
      <c r="N113" s="7" t="b">
        <f>IFERROR(+VLOOKUP(A113,Lockers!M:N,2,FALSE),FALSE)</f>
        <v>0</v>
      </c>
      <c r="O113" s="7" t="b">
        <f>IFERROR(+VLOOKUP(A113,BagStorage!A:D,3,FALSE),FALSE)</f>
        <v>0</v>
      </c>
      <c r="P113" s="29">
        <f>+VLOOKUP(C113,Food!A:B,2,FALSE)</f>
        <v>533</v>
      </c>
      <c r="R113"/>
      <c r="T113" s="76"/>
    </row>
    <row r="114" spans="1:20" x14ac:dyDescent="0.25">
      <c r="A114" s="4" t="s">
        <v>958</v>
      </c>
      <c r="B114" t="s">
        <v>580</v>
      </c>
      <c r="C114" s="17" t="s">
        <v>25</v>
      </c>
      <c r="D114" s="17" t="s">
        <v>347</v>
      </c>
      <c r="E114" s="17">
        <v>2025</v>
      </c>
      <c r="F114" s="17">
        <v>1992</v>
      </c>
      <c r="G114" s="18"/>
      <c r="H114" s="18"/>
      <c r="I114" s="18"/>
      <c r="J114" s="18"/>
      <c r="K114" s="18"/>
      <c r="L114" s="18"/>
      <c r="M114" s="7" t="b">
        <f>IFERROR(+VLOOKUP(A114,Lockers!D:F,3,FALSE),FALSE)</f>
        <v>1</v>
      </c>
      <c r="N114" s="7" t="b">
        <f>IFERROR(+VLOOKUP(A114,Lockers!M:N,2,FALSE),FALSE)</f>
        <v>0</v>
      </c>
      <c r="O114" s="7" t="b">
        <f>IFERROR(+VLOOKUP(A114,BagStorage!A:D,3,FALSE),FALSE)</f>
        <v>1</v>
      </c>
      <c r="P114" s="29">
        <f>+VLOOKUP(C114,Food!A:B,2,FALSE)</f>
        <v>533</v>
      </c>
      <c r="R114"/>
      <c r="T114" s="76"/>
    </row>
    <row r="115" spans="1:20" x14ac:dyDescent="0.25">
      <c r="A115" s="4" t="s">
        <v>219</v>
      </c>
      <c r="B115" t="s">
        <v>986</v>
      </c>
      <c r="C115" s="17" t="s">
        <v>16</v>
      </c>
      <c r="D115" s="17" t="s">
        <v>347</v>
      </c>
      <c r="E115" s="17">
        <v>2016</v>
      </c>
      <c r="F115" s="24" t="s">
        <v>414</v>
      </c>
      <c r="G115" s="18"/>
      <c r="H115" s="18"/>
      <c r="I115" s="18" t="s">
        <v>220</v>
      </c>
      <c r="J115" s="18"/>
      <c r="K115" s="18"/>
      <c r="L115" s="18"/>
      <c r="M115" s="7" t="b">
        <f>IFERROR(+VLOOKUP(A115,Lockers!D:F,3,FALSE),FALSE)</f>
        <v>0</v>
      </c>
      <c r="N115" s="7" t="b">
        <f>IFERROR(+VLOOKUP(A115,Lockers!M:N,2,FALSE),FALSE)</f>
        <v>0</v>
      </c>
      <c r="O115" s="7" t="b">
        <f>IFERROR(+VLOOKUP(A115,BagStorage!A:D,3,FALSE),FALSE)</f>
        <v>0</v>
      </c>
      <c r="P115" s="29">
        <f>+VLOOKUP(C115,Food!A:B,2,FALSE)</f>
        <v>373</v>
      </c>
      <c r="R115" s="2" t="s">
        <v>348</v>
      </c>
      <c r="T115" s="76"/>
    </row>
    <row r="116" spans="1:20" x14ac:dyDescent="0.25">
      <c r="A116" s="4" t="s">
        <v>920</v>
      </c>
      <c r="B116" t="s">
        <v>10</v>
      </c>
      <c r="C116" s="17" t="s">
        <v>25</v>
      </c>
      <c r="D116" s="17" t="s">
        <v>347</v>
      </c>
      <c r="E116" s="17">
        <v>2024</v>
      </c>
      <c r="F116" s="24">
        <v>1985</v>
      </c>
      <c r="G116" s="18"/>
      <c r="H116" s="18" t="s">
        <v>921</v>
      </c>
      <c r="I116" s="18"/>
      <c r="J116" s="18"/>
      <c r="K116" s="18"/>
      <c r="L116" s="18"/>
      <c r="M116" s="7" t="b">
        <f>IFERROR(+VLOOKUP(A116,Lockers!D:F,3,FALSE),FALSE)</f>
        <v>0</v>
      </c>
      <c r="N116" s="7" t="b">
        <f>IFERROR(+VLOOKUP(A116,Lockers!M:N,2,FALSE),FALSE)</f>
        <v>0</v>
      </c>
      <c r="O116" s="7" t="b">
        <f>IFERROR(+VLOOKUP(A116,BagStorage!A:D,3,FALSE),FALSE)</f>
        <v>0</v>
      </c>
      <c r="P116" s="29">
        <f>+VLOOKUP(C116,Food!A:B,2,FALSE)</f>
        <v>533</v>
      </c>
      <c r="T116" s="76">
        <v>45706</v>
      </c>
    </row>
    <row r="117" spans="1:20" x14ac:dyDescent="0.25">
      <c r="A117" s="4" t="s">
        <v>780</v>
      </c>
      <c r="B117" t="s">
        <v>10</v>
      </c>
      <c r="C117" s="17" t="s">
        <v>25</v>
      </c>
      <c r="D117" s="17" t="s">
        <v>347</v>
      </c>
      <c r="E117" s="17">
        <v>2023</v>
      </c>
      <c r="F117" s="24">
        <v>1984</v>
      </c>
      <c r="G117" s="18"/>
      <c r="H117" s="18"/>
      <c r="I117" s="18"/>
      <c r="J117" s="18"/>
      <c r="K117" s="18"/>
      <c r="L117" s="18"/>
      <c r="M117" s="7" t="b">
        <f>IFERROR(+VLOOKUP(A117,Lockers!D:F,3,FALSE),FALSE)</f>
        <v>1</v>
      </c>
      <c r="N117" s="7" t="b">
        <f>IFERROR(+VLOOKUP(A117,Lockers!M:N,2,FALSE),FALSE)</f>
        <v>0</v>
      </c>
      <c r="O117" s="7" t="b">
        <f>IFERROR(+VLOOKUP(A117,BagStorage!A:D,3,FALSE),FALSE)</f>
        <v>1</v>
      </c>
      <c r="P117" s="29">
        <f>+VLOOKUP(C117,Food!A:B,2,FALSE)</f>
        <v>533</v>
      </c>
      <c r="R117"/>
      <c r="T117" s="76">
        <v>45688</v>
      </c>
    </row>
    <row r="118" spans="1:20" x14ac:dyDescent="0.25">
      <c r="A118" s="4" t="s">
        <v>385</v>
      </c>
      <c r="B118" t="s">
        <v>10</v>
      </c>
      <c r="C118" s="17" t="s">
        <v>14</v>
      </c>
      <c r="D118" s="17" t="s">
        <v>433</v>
      </c>
      <c r="E118" s="17">
        <v>2003</v>
      </c>
      <c r="F118" s="24" t="s">
        <v>415</v>
      </c>
      <c r="G118" s="18"/>
      <c r="H118" s="18"/>
      <c r="I118" s="18"/>
      <c r="J118" s="18"/>
      <c r="K118" s="18"/>
      <c r="L118" s="18"/>
      <c r="M118" s="7" t="b">
        <f>IFERROR(+VLOOKUP(A118,Lockers!D:F,3,FALSE),FALSE)</f>
        <v>0</v>
      </c>
      <c r="N118" s="7" t="b">
        <f>IFERROR(+VLOOKUP(A118,Lockers!M:N,2,FALSE),FALSE)</f>
        <v>0</v>
      </c>
      <c r="O118" s="7" t="b">
        <f>IFERROR(+VLOOKUP(A118,BagStorage!A:D,3,FALSE),FALSE)</f>
        <v>0</v>
      </c>
      <c r="P118" s="29" t="s">
        <v>988</v>
      </c>
      <c r="R118" s="2" t="s">
        <v>348</v>
      </c>
      <c r="T118" s="76"/>
    </row>
    <row r="119" spans="1:20" x14ac:dyDescent="0.25">
      <c r="A119" s="4" t="s">
        <v>386</v>
      </c>
      <c r="B119" t="s">
        <v>10</v>
      </c>
      <c r="C119" s="17" t="s">
        <v>14</v>
      </c>
      <c r="D119" s="17" t="s">
        <v>347</v>
      </c>
      <c r="E119" s="17">
        <v>1982</v>
      </c>
      <c r="F119" s="24" t="s">
        <v>416</v>
      </c>
      <c r="G119" s="18"/>
      <c r="H119" s="18"/>
      <c r="I119" s="18"/>
      <c r="J119" s="18"/>
      <c r="K119" s="18"/>
      <c r="L119" s="18"/>
      <c r="M119" s="7" t="b">
        <f>IFERROR(+VLOOKUP(A119,Lockers!D:F,3,FALSE),FALSE)</f>
        <v>1</v>
      </c>
      <c r="N119" s="7" t="b">
        <f>IFERROR(+VLOOKUP(A119,Lockers!M:N,2,FALSE),FALSE)</f>
        <v>0</v>
      </c>
      <c r="O119" s="7" t="b">
        <f>IFERROR(+VLOOKUP(A119,BagStorage!A:D,3,FALSE),FALSE)</f>
        <v>1</v>
      </c>
      <c r="P119" s="29">
        <f>+VLOOKUP(C119,Food!A:B,2,FALSE)</f>
        <v>533</v>
      </c>
      <c r="R119" s="2" t="s">
        <v>348</v>
      </c>
      <c r="T119" s="76">
        <v>45678</v>
      </c>
    </row>
    <row r="120" spans="1:20" x14ac:dyDescent="0.25">
      <c r="A120" s="4" t="s">
        <v>819</v>
      </c>
      <c r="B120" t="s">
        <v>10</v>
      </c>
      <c r="C120" s="17" t="s">
        <v>25</v>
      </c>
      <c r="D120" s="17" t="s">
        <v>347</v>
      </c>
      <c r="E120" s="17">
        <v>2023</v>
      </c>
      <c r="F120" s="24">
        <v>1978</v>
      </c>
      <c r="G120" s="64" t="s">
        <v>820</v>
      </c>
      <c r="H120" s="64"/>
      <c r="I120" s="19"/>
      <c r="J120" s="19" t="s">
        <v>821</v>
      </c>
      <c r="K120" s="18"/>
      <c r="L120" s="18"/>
      <c r="M120" s="7" t="b">
        <f>IFERROR(+VLOOKUP(A120,Lockers!D:F,3,FALSE),FALSE)</f>
        <v>0</v>
      </c>
      <c r="N120" s="7" t="b">
        <f>IFERROR(+VLOOKUP(A120,Lockers!M:N,2,FALSE),FALSE)</f>
        <v>0</v>
      </c>
      <c r="O120" s="7" t="b">
        <f>IFERROR(+VLOOKUP(A120,BagStorage!A:D,3,FALSE),FALSE)</f>
        <v>0</v>
      </c>
      <c r="P120" s="29">
        <f>+VLOOKUP(C120,Food!A:B,2,FALSE)</f>
        <v>533</v>
      </c>
      <c r="R120"/>
      <c r="T120" s="76">
        <v>45691</v>
      </c>
    </row>
    <row r="121" spans="1:20" x14ac:dyDescent="0.25">
      <c r="A121" s="4" t="s">
        <v>221</v>
      </c>
      <c r="B121" t="s">
        <v>10</v>
      </c>
      <c r="C121" s="17" t="s">
        <v>25</v>
      </c>
      <c r="D121" s="17" t="s">
        <v>347</v>
      </c>
      <c r="E121" s="17">
        <v>2016</v>
      </c>
      <c r="F121" s="17"/>
      <c r="G121" s="18"/>
      <c r="H121" s="18"/>
      <c r="I121" s="18"/>
      <c r="J121" s="18"/>
      <c r="K121" s="18"/>
      <c r="L121" s="18"/>
      <c r="M121" s="7" t="b">
        <f>IFERROR(+VLOOKUP(A121,Lockers!D:F,3,FALSE),FALSE)</f>
        <v>0</v>
      </c>
      <c r="N121" s="7" t="b">
        <f>IFERROR(+VLOOKUP(A121,Lockers!M:N,2,FALSE),FALSE)</f>
        <v>0</v>
      </c>
      <c r="O121" s="7" t="b">
        <f>IFERROR(+VLOOKUP(A121,BagStorage!A:D,3,FALSE),FALSE)</f>
        <v>0</v>
      </c>
      <c r="P121" s="29">
        <f>+VLOOKUP(C121,Food!A:B,2,FALSE)</f>
        <v>533</v>
      </c>
      <c r="R121"/>
      <c r="T121" s="76"/>
    </row>
    <row r="122" spans="1:20" x14ac:dyDescent="0.25">
      <c r="A122" s="4" t="s">
        <v>163</v>
      </c>
      <c r="B122" t="s">
        <v>10</v>
      </c>
      <c r="C122" s="17" t="s">
        <v>7</v>
      </c>
      <c r="D122" s="17" t="s">
        <v>347</v>
      </c>
      <c r="E122" s="17">
        <v>2006</v>
      </c>
      <c r="F122" s="17"/>
      <c r="G122" s="18"/>
      <c r="H122" s="18"/>
      <c r="I122" s="18"/>
      <c r="J122" s="18"/>
      <c r="K122" s="18" t="s">
        <v>164</v>
      </c>
      <c r="L122" s="18"/>
      <c r="M122" s="7" t="str">
        <f>IFERROR(+VLOOKUP(A122,Lockers!D:F,3,FALSE),FALSE)</f>
        <v>BOARD</v>
      </c>
      <c r="N122" s="7" t="b">
        <f>IFERROR(+VLOOKUP(A122,Lockers!M:N,2,FALSE),FALSE)</f>
        <v>0</v>
      </c>
      <c r="O122" s="7" t="b">
        <f>IFERROR(+VLOOKUP(A122,BagStorage!A:D,3,FALSE),FALSE)</f>
        <v>0</v>
      </c>
      <c r="P122" s="29">
        <f>+VLOOKUP(C122,Food!A:B,2,FALSE)</f>
        <v>533</v>
      </c>
      <c r="R122"/>
      <c r="T122" s="76"/>
    </row>
    <row r="123" spans="1:20" x14ac:dyDescent="0.25">
      <c r="A123" s="4" t="s">
        <v>128</v>
      </c>
      <c r="B123" t="s">
        <v>10</v>
      </c>
      <c r="C123" s="17" t="s">
        <v>25</v>
      </c>
      <c r="D123" s="17" t="s">
        <v>347</v>
      </c>
      <c r="E123" s="17">
        <v>2021</v>
      </c>
      <c r="F123" s="24" t="s">
        <v>401</v>
      </c>
      <c r="G123" s="18"/>
      <c r="H123" s="18"/>
      <c r="I123" s="18"/>
      <c r="J123" s="18"/>
      <c r="K123" s="18" t="s">
        <v>593</v>
      </c>
      <c r="L123" s="18"/>
      <c r="M123" s="7" t="b">
        <f>IFERROR(+VLOOKUP(A123,Lockers!D:F,3,FALSE),FALSE)</f>
        <v>0</v>
      </c>
      <c r="N123" s="7" t="b">
        <f>IFERROR(+VLOOKUP(A123,Lockers!M:N,2,FALSE),FALSE)</f>
        <v>0</v>
      </c>
      <c r="O123" s="7" t="b">
        <f>IFERROR(+VLOOKUP(A123,BagStorage!A:D,3,FALSE),FALSE)</f>
        <v>0</v>
      </c>
      <c r="P123" s="29">
        <f>+VLOOKUP(C123,Food!A:B,2,FALSE)</f>
        <v>533</v>
      </c>
      <c r="R123"/>
      <c r="S123" s="2" t="s">
        <v>348</v>
      </c>
      <c r="T123" s="76">
        <v>45658</v>
      </c>
    </row>
    <row r="124" spans="1:20" x14ac:dyDescent="0.25">
      <c r="A124" s="4" t="s">
        <v>940</v>
      </c>
      <c r="B124" t="s">
        <v>10</v>
      </c>
      <c r="C124" s="17" t="s">
        <v>7</v>
      </c>
      <c r="D124" s="17" t="s">
        <v>347</v>
      </c>
      <c r="E124" s="17">
        <v>2024</v>
      </c>
      <c r="F124" s="24">
        <v>1994</v>
      </c>
      <c r="G124" s="18"/>
      <c r="H124" s="18"/>
      <c r="I124" s="18"/>
      <c r="J124" s="18"/>
      <c r="K124" s="18"/>
      <c r="L124" s="18"/>
      <c r="M124" s="7" t="b">
        <f>IFERROR(+VLOOKUP(A124,Lockers!D:F,3,FALSE),FALSE)</f>
        <v>0</v>
      </c>
      <c r="N124" s="7" t="b">
        <f>IFERROR(+VLOOKUP(A124,Lockers!M:N,2,FALSE),FALSE)</f>
        <v>0</v>
      </c>
      <c r="O124" s="7" t="b">
        <f>IFERROR(+VLOOKUP(A124,BagStorage!A:D,3,FALSE),FALSE)</f>
        <v>0</v>
      </c>
      <c r="P124" s="29">
        <f>+VLOOKUP(C124,Food!A:B,2,FALSE)</f>
        <v>533</v>
      </c>
      <c r="R124"/>
      <c r="T124" s="76"/>
    </row>
    <row r="125" spans="1:20" x14ac:dyDescent="0.25">
      <c r="A125" s="4" t="s">
        <v>203</v>
      </c>
      <c r="B125" t="s">
        <v>10</v>
      </c>
      <c r="C125" s="17" t="s">
        <v>7</v>
      </c>
      <c r="D125" s="17" t="s">
        <v>347</v>
      </c>
      <c r="E125" s="17">
        <v>2016</v>
      </c>
      <c r="F125" s="24" t="s">
        <v>352</v>
      </c>
      <c r="G125" s="18"/>
      <c r="H125" s="18"/>
      <c r="I125" s="18"/>
      <c r="J125" s="18"/>
      <c r="K125" s="18"/>
      <c r="L125" s="18"/>
      <c r="M125" s="7" t="b">
        <f>IFERROR(+VLOOKUP(A125,Lockers!D:F,3,FALSE),FALSE)</f>
        <v>0</v>
      </c>
      <c r="N125" s="7" t="b">
        <f>IFERROR(+VLOOKUP(A125,Lockers!M:N,2,FALSE),FALSE)</f>
        <v>0</v>
      </c>
      <c r="O125" s="7" t="b">
        <f>IFERROR(+VLOOKUP(A125,BagStorage!A:D,3,FALSE),FALSE)</f>
        <v>0</v>
      </c>
      <c r="P125" s="29">
        <f>+VLOOKUP(C125,Food!A:B,2,FALSE)</f>
        <v>533</v>
      </c>
      <c r="R125"/>
      <c r="T125" s="76">
        <v>45702</v>
      </c>
    </row>
    <row r="126" spans="1:20" x14ac:dyDescent="0.25">
      <c r="A126" s="4" t="s">
        <v>288</v>
      </c>
      <c r="B126" t="s">
        <v>580</v>
      </c>
      <c r="C126" s="17" t="s">
        <v>26</v>
      </c>
      <c r="D126" s="17" t="s">
        <v>347</v>
      </c>
      <c r="E126" s="17">
        <v>2021</v>
      </c>
      <c r="F126" s="24" t="s">
        <v>354</v>
      </c>
      <c r="G126" s="18"/>
      <c r="H126" s="18"/>
      <c r="I126" s="18"/>
      <c r="J126" s="18"/>
      <c r="K126" s="18"/>
      <c r="L126" s="18"/>
      <c r="M126" s="7" t="b">
        <f>IFERROR(+VLOOKUP(A126,Lockers!D:F,3,FALSE),FALSE)</f>
        <v>0</v>
      </c>
      <c r="N126" s="7" t="b">
        <f>IFERROR(+VLOOKUP(A126,Lockers!M:N,2,FALSE),FALSE)</f>
        <v>0</v>
      </c>
      <c r="O126" s="7" t="b">
        <f>IFERROR(+VLOOKUP(A125,BagStorage!A:D,3,FALSE),FALSE)</f>
        <v>0</v>
      </c>
      <c r="P126" s="29" t="str">
        <f>+VLOOKUP(C126,Food!A:B,2,FALSE)</f>
        <v>None</v>
      </c>
      <c r="R126"/>
      <c r="T126" s="76"/>
    </row>
    <row r="127" spans="1:20" x14ac:dyDescent="0.25">
      <c r="A127" s="4" t="s">
        <v>112</v>
      </c>
      <c r="B127" t="s">
        <v>10</v>
      </c>
      <c r="C127" s="17" t="s">
        <v>9</v>
      </c>
      <c r="D127" s="17" t="s">
        <v>347</v>
      </c>
      <c r="E127" s="17">
        <v>2018</v>
      </c>
      <c r="F127" s="17"/>
      <c r="G127" s="18"/>
      <c r="H127" s="18"/>
      <c r="I127" s="18"/>
      <c r="J127" s="18"/>
      <c r="K127" s="18"/>
      <c r="L127" s="18"/>
      <c r="M127" s="7" t="b">
        <f>IFERROR(+VLOOKUP(A127,Lockers!D:F,3,FALSE),FALSE)</f>
        <v>0</v>
      </c>
      <c r="N127" s="7" t="b">
        <f>IFERROR(+VLOOKUP(A127,Lockers!M:N,2,FALSE),FALSE)</f>
        <v>0</v>
      </c>
      <c r="O127" s="7" t="b">
        <f>IFERROR(+VLOOKUP(A127,BagStorage!A:D,3,FALSE),FALSE)</f>
        <v>0</v>
      </c>
      <c r="P127" s="29">
        <f>+VLOOKUP(C127,Food!A:B,2,FALSE)</f>
        <v>373</v>
      </c>
      <c r="R127"/>
      <c r="T127" s="76"/>
    </row>
    <row r="128" spans="1:20" x14ac:dyDescent="0.25">
      <c r="A128" s="4" t="s">
        <v>106</v>
      </c>
      <c r="B128" t="s">
        <v>10</v>
      </c>
      <c r="C128" s="17" t="s">
        <v>7</v>
      </c>
      <c r="D128" s="17" t="s">
        <v>347</v>
      </c>
      <c r="E128" s="17">
        <v>2015</v>
      </c>
      <c r="F128" s="24" t="s">
        <v>403</v>
      </c>
      <c r="G128" s="18"/>
      <c r="H128" s="18"/>
      <c r="I128" s="18"/>
      <c r="J128" s="18"/>
      <c r="K128" s="18"/>
      <c r="L128" s="18"/>
      <c r="M128" s="7" t="b">
        <f>IFERROR(+VLOOKUP(A128,Lockers!D:F,3,FALSE),FALSE)</f>
        <v>0</v>
      </c>
      <c r="N128" s="7" t="b">
        <f>IFERROR(+VLOOKUP(A128,Lockers!M:N,2,FALSE),FALSE)</f>
        <v>0</v>
      </c>
      <c r="O128" s="7" t="b">
        <f>IFERROR(+VLOOKUP(A128,BagStorage!A:D,3,FALSE),FALSE)</f>
        <v>0</v>
      </c>
      <c r="P128" s="29">
        <f>+VLOOKUP(C128,Food!A:B,2,FALSE)</f>
        <v>533</v>
      </c>
      <c r="R128"/>
      <c r="T128" s="76">
        <v>45702</v>
      </c>
    </row>
    <row r="129" spans="1:20" x14ac:dyDescent="0.25">
      <c r="A129" s="4" t="s">
        <v>278</v>
      </c>
      <c r="B129" t="s">
        <v>580</v>
      </c>
      <c r="C129" s="17" t="s">
        <v>7</v>
      </c>
      <c r="D129" s="17" t="s">
        <v>347</v>
      </c>
      <c r="E129" s="17">
        <v>2004</v>
      </c>
      <c r="F129" s="17"/>
      <c r="G129" s="18"/>
      <c r="H129" s="18"/>
      <c r="I129" s="18"/>
      <c r="J129" s="18"/>
      <c r="K129" s="18"/>
      <c r="L129" s="18"/>
      <c r="M129" s="7" t="b">
        <f>IFERROR(+VLOOKUP(A129,Lockers!D:F,3,FALSE),FALSE)</f>
        <v>0</v>
      </c>
      <c r="N129" s="7" t="b">
        <f>IFERROR(+VLOOKUP(A129,Lockers!M:N,2,FALSE),FALSE)</f>
        <v>0</v>
      </c>
      <c r="O129" s="7" t="b">
        <f>IFERROR(+VLOOKUP(A129,BagStorage!A:D,3,FALSE),FALSE)</f>
        <v>0</v>
      </c>
      <c r="P129" s="29">
        <f>+VLOOKUP(C129,Food!A:B,2,FALSE)</f>
        <v>533</v>
      </c>
      <c r="R129"/>
      <c r="T129" s="76"/>
    </row>
    <row r="130" spans="1:20" x14ac:dyDescent="0.25">
      <c r="A130" s="4" t="s">
        <v>110</v>
      </c>
      <c r="B130" t="s">
        <v>10</v>
      </c>
      <c r="C130" s="17" t="s">
        <v>16</v>
      </c>
      <c r="D130" s="17" t="s">
        <v>347</v>
      </c>
      <c r="E130" s="17">
        <v>1997</v>
      </c>
      <c r="F130" s="17">
        <v>1947</v>
      </c>
      <c r="G130" s="18" t="s">
        <v>850</v>
      </c>
      <c r="H130" s="18"/>
      <c r="I130" s="18"/>
      <c r="J130" s="18"/>
      <c r="K130" s="18"/>
      <c r="L130" s="18"/>
      <c r="M130" s="7" t="b">
        <f>IFERROR(+VLOOKUP(A130,Lockers!D:F,3,FALSE),FALSE)</f>
        <v>0</v>
      </c>
      <c r="N130" s="7" t="b">
        <f>IFERROR(+VLOOKUP(A130,Lockers!M:N,2,FALSE),FALSE)</f>
        <v>0</v>
      </c>
      <c r="O130" s="7" t="b">
        <f>IFERROR(+VLOOKUP(A130,BagStorage!A:D,3,FALSE),FALSE)</f>
        <v>0</v>
      </c>
      <c r="P130" s="29">
        <f>+VLOOKUP(C130,Food!A:B,2,FALSE)</f>
        <v>373</v>
      </c>
      <c r="R130"/>
      <c r="T130" s="76"/>
    </row>
    <row r="131" spans="1:20" x14ac:dyDescent="0.25">
      <c r="A131" s="4" t="s">
        <v>46</v>
      </c>
      <c r="B131" t="s">
        <v>10</v>
      </c>
      <c r="C131" s="12" t="s">
        <v>17</v>
      </c>
      <c r="D131" s="17" t="s">
        <v>347</v>
      </c>
      <c r="E131" s="17">
        <v>2024</v>
      </c>
      <c r="F131" s="17">
        <v>1984</v>
      </c>
      <c r="G131" s="18"/>
      <c r="H131" s="18"/>
      <c r="I131" s="18"/>
      <c r="J131" s="18"/>
      <c r="K131" s="18"/>
      <c r="L131" s="18"/>
      <c r="M131" s="7" t="b">
        <f>IFERROR(+VLOOKUP(A131,Lockers!D:F,3,FALSE),FALSE)</f>
        <v>0</v>
      </c>
      <c r="N131" s="7" t="b">
        <f>IFERROR(+VLOOKUP(A131,Lockers!M:N,2,FALSE),FALSE)</f>
        <v>0</v>
      </c>
      <c r="O131" s="7" t="b">
        <f>IFERROR(+VLOOKUP(A131,BagStorage!A:D,3,FALSE),FALSE)</f>
        <v>0</v>
      </c>
      <c r="P131" s="29" t="str">
        <f>+VLOOKUP(C131,Food!A:B,2,FALSE)</f>
        <v>None</v>
      </c>
      <c r="R131"/>
      <c r="T131" s="37"/>
    </row>
    <row r="132" spans="1:20" x14ac:dyDescent="0.25">
      <c r="A132" s="4" t="s">
        <v>195</v>
      </c>
      <c r="B132" t="s">
        <v>10</v>
      </c>
      <c r="C132" s="12" t="s">
        <v>17</v>
      </c>
      <c r="D132" s="17" t="s">
        <v>347</v>
      </c>
      <c r="E132" s="24" t="s">
        <v>578</v>
      </c>
      <c r="F132" s="17"/>
      <c r="G132" s="18"/>
      <c r="H132" s="18"/>
      <c r="I132" s="18"/>
      <c r="J132" s="18"/>
      <c r="K132" s="18"/>
      <c r="L132" s="18"/>
      <c r="M132" s="7" t="b">
        <f>IFERROR(+VLOOKUP(A132,Lockers!D:F,3,FALSE),FALSE)</f>
        <v>0</v>
      </c>
      <c r="N132" s="7" t="b">
        <f>IFERROR(+VLOOKUP(A132,Lockers!M:N,2,FALSE),FALSE)</f>
        <v>0</v>
      </c>
      <c r="O132" s="7" t="b">
        <f>IFERROR(+VLOOKUP(A132,BagStorage!A:D,3,FALSE),FALSE)</f>
        <v>0</v>
      </c>
      <c r="P132" s="29" t="str">
        <f>+VLOOKUP(C132,Food!A:B,2,FALSE)</f>
        <v>None</v>
      </c>
      <c r="R132"/>
      <c r="T132" s="37"/>
    </row>
    <row r="133" spans="1:20" x14ac:dyDescent="0.25">
      <c r="A133" s="4" t="s">
        <v>387</v>
      </c>
      <c r="B133" t="s">
        <v>10</v>
      </c>
      <c r="C133" s="17" t="s">
        <v>14</v>
      </c>
      <c r="D133" s="17" t="s">
        <v>347</v>
      </c>
      <c r="E133" s="17">
        <v>1992</v>
      </c>
      <c r="F133" s="17"/>
      <c r="G133" s="18" t="s">
        <v>215</v>
      </c>
      <c r="H133" s="18"/>
      <c r="I133" s="18"/>
      <c r="J133" s="18"/>
      <c r="K133" s="18"/>
      <c r="L133" s="18"/>
      <c r="M133" s="7" t="b">
        <f>IFERROR(+VLOOKUP(A133,Lockers!D:F,3,FALSE),FALSE)</f>
        <v>0</v>
      </c>
      <c r="N133" s="7" t="b">
        <f>IFERROR(+VLOOKUP(A133,Lockers!M:N,2,FALSE),FALSE)</f>
        <v>0</v>
      </c>
      <c r="O133" s="7" t="b">
        <f>IFERROR(+VLOOKUP(A133,BagStorage!A:D,3,FALSE),FALSE)</f>
        <v>0</v>
      </c>
      <c r="P133" s="29">
        <f>+VLOOKUP(C133,Food!A:B,2,FALSE)</f>
        <v>533</v>
      </c>
      <c r="R133" s="2" t="s">
        <v>348</v>
      </c>
      <c r="T133" s="76"/>
    </row>
    <row r="134" spans="1:20" x14ac:dyDescent="0.25">
      <c r="A134" s="4" t="s">
        <v>247</v>
      </c>
      <c r="B134" t="s">
        <v>10</v>
      </c>
      <c r="C134" s="17" t="s">
        <v>7</v>
      </c>
      <c r="D134" s="17" t="s">
        <v>347</v>
      </c>
      <c r="E134" s="17">
        <v>2020</v>
      </c>
      <c r="F134" s="17"/>
      <c r="G134" s="18"/>
      <c r="H134" s="18"/>
      <c r="I134" s="18"/>
      <c r="J134" s="18"/>
      <c r="K134" s="18"/>
      <c r="L134" s="18"/>
      <c r="M134" s="7" t="b">
        <f>IFERROR(+VLOOKUP(A134,Lockers!D:F,3,FALSE),FALSE)</f>
        <v>0</v>
      </c>
      <c r="N134" s="7" t="b">
        <f>IFERROR(+VLOOKUP(A134,Lockers!M:N,2,FALSE),FALSE)</f>
        <v>0</v>
      </c>
      <c r="O134" s="7" t="b">
        <f>IFERROR(+VLOOKUP(A134,BagStorage!A:D,3,FALSE),FALSE)</f>
        <v>0</v>
      </c>
      <c r="P134" s="29">
        <f>+VLOOKUP(C134,Food!A:B,2,FALSE)</f>
        <v>533</v>
      </c>
      <c r="R134"/>
      <c r="T134" s="76">
        <v>45702</v>
      </c>
    </row>
    <row r="135" spans="1:20" x14ac:dyDescent="0.25">
      <c r="A135" s="4" t="s">
        <v>534</v>
      </c>
      <c r="B135" t="s">
        <v>10</v>
      </c>
      <c r="C135" s="12" t="s">
        <v>25</v>
      </c>
      <c r="D135" s="17" t="s">
        <v>347</v>
      </c>
      <c r="E135" s="17">
        <v>2021</v>
      </c>
      <c r="F135" s="17"/>
      <c r="G135" s="18"/>
      <c r="H135" s="18"/>
      <c r="I135" s="18"/>
      <c r="J135" s="18"/>
      <c r="K135" s="18"/>
      <c r="L135" s="18"/>
      <c r="M135" s="7" t="b">
        <f>IFERROR(+VLOOKUP(A135,Lockers!D:F,3,FALSE),FALSE)</f>
        <v>0</v>
      </c>
      <c r="N135" s="7" t="b">
        <f>IFERROR(+VLOOKUP(A135,Lockers!M:N,2,FALSE),FALSE)</f>
        <v>0</v>
      </c>
      <c r="O135" s="7" t="b">
        <f>IFERROR(+VLOOKUP(A135,BagStorage!A:D,3,FALSE),FALSE)</f>
        <v>0</v>
      </c>
      <c r="P135" s="29">
        <f>+VLOOKUP(C135,Food!A:B,2,FALSE)</f>
        <v>533</v>
      </c>
      <c r="R135"/>
      <c r="T135" s="76">
        <v>45692</v>
      </c>
    </row>
    <row r="136" spans="1:20" x14ac:dyDescent="0.25">
      <c r="A136" s="4" t="s">
        <v>222</v>
      </c>
      <c r="B136" t="s">
        <v>580</v>
      </c>
      <c r="C136" s="12" t="s">
        <v>11</v>
      </c>
      <c r="D136" s="17" t="s">
        <v>347</v>
      </c>
      <c r="E136" s="17">
        <v>2019</v>
      </c>
      <c r="F136" s="24" t="s">
        <v>407</v>
      </c>
      <c r="I136" s="13"/>
      <c r="J136" s="16"/>
      <c r="K136" s="16"/>
      <c r="L136" s="16"/>
      <c r="M136" s="7" t="b">
        <f>IFERROR(+VLOOKUP(A136,Lockers!D:F,3,FALSE),FALSE)</f>
        <v>0</v>
      </c>
      <c r="N136" s="7" t="b">
        <f>IFERROR(+VLOOKUP(A136,Lockers!M:N,2,FALSE),FALSE)</f>
        <v>0</v>
      </c>
      <c r="O136" s="7" t="b">
        <f>IFERROR(+VLOOKUP(A136,BagStorage!A:D,3,FALSE),FALSE)</f>
        <v>0</v>
      </c>
      <c r="P136" s="29">
        <f>+VLOOKUP(C136,Food!A:B,2,FALSE)</f>
        <v>373</v>
      </c>
      <c r="R136"/>
      <c r="T136" s="76"/>
    </row>
    <row r="137" spans="1:20" x14ac:dyDescent="0.25">
      <c r="A137" s="4" t="s">
        <v>45</v>
      </c>
      <c r="B137" t="s">
        <v>10</v>
      </c>
      <c r="C137" s="17" t="s">
        <v>11</v>
      </c>
      <c r="D137" s="17" t="s">
        <v>347</v>
      </c>
      <c r="E137" s="17">
        <v>2019</v>
      </c>
      <c r="F137" s="24" t="s">
        <v>417</v>
      </c>
      <c r="M137" s="7" t="b">
        <f>IFERROR(+VLOOKUP(A137,Lockers!D:F,3,FALSE),FALSE)</f>
        <v>0</v>
      </c>
      <c r="N137" s="7" t="b">
        <f>IFERROR(+VLOOKUP(A137,Lockers!M:N,2,FALSE),FALSE)</f>
        <v>0</v>
      </c>
      <c r="O137" s="7" t="b">
        <f>IFERROR(+VLOOKUP(A137,BagStorage!A:D,3,FALSE),FALSE)</f>
        <v>0</v>
      </c>
      <c r="P137" s="29">
        <f>+VLOOKUP(C137,Food!A:B,2,FALSE)</f>
        <v>373</v>
      </c>
      <c r="R137"/>
      <c r="T137" s="76">
        <v>45692</v>
      </c>
    </row>
    <row r="138" spans="1:20" x14ac:dyDescent="0.25">
      <c r="A138" s="4" t="s">
        <v>44</v>
      </c>
      <c r="B138" t="s">
        <v>10</v>
      </c>
      <c r="C138" s="17" t="s">
        <v>29</v>
      </c>
      <c r="D138" s="17" t="s">
        <v>347</v>
      </c>
      <c r="E138" s="17">
        <v>2016</v>
      </c>
      <c r="F138" s="17"/>
      <c r="I138" s="20" t="s">
        <v>78</v>
      </c>
      <c r="M138" s="7" t="b">
        <f>IFERROR(+VLOOKUP(A138,Lockers!D:F,3,FALSE),FALSE)</f>
        <v>0</v>
      </c>
      <c r="N138" s="7" t="b">
        <f>IFERROR(+VLOOKUP(A138,Lockers!M:N,2,FALSE),FALSE)</f>
        <v>0</v>
      </c>
      <c r="O138" s="7" t="b">
        <f>IFERROR(+VLOOKUP(A138,BagStorage!A:D,3,FALSE),FALSE)</f>
        <v>0</v>
      </c>
      <c r="P138" s="29">
        <f>+VLOOKUP(C138,Food!A:B,2,FALSE)</f>
        <v>373</v>
      </c>
      <c r="R138" s="2" t="s">
        <v>348</v>
      </c>
      <c r="T138" s="76"/>
    </row>
    <row r="139" spans="1:20" x14ac:dyDescent="0.25">
      <c r="A139" s="4" t="s">
        <v>228</v>
      </c>
      <c r="B139" t="s">
        <v>10</v>
      </c>
      <c r="C139" s="17" t="s">
        <v>25</v>
      </c>
      <c r="D139" s="17" t="s">
        <v>433</v>
      </c>
      <c r="E139" s="17">
        <v>2011</v>
      </c>
      <c r="F139" s="17"/>
      <c r="G139" s="18"/>
      <c r="H139" s="18"/>
      <c r="I139" s="18"/>
      <c r="J139" s="18"/>
      <c r="K139" s="18"/>
      <c r="L139" s="18"/>
      <c r="M139" s="7" t="b">
        <f>IFERROR(+VLOOKUP(A139,Lockers!D:F,3,FALSE),FALSE)</f>
        <v>0</v>
      </c>
      <c r="N139" s="7" t="b">
        <f>IFERROR(+VLOOKUP(A139,Lockers!M:N,2,FALSE),FALSE)</f>
        <v>0</v>
      </c>
      <c r="O139" s="7" t="b">
        <f>IFERROR(+VLOOKUP(A139,BagStorage!A:D,3,FALSE),FALSE)</f>
        <v>0</v>
      </c>
      <c r="P139" s="29" t="s">
        <v>988</v>
      </c>
      <c r="R139"/>
      <c r="T139" s="76"/>
    </row>
    <row r="140" spans="1:20" x14ac:dyDescent="0.25">
      <c r="A140" s="4" t="s">
        <v>233</v>
      </c>
      <c r="B140" t="s">
        <v>10</v>
      </c>
      <c r="C140" s="17" t="s">
        <v>7</v>
      </c>
      <c r="D140" s="17" t="s">
        <v>347</v>
      </c>
      <c r="E140" s="17">
        <v>2006</v>
      </c>
      <c r="F140" s="17"/>
      <c r="G140" s="18"/>
      <c r="H140" s="18"/>
      <c r="I140" s="18"/>
      <c r="J140" s="18"/>
      <c r="K140" s="18"/>
      <c r="L140" s="18"/>
      <c r="M140" s="7" t="b">
        <f>IFERROR(+VLOOKUP(A140,Lockers!D:F,3,FALSE),FALSE)</f>
        <v>0</v>
      </c>
      <c r="N140" s="7" t="b">
        <f>IFERROR(+VLOOKUP(A140,Lockers!M:N,2,FALSE),FALSE)</f>
        <v>0</v>
      </c>
      <c r="O140" s="7" t="b">
        <f>IFERROR(+VLOOKUP(A140,BagStorage!A:D,3,FALSE),FALSE)</f>
        <v>0</v>
      </c>
      <c r="P140" s="29">
        <f>+VLOOKUP(C140,Food!A:B,2,FALSE)</f>
        <v>533</v>
      </c>
      <c r="R140"/>
      <c r="T140" s="76"/>
    </row>
    <row r="141" spans="1:20" x14ac:dyDescent="0.25">
      <c r="A141" s="4" t="s">
        <v>707</v>
      </c>
      <c r="B141" t="s">
        <v>10</v>
      </c>
      <c r="C141" s="17" t="s">
        <v>7</v>
      </c>
      <c r="D141" s="17" t="s">
        <v>347</v>
      </c>
      <c r="E141" s="17">
        <v>2022</v>
      </c>
      <c r="F141" s="17">
        <v>1989</v>
      </c>
      <c r="G141" s="18"/>
      <c r="H141" s="18"/>
      <c r="I141" s="18"/>
      <c r="J141" s="18"/>
      <c r="K141" s="18"/>
      <c r="L141" s="18"/>
      <c r="M141" s="7" t="b">
        <f>IFERROR(+VLOOKUP(A141,Lockers!D:F,3,FALSE),FALSE)</f>
        <v>1</v>
      </c>
      <c r="N141" s="7" t="b">
        <f>IFERROR(+VLOOKUP(A141,Lockers!M:N,2,FALSE),FALSE)</f>
        <v>0</v>
      </c>
      <c r="O141" s="7" t="b">
        <f>IFERROR(+VLOOKUP(A140,BagStorage!A:D,3,FALSE),FALSE)</f>
        <v>0</v>
      </c>
      <c r="P141" s="29">
        <f>+VLOOKUP(C141,Food!A:B,2,FALSE)</f>
        <v>533</v>
      </c>
      <c r="R141"/>
      <c r="T141" s="76"/>
    </row>
    <row r="142" spans="1:20" x14ac:dyDescent="0.25">
      <c r="A142" s="4" t="s">
        <v>97</v>
      </c>
      <c r="B142" t="s">
        <v>10</v>
      </c>
      <c r="C142" s="17" t="s">
        <v>14</v>
      </c>
      <c r="D142" s="17" t="s">
        <v>347</v>
      </c>
      <c r="E142" s="17">
        <v>1997</v>
      </c>
      <c r="F142" s="17"/>
      <c r="G142" s="18"/>
      <c r="H142" s="18"/>
      <c r="I142" s="18"/>
      <c r="J142" s="18"/>
      <c r="K142" s="18"/>
      <c r="L142" s="18"/>
      <c r="M142" s="7" t="b">
        <f>IFERROR(+VLOOKUP(A142,Lockers!D:F,3,FALSE),FALSE)</f>
        <v>1</v>
      </c>
      <c r="N142" s="7" t="b">
        <f>IFERROR(+VLOOKUP(A142,Lockers!M:N,2,FALSE),FALSE)</f>
        <v>0</v>
      </c>
      <c r="O142" s="7" t="b">
        <f>IFERROR(+VLOOKUP(A142,BagStorage!A:D,3,FALSE),FALSE)</f>
        <v>0</v>
      </c>
      <c r="P142" s="29">
        <f>+VLOOKUP(C142,Food!A:B,2,FALSE)</f>
        <v>533</v>
      </c>
      <c r="R142" s="2" t="s">
        <v>348</v>
      </c>
      <c r="T142" s="76">
        <v>45692</v>
      </c>
    </row>
    <row r="143" spans="1:20" x14ac:dyDescent="0.25">
      <c r="A143" s="4" t="s">
        <v>98</v>
      </c>
      <c r="B143" t="s">
        <v>10</v>
      </c>
      <c r="C143" s="17" t="s">
        <v>25</v>
      </c>
      <c r="D143" s="17" t="s">
        <v>347</v>
      </c>
      <c r="E143" s="17">
        <v>2012</v>
      </c>
      <c r="F143" s="17"/>
      <c r="G143" s="18"/>
      <c r="H143" s="18"/>
      <c r="I143" s="18"/>
      <c r="J143" s="18"/>
      <c r="K143" s="18"/>
      <c r="L143" s="18"/>
      <c r="M143" s="7" t="b">
        <f>IFERROR(+VLOOKUP(A143,Lockers!D:F,3,FALSE),FALSE)</f>
        <v>0</v>
      </c>
      <c r="N143" s="7" t="b">
        <f>IFERROR(+VLOOKUP(A143,Lockers!M:N,2,FALSE),FALSE)</f>
        <v>0</v>
      </c>
      <c r="O143" s="7" t="b">
        <f>IFERROR(+VLOOKUP(A143,BagStorage!A:D,3,FALSE),FALSE)</f>
        <v>0</v>
      </c>
      <c r="P143" s="29">
        <f>+VLOOKUP(C143,Food!A:B,2,FALSE)</f>
        <v>533</v>
      </c>
      <c r="R143"/>
      <c r="T143" s="76">
        <v>45702</v>
      </c>
    </row>
    <row r="144" spans="1:20" x14ac:dyDescent="0.25">
      <c r="A144" s="4" t="s">
        <v>111</v>
      </c>
      <c r="B144" t="s">
        <v>10</v>
      </c>
      <c r="C144" s="12" t="s">
        <v>11</v>
      </c>
      <c r="D144" s="17" t="s">
        <v>433</v>
      </c>
      <c r="E144" s="17">
        <v>2020</v>
      </c>
      <c r="F144" s="17"/>
      <c r="G144" s="18"/>
      <c r="H144" s="18"/>
      <c r="I144" s="18"/>
      <c r="J144" s="18"/>
      <c r="K144" s="18"/>
      <c r="L144" s="18"/>
      <c r="M144" s="7" t="b">
        <f>IFERROR(+VLOOKUP(A144,Lockers!D:F,3,FALSE),FALSE)</f>
        <v>0</v>
      </c>
      <c r="N144" s="7" t="b">
        <f>IFERROR(+VLOOKUP(A144,Lockers!M:N,2,FALSE),FALSE)</f>
        <v>0</v>
      </c>
      <c r="O144" s="7" t="b">
        <f>IFERROR(+VLOOKUP(A144,BagStorage!A:D,3,FALSE),FALSE)</f>
        <v>0</v>
      </c>
      <c r="P144" s="29" t="s">
        <v>988</v>
      </c>
      <c r="R144"/>
      <c r="T144" s="76"/>
    </row>
    <row r="145" spans="1:20" x14ac:dyDescent="0.25">
      <c r="A145" s="4" t="s">
        <v>928</v>
      </c>
      <c r="B145" t="s">
        <v>10</v>
      </c>
      <c r="C145" s="12" t="s">
        <v>12</v>
      </c>
      <c r="D145" s="17" t="s">
        <v>347</v>
      </c>
      <c r="E145" s="17">
        <v>2024</v>
      </c>
      <c r="F145" s="17">
        <v>1937</v>
      </c>
      <c r="G145" s="18"/>
      <c r="H145" s="18" t="s">
        <v>939</v>
      </c>
      <c r="I145" s="18"/>
      <c r="J145" s="18"/>
      <c r="K145" s="18"/>
      <c r="L145" s="18"/>
      <c r="M145" s="7" t="b">
        <f>IFERROR(+VLOOKUP(A145,Lockers!D:F,3,FALSE),FALSE)</f>
        <v>0</v>
      </c>
      <c r="N145" s="7" t="b">
        <f>IFERROR(+VLOOKUP(A145,Lockers!M:N,2,FALSE),FALSE)</f>
        <v>0</v>
      </c>
      <c r="O145" s="7" t="b">
        <f>IFERROR(+VLOOKUP(A145,BagStorage!A:D,3,FALSE),FALSE)</f>
        <v>1</v>
      </c>
      <c r="P145" s="29">
        <f>+VLOOKUP(C145,Food!A:B,2,FALSE)</f>
        <v>533</v>
      </c>
      <c r="R145"/>
      <c r="T145" s="76">
        <v>45692</v>
      </c>
    </row>
    <row r="146" spans="1:20" x14ac:dyDescent="0.25">
      <c r="A146" s="4" t="s">
        <v>192</v>
      </c>
      <c r="B146" t="s">
        <v>10</v>
      </c>
      <c r="C146" s="12" t="s">
        <v>17</v>
      </c>
      <c r="D146" s="17" t="s">
        <v>347</v>
      </c>
      <c r="E146" s="17">
        <v>2014</v>
      </c>
      <c r="F146" s="17">
        <v>1961</v>
      </c>
      <c r="G146" s="18"/>
      <c r="H146" s="18"/>
      <c r="I146" s="18"/>
      <c r="J146" s="18"/>
      <c r="K146" s="18"/>
      <c r="L146" s="18" t="s">
        <v>857</v>
      </c>
      <c r="M146" s="7" t="b">
        <f>IFERROR(+VLOOKUP(A146,Lockers!D:F,3,FALSE),FALSE)</f>
        <v>0</v>
      </c>
      <c r="N146" s="7" t="b">
        <f>IFERROR(+VLOOKUP(A146,Lockers!M:N,2,FALSE),FALSE)</f>
        <v>0</v>
      </c>
      <c r="O146" s="7" t="b">
        <f>IFERROR(+VLOOKUP(A146,BagStorage!A:D,3,FALSE),FALSE)</f>
        <v>0</v>
      </c>
      <c r="P146" s="29" t="str">
        <f>+VLOOKUP(C146,Food!A:B,2,FALSE)</f>
        <v>None</v>
      </c>
      <c r="R146"/>
      <c r="T146" s="37"/>
    </row>
    <row r="147" spans="1:20" x14ac:dyDescent="0.25">
      <c r="A147" s="4" t="s">
        <v>752</v>
      </c>
      <c r="B147" t="s">
        <v>10</v>
      </c>
      <c r="C147" s="12" t="s">
        <v>7</v>
      </c>
      <c r="D147" s="17" t="s">
        <v>347</v>
      </c>
      <c r="E147" s="17">
        <v>2011</v>
      </c>
      <c r="F147" s="17"/>
      <c r="G147" s="18"/>
      <c r="H147" s="18"/>
      <c r="I147" s="18"/>
      <c r="J147" s="18"/>
      <c r="K147" s="18"/>
      <c r="L147" s="18"/>
      <c r="M147" s="7" t="b">
        <f>IFERROR(+VLOOKUP(A147,Lockers!D:F,3,FALSE),FALSE)</f>
        <v>0</v>
      </c>
      <c r="N147" s="7" t="b">
        <f>IFERROR(+VLOOKUP(A147,Lockers!M:N,2,FALSE),FALSE)</f>
        <v>0</v>
      </c>
      <c r="O147" s="7" t="b">
        <f>IFERROR(+VLOOKUP(A147,BagStorage!A:D,3,FALSE),FALSE)</f>
        <v>0</v>
      </c>
      <c r="P147" s="29">
        <f>+VLOOKUP(C147,Food!A:B,2,FALSE)</f>
        <v>533</v>
      </c>
      <c r="R147"/>
      <c r="T147" s="76">
        <v>45706</v>
      </c>
    </row>
    <row r="148" spans="1:20" x14ac:dyDescent="0.25">
      <c r="A148" s="4" t="s">
        <v>31</v>
      </c>
      <c r="B148" t="s">
        <v>10</v>
      </c>
      <c r="C148" s="17" t="s">
        <v>11</v>
      </c>
      <c r="D148" s="17" t="s">
        <v>347</v>
      </c>
      <c r="E148" s="17">
        <v>2019</v>
      </c>
      <c r="F148" s="24" t="s">
        <v>351</v>
      </c>
      <c r="I148" s="20" t="s">
        <v>80</v>
      </c>
      <c r="M148" s="7" t="b">
        <f>IFERROR(+VLOOKUP(A148,Lockers!D:F,3,FALSE),FALSE)</f>
        <v>0</v>
      </c>
      <c r="N148" s="7" t="b">
        <f>IFERROR(+VLOOKUP(A148,Lockers!M:N,2,FALSE),FALSE)</f>
        <v>0</v>
      </c>
      <c r="O148" s="7" t="b">
        <f>IFERROR(+VLOOKUP(A148,BagStorage!A:D,3,FALSE),FALSE)</f>
        <v>0</v>
      </c>
      <c r="P148" s="29">
        <f>+VLOOKUP(C148,Food!A:B,2,FALSE)</f>
        <v>373</v>
      </c>
      <c r="R148"/>
      <c r="T148" s="76">
        <v>45692</v>
      </c>
    </row>
    <row r="149" spans="1:20" x14ac:dyDescent="0.25">
      <c r="A149" s="4" t="s">
        <v>216</v>
      </c>
      <c r="B149" t="s">
        <v>10</v>
      </c>
      <c r="C149" s="17" t="s">
        <v>7</v>
      </c>
      <c r="D149" s="17" t="s">
        <v>347</v>
      </c>
      <c r="E149" s="17">
        <v>2003</v>
      </c>
      <c r="F149" s="17"/>
      <c r="G149" s="18"/>
      <c r="H149" s="18"/>
      <c r="I149" s="18"/>
      <c r="J149" s="18"/>
      <c r="K149" s="18"/>
      <c r="L149" s="18"/>
      <c r="M149" s="7" t="b">
        <f>IFERROR(+VLOOKUP(A149,Lockers!D:F,3,FALSE),FALSE)</f>
        <v>0</v>
      </c>
      <c r="N149" s="7" t="b">
        <f>IFERROR(+VLOOKUP(A149,Lockers!M:N,2,FALSE),FALSE)</f>
        <v>0</v>
      </c>
      <c r="O149" s="7" t="b">
        <f>IFERROR(+VLOOKUP(A149,BagStorage!A:D,3,FALSE),FALSE)</f>
        <v>0</v>
      </c>
      <c r="P149" s="29">
        <f>+VLOOKUP(C149,Food!A:B,2,FALSE)</f>
        <v>533</v>
      </c>
      <c r="R149"/>
      <c r="T149" s="76"/>
    </row>
    <row r="150" spans="1:20" x14ac:dyDescent="0.25">
      <c r="A150" s="4" t="s">
        <v>136</v>
      </c>
      <c r="B150" t="s">
        <v>10</v>
      </c>
      <c r="C150" s="17" t="s">
        <v>7</v>
      </c>
      <c r="D150" s="17" t="s">
        <v>347</v>
      </c>
      <c r="E150" s="17">
        <v>2012</v>
      </c>
      <c r="F150" s="17"/>
      <c r="G150" s="18"/>
      <c r="H150" s="18"/>
      <c r="I150" s="18"/>
      <c r="J150" s="18"/>
      <c r="K150" s="18"/>
      <c r="L150" s="18"/>
      <c r="M150" s="7" t="b">
        <f>IFERROR(+VLOOKUP(A150,Lockers!D:F,3,FALSE),FALSE)</f>
        <v>0</v>
      </c>
      <c r="N150" s="7" t="b">
        <f>IFERROR(+VLOOKUP(A150,Lockers!M:N,2,FALSE),FALSE)</f>
        <v>0</v>
      </c>
      <c r="O150" s="7" t="b">
        <f>IFERROR(+VLOOKUP(A150,BagStorage!A:D,3,FALSE),FALSE)</f>
        <v>0</v>
      </c>
      <c r="P150" s="29">
        <f>+VLOOKUP(C150,Food!A:B,2,FALSE)</f>
        <v>533</v>
      </c>
      <c r="R150"/>
      <c r="T150" s="76"/>
    </row>
    <row r="151" spans="1:20" x14ac:dyDescent="0.25">
      <c r="A151" s="4" t="s">
        <v>612</v>
      </c>
      <c r="B151" t="s">
        <v>10</v>
      </c>
      <c r="C151" s="17" t="s">
        <v>25</v>
      </c>
      <c r="D151" s="17" t="s">
        <v>347</v>
      </c>
      <c r="E151" s="17">
        <v>2022</v>
      </c>
      <c r="F151" s="24" t="s">
        <v>613</v>
      </c>
      <c r="G151" s="18"/>
      <c r="H151" s="18"/>
      <c r="I151" s="18"/>
      <c r="J151" s="18"/>
      <c r="K151" s="18"/>
      <c r="L151" s="18"/>
      <c r="M151" s="7" t="b">
        <f>IFERROR(+VLOOKUP(A151,Lockers!D:F,3,FALSE),FALSE)</f>
        <v>0</v>
      </c>
      <c r="N151" s="7" t="b">
        <f>IFERROR(+VLOOKUP(A151,Lockers!M:N,2,FALSE),FALSE)</f>
        <v>0</v>
      </c>
      <c r="O151" s="7" t="b">
        <f>IFERROR(+VLOOKUP(A151,BagStorage!A:D,3,FALSE),FALSE)</f>
        <v>0</v>
      </c>
      <c r="P151" s="29">
        <f>+VLOOKUP(C151,Food!A:B,2,FALSE)</f>
        <v>533</v>
      </c>
      <c r="R151"/>
      <c r="T151" s="76">
        <v>45703</v>
      </c>
    </row>
    <row r="152" spans="1:20" x14ac:dyDescent="0.25">
      <c r="A152" s="4" t="s">
        <v>954</v>
      </c>
      <c r="B152" t="s">
        <v>10</v>
      </c>
      <c r="C152" s="17" t="s">
        <v>25</v>
      </c>
      <c r="D152" s="17" t="s">
        <v>347</v>
      </c>
      <c r="E152" s="17">
        <v>2025</v>
      </c>
      <c r="F152" s="24">
        <v>1974</v>
      </c>
      <c r="G152" s="18" t="s">
        <v>314</v>
      </c>
      <c r="H152" s="18"/>
      <c r="I152" s="18"/>
      <c r="J152" s="18"/>
      <c r="K152" s="18"/>
      <c r="L152" s="18"/>
      <c r="M152" s="7" t="b">
        <f>IFERROR(+VLOOKUP(A152,Lockers!D:F,3,FALSE),FALSE)</f>
        <v>0</v>
      </c>
      <c r="N152" s="7" t="b">
        <f>IFERROR(+VLOOKUP(A152,Lockers!M:N,2,FALSE),FALSE)</f>
        <v>0</v>
      </c>
      <c r="O152" s="7" t="b">
        <f>IFERROR(+VLOOKUP(A152,BagStorage!A:D,3,FALSE),FALSE)</f>
        <v>0</v>
      </c>
      <c r="P152" s="29">
        <f>+VLOOKUP(C152,Food!A:B,2,FALSE)</f>
        <v>533</v>
      </c>
      <c r="R152"/>
      <c r="T152" s="76"/>
    </row>
    <row r="153" spans="1:20" x14ac:dyDescent="0.25">
      <c r="A153" s="4" t="s">
        <v>99</v>
      </c>
      <c r="B153" t="s">
        <v>10</v>
      </c>
      <c r="C153" s="17" t="s">
        <v>29</v>
      </c>
      <c r="D153" s="17" t="s">
        <v>347</v>
      </c>
      <c r="E153" s="17">
        <v>2020</v>
      </c>
      <c r="F153" s="24" t="s">
        <v>419</v>
      </c>
      <c r="G153" s="18"/>
      <c r="H153" s="18"/>
      <c r="I153" s="18"/>
      <c r="J153" s="18"/>
      <c r="K153" s="18"/>
      <c r="L153" s="18"/>
      <c r="M153" s="7" t="b">
        <f>IFERROR(+VLOOKUP(A153,Lockers!D:F,3,FALSE),FALSE)</f>
        <v>0</v>
      </c>
      <c r="N153" s="7" t="b">
        <f>IFERROR(+VLOOKUP(A153,Lockers!M:N,2,FALSE),FALSE)</f>
        <v>0</v>
      </c>
      <c r="O153" s="7" t="b">
        <f>IFERROR(+VLOOKUP(A153,BagStorage!A:D,3,FALSE),FALSE)</f>
        <v>0</v>
      </c>
      <c r="P153" s="29">
        <f>+VLOOKUP(C153,Food!A:B,2,FALSE)</f>
        <v>373</v>
      </c>
      <c r="R153" s="2" t="s">
        <v>348</v>
      </c>
      <c r="T153" s="76"/>
    </row>
    <row r="154" spans="1:20" x14ac:dyDescent="0.25">
      <c r="A154" s="4" t="s">
        <v>710</v>
      </c>
      <c r="B154" t="s">
        <v>10</v>
      </c>
      <c r="C154" s="17" t="s">
        <v>7</v>
      </c>
      <c r="D154" s="17" t="s">
        <v>347</v>
      </c>
      <c r="E154" s="17">
        <v>2022</v>
      </c>
      <c r="F154" s="24">
        <v>1953</v>
      </c>
      <c r="G154" s="18" t="s">
        <v>711</v>
      </c>
      <c r="H154" s="18"/>
      <c r="I154" s="18"/>
      <c r="J154" s="18"/>
      <c r="K154" s="18"/>
      <c r="L154" s="18"/>
      <c r="M154" s="7" t="b">
        <f>IFERROR(+VLOOKUP(A154,Lockers!D:F,3,FALSE),FALSE)</f>
        <v>0</v>
      </c>
      <c r="N154" s="7" t="b">
        <f>IFERROR(+VLOOKUP(A154,Lockers!M:N,2,FALSE),FALSE)</f>
        <v>0</v>
      </c>
      <c r="O154" s="7" t="b">
        <f>IFERROR(+VLOOKUP(A154,BagStorage!A:D,3,FALSE),FALSE)</f>
        <v>0</v>
      </c>
      <c r="P154" s="29">
        <f>+VLOOKUP(C154,Food!A:B,2,FALSE)</f>
        <v>533</v>
      </c>
      <c r="R154"/>
      <c r="T154" s="76">
        <v>45664</v>
      </c>
    </row>
    <row r="155" spans="1:20" x14ac:dyDescent="0.25">
      <c r="A155" s="4" t="s">
        <v>55</v>
      </c>
      <c r="B155" t="s">
        <v>10</v>
      </c>
      <c r="C155" s="17" t="s">
        <v>9</v>
      </c>
      <c r="D155" s="17" t="s">
        <v>347</v>
      </c>
      <c r="E155" s="17">
        <v>2020</v>
      </c>
      <c r="F155" s="24" t="s">
        <v>410</v>
      </c>
      <c r="G155" s="18"/>
      <c r="H155" s="18"/>
      <c r="I155" s="18"/>
      <c r="J155" s="18"/>
      <c r="K155" s="18"/>
      <c r="L155" s="18"/>
      <c r="M155" s="7" t="b">
        <f>IFERROR(+VLOOKUP(A155,Lockers!D:F,3,FALSE),FALSE)</f>
        <v>0</v>
      </c>
      <c r="N155" s="7" t="b">
        <f>IFERROR(+VLOOKUP(A155,Lockers!M:N,2,FALSE),FALSE)</f>
        <v>0</v>
      </c>
      <c r="O155" s="7" t="b">
        <f>IFERROR(+VLOOKUP(A155,BagStorage!A:D,3,FALSE),FALSE)</f>
        <v>0</v>
      </c>
      <c r="P155" s="29">
        <f>+VLOOKUP(C155,Food!A:B,2,FALSE)</f>
        <v>373</v>
      </c>
      <c r="R155"/>
      <c r="T155" s="76">
        <v>45702</v>
      </c>
    </row>
    <row r="156" spans="1:20" x14ac:dyDescent="0.25">
      <c r="A156" s="4" t="s">
        <v>1009</v>
      </c>
      <c r="B156" t="s">
        <v>10</v>
      </c>
      <c r="C156" s="17" t="s">
        <v>7</v>
      </c>
      <c r="D156" s="17" t="s">
        <v>347</v>
      </c>
      <c r="E156" s="17">
        <v>2025</v>
      </c>
      <c r="F156" s="24">
        <v>1988</v>
      </c>
      <c r="G156" s="18"/>
      <c r="H156" s="18"/>
      <c r="I156" s="18"/>
      <c r="J156" s="18"/>
      <c r="K156" s="18"/>
      <c r="L156" s="18"/>
      <c r="M156" s="7" t="b">
        <f>IFERROR(+VLOOKUP(A156,Lockers!D:F,3,FALSE),FALSE)</f>
        <v>0</v>
      </c>
      <c r="N156" s="7" t="b">
        <f>IFERROR(+VLOOKUP(A156,Lockers!M:N,2,FALSE),FALSE)</f>
        <v>0</v>
      </c>
      <c r="O156" s="7" t="b">
        <f>IFERROR(+VLOOKUP(A156,BagStorage!A:D,3,FALSE),FALSE)</f>
        <v>0</v>
      </c>
      <c r="P156" s="29">
        <f>533/2</f>
        <v>266.5</v>
      </c>
      <c r="R156"/>
      <c r="T156" s="76"/>
    </row>
    <row r="157" spans="1:20" x14ac:dyDescent="0.25">
      <c r="A157" s="4" t="s">
        <v>540</v>
      </c>
      <c r="B157" t="s">
        <v>10</v>
      </c>
      <c r="C157" s="12" t="s">
        <v>7</v>
      </c>
      <c r="D157" s="12" t="s">
        <v>433</v>
      </c>
      <c r="E157" s="17">
        <v>2021</v>
      </c>
      <c r="F157" s="24" t="s">
        <v>418</v>
      </c>
      <c r="I157" s="13"/>
      <c r="J157" s="16"/>
      <c r="K157" s="16"/>
      <c r="L157" s="16"/>
      <c r="M157" s="7" t="b">
        <f>IFERROR(+VLOOKUP(A157,Lockers!D:F,3,FALSE),FALSE)</f>
        <v>0</v>
      </c>
      <c r="N157" s="7" t="b">
        <f>IFERROR(+VLOOKUP(A157,Lockers!M:N,2,FALSE),FALSE)</f>
        <v>0</v>
      </c>
      <c r="O157" s="7" t="b">
        <f>IFERROR(+VLOOKUP(A157,BagStorage!A:D,3,FALSE),FALSE)</f>
        <v>0</v>
      </c>
      <c r="P157" s="29" t="s">
        <v>988</v>
      </c>
      <c r="R157"/>
      <c r="T157" s="76"/>
    </row>
    <row r="158" spans="1:20" x14ac:dyDescent="0.25">
      <c r="A158" s="4" t="s">
        <v>922</v>
      </c>
      <c r="B158" t="s">
        <v>10</v>
      </c>
      <c r="C158" s="12" t="s">
        <v>7</v>
      </c>
      <c r="D158" s="12" t="s">
        <v>347</v>
      </c>
      <c r="E158" s="17">
        <v>2024</v>
      </c>
      <c r="F158" s="24">
        <v>1988</v>
      </c>
      <c r="I158" s="13"/>
      <c r="J158" s="16"/>
      <c r="K158" s="16"/>
      <c r="L158" s="16"/>
      <c r="M158" s="7" t="b">
        <f>IFERROR(+VLOOKUP(A158,Lockers!D:F,3,FALSE),FALSE)</f>
        <v>0</v>
      </c>
      <c r="N158" s="7" t="b">
        <f>IFERROR(+VLOOKUP(A158,Lockers!M:N,2,FALSE),FALSE)</f>
        <v>0</v>
      </c>
      <c r="O158" s="7" t="b">
        <f>IFERROR(+VLOOKUP(A158,BagStorage!A:D,3,FALSE),FALSE)</f>
        <v>0</v>
      </c>
      <c r="P158" s="29">
        <f>+VLOOKUP(C158,Food!A:B,2,FALSE)</f>
        <v>533</v>
      </c>
      <c r="R158"/>
      <c r="T158" s="76">
        <v>45678</v>
      </c>
    </row>
    <row r="159" spans="1:20" x14ac:dyDescent="0.25">
      <c r="A159" s="4" t="s">
        <v>122</v>
      </c>
      <c r="B159" t="s">
        <v>10</v>
      </c>
      <c r="C159" s="17" t="s">
        <v>7</v>
      </c>
      <c r="D159" s="17" t="s">
        <v>347</v>
      </c>
      <c r="E159" s="17">
        <v>2004</v>
      </c>
      <c r="F159" s="17"/>
      <c r="G159" s="18"/>
      <c r="H159" s="18"/>
      <c r="I159" s="18"/>
      <c r="J159" s="18"/>
      <c r="K159" s="18"/>
      <c r="L159" s="18"/>
      <c r="M159" s="7" t="b">
        <f>IFERROR(+VLOOKUP(A159,Lockers!D:F,3,FALSE),FALSE)</f>
        <v>1</v>
      </c>
      <c r="N159" s="7" t="b">
        <f>IFERROR(+VLOOKUP(A159,Lockers!M:N,2,FALSE),FALSE)</f>
        <v>0</v>
      </c>
      <c r="O159" s="7" t="b">
        <f>IFERROR(+VLOOKUP(A159,BagStorage!A:D,3,FALSE),FALSE)</f>
        <v>0</v>
      </c>
      <c r="P159" s="29">
        <f>+VLOOKUP(C159,Food!A:B,2,FALSE)</f>
        <v>533</v>
      </c>
      <c r="R159"/>
      <c r="T159" s="76">
        <v>45692</v>
      </c>
    </row>
    <row r="160" spans="1:20" x14ac:dyDescent="0.25">
      <c r="A160" s="4" t="s">
        <v>123</v>
      </c>
      <c r="B160" t="s">
        <v>10</v>
      </c>
      <c r="C160" s="17" t="s">
        <v>7</v>
      </c>
      <c r="D160" s="17" t="s">
        <v>347</v>
      </c>
      <c r="E160" s="17">
        <v>1999</v>
      </c>
      <c r="F160" s="24" t="s">
        <v>404</v>
      </c>
      <c r="G160" s="18"/>
      <c r="H160" s="18"/>
      <c r="I160" s="18"/>
      <c r="J160" s="18"/>
      <c r="K160" s="18" t="s">
        <v>992</v>
      </c>
      <c r="L160" s="18"/>
      <c r="M160" s="7" t="b">
        <f>IFERROR(+VLOOKUP(A160,Lockers!D:F,3,FALSE),FALSE)</f>
        <v>1</v>
      </c>
      <c r="N160" s="7" t="b">
        <f>IFERROR(+VLOOKUP(A160,Lockers!M:N,2,FALSE),FALSE)</f>
        <v>0</v>
      </c>
      <c r="O160" s="7" t="b">
        <f>IFERROR(+VLOOKUP(A160,BagStorage!A:D,3,FALSE),FALSE)</f>
        <v>0</v>
      </c>
      <c r="P160" s="29">
        <f>+VLOOKUP(C160,Food!A:B,2,FALSE)</f>
        <v>533</v>
      </c>
      <c r="R160"/>
      <c r="T160" s="76">
        <v>45702</v>
      </c>
    </row>
    <row r="161" spans="1:20" x14ac:dyDescent="0.25">
      <c r="A161" s="4" t="s">
        <v>950</v>
      </c>
      <c r="B161" t="s">
        <v>10</v>
      </c>
      <c r="C161" s="17" t="s">
        <v>12</v>
      </c>
      <c r="D161" s="17" t="s">
        <v>347</v>
      </c>
      <c r="E161" s="17">
        <v>2025</v>
      </c>
      <c r="F161" s="24">
        <v>1950</v>
      </c>
      <c r="G161" s="18"/>
      <c r="H161" s="18" t="s">
        <v>951</v>
      </c>
      <c r="I161" s="18"/>
      <c r="J161" s="18"/>
      <c r="K161" s="18"/>
      <c r="L161" s="18"/>
      <c r="M161" s="7" t="b">
        <f>IFERROR(+VLOOKUP(A161,Lockers!D:F,3,FALSE),FALSE)</f>
        <v>1</v>
      </c>
      <c r="N161" s="7" t="b">
        <f>IFERROR(+VLOOKUP(A161,Lockers!M:N,2,FALSE),FALSE)</f>
        <v>0</v>
      </c>
      <c r="O161" s="7" t="b">
        <f>IFERROR(+VLOOKUP(A161,BagStorage!A:D,3,FALSE),FALSE)</f>
        <v>1</v>
      </c>
      <c r="P161" s="29">
        <f>+VLOOKUP(C161,Food!A:B,2,FALSE)</f>
        <v>533</v>
      </c>
      <c r="R161"/>
      <c r="T161" s="76">
        <v>45678</v>
      </c>
    </row>
    <row r="162" spans="1:20" x14ac:dyDescent="0.25">
      <c r="A162" s="4" t="s">
        <v>266</v>
      </c>
      <c r="B162" t="s">
        <v>10</v>
      </c>
      <c r="C162" s="17" t="s">
        <v>11</v>
      </c>
      <c r="D162" s="17" t="s">
        <v>347</v>
      </c>
      <c r="E162" s="17">
        <v>2019</v>
      </c>
      <c r="F162" s="24" t="s">
        <v>411</v>
      </c>
      <c r="G162" s="18"/>
      <c r="H162" s="18"/>
      <c r="I162" s="18"/>
      <c r="J162" s="18"/>
      <c r="K162" s="18"/>
      <c r="L162" s="18"/>
      <c r="M162" s="7" t="b">
        <f>IFERROR(+VLOOKUP(A162,Lockers!D:F,3,FALSE),FALSE)</f>
        <v>0</v>
      </c>
      <c r="N162" s="7" t="b">
        <f>IFERROR(+VLOOKUP(A162,Lockers!M:N,2,FALSE),FALSE)</f>
        <v>0</v>
      </c>
      <c r="O162" s="7" t="b">
        <f>IFERROR(+VLOOKUP(A162,BagStorage!A:D,3,FALSE),FALSE)</f>
        <v>0</v>
      </c>
      <c r="P162" s="29">
        <f>+VLOOKUP(C162,Food!A:B,2,FALSE)</f>
        <v>373</v>
      </c>
      <c r="R162"/>
      <c r="T162" s="76">
        <v>45703</v>
      </c>
    </row>
    <row r="163" spans="1:20" x14ac:dyDescent="0.25">
      <c r="A163" s="4" t="s">
        <v>204</v>
      </c>
      <c r="B163" t="s">
        <v>10</v>
      </c>
      <c r="C163" s="17" t="s">
        <v>12</v>
      </c>
      <c r="D163" s="17" t="s">
        <v>347</v>
      </c>
      <c r="E163" s="17">
        <v>2016</v>
      </c>
      <c r="F163" s="24" t="s">
        <v>365</v>
      </c>
      <c r="G163" s="18"/>
      <c r="H163" s="18"/>
      <c r="I163" s="18"/>
      <c r="J163" s="18"/>
      <c r="K163" s="18"/>
      <c r="L163" s="18"/>
      <c r="M163" s="7" t="b">
        <f>IFERROR(+VLOOKUP(A163,Lockers!D:F,3,FALSE),FALSE)</f>
        <v>0</v>
      </c>
      <c r="N163" s="7" t="b">
        <f>IFERROR(+VLOOKUP(A163,Lockers!M:N,2,FALSE),FALSE)</f>
        <v>0</v>
      </c>
      <c r="O163" s="7" t="b">
        <f>IFERROR(+VLOOKUP(A163,BagStorage!A:D,3,FALSE),FALSE)</f>
        <v>0</v>
      </c>
      <c r="P163" s="29">
        <f>+VLOOKUP(C163,Food!A:B,2,FALSE)</f>
        <v>533</v>
      </c>
      <c r="R163" s="2" t="s">
        <v>348</v>
      </c>
      <c r="T163" s="76"/>
    </row>
    <row r="164" spans="1:20" x14ac:dyDescent="0.25">
      <c r="A164" s="4" t="s">
        <v>124</v>
      </c>
      <c r="B164" t="s">
        <v>10</v>
      </c>
      <c r="C164" s="17" t="s">
        <v>11</v>
      </c>
      <c r="D164" s="17" t="s">
        <v>347</v>
      </c>
      <c r="E164" s="17">
        <v>2018</v>
      </c>
      <c r="F164" s="24" t="s">
        <v>410</v>
      </c>
      <c r="G164" s="18"/>
      <c r="H164" s="18"/>
      <c r="I164" s="18"/>
      <c r="J164" s="18"/>
      <c r="K164" s="18"/>
      <c r="L164" s="18"/>
      <c r="M164" s="7" t="b">
        <f>IFERROR(+VLOOKUP(A164,Lockers!D:F,3,FALSE),FALSE)</f>
        <v>0</v>
      </c>
      <c r="N164" s="7" t="b">
        <f>IFERROR(+VLOOKUP(A164,Lockers!M:N,2,FALSE),FALSE)</f>
        <v>0</v>
      </c>
      <c r="O164" s="7" t="b">
        <f>IFERROR(+VLOOKUP(A164,BagStorage!A:D,3,FALSE),FALSE)</f>
        <v>0</v>
      </c>
      <c r="P164" s="29">
        <f>+VLOOKUP(C164,Food!A:B,2,FALSE)</f>
        <v>373</v>
      </c>
      <c r="R164"/>
      <c r="T164" s="76">
        <v>45684</v>
      </c>
    </row>
    <row r="165" spans="1:20" x14ac:dyDescent="0.25">
      <c r="A165" s="4" t="s">
        <v>867</v>
      </c>
      <c r="B165" t="s">
        <v>10</v>
      </c>
      <c r="C165" s="17" t="s">
        <v>25</v>
      </c>
      <c r="D165" s="17" t="s">
        <v>347</v>
      </c>
      <c r="E165" s="17">
        <v>2024</v>
      </c>
      <c r="F165" s="24">
        <v>1979</v>
      </c>
      <c r="G165" s="18" t="s">
        <v>868</v>
      </c>
      <c r="H165" s="18"/>
      <c r="I165" s="18"/>
      <c r="J165" s="18"/>
      <c r="K165" s="18"/>
      <c r="L165" s="18"/>
      <c r="M165" s="7" t="b">
        <f>IFERROR(+VLOOKUP(A165,Lockers!D:F,3,FALSE),FALSE)</f>
        <v>0</v>
      </c>
      <c r="N165" s="7" t="b">
        <f>IFERROR(+VLOOKUP(A165,Lockers!M:N,2,FALSE),FALSE)</f>
        <v>0</v>
      </c>
      <c r="O165" s="7" t="b">
        <f>IFERROR(+VLOOKUP(A165,BagStorage!A:D,3,FALSE),FALSE)</f>
        <v>0</v>
      </c>
      <c r="P165" s="29">
        <f>+VLOOKUP(C165,Food!A:B,2,FALSE)</f>
        <v>533</v>
      </c>
      <c r="R165"/>
      <c r="T165" s="76">
        <v>45706</v>
      </c>
    </row>
    <row r="166" spans="1:20" x14ac:dyDescent="0.25">
      <c r="A166" s="4" t="s">
        <v>237</v>
      </c>
      <c r="B166" t="s">
        <v>10</v>
      </c>
      <c r="C166" s="17" t="s">
        <v>7</v>
      </c>
      <c r="D166" s="17" t="s">
        <v>347</v>
      </c>
      <c r="E166" s="17">
        <v>1990</v>
      </c>
      <c r="F166" s="17"/>
      <c r="G166" s="18"/>
      <c r="H166" s="18"/>
      <c r="I166" s="18"/>
      <c r="J166" s="18"/>
      <c r="K166" s="18"/>
      <c r="L166" s="18"/>
      <c r="M166" s="7" t="b">
        <f>IFERROR(+VLOOKUP(A166,Lockers!D:F,3,FALSE),FALSE)</f>
        <v>0</v>
      </c>
      <c r="N166" s="7" t="b">
        <f>IFERROR(+VLOOKUP(A166,Lockers!M:N,2,FALSE),FALSE)</f>
        <v>0</v>
      </c>
      <c r="O166" s="7" t="b">
        <f>IFERROR(+VLOOKUP(A166,BagStorage!A:D,3,FALSE),FALSE)</f>
        <v>0</v>
      </c>
      <c r="P166" s="29">
        <f>+VLOOKUP(C166,Food!A:B,2,FALSE)</f>
        <v>533</v>
      </c>
      <c r="R166"/>
      <c r="T166" s="76"/>
    </row>
    <row r="167" spans="1:20" x14ac:dyDescent="0.25">
      <c r="A167" s="4" t="s">
        <v>390</v>
      </c>
      <c r="B167" t="s">
        <v>10</v>
      </c>
      <c r="C167" s="17" t="s">
        <v>7</v>
      </c>
      <c r="D167" s="17" t="s">
        <v>347</v>
      </c>
      <c r="E167" s="17">
        <v>1997</v>
      </c>
      <c r="F167" s="17"/>
      <c r="G167" s="18"/>
      <c r="H167" s="18"/>
      <c r="I167" s="18"/>
      <c r="J167" s="18"/>
      <c r="K167" s="18"/>
      <c r="L167" s="18"/>
      <c r="M167" s="7" t="b">
        <f>IFERROR(+VLOOKUP(A167,Lockers!D:F,3,FALSE),FALSE)</f>
        <v>1</v>
      </c>
      <c r="N167" s="7" t="b">
        <f>IFERROR(+VLOOKUP(A167,Lockers!M:N,2,FALSE),FALSE)</f>
        <v>0</v>
      </c>
      <c r="O167" s="7" t="b">
        <f>IFERROR(+VLOOKUP(A167,BagStorage!A:D,3,FALSE),FALSE)</f>
        <v>0</v>
      </c>
      <c r="P167" s="29">
        <f>+VLOOKUP(C167,Food!A:B,2,FALSE)</f>
        <v>533</v>
      </c>
      <c r="R167"/>
      <c r="T167" s="76">
        <v>45702</v>
      </c>
    </row>
    <row r="168" spans="1:20" x14ac:dyDescent="0.25">
      <c r="A168" s="4" t="s">
        <v>1004</v>
      </c>
      <c r="B168" t="s">
        <v>10</v>
      </c>
      <c r="C168" s="17" t="s">
        <v>17</v>
      </c>
      <c r="D168" s="17" t="s">
        <v>347</v>
      </c>
      <c r="E168" s="17">
        <v>2025</v>
      </c>
      <c r="F168" s="17">
        <v>1980</v>
      </c>
      <c r="G168" s="18"/>
      <c r="H168" s="18"/>
      <c r="I168" s="18"/>
      <c r="J168" s="18"/>
      <c r="K168" s="18"/>
      <c r="L168" s="18"/>
      <c r="M168" s="7" t="b">
        <f>IFERROR(+VLOOKUP(A168,Lockers!D:F,3,FALSE),FALSE)</f>
        <v>0</v>
      </c>
      <c r="N168" s="7" t="b">
        <f>IFERROR(+VLOOKUP(A168,Lockers!M:N,2,FALSE),FALSE)</f>
        <v>0</v>
      </c>
      <c r="O168" s="7" t="b">
        <f>IFERROR(+VLOOKUP(A168,BagStorage!A:D,3,FALSE),FALSE)</f>
        <v>0</v>
      </c>
      <c r="P168" s="29" t="str">
        <f>+VLOOKUP(C168,Food!A:B,2,FALSE)</f>
        <v>None</v>
      </c>
      <c r="R168"/>
      <c r="T168" s="76"/>
    </row>
    <row r="169" spans="1:20" x14ac:dyDescent="0.25">
      <c r="A169" s="4" t="s">
        <v>248</v>
      </c>
      <c r="B169" t="s">
        <v>10</v>
      </c>
      <c r="C169" s="17" t="s">
        <v>9</v>
      </c>
      <c r="D169" s="17" t="s">
        <v>347</v>
      </c>
      <c r="E169" s="17">
        <v>2019</v>
      </c>
      <c r="F169" s="24" t="s">
        <v>409</v>
      </c>
      <c r="G169" s="18"/>
      <c r="H169" s="18"/>
      <c r="I169" s="18"/>
      <c r="J169" s="18"/>
      <c r="K169" s="18"/>
      <c r="L169" s="18"/>
      <c r="M169" s="7" t="b">
        <f>IFERROR(+VLOOKUP(A169,Lockers!D:F,3,FALSE),FALSE)</f>
        <v>0</v>
      </c>
      <c r="N169" s="7" t="b">
        <f>IFERROR(+VLOOKUP(A169,Lockers!M:N,2,FALSE),FALSE)</f>
        <v>0</v>
      </c>
      <c r="O169" s="7" t="b">
        <f>IFERROR(+VLOOKUP(A169,BagStorage!A:D,3,FALSE),FALSE)</f>
        <v>0</v>
      </c>
      <c r="P169" s="29">
        <f>+VLOOKUP(C169,Food!A:B,2,FALSE)</f>
        <v>373</v>
      </c>
      <c r="R169"/>
      <c r="T169" s="76"/>
    </row>
    <row r="170" spans="1:20" x14ac:dyDescent="0.25">
      <c r="A170" s="4" t="s">
        <v>918</v>
      </c>
      <c r="B170" t="s">
        <v>10</v>
      </c>
      <c r="C170" s="17" t="s">
        <v>12</v>
      </c>
      <c r="D170" s="17" t="s">
        <v>347</v>
      </c>
      <c r="E170" s="17">
        <v>2024</v>
      </c>
      <c r="F170" s="24">
        <v>1947</v>
      </c>
      <c r="G170" s="18"/>
      <c r="H170" s="18"/>
      <c r="I170" s="18"/>
      <c r="J170" s="18"/>
      <c r="K170" s="18"/>
      <c r="L170" s="18"/>
      <c r="M170" s="7" t="b">
        <f>IFERROR(+VLOOKUP(A170,Lockers!D:F,3,FALSE),FALSE)</f>
        <v>0</v>
      </c>
      <c r="N170" s="7" t="b">
        <f>IFERROR(+VLOOKUP(A170,Lockers!M:N,2,FALSE),FALSE)</f>
        <v>0</v>
      </c>
      <c r="O170" s="7" t="b">
        <f>IFERROR(+VLOOKUP(A170,BagStorage!A:D,3,FALSE),FALSE)</f>
        <v>1</v>
      </c>
      <c r="P170" s="29">
        <f>+VLOOKUP(C170,Food!A:B,2,FALSE)</f>
        <v>533</v>
      </c>
      <c r="R170"/>
      <c r="T170" s="76">
        <v>45678</v>
      </c>
    </row>
    <row r="171" spans="1:20" x14ac:dyDescent="0.25">
      <c r="A171" s="4" t="s">
        <v>171</v>
      </c>
      <c r="B171" t="s">
        <v>10</v>
      </c>
      <c r="C171" s="12" t="s">
        <v>7</v>
      </c>
      <c r="D171" s="17" t="s">
        <v>347</v>
      </c>
      <c r="E171" s="17">
        <v>2020</v>
      </c>
      <c r="F171" s="17"/>
      <c r="G171" s="18"/>
      <c r="H171" s="18"/>
      <c r="I171" s="18"/>
      <c r="J171" s="18"/>
      <c r="K171" s="18"/>
      <c r="L171" s="18"/>
      <c r="M171" s="7" t="b">
        <f>IFERROR(+VLOOKUP(A171,Lockers!D:F,3,FALSE),FALSE)</f>
        <v>0</v>
      </c>
      <c r="N171" s="7" t="b">
        <f>IFERROR(+VLOOKUP(A171,Lockers!M:N,2,FALSE),FALSE)</f>
        <v>0</v>
      </c>
      <c r="O171" s="7" t="b">
        <f>IFERROR(+VLOOKUP(A171,BagStorage!A:D,3,FALSE),FALSE)</f>
        <v>0</v>
      </c>
      <c r="P171" s="29">
        <f>+VLOOKUP(C171,Food!A:B,2,FALSE)</f>
        <v>533</v>
      </c>
      <c r="R171"/>
      <c r="T171" s="76"/>
    </row>
    <row r="172" spans="1:20" x14ac:dyDescent="0.25">
      <c r="A172" s="4" t="s">
        <v>251</v>
      </c>
      <c r="B172" t="s">
        <v>10</v>
      </c>
      <c r="C172" s="17" t="s">
        <v>7</v>
      </c>
      <c r="D172" s="17" t="s">
        <v>347</v>
      </c>
      <c r="E172" s="17">
        <v>2018</v>
      </c>
      <c r="F172" s="24" t="s">
        <v>356</v>
      </c>
      <c r="G172" s="18"/>
      <c r="H172" s="18"/>
      <c r="I172" s="18"/>
      <c r="J172" s="18"/>
      <c r="K172" s="18"/>
      <c r="L172" s="18"/>
      <c r="M172" s="7" t="b">
        <f>IFERROR(+VLOOKUP(A172,Lockers!D:F,3,FALSE),FALSE)</f>
        <v>0</v>
      </c>
      <c r="N172" s="7" t="b">
        <f>IFERROR(+VLOOKUP(A172,Lockers!M:N,2,FALSE),FALSE)</f>
        <v>0</v>
      </c>
      <c r="O172" s="7" t="b">
        <f>IFERROR(+VLOOKUP(A172,BagStorage!A:D,3,FALSE),FALSE)</f>
        <v>0</v>
      </c>
      <c r="P172" s="29">
        <f>+VLOOKUP(C172,Food!A:B,2,FALSE)</f>
        <v>533</v>
      </c>
      <c r="R172"/>
      <c r="T172" s="76"/>
    </row>
    <row r="173" spans="1:20" x14ac:dyDescent="0.25">
      <c r="A173" s="4" t="s">
        <v>47</v>
      </c>
      <c r="B173" t="s">
        <v>580</v>
      </c>
      <c r="C173" s="17" t="s">
        <v>7</v>
      </c>
      <c r="D173" s="17" t="s">
        <v>347</v>
      </c>
      <c r="E173" s="17">
        <v>2020</v>
      </c>
      <c r="F173" s="24" t="s">
        <v>356</v>
      </c>
      <c r="G173" s="13" t="s">
        <v>81</v>
      </c>
      <c r="M173" s="7" t="b">
        <f>IFERROR(+VLOOKUP(A173,Lockers!D:F,3,FALSE),FALSE)</f>
        <v>0</v>
      </c>
      <c r="N173" s="7" t="b">
        <f>IFERROR(+VLOOKUP(A173,Lockers!M:N,2,FALSE),FALSE)</f>
        <v>0</v>
      </c>
      <c r="O173" s="7" t="b">
        <f>IFERROR(+VLOOKUP(A173,BagStorage!A:D,3,FALSE),FALSE)</f>
        <v>0</v>
      </c>
      <c r="P173" s="29">
        <f>+VLOOKUP(C173,Food!A:B,2,FALSE)</f>
        <v>533</v>
      </c>
      <c r="R173"/>
      <c r="T173" s="76"/>
    </row>
    <row r="174" spans="1:20" x14ac:dyDescent="0.25">
      <c r="A174" s="4" t="s">
        <v>1020</v>
      </c>
      <c r="B174" t="s">
        <v>580</v>
      </c>
      <c r="C174" s="17" t="s">
        <v>25</v>
      </c>
      <c r="D174" s="17" t="s">
        <v>347</v>
      </c>
      <c r="E174" s="17">
        <v>2025</v>
      </c>
      <c r="F174" s="24">
        <v>1968</v>
      </c>
      <c r="G174" s="18"/>
      <c r="H174" s="18"/>
      <c r="I174" s="18"/>
      <c r="J174" s="18"/>
      <c r="K174" s="18"/>
      <c r="L174" s="18"/>
      <c r="M174" s="7" t="b">
        <f>IFERROR(+VLOOKUP(A174,Lockers!D:F,3,FALSE),FALSE)</f>
        <v>0</v>
      </c>
      <c r="N174" s="7" t="b">
        <f>IFERROR(+VLOOKUP(A174,Lockers!M:N,2,FALSE),FALSE)</f>
        <v>0</v>
      </c>
      <c r="O174" s="7" t="b">
        <f>IFERROR(+VLOOKUP(A174,BagStorage!A:D,3,FALSE),FALSE)</f>
        <v>0</v>
      </c>
      <c r="P174" s="29">
        <f>+VLOOKUP(C174,Food!A:B,2,FALSE)</f>
        <v>533</v>
      </c>
      <c r="R174"/>
      <c r="T174" s="76"/>
    </row>
    <row r="175" spans="1:20" x14ac:dyDescent="0.25">
      <c r="A175" s="4" t="s">
        <v>293</v>
      </c>
      <c r="B175" t="s">
        <v>580</v>
      </c>
      <c r="C175" s="17" t="s">
        <v>19</v>
      </c>
      <c r="D175" s="17" t="s">
        <v>347</v>
      </c>
      <c r="E175" s="17">
        <v>2020</v>
      </c>
      <c r="F175" s="24" t="s">
        <v>354</v>
      </c>
      <c r="G175" s="18"/>
      <c r="H175" s="18"/>
      <c r="I175" s="18"/>
      <c r="J175" s="18"/>
      <c r="K175" s="18"/>
      <c r="L175" s="18"/>
      <c r="M175" s="7" t="b">
        <f>IFERROR(+VLOOKUP(A175,Lockers!D:F,3,FALSE),FALSE)</f>
        <v>0</v>
      </c>
      <c r="N175" s="7" t="b">
        <f>IFERROR(+VLOOKUP(A175,Lockers!M:N,2,FALSE),FALSE)</f>
        <v>0</v>
      </c>
      <c r="O175" s="7" t="b">
        <f>IFERROR(+VLOOKUP(A175,BagStorage!A:D,3,FALSE),FALSE)</f>
        <v>0</v>
      </c>
      <c r="P175" s="29" t="str">
        <f>+VLOOKUP(C175,Food!A:B,2,FALSE)</f>
        <v>None</v>
      </c>
      <c r="R175"/>
      <c r="T175" s="76"/>
    </row>
    <row r="176" spans="1:20" x14ac:dyDescent="0.25">
      <c r="A176" s="4" t="s">
        <v>165</v>
      </c>
      <c r="B176" t="s">
        <v>580</v>
      </c>
      <c r="C176" s="17" t="s">
        <v>25</v>
      </c>
      <c r="D176" s="17" t="s">
        <v>347</v>
      </c>
      <c r="E176" s="17">
        <v>2020</v>
      </c>
      <c r="F176" s="24" t="s">
        <v>400</v>
      </c>
      <c r="G176" s="18"/>
      <c r="H176" s="18"/>
      <c r="I176" s="18"/>
      <c r="J176" s="18"/>
      <c r="K176" s="18"/>
      <c r="L176" s="18"/>
      <c r="M176" s="7" t="b">
        <f>IFERROR(+VLOOKUP(A176,Lockers!D:F,3,FALSE),FALSE)</f>
        <v>1</v>
      </c>
      <c r="N176" s="7" t="b">
        <f>IFERROR(+VLOOKUP(A176,Lockers!M:N,2,FALSE),FALSE)</f>
        <v>0</v>
      </c>
      <c r="O176" s="7" t="b">
        <f>IFERROR(+VLOOKUP(A176,BagStorage!A:D,3,FALSE),FALSE)</f>
        <v>0</v>
      </c>
      <c r="P176" s="29">
        <f>+VLOOKUP(C176,Food!A:B,2,FALSE)</f>
        <v>533</v>
      </c>
      <c r="R176"/>
      <c r="T176" s="76"/>
    </row>
    <row r="177" spans="1:20" x14ac:dyDescent="0.25">
      <c r="A177" s="4" t="s">
        <v>680</v>
      </c>
      <c r="B177" t="s">
        <v>10</v>
      </c>
      <c r="C177" s="17" t="s">
        <v>7</v>
      </c>
      <c r="D177" s="17" t="s">
        <v>347</v>
      </c>
      <c r="E177" s="17">
        <v>2022</v>
      </c>
      <c r="F177" s="24">
        <v>1955</v>
      </c>
      <c r="G177" s="18"/>
      <c r="H177" s="18"/>
      <c r="I177" s="18"/>
      <c r="J177" s="18"/>
      <c r="K177" s="18"/>
      <c r="L177" s="18"/>
      <c r="M177" s="7" t="b">
        <f>IFERROR(+VLOOKUP(A177,Lockers!D:F,3,FALSE),FALSE)</f>
        <v>0</v>
      </c>
      <c r="N177" s="7" t="b">
        <f>IFERROR(+VLOOKUP(A177,Lockers!M:N,2,FALSE),FALSE)</f>
        <v>0</v>
      </c>
      <c r="O177" s="7" t="b">
        <f>IFERROR(+VLOOKUP(A177,BagStorage!A:D,3,FALSE),FALSE)</f>
        <v>0</v>
      </c>
      <c r="P177" s="29">
        <f>+VLOOKUP(C177,Food!A:B,2,FALSE)</f>
        <v>533</v>
      </c>
      <c r="R177"/>
      <c r="T177" s="76">
        <v>45700</v>
      </c>
    </row>
    <row r="178" spans="1:20" x14ac:dyDescent="0.25">
      <c r="A178" s="4" t="s">
        <v>295</v>
      </c>
      <c r="B178" t="s">
        <v>10</v>
      </c>
      <c r="C178" s="17" t="s">
        <v>25</v>
      </c>
      <c r="D178" s="17" t="s">
        <v>347</v>
      </c>
      <c r="E178" s="17">
        <v>2021</v>
      </c>
      <c r="F178" s="24" t="s">
        <v>351</v>
      </c>
      <c r="G178" s="18"/>
      <c r="H178" s="18"/>
      <c r="I178" s="18"/>
      <c r="J178" s="18"/>
      <c r="K178" s="18"/>
      <c r="L178" s="18"/>
      <c r="M178" s="7" t="b">
        <f>IFERROR(+VLOOKUP(A178,Lockers!D:F,3,FALSE),FALSE)</f>
        <v>0</v>
      </c>
      <c r="N178" s="7" t="b">
        <f>IFERROR(+VLOOKUP(A178,Lockers!M:N,2,FALSE),FALSE)</f>
        <v>0</v>
      </c>
      <c r="O178" s="7" t="b">
        <f>IFERROR(+VLOOKUP(A178,BagStorage!A:D,3,FALSE),FALSE)</f>
        <v>0</v>
      </c>
      <c r="P178" s="29">
        <f>+VLOOKUP(C178,Food!A:B,2,FALSE)</f>
        <v>533</v>
      </c>
      <c r="R178"/>
      <c r="T178" s="76"/>
    </row>
    <row r="179" spans="1:20" x14ac:dyDescent="0.25">
      <c r="A179" s="4" t="s">
        <v>107</v>
      </c>
      <c r="B179" t="s">
        <v>10</v>
      </c>
      <c r="C179" s="17" t="s">
        <v>25</v>
      </c>
      <c r="D179" s="17" t="s">
        <v>347</v>
      </c>
      <c r="E179" s="17">
        <v>2019</v>
      </c>
      <c r="F179" s="24" t="s">
        <v>418</v>
      </c>
      <c r="G179" s="18"/>
      <c r="H179" s="18"/>
      <c r="I179" s="18"/>
      <c r="J179" s="18"/>
      <c r="K179" s="18"/>
      <c r="L179" s="18"/>
      <c r="M179" s="7" t="b">
        <f>IFERROR(+VLOOKUP(A179,Lockers!D:F,3,FALSE),FALSE)</f>
        <v>1</v>
      </c>
      <c r="N179" s="7" t="b">
        <f>IFERROR(+VLOOKUP(A179,Lockers!M:N,2,FALSE),FALSE)</f>
        <v>0</v>
      </c>
      <c r="O179" s="7" t="b">
        <f>IFERROR(+VLOOKUP(A179,BagStorage!A:D,3,FALSE),FALSE)</f>
        <v>0</v>
      </c>
      <c r="P179" s="29">
        <f>+VLOOKUP(C179,Food!A:B,2,FALSE)</f>
        <v>533</v>
      </c>
      <c r="R179"/>
      <c r="T179" s="76">
        <v>45704</v>
      </c>
    </row>
    <row r="180" spans="1:20" x14ac:dyDescent="0.25">
      <c r="A180" s="4" t="s">
        <v>698</v>
      </c>
      <c r="B180" t="s">
        <v>10</v>
      </c>
      <c r="C180" s="17" t="s">
        <v>7</v>
      </c>
      <c r="D180" s="17" t="s">
        <v>347</v>
      </c>
      <c r="E180" s="17">
        <v>2022</v>
      </c>
      <c r="F180" s="24">
        <v>1987</v>
      </c>
      <c r="G180" s="18"/>
      <c r="H180" s="18"/>
      <c r="I180" s="18"/>
      <c r="J180" s="18"/>
      <c r="K180" s="18"/>
      <c r="L180" s="18"/>
      <c r="M180" s="7" t="b">
        <f>IFERROR(+VLOOKUP(A180,Lockers!D:F,3,FALSE),FALSE)</f>
        <v>1</v>
      </c>
      <c r="N180" s="7" t="b">
        <f>IFERROR(+VLOOKUP(A180,Lockers!M:N,2,FALSE),FALSE)</f>
        <v>0</v>
      </c>
      <c r="O180" s="7" t="b">
        <f>IFERROR(+VLOOKUP(A180,BagStorage!A:D,3,FALSE),FALSE)</f>
        <v>0</v>
      </c>
      <c r="P180" s="29">
        <f>+VLOOKUP(C180,Food!A:B,2,FALSE)</f>
        <v>533</v>
      </c>
      <c r="R180"/>
      <c r="T180" s="76">
        <v>45703</v>
      </c>
    </row>
    <row r="181" spans="1:20" x14ac:dyDescent="0.25">
      <c r="A181" s="4" t="s">
        <v>43</v>
      </c>
      <c r="B181" t="s">
        <v>10</v>
      </c>
      <c r="C181" s="17" t="s">
        <v>7</v>
      </c>
      <c r="D181" s="17" t="s">
        <v>347</v>
      </c>
      <c r="E181" s="17">
        <v>1987</v>
      </c>
      <c r="F181" s="17">
        <v>1955</v>
      </c>
      <c r="G181" s="13" t="s">
        <v>667</v>
      </c>
      <c r="M181" s="7" t="b">
        <f>IFERROR(+VLOOKUP(A181,Lockers!D:F,3,FALSE),FALSE)</f>
        <v>0</v>
      </c>
      <c r="N181" s="7" t="b">
        <f>IFERROR(+VLOOKUP(A181,Lockers!M:N,2,FALSE),FALSE)</f>
        <v>0</v>
      </c>
      <c r="O181" s="7" t="b">
        <f>IFERROR(+VLOOKUP(A181,BagStorage!A:D,3,FALSE),FALSE)</f>
        <v>0</v>
      </c>
      <c r="P181" s="29">
        <f>+VLOOKUP(C181,Food!A:B,2,FALSE)</f>
        <v>533</v>
      </c>
      <c r="Q181" s="75">
        <v>28</v>
      </c>
      <c r="R181"/>
      <c r="T181" s="76">
        <v>45692</v>
      </c>
    </row>
    <row r="182" spans="1:20" x14ac:dyDescent="0.25">
      <c r="A182" s="4" t="s">
        <v>176</v>
      </c>
      <c r="B182" t="s">
        <v>10</v>
      </c>
      <c r="C182" s="17" t="s">
        <v>7</v>
      </c>
      <c r="D182" s="17" t="s">
        <v>347</v>
      </c>
      <c r="E182" s="17">
        <v>2014</v>
      </c>
      <c r="F182" s="24" t="s">
        <v>410</v>
      </c>
      <c r="G182" s="18"/>
      <c r="H182" s="18"/>
      <c r="I182" s="18"/>
      <c r="J182" s="18"/>
      <c r="K182" s="18"/>
      <c r="L182" s="18"/>
      <c r="M182" s="7" t="b">
        <f>IFERROR(+VLOOKUP(A182,Lockers!D:F,3,FALSE),FALSE)</f>
        <v>0</v>
      </c>
      <c r="N182" s="7" t="b">
        <f>IFERROR(+VLOOKUP(A182,Lockers!M:N,2,FALSE),FALSE)</f>
        <v>0</v>
      </c>
      <c r="O182" s="7" t="b">
        <f>IFERROR(+VLOOKUP(A182,BagStorage!A:D,3,FALSE),FALSE)</f>
        <v>0</v>
      </c>
      <c r="P182" s="29">
        <f>+VLOOKUP(C182,Food!A:B,2,FALSE)</f>
        <v>533</v>
      </c>
      <c r="R182"/>
      <c r="T182" s="76"/>
    </row>
    <row r="183" spans="1:20" x14ac:dyDescent="0.25">
      <c r="A183" s="4" t="s">
        <v>756</v>
      </c>
      <c r="B183" t="s">
        <v>10</v>
      </c>
      <c r="C183" s="17" t="s">
        <v>25</v>
      </c>
      <c r="D183" s="17" t="s">
        <v>347</v>
      </c>
      <c r="E183" s="17">
        <v>2023</v>
      </c>
      <c r="F183" s="24">
        <v>1966</v>
      </c>
      <c r="G183" s="13" t="s">
        <v>757</v>
      </c>
      <c r="I183" s="18"/>
      <c r="J183" s="18"/>
      <c r="K183" s="18"/>
      <c r="L183" s="18"/>
      <c r="M183" s="7" t="b">
        <f>IFERROR(+VLOOKUP(A183,Lockers!D:F,3,FALSE),FALSE)</f>
        <v>1</v>
      </c>
      <c r="N183" s="7" t="b">
        <f>IFERROR(+VLOOKUP(A183,Lockers!M:N,2,FALSE),FALSE)</f>
        <v>1</v>
      </c>
      <c r="O183" s="7" t="b">
        <v>1</v>
      </c>
      <c r="P183" s="29">
        <f>+VLOOKUP(C183,Food!A:B,2,FALSE)</f>
        <v>533</v>
      </c>
      <c r="R183"/>
      <c r="T183" s="76">
        <v>45704</v>
      </c>
    </row>
    <row r="184" spans="1:20" x14ac:dyDescent="0.25">
      <c r="A184" s="4" t="s">
        <v>113</v>
      </c>
      <c r="B184" t="s">
        <v>10</v>
      </c>
      <c r="C184" s="17" t="s">
        <v>7</v>
      </c>
      <c r="D184" s="17" t="s">
        <v>347</v>
      </c>
      <c r="E184" s="17">
        <v>2008</v>
      </c>
      <c r="F184" s="17"/>
      <c r="G184" s="18"/>
      <c r="H184" s="18"/>
      <c r="I184" s="18"/>
      <c r="J184" s="18"/>
      <c r="K184" s="18" t="s">
        <v>1002</v>
      </c>
      <c r="L184" s="18"/>
      <c r="M184" s="7" t="b">
        <f>IFERROR(+VLOOKUP(A184,Lockers!D:F,3,FALSE),FALSE)</f>
        <v>0</v>
      </c>
      <c r="N184" s="7" t="b">
        <f>IFERROR(+VLOOKUP(A184,Lockers!M:N,2,FALSE),FALSE)</f>
        <v>0</v>
      </c>
      <c r="O184" s="7" t="b">
        <f>IFERROR(+VLOOKUP(A184,BagStorage!A:D,3,FALSE),FALSE)</f>
        <v>0</v>
      </c>
      <c r="P184" s="29">
        <f>+VLOOKUP(C184,Food!A:B,2,FALSE)</f>
        <v>533</v>
      </c>
      <c r="R184"/>
      <c r="T184" s="76">
        <v>45702</v>
      </c>
    </row>
    <row r="185" spans="1:20" x14ac:dyDescent="0.25">
      <c r="A185" s="4" t="s">
        <v>100</v>
      </c>
      <c r="B185" t="s">
        <v>10</v>
      </c>
      <c r="C185" s="17" t="s">
        <v>11</v>
      </c>
      <c r="D185" s="17" t="s">
        <v>347</v>
      </c>
      <c r="E185" s="17">
        <v>2020</v>
      </c>
      <c r="F185" s="24" t="s">
        <v>423</v>
      </c>
      <c r="G185" s="18"/>
      <c r="H185" s="18"/>
      <c r="I185" s="18"/>
      <c r="J185" s="18"/>
      <c r="K185" s="18"/>
      <c r="L185" s="18"/>
      <c r="M185" s="7" t="b">
        <f>IFERROR(+VLOOKUP(A185,Lockers!D:F,3,FALSE),FALSE)</f>
        <v>0</v>
      </c>
      <c r="N185" s="7" t="b">
        <f>IFERROR(+VLOOKUP(A185,Lockers!M:N,2,FALSE),FALSE)</f>
        <v>0</v>
      </c>
      <c r="O185" s="7" t="b">
        <f>IFERROR(+VLOOKUP(A185,BagStorage!A:D,3,FALSE),FALSE)</f>
        <v>0</v>
      </c>
      <c r="P185" s="29">
        <f>+VLOOKUP(C185,Food!A:B,2,FALSE)</f>
        <v>373</v>
      </c>
      <c r="R185"/>
      <c r="T185" s="76">
        <v>45678</v>
      </c>
    </row>
    <row r="186" spans="1:20" x14ac:dyDescent="0.25">
      <c r="A186" s="4" t="s">
        <v>304</v>
      </c>
      <c r="B186" t="s">
        <v>580</v>
      </c>
      <c r="C186" s="17" t="s">
        <v>17</v>
      </c>
      <c r="D186" s="17" t="s">
        <v>347</v>
      </c>
      <c r="E186" s="17">
        <v>2025</v>
      </c>
      <c r="F186" s="24"/>
      <c r="G186" s="18"/>
      <c r="H186" s="18"/>
      <c r="I186" s="18"/>
      <c r="J186" s="18"/>
      <c r="K186" s="18"/>
      <c r="L186" s="18"/>
      <c r="M186" s="7" t="b">
        <f>IFERROR(+VLOOKUP(A186,Lockers!D:F,3,FALSE),FALSE)</f>
        <v>0</v>
      </c>
      <c r="N186" s="7" t="b">
        <f>IFERROR(+VLOOKUP(A186,Lockers!M:N,2,FALSE),FALSE)</f>
        <v>0</v>
      </c>
      <c r="O186" s="7" t="b">
        <f>IFERROR(+VLOOKUP(A186,BagStorage!A:D,3,FALSE),FALSE)</f>
        <v>0</v>
      </c>
      <c r="P186" s="29" t="str">
        <f>+VLOOKUP(C186,Food!A:B,2,FALSE)</f>
        <v>None</v>
      </c>
      <c r="R186"/>
      <c r="T186" s="76"/>
    </row>
    <row r="187" spans="1:20" x14ac:dyDescent="0.25">
      <c r="A187" s="4" t="s">
        <v>32</v>
      </c>
      <c r="B187" t="s">
        <v>10</v>
      </c>
      <c r="C187" s="17" t="s">
        <v>7</v>
      </c>
      <c r="D187" s="17" t="s">
        <v>347</v>
      </c>
      <c r="E187" s="17">
        <v>2019</v>
      </c>
      <c r="F187" s="24" t="s">
        <v>424</v>
      </c>
      <c r="G187" s="18"/>
      <c r="H187" s="18"/>
      <c r="I187" s="18"/>
      <c r="J187" s="18"/>
      <c r="K187" s="18"/>
      <c r="L187" s="18"/>
      <c r="M187" s="7" t="b">
        <f>IFERROR(+VLOOKUP(A187,Lockers!D:F,3,FALSE),FALSE)</f>
        <v>0</v>
      </c>
      <c r="N187" s="7" t="b">
        <f>IFERROR(+VLOOKUP(A187,Lockers!M:N,2,FALSE),FALSE)</f>
        <v>0</v>
      </c>
      <c r="O187" s="7" t="b">
        <f>IFERROR(+VLOOKUP(A187,BagStorage!A:D,3,FALSE),FALSE)</f>
        <v>0</v>
      </c>
      <c r="P187" s="29">
        <f>+VLOOKUP(C187,Food!A:B,2,FALSE)</f>
        <v>533</v>
      </c>
      <c r="R187"/>
      <c r="T187" s="76">
        <v>45682</v>
      </c>
    </row>
    <row r="188" spans="1:20" x14ac:dyDescent="0.25">
      <c r="A188" s="4" t="s">
        <v>393</v>
      </c>
      <c r="B188" t="s">
        <v>10</v>
      </c>
      <c r="C188" s="17" t="s">
        <v>7</v>
      </c>
      <c r="D188" s="17" t="s">
        <v>347</v>
      </c>
      <c r="E188" s="17">
        <v>2020</v>
      </c>
      <c r="F188" s="24" t="s">
        <v>358</v>
      </c>
      <c r="G188" s="18"/>
      <c r="H188" s="18"/>
      <c r="I188" s="18"/>
      <c r="J188" s="18"/>
      <c r="K188" s="18"/>
      <c r="L188" s="18"/>
      <c r="M188" s="7" t="b">
        <f>IFERROR(+VLOOKUP(A188,Lockers!D:F,3,FALSE),FALSE)</f>
        <v>0</v>
      </c>
      <c r="N188" s="7" t="b">
        <f>IFERROR(+VLOOKUP(A188,Lockers!M:N,2,FALSE),FALSE)</f>
        <v>0</v>
      </c>
      <c r="O188" s="7" t="b">
        <f>IFERROR(+VLOOKUP(A188,BagStorage!A:D,3,FALSE),FALSE)</f>
        <v>0</v>
      </c>
      <c r="P188" s="29">
        <f>+VLOOKUP(C188,Food!A:B,2,FALSE)</f>
        <v>533</v>
      </c>
      <c r="R188"/>
      <c r="T188" s="76">
        <v>45703</v>
      </c>
    </row>
    <row r="189" spans="1:20" x14ac:dyDescent="0.25">
      <c r="A189" s="4" t="s">
        <v>166</v>
      </c>
      <c r="B189" t="s">
        <v>10</v>
      </c>
      <c r="C189" s="17" t="s">
        <v>16</v>
      </c>
      <c r="D189" s="17" t="s">
        <v>347</v>
      </c>
      <c r="E189" s="17">
        <v>2020</v>
      </c>
      <c r="F189" s="24" t="s">
        <v>370</v>
      </c>
      <c r="G189" s="18"/>
      <c r="H189" s="18"/>
      <c r="I189" s="18"/>
      <c r="J189" s="18"/>
      <c r="K189" s="18"/>
      <c r="L189" s="18"/>
      <c r="M189" s="7" t="b">
        <f>IFERROR(+VLOOKUP(A189,Lockers!D:F,3,FALSE),FALSE)</f>
        <v>0</v>
      </c>
      <c r="N189" s="7" t="b">
        <f>IFERROR(+VLOOKUP(A189,Lockers!M:N,2,FALSE),FALSE)</f>
        <v>0</v>
      </c>
      <c r="O189" s="7" t="b">
        <f>IFERROR(+VLOOKUP(A189,BagStorage!A:D,3,FALSE),FALSE)</f>
        <v>0</v>
      </c>
      <c r="P189" s="29">
        <f>+VLOOKUP(C189,Food!A:B,2,FALSE)</f>
        <v>373</v>
      </c>
      <c r="R189" s="2" t="s">
        <v>348</v>
      </c>
      <c r="T189" s="76">
        <v>45687</v>
      </c>
    </row>
    <row r="190" spans="1:20" x14ac:dyDescent="0.25">
      <c r="A190" s="4" t="s">
        <v>238</v>
      </c>
      <c r="B190" t="s">
        <v>10</v>
      </c>
      <c r="C190" s="17" t="s">
        <v>7</v>
      </c>
      <c r="D190" s="17" t="s">
        <v>347</v>
      </c>
      <c r="E190" s="17">
        <v>2006</v>
      </c>
      <c r="F190" s="17"/>
      <c r="G190" s="18"/>
      <c r="H190" s="18"/>
      <c r="I190" s="18"/>
      <c r="J190" s="18"/>
      <c r="K190" s="18"/>
      <c r="L190" s="18"/>
      <c r="M190" s="7" t="b">
        <f>IFERROR(+VLOOKUP(A190,Lockers!D:F,3,FALSE),FALSE)</f>
        <v>1</v>
      </c>
      <c r="N190" s="7" t="b">
        <f>IFERROR(+VLOOKUP(A190,Lockers!M:N,2,FALSE),FALSE)</f>
        <v>0</v>
      </c>
      <c r="O190" s="7" t="b">
        <f>IFERROR(+VLOOKUP(A190,BagStorage!A:D,3,FALSE),FALSE)</f>
        <v>0</v>
      </c>
      <c r="P190" s="29">
        <f>+VLOOKUP(C190,Food!A:B,2,FALSE)</f>
        <v>533</v>
      </c>
      <c r="R190"/>
      <c r="T190" s="76"/>
    </row>
    <row r="191" spans="1:20" x14ac:dyDescent="0.25">
      <c r="A191" s="4" t="s">
        <v>946</v>
      </c>
      <c r="B191" t="s">
        <v>580</v>
      </c>
      <c r="C191" s="17" t="s">
        <v>7</v>
      </c>
      <c r="D191" s="17" t="s">
        <v>347</v>
      </c>
      <c r="E191" s="17">
        <v>2025</v>
      </c>
      <c r="F191" s="17">
        <v>1988</v>
      </c>
      <c r="G191" s="18"/>
      <c r="H191" s="18" t="s">
        <v>533</v>
      </c>
      <c r="I191" s="18"/>
      <c r="J191" s="18"/>
      <c r="K191" s="18"/>
      <c r="L191" s="18"/>
      <c r="M191" s="7" t="b">
        <f>IFERROR(+VLOOKUP(A191,Lockers!D:F,3,FALSE),FALSE)</f>
        <v>0</v>
      </c>
      <c r="N191" s="7" t="b">
        <f>IFERROR(+VLOOKUP(A191,Lockers!M:N,2,FALSE),FALSE)</f>
        <v>0</v>
      </c>
      <c r="O191" s="7" t="b">
        <f>IFERROR(+VLOOKUP(A191,BagStorage!A:D,3,FALSE),FALSE)</f>
        <v>0</v>
      </c>
      <c r="P191" s="29">
        <f>+VLOOKUP(C191,Food!A:B,2,FALSE)</f>
        <v>533</v>
      </c>
      <c r="R191"/>
      <c r="T191" s="76"/>
    </row>
    <row r="192" spans="1:20" x14ac:dyDescent="0.25">
      <c r="A192" s="4" t="s">
        <v>987</v>
      </c>
      <c r="B192" t="s">
        <v>580</v>
      </c>
      <c r="C192" s="17" t="s">
        <v>17</v>
      </c>
      <c r="D192" s="17" t="s">
        <v>347</v>
      </c>
      <c r="E192" s="17">
        <v>2025</v>
      </c>
      <c r="F192" s="17">
        <v>1992</v>
      </c>
      <c r="G192" s="18" t="s">
        <v>827</v>
      </c>
      <c r="H192" s="18"/>
      <c r="I192" s="18"/>
      <c r="J192" s="18"/>
      <c r="K192" s="18"/>
      <c r="L192" s="18"/>
      <c r="M192" s="7" t="b">
        <f>IFERROR(+VLOOKUP(A192,Lockers!D:F,3,FALSE),FALSE)</f>
        <v>0</v>
      </c>
      <c r="N192" s="7" t="b">
        <f>IFERROR(+VLOOKUP(A192,Lockers!M:N,2,FALSE),FALSE)</f>
        <v>0</v>
      </c>
      <c r="O192" s="7" t="b">
        <f>IFERROR(+VLOOKUP(A192,BagStorage!A:D,3,FALSE),FALSE)</f>
        <v>0</v>
      </c>
      <c r="P192" s="29" t="str">
        <f>+VLOOKUP(C192,Food!A:B,2,FALSE)</f>
        <v>None</v>
      </c>
      <c r="R192"/>
      <c r="T192" s="76"/>
    </row>
    <row r="193" spans="1:20" x14ac:dyDescent="0.25">
      <c r="A193" s="4" t="s">
        <v>108</v>
      </c>
      <c r="B193" t="s">
        <v>580</v>
      </c>
      <c r="C193" s="12" t="s">
        <v>7</v>
      </c>
      <c r="D193" s="17" t="s">
        <v>347</v>
      </c>
      <c r="E193" s="17">
        <v>2019</v>
      </c>
      <c r="F193" s="17"/>
      <c r="I193" s="13"/>
      <c r="J193" s="13"/>
      <c r="K193" s="13" t="s">
        <v>863</v>
      </c>
      <c r="L193" s="16"/>
      <c r="M193" s="7" t="b">
        <f>IFERROR(+VLOOKUP(A193,Lockers!D:F,3,FALSE),FALSE)</f>
        <v>1</v>
      </c>
      <c r="N193" s="7" t="b">
        <f>IFERROR(+VLOOKUP(A193,Lockers!M:N,2,FALSE),FALSE)</f>
        <v>0</v>
      </c>
      <c r="O193" s="7" t="b">
        <f>IFERROR(+VLOOKUP(A193,BagStorage!A:D,3,FALSE),FALSE)</f>
        <v>0</v>
      </c>
      <c r="P193" s="29">
        <f>+VLOOKUP(C193,Food!A:B,2,FALSE)</f>
        <v>533</v>
      </c>
      <c r="R193"/>
      <c r="T193" s="76"/>
    </row>
    <row r="194" spans="1:20" x14ac:dyDescent="0.25">
      <c r="A194" s="4" t="s">
        <v>891</v>
      </c>
      <c r="B194" t="s">
        <v>580</v>
      </c>
      <c r="C194" s="12" t="s">
        <v>7</v>
      </c>
      <c r="D194" s="17" t="s">
        <v>347</v>
      </c>
      <c r="E194" s="17">
        <v>2024</v>
      </c>
      <c r="F194" s="17">
        <v>1991</v>
      </c>
      <c r="I194" s="13"/>
      <c r="J194" s="13"/>
      <c r="K194" s="16"/>
      <c r="L194" s="16"/>
      <c r="M194" s="7" t="b">
        <f>IFERROR(+VLOOKUP(A194,Lockers!D:F,3,FALSE),FALSE)</f>
        <v>0</v>
      </c>
      <c r="N194" s="7" t="b">
        <f>IFERROR(+VLOOKUP(A194,Lockers!M:N,2,FALSE),FALSE)</f>
        <v>0</v>
      </c>
      <c r="O194" s="7" t="b">
        <f>IFERROR(+VLOOKUP(A194,BagStorage!A:D,3,FALSE),FALSE)</f>
        <v>0</v>
      </c>
      <c r="P194" s="29">
        <f>+VLOOKUP(C194,Food!A:B,2,FALSE)</f>
        <v>533</v>
      </c>
      <c r="R194"/>
      <c r="T194" s="76"/>
    </row>
    <row r="195" spans="1:20" x14ac:dyDescent="0.25">
      <c r="A195" s="4" t="s">
        <v>267</v>
      </c>
      <c r="B195" t="s">
        <v>10</v>
      </c>
      <c r="C195" s="17" t="s">
        <v>17</v>
      </c>
      <c r="D195" s="17" t="s">
        <v>347</v>
      </c>
      <c r="E195" s="17">
        <v>2020</v>
      </c>
      <c r="F195" s="24" t="s">
        <v>425</v>
      </c>
      <c r="G195" s="18"/>
      <c r="H195" s="18"/>
      <c r="I195" s="18"/>
      <c r="J195" s="18"/>
      <c r="K195" s="18"/>
      <c r="L195" s="18"/>
      <c r="M195" s="7" t="b">
        <f>IFERROR(+VLOOKUP(A195,Lockers!D:F,3,FALSE),FALSE)</f>
        <v>0</v>
      </c>
      <c r="N195" s="7" t="b">
        <f>IFERROR(+VLOOKUP(A195,Lockers!M:N,2,FALSE),FALSE)</f>
        <v>0</v>
      </c>
      <c r="O195" s="7" t="b">
        <f>IFERROR(+VLOOKUP(A195,BagStorage!A:D,3,FALSE),FALSE)</f>
        <v>0</v>
      </c>
      <c r="P195" s="29" t="str">
        <f>+VLOOKUP(C195,Food!A:B,2,FALSE)</f>
        <v>None</v>
      </c>
      <c r="R195" s="2" t="s">
        <v>348</v>
      </c>
      <c r="T195" s="37"/>
    </row>
    <row r="196" spans="1:20" x14ac:dyDescent="0.25">
      <c r="A196" s="4" t="s">
        <v>217</v>
      </c>
      <c r="B196" t="s">
        <v>10</v>
      </c>
      <c r="C196" s="17" t="s">
        <v>25</v>
      </c>
      <c r="D196" s="17" t="s">
        <v>347</v>
      </c>
      <c r="E196" s="17">
        <v>2017</v>
      </c>
      <c r="F196" s="24" t="s">
        <v>413</v>
      </c>
      <c r="G196" s="18"/>
      <c r="H196" s="18"/>
      <c r="I196" s="18"/>
      <c r="J196" s="18"/>
      <c r="K196" s="18"/>
      <c r="L196" s="18"/>
      <c r="M196" s="7" t="b">
        <f>IFERROR(+VLOOKUP(A196,Lockers!D:F,3,FALSE),FALSE)</f>
        <v>1</v>
      </c>
      <c r="N196" s="7" t="b">
        <f>IFERROR(+VLOOKUP(A196,Lockers!M:N,2,FALSE),FALSE)</f>
        <v>0</v>
      </c>
      <c r="O196" s="7" t="b">
        <f>IFERROR(+VLOOKUP(A196,BagStorage!A:D,3,FALSE),FALSE)</f>
        <v>0</v>
      </c>
      <c r="P196" s="29">
        <f>+VLOOKUP(C196,Food!A:B,2,FALSE)</f>
        <v>533</v>
      </c>
      <c r="R196"/>
      <c r="T196" s="76"/>
    </row>
    <row r="197" spans="1:20" x14ac:dyDescent="0.25">
      <c r="A197" s="4" t="s">
        <v>300</v>
      </c>
      <c r="B197" t="s">
        <v>580</v>
      </c>
      <c r="C197" s="17" t="s">
        <v>7</v>
      </c>
      <c r="D197" s="17" t="s">
        <v>347</v>
      </c>
      <c r="E197" s="17">
        <v>2021</v>
      </c>
      <c r="F197" s="24" t="s">
        <v>361</v>
      </c>
      <c r="G197" s="18"/>
      <c r="H197" s="18"/>
      <c r="I197" s="18"/>
      <c r="J197" s="18"/>
      <c r="K197" s="18"/>
      <c r="L197" s="18"/>
      <c r="M197" s="7" t="b">
        <f>IFERROR(+VLOOKUP(A197,Lockers!D:F,3,FALSE),FALSE)</f>
        <v>1</v>
      </c>
      <c r="N197" s="7" t="b">
        <f>IFERROR(+VLOOKUP(A197,Lockers!M:N,2,FALSE),FALSE)</f>
        <v>0</v>
      </c>
      <c r="O197" s="7" t="b">
        <f>IFERROR(+VLOOKUP(A197,BagStorage!A:D,3,FALSE),FALSE)</f>
        <v>0</v>
      </c>
      <c r="P197" s="29">
        <f>+VLOOKUP(C197,Food!A:B,2,FALSE)</f>
        <v>533</v>
      </c>
      <c r="R197"/>
      <c r="T197" s="76"/>
    </row>
    <row r="198" spans="1:20" x14ac:dyDescent="0.25">
      <c r="A198" s="4" t="s">
        <v>705</v>
      </c>
      <c r="B198" t="s">
        <v>580</v>
      </c>
      <c r="C198" s="17" t="s">
        <v>25</v>
      </c>
      <c r="D198" s="17" t="s">
        <v>347</v>
      </c>
      <c r="E198" s="17">
        <v>2022</v>
      </c>
      <c r="F198" s="24">
        <v>1984</v>
      </c>
      <c r="G198" s="18"/>
      <c r="H198" s="18"/>
      <c r="I198" s="18"/>
      <c r="J198" s="18"/>
      <c r="K198" s="18"/>
      <c r="L198" s="18"/>
      <c r="M198" s="7" t="b">
        <f>IFERROR(+VLOOKUP(A198,Lockers!D:F,3,FALSE),FALSE)</f>
        <v>1</v>
      </c>
      <c r="N198" s="7" t="b">
        <f>IFERROR(+VLOOKUP(A198,Lockers!M:N,2,FALSE),FALSE)</f>
        <v>0</v>
      </c>
      <c r="O198" s="7" t="b">
        <f>IFERROR(+VLOOKUP(A198,BagStorage!A:D,3,FALSE),FALSE)</f>
        <v>0</v>
      </c>
      <c r="P198" s="29">
        <f>+VLOOKUP(C198,Food!A:B,2,FALSE)</f>
        <v>533</v>
      </c>
      <c r="R198"/>
      <c r="T198" s="76"/>
    </row>
    <row r="199" spans="1:20" x14ac:dyDescent="0.25">
      <c r="A199" s="4" t="s">
        <v>21</v>
      </c>
      <c r="B199" t="s">
        <v>10</v>
      </c>
      <c r="C199" s="17" t="s">
        <v>25</v>
      </c>
      <c r="D199" s="17" t="s">
        <v>347</v>
      </c>
      <c r="E199" s="17">
        <v>2002</v>
      </c>
      <c r="F199" s="17"/>
      <c r="M199" s="7" t="b">
        <f>IFERROR(+VLOOKUP(A199,Lockers!D:F,3,FALSE),FALSE)</f>
        <v>0</v>
      </c>
      <c r="N199" s="7" t="b">
        <f>IFERROR(+VLOOKUP(A199,Lockers!M:N,2,FALSE),FALSE)</f>
        <v>0</v>
      </c>
      <c r="O199" s="7" t="b">
        <f>IFERROR(+VLOOKUP(A199,BagStorage!A:D,3,FALSE),FALSE)</f>
        <v>0</v>
      </c>
      <c r="P199" s="29">
        <f>+VLOOKUP(C199,Food!A:B,2,FALSE)</f>
        <v>533</v>
      </c>
      <c r="R199"/>
      <c r="T199" s="76">
        <v>45678</v>
      </c>
    </row>
    <row r="200" spans="1:20" x14ac:dyDescent="0.25">
      <c r="A200" s="4" t="s">
        <v>67</v>
      </c>
      <c r="B200" t="s">
        <v>580</v>
      </c>
      <c r="C200" s="17" t="s">
        <v>9</v>
      </c>
      <c r="D200" s="17" t="s">
        <v>347</v>
      </c>
      <c r="E200" s="17">
        <v>2020</v>
      </c>
      <c r="F200" s="24" t="s">
        <v>401</v>
      </c>
      <c r="G200" s="18"/>
      <c r="H200" s="18"/>
      <c r="I200" s="18"/>
      <c r="J200" s="18"/>
      <c r="K200" s="18"/>
      <c r="L200" s="18"/>
      <c r="M200" s="7" t="b">
        <f>IFERROR(+VLOOKUP(A200,Lockers!D:F,3,FALSE),FALSE)</f>
        <v>0</v>
      </c>
      <c r="N200" s="7" t="b">
        <f>IFERROR(+VLOOKUP(A200,Lockers!M:N,2,FALSE),FALSE)</f>
        <v>0</v>
      </c>
      <c r="O200" s="7" t="b">
        <f>IFERROR(+VLOOKUP(A200,BagStorage!A:D,3,FALSE),FALSE)</f>
        <v>1</v>
      </c>
      <c r="P200" s="29">
        <f>+VLOOKUP(C200,Food!A:B,2,FALSE)</f>
        <v>373</v>
      </c>
      <c r="R200"/>
      <c r="T200" s="76"/>
    </row>
    <row r="201" spans="1:20" x14ac:dyDescent="0.25">
      <c r="A201" s="4" t="s">
        <v>50</v>
      </c>
      <c r="B201" t="s">
        <v>10</v>
      </c>
      <c r="C201" s="17" t="s">
        <v>25</v>
      </c>
      <c r="D201" s="17" t="s">
        <v>347</v>
      </c>
      <c r="E201" s="17">
        <v>2008</v>
      </c>
      <c r="F201" s="17"/>
      <c r="G201" s="18" t="s">
        <v>72</v>
      </c>
      <c r="H201" s="18"/>
      <c r="I201" s="18"/>
      <c r="J201" s="18"/>
      <c r="K201" s="18" t="s">
        <v>307</v>
      </c>
      <c r="L201" s="18"/>
      <c r="M201" s="7" t="b">
        <f>IFERROR(+VLOOKUP(A201,Lockers!D:F,3,FALSE),FALSE)</f>
        <v>1</v>
      </c>
      <c r="N201" s="7" t="b">
        <f>IFERROR(+VLOOKUP(A201,Lockers!M:N,2,FALSE),FALSE)</f>
        <v>1</v>
      </c>
      <c r="O201" s="7" t="b">
        <f>IFERROR(+VLOOKUP(A201,BagStorage!A:D,3,FALSE),FALSE)</f>
        <v>1</v>
      </c>
      <c r="P201" s="29">
        <f>+VLOOKUP(C201,Food!A:B,2,FALSE)</f>
        <v>533</v>
      </c>
      <c r="R201"/>
      <c r="T201" s="76">
        <v>45684</v>
      </c>
    </row>
    <row r="202" spans="1:20" x14ac:dyDescent="0.25">
      <c r="A202" s="4" t="s">
        <v>801</v>
      </c>
      <c r="B202" t="s">
        <v>580</v>
      </c>
      <c r="C202" s="17" t="s">
        <v>7</v>
      </c>
      <c r="D202" s="17" t="s">
        <v>347</v>
      </c>
      <c r="E202" s="17">
        <v>2023</v>
      </c>
      <c r="F202" s="17">
        <v>1959</v>
      </c>
      <c r="G202" s="18" t="s">
        <v>78</v>
      </c>
      <c r="H202" s="18"/>
      <c r="I202" s="18"/>
      <c r="J202" s="18"/>
      <c r="K202" s="18"/>
      <c r="L202" s="18"/>
      <c r="M202" s="7" t="b">
        <f>IFERROR(+VLOOKUP(A202,Lockers!D:F,3,FALSE),FALSE)</f>
        <v>0</v>
      </c>
      <c r="N202" s="7" t="b">
        <f>IFERROR(+VLOOKUP(A202,Lockers!M:N,2,FALSE),FALSE)</f>
        <v>0</v>
      </c>
      <c r="O202" s="7" t="b">
        <f>IFERROR(+VLOOKUP(A202,BagStorage!A:D,3,FALSE),FALSE)</f>
        <v>0</v>
      </c>
      <c r="P202" s="29">
        <f>+VLOOKUP(C202,Food!A:B,2,FALSE)</f>
        <v>533</v>
      </c>
      <c r="R202"/>
      <c r="T202" s="76"/>
    </row>
    <row r="203" spans="1:20" x14ac:dyDescent="0.25">
      <c r="A203" s="4" t="s">
        <v>811</v>
      </c>
      <c r="B203" t="s">
        <v>10</v>
      </c>
      <c r="C203" s="17" t="s">
        <v>25</v>
      </c>
      <c r="D203" s="17" t="s">
        <v>347</v>
      </c>
      <c r="E203" s="17">
        <v>2023</v>
      </c>
      <c r="F203" s="17">
        <v>1981</v>
      </c>
      <c r="G203" s="18" t="s">
        <v>812</v>
      </c>
      <c r="H203" s="18"/>
      <c r="I203" s="18"/>
      <c r="J203" s="18"/>
      <c r="K203" s="18"/>
      <c r="L203" s="18"/>
      <c r="M203" s="7" t="b">
        <f>IFERROR(+VLOOKUP(A203,Lockers!D:F,3,FALSE),FALSE)</f>
        <v>0</v>
      </c>
      <c r="N203" s="7" t="b">
        <f>IFERROR(+VLOOKUP(A203,Lockers!M:N,2,FALSE),FALSE)</f>
        <v>0</v>
      </c>
      <c r="O203" s="7" t="b">
        <f>IFERROR(+VLOOKUP(A203,BagStorage!A:D,3,FALSE),FALSE)</f>
        <v>0</v>
      </c>
      <c r="P203" s="29">
        <f>+VLOOKUP(C203,Food!A:B,2,FALSE)</f>
        <v>533</v>
      </c>
      <c r="R203"/>
      <c r="T203" s="76">
        <v>45706</v>
      </c>
    </row>
    <row r="204" spans="1:20" x14ac:dyDescent="0.25">
      <c r="A204" s="4" t="s">
        <v>394</v>
      </c>
      <c r="B204" t="s">
        <v>10</v>
      </c>
      <c r="C204" s="17" t="s">
        <v>11</v>
      </c>
      <c r="D204" s="17" t="s">
        <v>347</v>
      </c>
      <c r="E204" s="17">
        <v>2020</v>
      </c>
      <c r="F204" s="24" t="s">
        <v>359</v>
      </c>
      <c r="G204" s="18" t="s">
        <v>193</v>
      </c>
      <c r="H204" s="18"/>
      <c r="I204" s="18"/>
      <c r="J204" s="18"/>
      <c r="K204" s="18" t="s">
        <v>994</v>
      </c>
      <c r="L204" s="18"/>
      <c r="M204" s="7" t="b">
        <f>IFERROR(+VLOOKUP(A204,Lockers!D:F,3,FALSE),FALSE)</f>
        <v>0</v>
      </c>
      <c r="N204" s="7" t="b">
        <f>IFERROR(+VLOOKUP(A204,Lockers!M:N,2,FALSE),FALSE)</f>
        <v>0</v>
      </c>
      <c r="O204" s="7" t="b">
        <f>IFERROR(+VLOOKUP(A204,BagStorage!A:D,3,FALSE),FALSE)</f>
        <v>0</v>
      </c>
      <c r="P204" s="29">
        <f>+VLOOKUP(C204,Food!A:B,2,FALSE)</f>
        <v>373</v>
      </c>
      <c r="R204"/>
      <c r="T204" s="76">
        <v>45702</v>
      </c>
    </row>
    <row r="205" spans="1:20" x14ac:dyDescent="0.25">
      <c r="A205" s="4" t="s">
        <v>317</v>
      </c>
      <c r="B205" t="s">
        <v>580</v>
      </c>
      <c r="C205" s="12" t="s">
        <v>25</v>
      </c>
      <c r="D205" s="17" t="s">
        <v>347</v>
      </c>
      <c r="E205" s="17">
        <v>2005</v>
      </c>
      <c r="F205" s="17"/>
      <c r="M205" s="7" t="b">
        <f>IFERROR(+VLOOKUP(A205,Lockers!D:F,3,FALSE),FALSE)</f>
        <v>1</v>
      </c>
      <c r="N205" s="7" t="b">
        <f>IFERROR(+VLOOKUP(A205,Lockers!M:N,2,FALSE),FALSE)</f>
        <v>0</v>
      </c>
      <c r="O205" s="7" t="b">
        <f>IFERROR(+VLOOKUP(A205,BagStorage!A:D,3,FALSE),FALSE)</f>
        <v>0</v>
      </c>
      <c r="P205" s="29">
        <f>+VLOOKUP(C205,Food!A:B,2,FALSE)</f>
        <v>533</v>
      </c>
      <c r="R205"/>
      <c r="T205" s="76"/>
    </row>
    <row r="206" spans="1:20" x14ac:dyDescent="0.25">
      <c r="A206" s="4" t="s">
        <v>73</v>
      </c>
      <c r="B206" t="s">
        <v>10</v>
      </c>
      <c r="C206" s="17" t="s">
        <v>7</v>
      </c>
      <c r="D206" s="17" t="s">
        <v>347</v>
      </c>
      <c r="E206" s="17">
        <v>2005</v>
      </c>
      <c r="F206" s="17"/>
      <c r="G206" s="18"/>
      <c r="H206" s="18"/>
      <c r="I206" s="18"/>
      <c r="J206" s="18"/>
      <c r="K206" s="18"/>
      <c r="L206" s="18"/>
      <c r="M206" s="7" t="b">
        <f>IFERROR(+VLOOKUP(A206,Lockers!D:F,3,FALSE),FALSE)</f>
        <v>1</v>
      </c>
      <c r="N206" s="7" t="b">
        <f>IFERROR(+VLOOKUP(A206,Lockers!M:N,2,FALSE),FALSE)</f>
        <v>0</v>
      </c>
      <c r="O206" s="7" t="b">
        <f>IFERROR(+VLOOKUP(A206,BagStorage!A:D,3,FALSE),FALSE)</f>
        <v>1</v>
      </c>
      <c r="P206" s="29">
        <f>+VLOOKUP(C206,Food!A:B,2,FALSE)</f>
        <v>533</v>
      </c>
      <c r="R206"/>
      <c r="T206" s="76">
        <v>45692</v>
      </c>
    </row>
    <row r="207" spans="1:20" x14ac:dyDescent="0.25">
      <c r="A207" s="4" t="s">
        <v>645</v>
      </c>
      <c r="B207" t="s">
        <v>10</v>
      </c>
      <c r="C207" s="17" t="s">
        <v>7</v>
      </c>
      <c r="D207" s="17" t="s">
        <v>347</v>
      </c>
      <c r="E207" s="17">
        <v>2022</v>
      </c>
      <c r="F207" s="17">
        <v>1981</v>
      </c>
      <c r="G207" s="18"/>
      <c r="H207" s="18"/>
      <c r="I207" s="18"/>
      <c r="J207" s="18"/>
      <c r="K207" s="18"/>
      <c r="L207" s="18"/>
      <c r="M207" s="7" t="b">
        <f>IFERROR(+VLOOKUP(A207,Lockers!D:F,3,FALSE),FALSE)</f>
        <v>0</v>
      </c>
      <c r="N207" s="7" t="b">
        <f>IFERROR(+VLOOKUP(A207,Lockers!M:N,2,FALSE),FALSE)</f>
        <v>0</v>
      </c>
      <c r="O207" s="7" t="b">
        <f>IFERROR(+VLOOKUP(A207,BagStorage!A:D,3,FALSE),FALSE)</f>
        <v>0</v>
      </c>
      <c r="P207" s="29">
        <f>+VLOOKUP(C207,Food!A:B,2,FALSE)</f>
        <v>533</v>
      </c>
      <c r="R207"/>
      <c r="T207" s="76">
        <v>45692</v>
      </c>
    </row>
    <row r="208" spans="1:20" x14ac:dyDescent="0.25">
      <c r="A208" s="4" t="s">
        <v>283</v>
      </c>
      <c r="B208" t="s">
        <v>10</v>
      </c>
      <c r="C208" s="17" t="s">
        <v>25</v>
      </c>
      <c r="D208" s="17" t="s">
        <v>347</v>
      </c>
      <c r="E208" s="17">
        <v>2019</v>
      </c>
      <c r="F208" s="24" t="s">
        <v>359</v>
      </c>
      <c r="G208" s="18"/>
      <c r="H208" s="18"/>
      <c r="I208" s="18"/>
      <c r="J208" s="18"/>
      <c r="K208" s="18"/>
      <c r="L208" s="18"/>
      <c r="M208" s="7" t="b">
        <f>IFERROR(+VLOOKUP(A208,Lockers!D:F,3,FALSE),FALSE)</f>
        <v>0</v>
      </c>
      <c r="N208" s="7" t="b">
        <f>IFERROR(+VLOOKUP(A208,Lockers!M:N,2,FALSE),FALSE)</f>
        <v>0</v>
      </c>
      <c r="O208" s="7" t="b">
        <f>IFERROR(+VLOOKUP(A208,BagStorage!A:D,3,FALSE),FALSE)</f>
        <v>0</v>
      </c>
      <c r="P208" s="29">
        <f>+VLOOKUP(C208,Food!A:B,2,FALSE)</f>
        <v>533</v>
      </c>
      <c r="R208"/>
      <c r="T208" s="76"/>
    </row>
    <row r="209" spans="1:20" x14ac:dyDescent="0.25">
      <c r="A209" s="4" t="s">
        <v>83</v>
      </c>
      <c r="B209" t="s">
        <v>10</v>
      </c>
      <c r="C209" s="17" t="s">
        <v>11</v>
      </c>
      <c r="D209" s="17" t="s">
        <v>347</v>
      </c>
      <c r="E209" s="17">
        <v>2018</v>
      </c>
      <c r="F209" s="24" t="s">
        <v>373</v>
      </c>
      <c r="M209" s="7" t="b">
        <f>IFERROR(+VLOOKUP(A209,Lockers!D:F,3,FALSE),FALSE)</f>
        <v>0</v>
      </c>
      <c r="N209" s="7" t="b">
        <f>IFERROR(+VLOOKUP(A209,Lockers!M:N,2,FALSE),FALSE)</f>
        <v>0</v>
      </c>
      <c r="O209" s="7" t="b">
        <f>IFERROR(+VLOOKUP(A209,BagStorage!A:D,3,FALSE),FALSE)</f>
        <v>0</v>
      </c>
      <c r="P209" s="29">
        <f>+VLOOKUP(C209,Food!A:B,2,FALSE)</f>
        <v>373</v>
      </c>
      <c r="R209"/>
      <c r="T209" s="76">
        <v>45702</v>
      </c>
    </row>
    <row r="210" spans="1:20" x14ac:dyDescent="0.25">
      <c r="A210" s="4" t="s">
        <v>22</v>
      </c>
      <c r="B210" t="s">
        <v>10</v>
      </c>
      <c r="C210" s="17" t="s">
        <v>7</v>
      </c>
      <c r="D210" s="17" t="s">
        <v>347</v>
      </c>
      <c r="E210" s="17">
        <v>2005</v>
      </c>
      <c r="F210" s="17"/>
      <c r="M210" s="7" t="b">
        <f>IFERROR(+VLOOKUP(A210,Lockers!D:F,3,FALSE),FALSE)</f>
        <v>1</v>
      </c>
      <c r="N210" s="7" t="b">
        <f>IFERROR(+VLOOKUP(A210,Lockers!M:N,2,FALSE),FALSE)</f>
        <v>0</v>
      </c>
      <c r="O210" s="7" t="b">
        <f>IFERROR(+VLOOKUP(A210,BagStorage!A:D,3,FALSE),FALSE)</f>
        <v>0</v>
      </c>
      <c r="P210" s="29">
        <f>+VLOOKUP(C210,Food!A:B,2,FALSE)</f>
        <v>533</v>
      </c>
      <c r="R210"/>
      <c r="T210" s="76">
        <v>45684</v>
      </c>
    </row>
    <row r="211" spans="1:20" x14ac:dyDescent="0.25">
      <c r="A211" s="4" t="s">
        <v>859</v>
      </c>
      <c r="B211" t="s">
        <v>10</v>
      </c>
      <c r="C211" s="17" t="s">
        <v>8</v>
      </c>
      <c r="D211" s="17" t="s">
        <v>347</v>
      </c>
      <c r="E211" s="17">
        <v>1981</v>
      </c>
      <c r="F211" s="17"/>
      <c r="G211" s="18"/>
      <c r="H211" s="18"/>
      <c r="I211" s="18"/>
      <c r="J211" s="18"/>
      <c r="K211" s="18"/>
      <c r="L211" s="18"/>
      <c r="M211" s="7" t="b">
        <f>IFERROR(+VLOOKUP(A211,Lockers!D:F,3,FALSE),FALSE)</f>
        <v>0</v>
      </c>
      <c r="N211" s="7" t="b">
        <f>IFERROR(+VLOOKUP(A211,Lockers!M:N,2,FALSE),FALSE)</f>
        <v>0</v>
      </c>
      <c r="O211" s="7" t="b">
        <f>IFERROR(+VLOOKUP(A211,BagStorage!A:D,3,FALSE),FALSE)</f>
        <v>0</v>
      </c>
      <c r="P211" s="29" t="str">
        <f>+VLOOKUP(C211,Food!A:B,2,FALSE)</f>
        <v>None</v>
      </c>
      <c r="R211"/>
      <c r="T211" s="76">
        <v>45692</v>
      </c>
    </row>
    <row r="212" spans="1:20" x14ac:dyDescent="0.25">
      <c r="A212" s="4" t="s">
        <v>636</v>
      </c>
      <c r="B212" t="s">
        <v>10</v>
      </c>
      <c r="C212" s="17" t="s">
        <v>25</v>
      </c>
      <c r="D212" s="17" t="s">
        <v>347</v>
      </c>
      <c r="E212" s="17">
        <v>2022</v>
      </c>
      <c r="F212" s="17">
        <v>1982</v>
      </c>
      <c r="G212" s="18"/>
      <c r="H212" s="18"/>
      <c r="I212" s="18"/>
      <c r="J212" s="18"/>
      <c r="K212" s="18"/>
      <c r="L212" s="18"/>
      <c r="M212" s="7" t="b">
        <f>IFERROR(+VLOOKUP(A212,Lockers!D:F,3,FALSE),FALSE)</f>
        <v>0</v>
      </c>
      <c r="N212" s="7" t="b">
        <f>IFERROR(+VLOOKUP(A212,Lockers!M:N,2,FALSE),FALSE)</f>
        <v>0</v>
      </c>
      <c r="O212" s="7" t="b">
        <f>IFERROR(+VLOOKUP(A212,BagStorage!A:D,3,FALSE),FALSE)</f>
        <v>0</v>
      </c>
      <c r="P212" s="29">
        <f>+VLOOKUP(C212,Food!A:B,2,FALSE)</f>
        <v>533</v>
      </c>
      <c r="R212"/>
      <c r="T212" s="76"/>
    </row>
    <row r="213" spans="1:20" x14ac:dyDescent="0.25">
      <c r="A213" s="4" t="s">
        <v>291</v>
      </c>
      <c r="B213" t="s">
        <v>10</v>
      </c>
      <c r="C213" s="17" t="s">
        <v>7</v>
      </c>
      <c r="D213" s="17" t="s">
        <v>347</v>
      </c>
      <c r="E213" s="17">
        <v>2019</v>
      </c>
      <c r="F213" s="24" t="s">
        <v>356</v>
      </c>
      <c r="G213" s="18"/>
      <c r="H213" s="18"/>
      <c r="I213" s="18"/>
      <c r="J213" s="18"/>
      <c r="K213" s="18"/>
      <c r="L213" s="18"/>
      <c r="M213" s="7" t="b">
        <f>IFERROR(+VLOOKUP(A213,Lockers!D:F,3,FALSE),FALSE)</f>
        <v>0</v>
      </c>
      <c r="N213" s="7" t="b">
        <f>IFERROR(+VLOOKUP(A213,Lockers!M:N,2,FALSE),FALSE)</f>
        <v>0</v>
      </c>
      <c r="O213" s="7" t="b">
        <f>IFERROR(+VLOOKUP(A213,BagStorage!A:D,3,FALSE),FALSE)</f>
        <v>0</v>
      </c>
      <c r="P213" s="29">
        <f>+VLOOKUP(C213,Food!A:B,2,FALSE)</f>
        <v>533</v>
      </c>
      <c r="R213"/>
      <c r="T213" s="76"/>
    </row>
    <row r="214" spans="1:20" x14ac:dyDescent="0.25">
      <c r="A214" s="4" t="s">
        <v>975</v>
      </c>
      <c r="B214" t="s">
        <v>10</v>
      </c>
      <c r="C214" s="17" t="s">
        <v>17</v>
      </c>
      <c r="D214" s="17" t="s">
        <v>347</v>
      </c>
      <c r="E214" s="17">
        <v>2025</v>
      </c>
      <c r="F214" s="24"/>
      <c r="G214" s="18"/>
      <c r="H214" s="18"/>
      <c r="I214" s="18"/>
      <c r="J214" s="18"/>
      <c r="K214" s="18"/>
      <c r="L214" s="18"/>
      <c r="M214" s="7" t="b">
        <f>IFERROR(+VLOOKUP(A214,Lockers!D:F,3,FALSE),FALSE)</f>
        <v>0</v>
      </c>
      <c r="N214" s="7" t="b">
        <f>IFERROR(+VLOOKUP(A214,Lockers!M:N,2,FALSE),FALSE)</f>
        <v>0</v>
      </c>
      <c r="O214" s="7" t="b">
        <f>IFERROR(+VLOOKUP(A214,BagStorage!A:D,3,FALSE),FALSE)</f>
        <v>0</v>
      </c>
      <c r="P214" s="29" t="str">
        <f>+VLOOKUP(C214,Food!A:B,2,FALSE)</f>
        <v>None</v>
      </c>
      <c r="R214"/>
      <c r="T214" s="76"/>
    </row>
    <row r="215" spans="1:20" x14ac:dyDescent="0.25">
      <c r="A215" s="4" t="s">
        <v>101</v>
      </c>
      <c r="B215" t="s">
        <v>10</v>
      </c>
      <c r="C215" s="17" t="s">
        <v>25</v>
      </c>
      <c r="D215" s="17" t="s">
        <v>347</v>
      </c>
      <c r="E215" s="17">
        <v>2017</v>
      </c>
      <c r="F215" s="24" t="s">
        <v>426</v>
      </c>
      <c r="G215" s="18" t="s">
        <v>68</v>
      </c>
      <c r="H215" s="18"/>
      <c r="I215" s="18"/>
      <c r="J215" s="18"/>
      <c r="K215" s="18"/>
      <c r="L215" s="18"/>
      <c r="M215" s="7" t="b">
        <f>IFERROR(+VLOOKUP(A215,Lockers!D:F,3,FALSE),FALSE)</f>
        <v>0</v>
      </c>
      <c r="N215" s="7" t="b">
        <f>IFERROR(+VLOOKUP(A215,Lockers!M:N,2,FALSE),FALSE)</f>
        <v>0</v>
      </c>
      <c r="O215" s="7" t="b">
        <f>IFERROR(+VLOOKUP(A215,BagStorage!A:D,3,FALSE),FALSE)</f>
        <v>1</v>
      </c>
      <c r="P215" s="29">
        <f>+VLOOKUP(C215,Food!A:B,2,FALSE)</f>
        <v>533</v>
      </c>
      <c r="R215"/>
      <c r="T215" s="76"/>
    </row>
    <row r="216" spans="1:20" x14ac:dyDescent="0.25">
      <c r="A216" s="4" t="s">
        <v>709</v>
      </c>
      <c r="B216" t="s">
        <v>10</v>
      </c>
      <c r="C216" s="17" t="s">
        <v>7</v>
      </c>
      <c r="D216" s="17" t="s">
        <v>347</v>
      </c>
      <c r="E216" s="17">
        <v>2022</v>
      </c>
      <c r="F216" s="24">
        <v>1989</v>
      </c>
      <c r="G216" s="18"/>
      <c r="H216" s="18"/>
      <c r="I216" s="18"/>
      <c r="J216" s="18"/>
      <c r="K216" s="18"/>
      <c r="L216" s="18"/>
      <c r="M216" s="7" t="b">
        <f>IFERROR(+VLOOKUP(A216,Lockers!D:F,3,FALSE),FALSE)</f>
        <v>0</v>
      </c>
      <c r="N216" s="7" t="b">
        <f>IFERROR(+VLOOKUP(A216,Lockers!M:N,2,FALSE),FALSE)</f>
        <v>0</v>
      </c>
      <c r="O216" s="7" t="b">
        <f>IFERROR(+VLOOKUP(A216,BagStorage!A:D,3,FALSE),FALSE)</f>
        <v>0</v>
      </c>
      <c r="P216" s="29">
        <f>+VLOOKUP(C216,Food!A:B,2,FALSE)</f>
        <v>533</v>
      </c>
      <c r="R216"/>
      <c r="T216" s="76">
        <v>45658</v>
      </c>
    </row>
    <row r="217" spans="1:20" x14ac:dyDescent="0.25">
      <c r="A217" s="4" t="s">
        <v>273</v>
      </c>
      <c r="B217" t="s">
        <v>10</v>
      </c>
      <c r="C217" s="17" t="s">
        <v>7</v>
      </c>
      <c r="D217" s="17" t="s">
        <v>347</v>
      </c>
      <c r="E217" s="17">
        <v>2000</v>
      </c>
      <c r="F217" s="17"/>
      <c r="G217" s="18"/>
      <c r="H217" s="18"/>
      <c r="I217" s="18"/>
      <c r="J217" s="18"/>
      <c r="K217" s="18"/>
      <c r="L217" s="18"/>
      <c r="M217" s="7" t="b">
        <f>IFERROR(+VLOOKUP(A217,Lockers!D:F,3,FALSE),FALSE)</f>
        <v>1</v>
      </c>
      <c r="N217" s="7" t="b">
        <f>IFERROR(+VLOOKUP(A217,Lockers!M:N,2,FALSE),FALSE)</f>
        <v>0</v>
      </c>
      <c r="O217" s="7" t="b">
        <f>IFERROR(+VLOOKUP(A217,BagStorage!A:D,3,FALSE),FALSE)</f>
        <v>0</v>
      </c>
      <c r="P217" s="29">
        <f>+VLOOKUP(C217,Food!A:B,2,FALSE)</f>
        <v>533</v>
      </c>
      <c r="R217"/>
      <c r="T217" s="76"/>
    </row>
    <row r="218" spans="1:20" x14ac:dyDescent="0.25">
      <c r="A218" s="4" t="s">
        <v>84</v>
      </c>
      <c r="B218" t="s">
        <v>10</v>
      </c>
      <c r="C218" s="17" t="s">
        <v>25</v>
      </c>
      <c r="D218" s="17" t="s">
        <v>347</v>
      </c>
      <c r="E218" s="17">
        <v>2020</v>
      </c>
      <c r="F218" s="24" t="s">
        <v>372</v>
      </c>
      <c r="M218" s="7" t="b">
        <f>IFERROR(+VLOOKUP(A218,Lockers!D:F,3,FALSE),FALSE)</f>
        <v>0</v>
      </c>
      <c r="N218" s="7" t="b">
        <f>IFERROR(+VLOOKUP(A218,Lockers!M:N,2,FALSE),FALSE)</f>
        <v>0</v>
      </c>
      <c r="O218" s="7" t="b">
        <f>IFERROR(+VLOOKUP(A218,BagStorage!A:D,3,FALSE),FALSE)</f>
        <v>0</v>
      </c>
      <c r="P218" s="29">
        <f>+VLOOKUP(C218,Food!A:B,2,FALSE)</f>
        <v>533</v>
      </c>
      <c r="R218"/>
      <c r="T218" s="76">
        <v>45692</v>
      </c>
    </row>
    <row r="219" spans="1:20" x14ac:dyDescent="0.25">
      <c r="A219" s="4" t="s">
        <v>254</v>
      </c>
      <c r="B219" t="s">
        <v>580</v>
      </c>
      <c r="C219" s="17" t="s">
        <v>11</v>
      </c>
      <c r="D219" s="17" t="s">
        <v>347</v>
      </c>
      <c r="E219" s="17">
        <v>2018</v>
      </c>
      <c r="F219" s="17"/>
      <c r="G219" s="18" t="s">
        <v>727</v>
      </c>
      <c r="H219" s="18"/>
      <c r="I219" s="18"/>
      <c r="J219" s="18"/>
      <c r="K219" s="18"/>
      <c r="L219" s="18"/>
      <c r="M219" s="7" t="b">
        <f>IFERROR(+VLOOKUP(A219,Lockers!D:F,3,FALSE),FALSE)</f>
        <v>0</v>
      </c>
      <c r="N219" s="7" t="b">
        <f>IFERROR(+VLOOKUP(A219,Lockers!M:N,2,FALSE),FALSE)</f>
        <v>1</v>
      </c>
      <c r="O219" s="7" t="b">
        <f>IFERROR(+VLOOKUP(A219,BagStorage!A:D,3,FALSE),FALSE)</f>
        <v>0</v>
      </c>
      <c r="P219" s="29">
        <f>+VLOOKUP(C219,Food!A:B,2,FALSE)</f>
        <v>373</v>
      </c>
      <c r="R219"/>
      <c r="T219" s="76"/>
    </row>
    <row r="220" spans="1:20" x14ac:dyDescent="0.25">
      <c r="A220" s="4" t="s">
        <v>239</v>
      </c>
      <c r="B220" t="s">
        <v>10</v>
      </c>
      <c r="C220" s="17" t="s">
        <v>7</v>
      </c>
      <c r="D220" s="17" t="s">
        <v>347</v>
      </c>
      <c r="E220" s="17">
        <v>2002</v>
      </c>
      <c r="F220" s="17"/>
      <c r="G220" s="18"/>
      <c r="H220" s="18"/>
      <c r="I220" s="18"/>
      <c r="J220" s="18"/>
      <c r="K220" s="18"/>
      <c r="L220" s="18"/>
      <c r="M220" s="7" t="b">
        <f>IFERROR(+VLOOKUP(A220,Lockers!D:F,3,FALSE),FALSE)</f>
        <v>0</v>
      </c>
      <c r="N220" s="7" t="b">
        <f>IFERROR(+VLOOKUP(A220,Lockers!M:N,2,FALSE),FALSE)</f>
        <v>0</v>
      </c>
      <c r="O220" s="7" t="b">
        <f>IFERROR(+VLOOKUP(A220,BagStorage!A:D,3,FALSE),FALSE)</f>
        <v>0</v>
      </c>
      <c r="P220" s="29">
        <f>+VLOOKUP(C220,Food!A:B,2,FALSE)</f>
        <v>533</v>
      </c>
      <c r="R220"/>
      <c r="T220" s="76"/>
    </row>
    <row r="221" spans="1:20" x14ac:dyDescent="0.25">
      <c r="A221" s="4" t="s">
        <v>961</v>
      </c>
      <c r="B221" t="s">
        <v>10</v>
      </c>
      <c r="C221" s="17" t="s">
        <v>7</v>
      </c>
      <c r="D221" s="17" t="s">
        <v>347</v>
      </c>
      <c r="E221" s="17">
        <v>2025</v>
      </c>
      <c r="F221" s="17">
        <v>1961</v>
      </c>
      <c r="G221" s="18"/>
      <c r="H221" s="18"/>
      <c r="I221" s="18"/>
      <c r="J221" s="18"/>
      <c r="K221" s="18"/>
      <c r="L221" s="18"/>
      <c r="M221" s="7" t="b">
        <f>IFERROR(+VLOOKUP(A221,Lockers!D:F,3,FALSE),FALSE)</f>
        <v>0</v>
      </c>
      <c r="N221" s="7" t="b">
        <f>IFERROR(+VLOOKUP(A221,Lockers!M:N,2,FALSE),FALSE)</f>
        <v>0</v>
      </c>
      <c r="O221" s="7" t="b">
        <f>IFERROR(+VLOOKUP(A221,BagStorage!A:D,3,FALSE),FALSE)</f>
        <v>0</v>
      </c>
      <c r="P221" s="29">
        <f>+VLOOKUP(C221,Food!A:B,2,FALSE)</f>
        <v>533</v>
      </c>
      <c r="R221"/>
      <c r="T221" s="76">
        <v>45678</v>
      </c>
    </row>
    <row r="222" spans="1:20" x14ac:dyDescent="0.25">
      <c r="A222" s="4" t="s">
        <v>205</v>
      </c>
      <c r="B222" t="s">
        <v>10</v>
      </c>
      <c r="C222" s="17" t="s">
        <v>25</v>
      </c>
      <c r="D222" s="17" t="s">
        <v>347</v>
      </c>
      <c r="E222" s="17">
        <v>2015</v>
      </c>
      <c r="F222" s="24" t="s">
        <v>403</v>
      </c>
      <c r="G222" s="18" t="s">
        <v>206</v>
      </c>
      <c r="H222" s="18"/>
      <c r="I222" s="18"/>
      <c r="J222" s="18"/>
      <c r="K222" s="18"/>
      <c r="L222" s="18"/>
      <c r="M222" s="7" t="b">
        <f>IFERROR(+VLOOKUP(A222,Lockers!D:F,3,FALSE),FALSE)</f>
        <v>1</v>
      </c>
      <c r="N222" s="7" t="b">
        <f>IFERROR(+VLOOKUP(A222,Lockers!M:N,2,FALSE),FALSE)</f>
        <v>1</v>
      </c>
      <c r="O222" s="7" t="b">
        <f>IFERROR(+VLOOKUP(A222,BagStorage!A:D,3,FALSE),FALSE)</f>
        <v>0</v>
      </c>
      <c r="P222" s="29">
        <f>+VLOOKUP(C222,Food!A:B,2,FALSE)</f>
        <v>533</v>
      </c>
      <c r="R222"/>
      <c r="T222" s="76"/>
    </row>
    <row r="223" spans="1:20" x14ac:dyDescent="0.25">
      <c r="A223" s="4" t="s">
        <v>150</v>
      </c>
      <c r="B223" t="s">
        <v>10</v>
      </c>
      <c r="C223" s="17" t="s">
        <v>25</v>
      </c>
      <c r="D223" s="17" t="s">
        <v>347</v>
      </c>
      <c r="E223" s="17">
        <v>2019</v>
      </c>
      <c r="F223" s="24" t="s">
        <v>426</v>
      </c>
      <c r="G223" s="18"/>
      <c r="H223" s="18"/>
      <c r="I223" s="18"/>
      <c r="J223" s="18"/>
      <c r="K223" s="18" t="s">
        <v>863</v>
      </c>
      <c r="L223" s="18"/>
      <c r="M223" s="7" t="b">
        <f>IFERROR(+VLOOKUP(A223,Lockers!D:F,3,FALSE),FALSE)</f>
        <v>1</v>
      </c>
      <c r="N223" s="7" t="b">
        <f>IFERROR(+VLOOKUP(A223,Lockers!M:N,2,FALSE),FALSE)</f>
        <v>0</v>
      </c>
      <c r="O223" s="7" t="b">
        <f>IFERROR(+VLOOKUP(A223,BagStorage!A:D,3,FALSE),FALSE)</f>
        <v>1</v>
      </c>
      <c r="P223" s="29">
        <f>+VLOOKUP(C223,Food!A:B,2,FALSE)</f>
        <v>533</v>
      </c>
      <c r="R223"/>
      <c r="T223" s="76">
        <v>45684</v>
      </c>
    </row>
    <row r="224" spans="1:20" x14ac:dyDescent="0.25">
      <c r="A224" s="4" t="s">
        <v>66</v>
      </c>
      <c r="B224" t="s">
        <v>10</v>
      </c>
      <c r="C224" s="17" t="s">
        <v>25</v>
      </c>
      <c r="D224" s="17" t="s">
        <v>347</v>
      </c>
      <c r="E224" s="17">
        <v>2017</v>
      </c>
      <c r="F224" s="24" t="s">
        <v>402</v>
      </c>
      <c r="G224" s="18"/>
      <c r="H224" s="18"/>
      <c r="I224" s="18"/>
      <c r="J224" s="18"/>
      <c r="K224" s="18"/>
      <c r="L224" s="18"/>
      <c r="M224" s="7" t="b">
        <f>IFERROR(+VLOOKUP(A224,Lockers!D:F,3,FALSE),FALSE)</f>
        <v>0</v>
      </c>
      <c r="N224" s="7" t="b">
        <f>IFERROR(+VLOOKUP(A224,Lockers!M:N,2,FALSE),FALSE)</f>
        <v>0</v>
      </c>
      <c r="O224" s="7" t="b">
        <f>IFERROR(+VLOOKUP(A224,BagStorage!A:D,3,FALSE),FALSE)</f>
        <v>0</v>
      </c>
      <c r="P224" s="29">
        <f>+VLOOKUP(C224,Food!A:B,2,FALSE)</f>
        <v>533</v>
      </c>
      <c r="R224"/>
      <c r="T224" s="76">
        <v>45702</v>
      </c>
    </row>
    <row r="225" spans="1:20" x14ac:dyDescent="0.25">
      <c r="A225" s="4" t="s">
        <v>395</v>
      </c>
      <c r="B225" t="s">
        <v>10</v>
      </c>
      <c r="C225" s="17" t="s">
        <v>25</v>
      </c>
      <c r="D225" s="17" t="s">
        <v>347</v>
      </c>
      <c r="E225" s="17">
        <v>2014</v>
      </c>
      <c r="F225" s="24" t="s">
        <v>401</v>
      </c>
      <c r="M225" s="7" t="b">
        <f>IFERROR(+VLOOKUP(A225,Lockers!D:F,3,FALSE),FALSE)</f>
        <v>1</v>
      </c>
      <c r="N225" s="7" t="b">
        <f>IFERROR(+VLOOKUP(A225,Lockers!M:N,2,FALSE),FALSE)</f>
        <v>0</v>
      </c>
      <c r="O225" s="7" t="b">
        <f>IFERROR(+VLOOKUP(A225,BagStorage!A:D,3,FALSE),FALSE)</f>
        <v>0</v>
      </c>
      <c r="P225" s="29">
        <f>+VLOOKUP(C225,Food!A:B,2,FALSE)</f>
        <v>533</v>
      </c>
      <c r="R225"/>
      <c r="T225" s="76">
        <v>45670</v>
      </c>
    </row>
    <row r="226" spans="1:20" x14ac:dyDescent="0.25">
      <c r="A226" s="4" t="s">
        <v>58</v>
      </c>
      <c r="B226" t="s">
        <v>10</v>
      </c>
      <c r="C226" s="17" t="s">
        <v>25</v>
      </c>
      <c r="D226" s="17" t="s">
        <v>347</v>
      </c>
      <c r="E226" s="17">
        <v>2020</v>
      </c>
      <c r="F226" s="24" t="s">
        <v>406</v>
      </c>
      <c r="G226" s="18"/>
      <c r="H226" s="18"/>
      <c r="I226" s="18"/>
      <c r="J226" s="18"/>
      <c r="K226" s="18"/>
      <c r="L226" s="18"/>
      <c r="M226" s="7" t="b">
        <f>IFERROR(+VLOOKUP(A226,Lockers!D:F,3,FALSE),FALSE)</f>
        <v>0</v>
      </c>
      <c r="N226" s="7" t="b">
        <f>IFERROR(+VLOOKUP(A226,Lockers!M:N,2,FALSE),FALSE)</f>
        <v>0</v>
      </c>
      <c r="O226" s="7" t="b">
        <f>IFERROR(+VLOOKUP(A226,BagStorage!A:D,3,FALSE),FALSE)</f>
        <v>0</v>
      </c>
      <c r="P226" s="29">
        <f>+VLOOKUP(C226,Food!A:B,2,FALSE)</f>
        <v>533</v>
      </c>
      <c r="R226"/>
      <c r="T226" s="76"/>
    </row>
    <row r="227" spans="1:20" x14ac:dyDescent="0.25">
      <c r="A227" s="4" t="s">
        <v>199</v>
      </c>
      <c r="B227" t="s">
        <v>10</v>
      </c>
      <c r="C227" s="17" t="s">
        <v>17</v>
      </c>
      <c r="D227" s="17" t="s">
        <v>347</v>
      </c>
      <c r="E227" s="17">
        <v>2019</v>
      </c>
      <c r="F227" s="24" t="s">
        <v>409</v>
      </c>
      <c r="G227" s="18"/>
      <c r="H227" s="18"/>
      <c r="I227" s="18"/>
      <c r="J227" s="18"/>
      <c r="K227" s="18"/>
      <c r="L227" s="18"/>
      <c r="M227" s="7" t="b">
        <f>IFERROR(+VLOOKUP(A227,Lockers!D:F,3,FALSE),FALSE)</f>
        <v>0</v>
      </c>
      <c r="N227" s="7" t="b">
        <f>IFERROR(+VLOOKUP(A227,Lockers!M:N,2,FALSE),FALSE)</f>
        <v>0</v>
      </c>
      <c r="O227" s="7" t="b">
        <f>IFERROR(+VLOOKUP(A227,BagStorage!A:D,3,FALSE),FALSE)</f>
        <v>0</v>
      </c>
      <c r="P227" s="29" t="str">
        <f>+VLOOKUP(C227,Food!A:B,2,FALSE)</f>
        <v>None</v>
      </c>
      <c r="Q227" s="75">
        <v>28</v>
      </c>
      <c r="R227"/>
      <c r="T227" s="37"/>
    </row>
    <row r="228" spans="1:20" x14ac:dyDescent="0.25">
      <c r="A228" s="4" t="s">
        <v>103</v>
      </c>
      <c r="B228" t="s">
        <v>10</v>
      </c>
      <c r="C228" s="17" t="s">
        <v>25</v>
      </c>
      <c r="D228" s="17" t="s">
        <v>347</v>
      </c>
      <c r="E228" s="17">
        <v>2012</v>
      </c>
      <c r="F228" s="17"/>
      <c r="G228" s="18"/>
      <c r="H228" s="18"/>
      <c r="I228" s="18"/>
      <c r="J228" s="18"/>
      <c r="K228" s="18"/>
      <c r="L228" s="18"/>
      <c r="M228" s="7" t="b">
        <f>IFERROR(+VLOOKUP(A228,Lockers!D:F,3,FALSE),FALSE)</f>
        <v>1</v>
      </c>
      <c r="N228" s="7" t="b">
        <f>IFERROR(+VLOOKUP(A228,Lockers!M:N,2,FALSE),FALSE)</f>
        <v>0</v>
      </c>
      <c r="O228" s="7" t="b">
        <f>IFERROR(+VLOOKUP(A228,BagStorage!A:D,3,FALSE),FALSE)</f>
        <v>1</v>
      </c>
      <c r="P228" s="29">
        <f>+VLOOKUP(C228,Food!A:B,2,FALSE)</f>
        <v>533</v>
      </c>
      <c r="R228"/>
      <c r="T228" s="76">
        <v>45678</v>
      </c>
    </row>
    <row r="229" spans="1:20" x14ac:dyDescent="0.25">
      <c r="A229" s="4" t="s">
        <v>882</v>
      </c>
      <c r="B229" t="s">
        <v>580</v>
      </c>
      <c r="C229" s="17" t="s">
        <v>7</v>
      </c>
      <c r="D229" s="17" t="s">
        <v>347</v>
      </c>
      <c r="E229" s="17">
        <v>2024</v>
      </c>
      <c r="F229" s="17">
        <v>1971</v>
      </c>
      <c r="G229" s="18"/>
      <c r="H229" s="18"/>
      <c r="I229" s="18"/>
      <c r="J229" s="18"/>
      <c r="K229" s="18"/>
      <c r="L229" s="18"/>
      <c r="M229" s="7" t="b">
        <f>IFERROR(+VLOOKUP(A229,Lockers!D:F,3,FALSE),FALSE)</f>
        <v>0</v>
      </c>
      <c r="N229" s="7" t="b">
        <f>IFERROR(+VLOOKUP(A229,Lockers!M:N,2,FALSE),FALSE)</f>
        <v>0</v>
      </c>
      <c r="O229" s="7" t="b">
        <f>IFERROR(+VLOOKUP(A229,BagStorage!A:D,3,FALSE),FALSE)</f>
        <v>0</v>
      </c>
      <c r="P229" s="29">
        <f>+VLOOKUP(C229,Food!A:B,2,FALSE)</f>
        <v>533</v>
      </c>
      <c r="R229"/>
      <c r="T229" s="76"/>
    </row>
    <row r="230" spans="1:20" x14ac:dyDescent="0.25">
      <c r="A230" s="4" t="s">
        <v>126</v>
      </c>
      <c r="B230" t="s">
        <v>10</v>
      </c>
      <c r="C230" s="17" t="s">
        <v>25</v>
      </c>
      <c r="D230" s="17" t="s">
        <v>347</v>
      </c>
      <c r="E230" s="17">
        <v>2019</v>
      </c>
      <c r="F230" s="24" t="s">
        <v>352</v>
      </c>
      <c r="G230" s="18"/>
      <c r="H230" s="18"/>
      <c r="I230" s="18"/>
      <c r="J230" s="18"/>
      <c r="K230" s="18"/>
      <c r="L230" s="18"/>
      <c r="M230" s="7" t="b">
        <f>IFERROR(+VLOOKUP(A230,Lockers!D:F,3,FALSE),FALSE)</f>
        <v>1</v>
      </c>
      <c r="N230" s="7" t="b">
        <f>IFERROR(+VLOOKUP(A230,Lockers!M:N,2,FALSE),FALSE)</f>
        <v>0</v>
      </c>
      <c r="O230" s="7" t="b">
        <f>IFERROR(+VLOOKUP(A230,BagStorage!A:D,3,FALSE),FALSE)</f>
        <v>0</v>
      </c>
      <c r="P230" s="29">
        <f>+VLOOKUP(C230,Food!A:B,2,FALSE)</f>
        <v>533</v>
      </c>
      <c r="R230"/>
      <c r="T230" s="76">
        <v>45678</v>
      </c>
    </row>
    <row r="231" spans="1:20" x14ac:dyDescent="0.25">
      <c r="A231" s="4" t="s">
        <v>148</v>
      </c>
      <c r="B231" t="s">
        <v>10</v>
      </c>
      <c r="C231" s="17" t="s">
        <v>7</v>
      </c>
      <c r="D231" s="17" t="s">
        <v>347</v>
      </c>
      <c r="E231" s="17">
        <v>2018</v>
      </c>
      <c r="F231" s="17"/>
      <c r="G231" s="18"/>
      <c r="H231" s="18"/>
      <c r="I231" s="18"/>
      <c r="J231" s="18"/>
      <c r="K231" s="18"/>
      <c r="L231" s="18"/>
      <c r="M231" s="7" t="b">
        <f>IFERROR(+VLOOKUP(A231,Lockers!D:F,3,FALSE),FALSE)</f>
        <v>1</v>
      </c>
      <c r="N231" s="7" t="b">
        <f>IFERROR(+VLOOKUP(A231,Lockers!M:N,2,FALSE),FALSE)</f>
        <v>0</v>
      </c>
      <c r="O231" s="7" t="b">
        <f>IFERROR(+VLOOKUP(A231,BagStorage!A:D,3,FALSE),FALSE)</f>
        <v>1</v>
      </c>
      <c r="P231" s="29">
        <f>+VLOOKUP(C231,Food!A:B,2,FALSE)</f>
        <v>533</v>
      </c>
      <c r="R231"/>
      <c r="T231" s="76"/>
    </row>
    <row r="232" spans="1:20" x14ac:dyDescent="0.25">
      <c r="A232" s="4" t="s">
        <v>190</v>
      </c>
      <c r="B232" t="s">
        <v>580</v>
      </c>
      <c r="C232" s="17" t="s">
        <v>25</v>
      </c>
      <c r="D232" s="17" t="s">
        <v>347</v>
      </c>
      <c r="E232" s="17">
        <v>2025</v>
      </c>
      <c r="F232" s="17"/>
      <c r="G232" s="18"/>
      <c r="H232" s="18"/>
      <c r="I232" s="18"/>
      <c r="J232" s="18"/>
      <c r="K232" s="18"/>
      <c r="L232" s="18"/>
      <c r="M232" s="7" t="b">
        <f>IFERROR(+VLOOKUP(A232,Lockers!D:F,3,FALSE),FALSE)</f>
        <v>0</v>
      </c>
      <c r="N232" s="7" t="b">
        <f>IFERROR(+VLOOKUP(A232,Lockers!M:N,2,FALSE),FALSE)</f>
        <v>0</v>
      </c>
      <c r="O232" s="7" t="b">
        <f>IFERROR(+VLOOKUP(A232,BagStorage!A:D,3,FALSE),FALSE)</f>
        <v>0</v>
      </c>
      <c r="P232" s="29">
        <f>+VLOOKUP(C232,Food!A:B,2,FALSE)</f>
        <v>533</v>
      </c>
      <c r="R232"/>
      <c r="T232" s="76"/>
    </row>
    <row r="233" spans="1:20" x14ac:dyDescent="0.25">
      <c r="A233" s="4" t="s">
        <v>39</v>
      </c>
      <c r="B233" t="s">
        <v>10</v>
      </c>
      <c r="C233" s="17" t="s">
        <v>16</v>
      </c>
      <c r="D233" s="17" t="s">
        <v>347</v>
      </c>
      <c r="E233" s="17">
        <v>2017</v>
      </c>
      <c r="F233" s="24" t="s">
        <v>362</v>
      </c>
      <c r="G233" s="18"/>
      <c r="H233" s="18"/>
      <c r="I233" s="18"/>
      <c r="J233" s="18"/>
      <c r="K233" s="18"/>
      <c r="L233" s="18" t="s">
        <v>840</v>
      </c>
      <c r="M233" s="7" t="b">
        <f>IFERROR(+VLOOKUP(A233,Lockers!D:F,3,FALSE),FALSE)</f>
        <v>0</v>
      </c>
      <c r="N233" s="7" t="b">
        <f>IFERROR(+VLOOKUP(A233,Lockers!M:N,2,FALSE),FALSE)</f>
        <v>0</v>
      </c>
      <c r="O233" s="7" t="b">
        <f>IFERROR(+VLOOKUP(A233,BagStorage!A:D,3,FALSE),FALSE)</f>
        <v>0</v>
      </c>
      <c r="P233" s="29">
        <f>+VLOOKUP(C233,Food!A:B,2,FALSE)</f>
        <v>373</v>
      </c>
      <c r="R233" s="2" t="s">
        <v>348</v>
      </c>
      <c r="T233" s="76"/>
    </row>
    <row r="234" spans="1:20" x14ac:dyDescent="0.25">
      <c r="A234" s="4" t="s">
        <v>758</v>
      </c>
      <c r="B234" t="s">
        <v>580</v>
      </c>
      <c r="C234" s="17" t="s">
        <v>19</v>
      </c>
      <c r="D234" s="17" t="s">
        <v>347</v>
      </c>
      <c r="E234" s="17">
        <v>2023</v>
      </c>
      <c r="F234" s="24">
        <v>1997</v>
      </c>
      <c r="G234" s="18"/>
      <c r="H234" s="18"/>
      <c r="I234" s="18"/>
      <c r="J234" s="18"/>
      <c r="K234" s="18"/>
      <c r="L234" s="18"/>
      <c r="M234" s="7" t="b">
        <f>IFERROR(+VLOOKUP(A234,Lockers!D:F,3,FALSE),FALSE)</f>
        <v>0</v>
      </c>
      <c r="N234" s="7" t="b">
        <f>IFERROR(+VLOOKUP(A234,Lockers!M:N,2,FALSE),FALSE)</f>
        <v>0</v>
      </c>
      <c r="O234" s="7" t="b">
        <f>IFERROR(+VLOOKUP(A234,BagStorage!A:D,3,FALSE),FALSE)</f>
        <v>0</v>
      </c>
      <c r="P234" s="29" t="str">
        <f>+VLOOKUP(C234,Food!A:B,2,FALSE)</f>
        <v>None</v>
      </c>
      <c r="R234"/>
      <c r="T234" s="76"/>
    </row>
    <row r="235" spans="1:20" x14ac:dyDescent="0.25">
      <c r="A235" s="4" t="s">
        <v>40</v>
      </c>
      <c r="B235" t="s">
        <v>10</v>
      </c>
      <c r="C235" s="17" t="s">
        <v>7</v>
      </c>
      <c r="D235" s="17" t="s">
        <v>347</v>
      </c>
      <c r="E235" s="17">
        <v>2008</v>
      </c>
      <c r="F235" s="17"/>
      <c r="G235" s="18" t="s">
        <v>85</v>
      </c>
      <c r="H235" s="18"/>
      <c r="I235" s="18"/>
      <c r="J235" s="18"/>
      <c r="K235" s="18"/>
      <c r="L235" s="18"/>
      <c r="M235" s="7" t="b">
        <f>IFERROR(+VLOOKUP(A235,Lockers!D:F,3,FALSE),FALSE)</f>
        <v>1</v>
      </c>
      <c r="N235" s="7" t="b">
        <f>IFERROR(+VLOOKUP(A235,Lockers!M:N,2,FALSE),FALSE)</f>
        <v>0</v>
      </c>
      <c r="O235" s="7" t="b">
        <f>IFERROR(+VLOOKUP(A235,BagStorage!A:D,3,FALSE),FALSE)</f>
        <v>0</v>
      </c>
      <c r="P235" s="29">
        <f>+VLOOKUP(C235,Food!A:B,2,FALSE)</f>
        <v>533</v>
      </c>
      <c r="R235"/>
      <c r="T235" s="76">
        <v>45684</v>
      </c>
    </row>
    <row r="236" spans="1:20" x14ac:dyDescent="0.25">
      <c r="A236" s="4" t="s">
        <v>322</v>
      </c>
      <c r="B236" t="s">
        <v>10</v>
      </c>
      <c r="C236" s="17" t="s">
        <v>11</v>
      </c>
      <c r="D236" s="17" t="s">
        <v>347</v>
      </c>
      <c r="E236" s="17">
        <v>2021</v>
      </c>
      <c r="F236" s="17"/>
      <c r="G236" s="18"/>
      <c r="H236" s="18"/>
      <c r="I236" s="18"/>
      <c r="J236" s="18"/>
      <c r="K236" s="18"/>
      <c r="L236" s="18"/>
      <c r="M236" s="7" t="b">
        <f>IFERROR(+VLOOKUP(A236,Lockers!D:F,3,FALSE),FALSE)</f>
        <v>0</v>
      </c>
      <c r="N236" s="7" t="b">
        <f>IFERROR(+VLOOKUP(A236,Lockers!M:N,2,FALSE),FALSE)</f>
        <v>0</v>
      </c>
      <c r="O236" s="7" t="b">
        <f>IFERROR(+VLOOKUP(A236,BagStorage!A:D,3,FALSE),FALSE)</f>
        <v>0</v>
      </c>
      <c r="P236" s="29">
        <f>+VLOOKUP(C236,Food!A:B,2,FALSE)</f>
        <v>373</v>
      </c>
      <c r="R236"/>
      <c r="T236" s="76">
        <v>45706</v>
      </c>
    </row>
    <row r="237" spans="1:20" x14ac:dyDescent="0.25">
      <c r="A237" s="4" t="s">
        <v>114</v>
      </c>
      <c r="B237" t="s">
        <v>10</v>
      </c>
      <c r="C237" s="17" t="s">
        <v>9</v>
      </c>
      <c r="D237" s="17" t="s">
        <v>347</v>
      </c>
      <c r="E237" s="17">
        <v>2020</v>
      </c>
      <c r="F237" s="17"/>
      <c r="G237" s="18" t="s">
        <v>68</v>
      </c>
      <c r="H237" s="18"/>
      <c r="I237" s="18"/>
      <c r="J237" s="18"/>
      <c r="K237" s="18"/>
      <c r="L237" s="18"/>
      <c r="M237" s="7" t="b">
        <f>IFERROR(+VLOOKUP(A237,Lockers!D:F,3,FALSE),FALSE)</f>
        <v>0</v>
      </c>
      <c r="N237" s="7" t="b">
        <f>IFERROR(+VLOOKUP(A237,Lockers!M:N,2,FALSE),FALSE)</f>
        <v>0</v>
      </c>
      <c r="O237" s="7" t="b">
        <f>IFERROR(+VLOOKUP(A237,BagStorage!A:D,3,FALSE),FALSE)</f>
        <v>0</v>
      </c>
      <c r="P237" s="29">
        <f>+VLOOKUP(C237,Food!A:B,2,FALSE)</f>
        <v>373</v>
      </c>
      <c r="R237"/>
      <c r="T237" s="76">
        <v>45706</v>
      </c>
    </row>
    <row r="238" spans="1:20" x14ac:dyDescent="0.25">
      <c r="A238" s="4" t="s">
        <v>772</v>
      </c>
      <c r="B238" t="s">
        <v>10</v>
      </c>
      <c r="C238" s="17" t="s">
        <v>7</v>
      </c>
      <c r="D238" s="17" t="s">
        <v>347</v>
      </c>
      <c r="E238" s="17">
        <v>2023</v>
      </c>
      <c r="F238" s="17">
        <v>1974</v>
      </c>
      <c r="G238" s="18"/>
      <c r="H238" s="18"/>
      <c r="I238" s="18"/>
      <c r="J238" s="18"/>
      <c r="K238" s="18"/>
      <c r="L238" s="18"/>
      <c r="M238" s="7" t="b">
        <f>IFERROR(+VLOOKUP(A238,Lockers!D:F,3,FALSE),FALSE)</f>
        <v>0</v>
      </c>
      <c r="N238" s="7" t="b">
        <f>IFERROR(+VLOOKUP(A238,Lockers!M:N,2,FALSE),FALSE)</f>
        <v>0</v>
      </c>
      <c r="O238" s="7" t="b">
        <f>IFERROR(+VLOOKUP(A238,BagStorage!A:D,3,FALSE),FALSE)</f>
        <v>0</v>
      </c>
      <c r="P238" s="29">
        <f>+VLOOKUP(C238,Food!A:B,2,FALSE)</f>
        <v>533</v>
      </c>
      <c r="R238"/>
      <c r="T238" s="76">
        <v>45703</v>
      </c>
    </row>
    <row r="239" spans="1:20" x14ac:dyDescent="0.25">
      <c r="A239" s="4" t="s">
        <v>396</v>
      </c>
      <c r="B239" t="s">
        <v>10</v>
      </c>
      <c r="C239" s="17" t="s">
        <v>7</v>
      </c>
      <c r="D239" s="17" t="s">
        <v>347</v>
      </c>
      <c r="E239" s="17">
        <v>1996</v>
      </c>
      <c r="F239" s="17"/>
      <c r="G239" s="18"/>
      <c r="H239" s="18"/>
      <c r="I239" s="18"/>
      <c r="J239" s="18"/>
      <c r="K239" s="18"/>
      <c r="L239" s="18"/>
      <c r="M239" s="7" t="b">
        <f>IFERROR(+VLOOKUP(A239,Lockers!D:F,3,FALSE),FALSE)</f>
        <v>1</v>
      </c>
      <c r="N239" s="7" t="b">
        <f>IFERROR(+VLOOKUP(A239,Lockers!M:N,2,FALSE),FALSE)</f>
        <v>0</v>
      </c>
      <c r="O239" s="7" t="b">
        <f>IFERROR(+VLOOKUP(A239,BagStorage!A:D,3,FALSE),FALSE)</f>
        <v>0</v>
      </c>
      <c r="P239" s="29">
        <f>+VLOOKUP(C239,Food!A:B,2,FALSE)</f>
        <v>533</v>
      </c>
      <c r="R239"/>
      <c r="T239" s="76">
        <v>45692</v>
      </c>
    </row>
    <row r="240" spans="1:20" x14ac:dyDescent="0.25">
      <c r="A240" s="4" t="s">
        <v>158</v>
      </c>
      <c r="B240" t="s">
        <v>10</v>
      </c>
      <c r="C240" s="12" t="s">
        <v>7</v>
      </c>
      <c r="D240" s="17" t="s">
        <v>347</v>
      </c>
      <c r="E240" s="17">
        <v>2012</v>
      </c>
      <c r="F240" s="17"/>
      <c r="G240" s="13" t="s">
        <v>436</v>
      </c>
      <c r="I240" s="13"/>
      <c r="J240" s="13"/>
      <c r="K240" s="16"/>
      <c r="L240" s="16"/>
      <c r="M240" s="7" t="b">
        <f>IFERROR(+VLOOKUP(A240,Lockers!D:F,3,FALSE),FALSE)</f>
        <v>0</v>
      </c>
      <c r="N240" s="7" t="b">
        <f>IFERROR(+VLOOKUP(A240,Lockers!M:N,2,FALSE),FALSE)</f>
        <v>0</v>
      </c>
      <c r="O240" s="7" t="b">
        <f>IFERROR(+VLOOKUP(A240,BagStorage!A:D,3,FALSE),FALSE)</f>
        <v>0</v>
      </c>
      <c r="P240" s="29">
        <f>+VLOOKUP(C240,Food!A:B,2,FALSE)</f>
        <v>533</v>
      </c>
      <c r="R240"/>
      <c r="T240" s="76"/>
    </row>
    <row r="241" spans="1:21" x14ac:dyDescent="0.25">
      <c r="A241" s="4" t="s">
        <v>874</v>
      </c>
      <c r="B241" t="s">
        <v>10</v>
      </c>
      <c r="C241" s="17" t="s">
        <v>19</v>
      </c>
      <c r="D241" s="17" t="s">
        <v>347</v>
      </c>
      <c r="E241" s="17">
        <v>2024</v>
      </c>
      <c r="F241" s="24">
        <v>1997</v>
      </c>
      <c r="G241" s="18"/>
      <c r="H241" s="18"/>
      <c r="I241" s="18"/>
      <c r="J241" s="18"/>
      <c r="K241" s="18"/>
      <c r="L241" s="18"/>
      <c r="M241" s="7" t="b">
        <f>IFERROR(+VLOOKUP(A241,Lockers!D:F,3,FALSE),FALSE)</f>
        <v>0</v>
      </c>
      <c r="N241" s="7" t="b">
        <f>IFERROR(+VLOOKUP(A241,Lockers!M:N,2,FALSE),FALSE)</f>
        <v>0</v>
      </c>
      <c r="O241" s="7" t="b">
        <f>IFERROR(+VLOOKUP(A241,BagStorage!A:D,3,FALSE),FALSE)</f>
        <v>0</v>
      </c>
      <c r="P241" s="29" t="str">
        <f>+VLOOKUP(C241,Food!A:B,2,FALSE)</f>
        <v>None</v>
      </c>
      <c r="R241"/>
      <c r="T241" s="76">
        <v>45689</v>
      </c>
    </row>
    <row r="242" spans="1:21" x14ac:dyDescent="0.25">
      <c r="A242" s="4" t="s">
        <v>397</v>
      </c>
      <c r="B242" t="s">
        <v>10</v>
      </c>
      <c r="C242" s="17" t="s">
        <v>7</v>
      </c>
      <c r="D242" s="17" t="s">
        <v>347</v>
      </c>
      <c r="E242" s="17">
        <v>2014</v>
      </c>
      <c r="F242" s="24" t="s">
        <v>410</v>
      </c>
      <c r="G242" s="18"/>
      <c r="H242" s="18"/>
      <c r="I242" s="18"/>
      <c r="J242" s="18"/>
      <c r="K242" s="18"/>
      <c r="L242" s="18"/>
      <c r="M242" s="7" t="b">
        <f>IFERROR(+VLOOKUP(A242,Lockers!D:F,3,FALSE),FALSE)</f>
        <v>0</v>
      </c>
      <c r="N242" s="7" t="b">
        <f>IFERROR(+VLOOKUP(A242,Lockers!M:N,2,FALSE),FALSE)</f>
        <v>0</v>
      </c>
      <c r="O242" s="7" t="b">
        <f>IFERROR(+VLOOKUP(A242,BagStorage!A:D,3,FALSE),FALSE)</f>
        <v>0</v>
      </c>
      <c r="P242" s="29">
        <f>+VLOOKUP(C242,Food!A:B,2,FALSE)</f>
        <v>533</v>
      </c>
      <c r="R242"/>
      <c r="T242" s="76">
        <v>45684</v>
      </c>
    </row>
    <row r="243" spans="1:21" x14ac:dyDescent="0.25">
      <c r="A243" s="88" t="s">
        <v>1011</v>
      </c>
      <c r="B243" t="s">
        <v>580</v>
      </c>
      <c r="C243" s="17" t="s">
        <v>7</v>
      </c>
      <c r="D243" s="17" t="s">
        <v>347</v>
      </c>
      <c r="E243" s="17">
        <v>2025</v>
      </c>
      <c r="F243" s="24">
        <v>1992</v>
      </c>
      <c r="G243" s="18"/>
      <c r="H243" s="18"/>
      <c r="I243" s="18"/>
      <c r="J243" s="18"/>
      <c r="K243" s="18"/>
      <c r="L243" s="18"/>
      <c r="M243" s="7" t="b">
        <f>IFERROR(+VLOOKUP(A243,Lockers!D:F,3,FALSE),FALSE)</f>
        <v>0</v>
      </c>
      <c r="N243" s="7" t="b">
        <f>IFERROR(+VLOOKUP(A243,Lockers!M:N,2,FALSE),FALSE)</f>
        <v>0</v>
      </c>
      <c r="O243" s="7" t="b">
        <f>IFERROR(+VLOOKUP(A243,BagStorage!A:D,3,FALSE),FALSE)</f>
        <v>0</v>
      </c>
      <c r="P243" s="89">
        <v>266.5</v>
      </c>
      <c r="R243"/>
      <c r="T243" s="76">
        <v>45702</v>
      </c>
    </row>
    <row r="244" spans="1:21" x14ac:dyDescent="0.25">
      <c r="A244" s="4" t="s">
        <v>866</v>
      </c>
      <c r="B244" t="s">
        <v>10</v>
      </c>
      <c r="C244" s="17" t="s">
        <v>25</v>
      </c>
      <c r="D244" s="17" t="s">
        <v>347</v>
      </c>
      <c r="E244" s="17">
        <v>2024</v>
      </c>
      <c r="F244" s="24">
        <v>1982</v>
      </c>
      <c r="G244" s="18"/>
      <c r="H244" s="18"/>
      <c r="I244" s="18"/>
      <c r="J244" s="18"/>
      <c r="K244" s="18"/>
      <c r="L244" s="18"/>
      <c r="M244" s="7" t="b">
        <f>IFERROR(+VLOOKUP(A244,Lockers!D:F,3,FALSE),FALSE)</f>
        <v>1</v>
      </c>
      <c r="N244" s="7" t="b">
        <f>IFERROR(+VLOOKUP(A244,Lockers!M:N,2,FALSE),FALSE)</f>
        <v>0</v>
      </c>
      <c r="O244" s="7" t="b">
        <f>IFERROR(+VLOOKUP(A244,BagStorage!A:D,3,FALSE),FALSE)</f>
        <v>1</v>
      </c>
      <c r="P244" s="29">
        <f>+VLOOKUP(C244,Food!A:B,2,FALSE)</f>
        <v>533</v>
      </c>
      <c r="R244"/>
      <c r="T244" s="76">
        <v>45702</v>
      </c>
    </row>
    <row r="245" spans="1:21" x14ac:dyDescent="0.25">
      <c r="A245" s="4" t="s">
        <v>41</v>
      </c>
      <c r="B245" t="s">
        <v>10</v>
      </c>
      <c r="C245" s="17" t="s">
        <v>25</v>
      </c>
      <c r="D245" s="17" t="s">
        <v>347</v>
      </c>
      <c r="E245" s="17">
        <v>2013</v>
      </c>
      <c r="F245" s="17"/>
      <c r="G245" s="18"/>
      <c r="H245" s="18"/>
      <c r="I245" s="18"/>
      <c r="J245" s="18"/>
      <c r="K245" s="18"/>
      <c r="L245" s="18"/>
      <c r="M245" s="7" t="b">
        <f>IFERROR(+VLOOKUP(A245,Lockers!D:F,3,FALSE),FALSE)</f>
        <v>0</v>
      </c>
      <c r="N245" s="7" t="b">
        <f>IFERROR(+VLOOKUP(A245,Lockers!M:N,2,FALSE),FALSE)</f>
        <v>0</v>
      </c>
      <c r="O245" s="7" t="b">
        <f>IFERROR(+VLOOKUP(A245,BagStorage!A:D,3,FALSE),FALSE)</f>
        <v>0</v>
      </c>
      <c r="P245" s="29">
        <f>+VLOOKUP(C245,Food!A:B,2,FALSE)</f>
        <v>533</v>
      </c>
      <c r="R245"/>
      <c r="T245" s="76">
        <v>45675</v>
      </c>
    </row>
    <row r="246" spans="1:21" x14ac:dyDescent="0.25">
      <c r="A246" s="4" t="s">
        <v>1006</v>
      </c>
      <c r="B246" t="s">
        <v>10</v>
      </c>
      <c r="C246" s="17" t="s">
        <v>25</v>
      </c>
      <c r="D246" s="17" t="s">
        <v>347</v>
      </c>
      <c r="E246" s="17">
        <v>2025</v>
      </c>
      <c r="F246" s="17">
        <v>1975</v>
      </c>
      <c r="G246" s="18"/>
      <c r="H246" s="18" t="s">
        <v>1007</v>
      </c>
      <c r="I246" s="18"/>
      <c r="J246" s="18"/>
      <c r="K246" s="18"/>
      <c r="L246" s="18"/>
      <c r="M246" s="7" t="b">
        <f>IFERROR(+VLOOKUP(A246,Lockers!D:F,3,FALSE),FALSE)</f>
        <v>0</v>
      </c>
      <c r="N246" s="7" t="b">
        <f>IFERROR(+VLOOKUP(A246,Lockers!M:N,2,FALSE),FALSE)</f>
        <v>0</v>
      </c>
      <c r="O246" s="7" t="b">
        <f>IFERROR(+VLOOKUP(A246,BagStorage!A:D,3,FALSE),FALSE)</f>
        <v>0</v>
      </c>
      <c r="P246" s="29">
        <v>266.5</v>
      </c>
      <c r="R246"/>
      <c r="T246" s="76"/>
    </row>
    <row r="247" spans="1:21" x14ac:dyDescent="0.25">
      <c r="A247" s="4" t="s">
        <v>777</v>
      </c>
      <c r="B247" t="s">
        <v>580</v>
      </c>
      <c r="C247" s="17" t="s">
        <v>29</v>
      </c>
      <c r="D247" s="17" t="s">
        <v>347</v>
      </c>
      <c r="E247" s="17">
        <v>2023</v>
      </c>
      <c r="F247" s="17">
        <v>1944</v>
      </c>
      <c r="G247" s="18"/>
      <c r="H247" s="18"/>
      <c r="I247" s="18"/>
      <c r="J247" s="18"/>
      <c r="K247" s="18"/>
      <c r="L247" s="18"/>
      <c r="M247" s="7" t="b">
        <f>IFERROR(+VLOOKUP(A247,Lockers!D:F,3,FALSE),FALSE)</f>
        <v>0</v>
      </c>
      <c r="N247" s="7" t="b">
        <f>IFERROR(+VLOOKUP(A247,Lockers!M:N,2,FALSE),FALSE)</f>
        <v>0</v>
      </c>
      <c r="O247" s="7" t="b">
        <f>IFERROR(+VLOOKUP(A247,BagStorage!A:D,3,FALSE),FALSE)</f>
        <v>0</v>
      </c>
      <c r="P247" s="29" t="s">
        <v>526</v>
      </c>
      <c r="R247" s="2" t="s">
        <v>348</v>
      </c>
      <c r="T247" s="76"/>
    </row>
    <row r="248" spans="1:21" x14ac:dyDescent="0.25">
      <c r="A248" s="4" t="s">
        <v>223</v>
      </c>
      <c r="B248" t="s">
        <v>580</v>
      </c>
      <c r="C248" s="12" t="s">
        <v>11</v>
      </c>
      <c r="D248" s="17" t="s">
        <v>347</v>
      </c>
      <c r="E248" s="17">
        <v>2012</v>
      </c>
      <c r="F248" s="17"/>
      <c r="I248" s="13"/>
      <c r="J248" s="13"/>
      <c r="K248" s="16"/>
      <c r="L248" s="16"/>
      <c r="M248" s="7" t="b">
        <f>IFERROR(+VLOOKUP(A248,Lockers!D:F,3,FALSE),FALSE)</f>
        <v>0</v>
      </c>
      <c r="N248" s="7" t="b">
        <f>IFERROR(+VLOOKUP(A248,Lockers!M:N,2,FALSE),FALSE)</f>
        <v>0</v>
      </c>
      <c r="O248" s="7" t="b">
        <f>IFERROR(+VLOOKUP(A248,BagStorage!A:D,3,FALSE),FALSE)</f>
        <v>0</v>
      </c>
      <c r="P248" s="29">
        <f>+VLOOKUP(C248,Food!A:B,2,FALSE)</f>
        <v>373</v>
      </c>
      <c r="R248"/>
      <c r="T248" s="76"/>
    </row>
    <row r="249" spans="1:21" x14ac:dyDescent="0.25">
      <c r="A249" s="4" t="s">
        <v>256</v>
      </c>
      <c r="B249" t="s">
        <v>10</v>
      </c>
      <c r="C249" s="17" t="s">
        <v>25</v>
      </c>
      <c r="D249" s="17" t="s">
        <v>347</v>
      </c>
      <c r="E249" s="17">
        <v>2020</v>
      </c>
      <c r="F249" s="17"/>
      <c r="G249" s="18"/>
      <c r="H249" s="18"/>
      <c r="I249" s="18"/>
      <c r="J249" s="18"/>
      <c r="K249" s="18"/>
      <c r="L249" s="18"/>
      <c r="M249" s="7" t="b">
        <f>IFERROR(+VLOOKUP(A249,Lockers!D:F,3,FALSE),FALSE)</f>
        <v>0</v>
      </c>
      <c r="N249" s="7" t="b">
        <f>IFERROR(+VLOOKUP(A249,Lockers!M:N,2,FALSE),FALSE)</f>
        <v>0</v>
      </c>
      <c r="O249" s="7" t="b">
        <f>IFERROR(+VLOOKUP(A249,BagStorage!A:D,3,FALSE),FALSE)</f>
        <v>0</v>
      </c>
      <c r="P249" s="29">
        <f>+VLOOKUP(C249,Food!A:B,2,FALSE)</f>
        <v>533</v>
      </c>
      <c r="R249"/>
      <c r="T249" s="76">
        <v>45703</v>
      </c>
    </row>
    <row r="250" spans="1:21" x14ac:dyDescent="0.25">
      <c r="A250" s="4" t="s">
        <v>207</v>
      </c>
      <c r="B250" t="s">
        <v>10</v>
      </c>
      <c r="C250" s="17" t="s">
        <v>7</v>
      </c>
      <c r="D250" s="17" t="s">
        <v>347</v>
      </c>
      <c r="E250" s="17">
        <v>1995</v>
      </c>
      <c r="F250" s="17"/>
      <c r="G250" s="18"/>
      <c r="H250" s="18"/>
      <c r="I250" s="18"/>
      <c r="J250" s="18"/>
      <c r="K250" s="18"/>
      <c r="L250" s="18"/>
      <c r="M250" s="7" t="b">
        <f>IFERROR(+VLOOKUP(A250,Lockers!D:F,3,FALSE),FALSE)</f>
        <v>1</v>
      </c>
      <c r="N250" s="7" t="b">
        <f>IFERROR(+VLOOKUP(A250,Lockers!M:N,2,FALSE),FALSE)</f>
        <v>0</v>
      </c>
      <c r="O250" s="7" t="b">
        <f>IFERROR(+VLOOKUP(A250,BagStorage!A:D,3,FALSE),FALSE)</f>
        <v>0</v>
      </c>
      <c r="P250" s="29">
        <f>+VLOOKUP(C250,Food!A:B,2,FALSE)</f>
        <v>533</v>
      </c>
      <c r="R250"/>
      <c r="T250" s="78"/>
    </row>
    <row r="251" spans="1:21" x14ac:dyDescent="0.25">
      <c r="A251" s="4" t="s">
        <v>865</v>
      </c>
      <c r="B251" t="s">
        <v>10</v>
      </c>
      <c r="C251" s="17" t="s">
        <v>7</v>
      </c>
      <c r="D251" s="17" t="s">
        <v>347</v>
      </c>
      <c r="E251" s="17">
        <v>2024</v>
      </c>
      <c r="F251" s="17">
        <v>1970</v>
      </c>
      <c r="G251" s="18"/>
      <c r="H251" s="18"/>
      <c r="I251" s="18"/>
      <c r="J251" s="18"/>
      <c r="K251" s="18"/>
      <c r="L251" s="18"/>
      <c r="M251" s="7" t="b">
        <f>IFERROR(+VLOOKUP(A251,Lockers!D:F,3,FALSE),FALSE)</f>
        <v>0</v>
      </c>
      <c r="N251" s="7" t="b">
        <f>IFERROR(+VLOOKUP(A251,Lockers!M:N,2,FALSE),FALSE)</f>
        <v>0</v>
      </c>
      <c r="O251" s="7" t="b">
        <f>IFERROR(+VLOOKUP(A251,BagStorage!A:D,3,FALSE),FALSE)</f>
        <v>0</v>
      </c>
      <c r="P251" s="29">
        <f>+VLOOKUP(C251,Food!A:B,2,FALSE)</f>
        <v>533</v>
      </c>
      <c r="R251"/>
      <c r="T251" s="76">
        <v>45684</v>
      </c>
    </row>
    <row r="252" spans="1:21" x14ac:dyDescent="0.25">
      <c r="A252" s="4" t="s">
        <v>776</v>
      </c>
      <c r="B252" t="s">
        <v>580</v>
      </c>
      <c r="C252" s="17" t="s">
        <v>26</v>
      </c>
      <c r="D252" s="17" t="s">
        <v>347</v>
      </c>
      <c r="E252" s="17">
        <v>2023</v>
      </c>
      <c r="F252" s="17">
        <v>1995</v>
      </c>
      <c r="G252" s="18"/>
      <c r="H252" s="18"/>
      <c r="I252" s="18"/>
      <c r="J252" s="18"/>
      <c r="K252" s="18"/>
      <c r="L252" s="18"/>
      <c r="M252" s="7" t="b">
        <f>IFERROR(+VLOOKUP(A252,Lockers!D:F,3,FALSE),FALSE)</f>
        <v>0</v>
      </c>
      <c r="N252" s="7" t="b">
        <f>IFERROR(+VLOOKUP(A252,Lockers!M:N,2,FALSE),FALSE)</f>
        <v>0</v>
      </c>
      <c r="O252" s="7" t="b">
        <f>IFERROR(+VLOOKUP(A252,BagStorage!A:D,3,FALSE),FALSE)</f>
        <v>0</v>
      </c>
      <c r="P252" s="29" t="str">
        <f>+VLOOKUP(C252,Food!A:B,2,FALSE)</f>
        <v>None</v>
      </c>
      <c r="R252"/>
      <c r="T252" s="76"/>
    </row>
    <row r="253" spans="1:21" x14ac:dyDescent="0.25">
      <c r="A253" s="4" t="s">
        <v>138</v>
      </c>
      <c r="B253" t="s">
        <v>10</v>
      </c>
      <c r="C253" s="12" t="s">
        <v>25</v>
      </c>
      <c r="D253" s="17" t="s">
        <v>347</v>
      </c>
      <c r="E253" s="17">
        <v>2018</v>
      </c>
      <c r="F253" s="17"/>
      <c r="I253" s="13"/>
      <c r="J253" s="13"/>
      <c r="K253" s="16"/>
      <c r="L253" s="16"/>
      <c r="M253" s="7" t="b">
        <f>IFERROR(+VLOOKUP(A253,Lockers!D:F,3,FALSE),FALSE)</f>
        <v>1</v>
      </c>
      <c r="N253" s="7" t="b">
        <f>IFERROR(+VLOOKUP(A253,Lockers!M:N,2,FALSE),FALSE)</f>
        <v>0</v>
      </c>
      <c r="O253" s="7" t="b">
        <f>IFERROR(+VLOOKUP(A253,BagStorage!A:D,3,FALSE),FALSE)</f>
        <v>0</v>
      </c>
      <c r="P253" s="29">
        <f>+VLOOKUP(C253,Food!A:B,2,FALSE)</f>
        <v>533</v>
      </c>
      <c r="R253"/>
      <c r="T253" s="76">
        <v>45684</v>
      </c>
    </row>
    <row r="254" spans="1:21" x14ac:dyDescent="0.25">
      <c r="A254" s="4" t="s">
        <v>398</v>
      </c>
      <c r="B254" t="s">
        <v>580</v>
      </c>
      <c r="C254" s="12" t="s">
        <v>7</v>
      </c>
      <c r="D254" s="17" t="s">
        <v>347</v>
      </c>
      <c r="E254" s="17">
        <v>2012</v>
      </c>
      <c r="F254" s="17"/>
      <c r="I254" s="13"/>
      <c r="J254" s="16"/>
      <c r="K254" s="16"/>
      <c r="L254" s="16"/>
      <c r="M254" s="7" t="b">
        <f>IFERROR(+VLOOKUP(A254,Lockers!D:F,3,FALSE),FALSE)</f>
        <v>0</v>
      </c>
      <c r="N254" s="7" t="b">
        <f>IFERROR(+VLOOKUP(A254,Lockers!M:N,2,FALSE),FALSE)</f>
        <v>0</v>
      </c>
      <c r="O254" s="7" t="b">
        <f>IFERROR(+VLOOKUP(A254,BagStorage!A:D,3,FALSE),FALSE)</f>
        <v>0</v>
      </c>
      <c r="P254" s="29">
        <f>+VLOOKUP(C254,Food!A:B,2,FALSE)</f>
        <v>533</v>
      </c>
      <c r="R254"/>
      <c r="T254" s="76"/>
    </row>
    <row r="255" spans="1:21" s="8" customFormat="1" x14ac:dyDescent="0.25">
      <c r="A255" s="4" t="s">
        <v>172</v>
      </c>
      <c r="B255" t="s">
        <v>10</v>
      </c>
      <c r="C255" s="12" t="s">
        <v>11</v>
      </c>
      <c r="D255" s="17" t="s">
        <v>347</v>
      </c>
      <c r="E255" s="17">
        <v>2016</v>
      </c>
      <c r="F255" s="24" t="s">
        <v>417</v>
      </c>
      <c r="G255" s="18"/>
      <c r="H255" s="18"/>
      <c r="I255" s="18"/>
      <c r="J255" s="18"/>
      <c r="K255" s="18"/>
      <c r="L255" s="18"/>
      <c r="M255" s="7" t="b">
        <f>IFERROR(+VLOOKUP(A255,Lockers!D:F,3,FALSE),FALSE)</f>
        <v>0</v>
      </c>
      <c r="N255" s="7" t="b">
        <f>IFERROR(+VLOOKUP(A255,Lockers!M:N,2,FALSE),FALSE)</f>
        <v>0</v>
      </c>
      <c r="O255" s="7" t="b">
        <f>IFERROR(+VLOOKUP(A255,BagStorage!A:D,3,FALSE),FALSE)</f>
        <v>0</v>
      </c>
      <c r="P255" s="29">
        <f>+VLOOKUP(C255,Food!A:B,2,FALSE)</f>
        <v>373</v>
      </c>
      <c r="Q255" s="75"/>
      <c r="R255"/>
      <c r="S255" s="2"/>
      <c r="T255" s="76"/>
      <c r="U255"/>
    </row>
    <row r="256" spans="1:21" s="8" customFormat="1" x14ac:dyDescent="0.25">
      <c r="A256" s="4" t="s">
        <v>275</v>
      </c>
      <c r="B256" t="s">
        <v>10</v>
      </c>
      <c r="C256" s="17" t="s">
        <v>16</v>
      </c>
      <c r="D256" s="17" t="s">
        <v>347</v>
      </c>
      <c r="E256" s="17">
        <v>2000</v>
      </c>
      <c r="F256" s="24" t="s">
        <v>362</v>
      </c>
      <c r="G256" s="18"/>
      <c r="H256" s="18"/>
      <c r="I256" s="18"/>
      <c r="J256" s="18"/>
      <c r="K256" s="18"/>
      <c r="L256" s="18"/>
      <c r="M256" s="7" t="b">
        <f>IFERROR(+VLOOKUP(A256,Lockers!D:F,3,FALSE),FALSE)</f>
        <v>0</v>
      </c>
      <c r="N256" s="7" t="b">
        <f>IFERROR(+VLOOKUP(A256,Lockers!M:N,2,FALSE),FALSE)</f>
        <v>0</v>
      </c>
      <c r="O256" s="7" t="b">
        <f>IFERROR(+VLOOKUP(A256,BagStorage!A:D,3,FALSE),FALSE)</f>
        <v>0</v>
      </c>
      <c r="P256" s="29">
        <f>+VLOOKUP(C256,Food!A:B,2,FALSE)</f>
        <v>373</v>
      </c>
      <c r="Q256" s="75"/>
      <c r="R256" s="2" t="s">
        <v>348</v>
      </c>
      <c r="S256" s="2"/>
      <c r="T256" s="76"/>
      <c r="U256"/>
    </row>
    <row r="257" spans="1:21" s="8" customFormat="1" x14ac:dyDescent="0.25">
      <c r="A257" s="4" t="s">
        <v>127</v>
      </c>
      <c r="B257" t="s">
        <v>10</v>
      </c>
      <c r="C257" s="17" t="s">
        <v>7</v>
      </c>
      <c r="D257" s="17" t="s">
        <v>347</v>
      </c>
      <c r="E257" s="17">
        <v>2010</v>
      </c>
      <c r="F257" s="17"/>
      <c r="G257" s="18"/>
      <c r="H257" s="18"/>
      <c r="I257" s="18"/>
      <c r="J257" s="18"/>
      <c r="K257" s="18"/>
      <c r="L257" s="18"/>
      <c r="M257" s="7" t="b">
        <f>IFERROR(+VLOOKUP(A257,Lockers!D:F,3,FALSE),FALSE)</f>
        <v>1</v>
      </c>
      <c r="N257" s="7" t="b">
        <f>IFERROR(+VLOOKUP(A257,Lockers!M:N,2,FALSE),FALSE)</f>
        <v>0</v>
      </c>
      <c r="O257" s="7" t="b">
        <f>IFERROR(+VLOOKUP(A257,BagStorage!A:D,3,FALSE),FALSE)</f>
        <v>0</v>
      </c>
      <c r="P257" s="29">
        <f>+VLOOKUP(C257,Food!A:B,2,FALSE)</f>
        <v>533</v>
      </c>
      <c r="Q257" s="75"/>
      <c r="R257"/>
      <c r="S257" s="2"/>
      <c r="T257" s="76"/>
      <c r="U257"/>
    </row>
    <row r="258" spans="1:21" x14ac:dyDescent="0.25">
      <c r="A258" s="4" t="s">
        <v>282</v>
      </c>
      <c r="B258" t="s">
        <v>10</v>
      </c>
      <c r="C258" s="17" t="s">
        <v>11</v>
      </c>
      <c r="D258" s="17" t="s">
        <v>347</v>
      </c>
      <c r="E258" s="17">
        <v>2021</v>
      </c>
      <c r="F258" s="24" t="s">
        <v>404</v>
      </c>
      <c r="G258" s="18" t="s">
        <v>610</v>
      </c>
      <c r="H258" s="18"/>
      <c r="I258" s="18"/>
      <c r="J258" s="18" t="s">
        <v>929</v>
      </c>
      <c r="K258" s="18"/>
      <c r="L258" s="18"/>
      <c r="M258" s="7" t="b">
        <f>IFERROR(+VLOOKUP(A258,Lockers!D:F,3,FALSE),FALSE)</f>
        <v>0</v>
      </c>
      <c r="N258" s="7" t="b">
        <f>IFERROR(+VLOOKUP(A258,Lockers!M:N,2,FALSE),FALSE)</f>
        <v>0</v>
      </c>
      <c r="O258" s="7" t="b">
        <f>IFERROR(+VLOOKUP(A258,BagStorage!A:D,3,FALSE),FALSE)</f>
        <v>1</v>
      </c>
      <c r="P258" s="29">
        <f>+VLOOKUP(C258,Food!A:B,2,FALSE)</f>
        <v>373</v>
      </c>
      <c r="Q258" s="75">
        <v>28</v>
      </c>
      <c r="R258"/>
      <c r="T258" s="76"/>
    </row>
    <row r="259" spans="1:21" x14ac:dyDescent="0.25">
      <c r="A259" s="4" t="s">
        <v>822</v>
      </c>
      <c r="B259" t="s">
        <v>10</v>
      </c>
      <c r="C259" s="12" t="s">
        <v>17</v>
      </c>
      <c r="D259" s="12" t="s">
        <v>347</v>
      </c>
      <c r="E259" s="12">
        <v>2023</v>
      </c>
      <c r="F259" s="12">
        <v>1986</v>
      </c>
      <c r="I259" s="13"/>
      <c r="J259" s="65"/>
      <c r="K259" s="16"/>
      <c r="L259" s="16"/>
      <c r="M259" s="7" t="b">
        <f>IFERROR(+VLOOKUP(A259,Lockers!D:F,3,FALSE),FALSE)</f>
        <v>0</v>
      </c>
      <c r="N259" s="7" t="b">
        <f>IFERROR(+VLOOKUP(A259,Lockers!M:N,2,FALSE),FALSE)</f>
        <v>0</v>
      </c>
      <c r="O259" s="7" t="b">
        <f>IFERROR(+VLOOKUP(A259,BagStorage!A:D,3,FALSE),FALSE)</f>
        <v>0</v>
      </c>
      <c r="P259" s="29" t="str">
        <f>+VLOOKUP(C259,Food!A:B,2,FALSE)</f>
        <v>None</v>
      </c>
      <c r="R259"/>
      <c r="T259" s="37"/>
    </row>
    <row r="260" spans="1:21" x14ac:dyDescent="0.25">
      <c r="A260" s="4"/>
      <c r="C260" s="12"/>
      <c r="D260" s="12"/>
      <c r="E260" s="12"/>
      <c r="F260" s="12"/>
      <c r="I260" s="13"/>
      <c r="J260" s="16"/>
      <c r="K260" s="16"/>
      <c r="L260" s="16"/>
      <c r="M260" s="7"/>
      <c r="N260" s="1"/>
      <c r="O260" s="1"/>
      <c r="R260"/>
      <c r="T260" s="76"/>
    </row>
    <row r="261" spans="1:21" x14ac:dyDescent="0.25">
      <c r="A261" s="4"/>
      <c r="C261" s="12"/>
      <c r="D261" s="12"/>
      <c r="E261" s="12"/>
      <c r="F261" s="12"/>
      <c r="I261" s="13"/>
      <c r="J261" s="16"/>
      <c r="K261" s="16"/>
      <c r="L261" s="16"/>
      <c r="M261" s="7"/>
      <c r="N261" s="1"/>
      <c r="O261" s="1"/>
      <c r="R261"/>
      <c r="T261" s="76"/>
    </row>
    <row r="262" spans="1:21" x14ac:dyDescent="0.25">
      <c r="A262" s="4"/>
      <c r="C262" s="12"/>
      <c r="D262" s="12"/>
      <c r="E262" s="12"/>
      <c r="F262" s="12"/>
      <c r="I262" s="13"/>
      <c r="J262" s="16"/>
      <c r="K262" s="16"/>
      <c r="L262" s="16"/>
      <c r="M262" s="7"/>
      <c r="N262" s="1"/>
      <c r="O262" s="1"/>
      <c r="R262"/>
      <c r="T262" s="76"/>
    </row>
    <row r="263" spans="1:21" x14ac:dyDescent="0.25">
      <c r="A263" s="4"/>
      <c r="C263" s="12"/>
      <c r="D263" s="12"/>
      <c r="E263" s="12"/>
      <c r="F263" s="12"/>
      <c r="I263" s="13"/>
      <c r="J263" s="16"/>
      <c r="K263" s="16"/>
      <c r="L263" s="16"/>
      <c r="M263" s="1"/>
      <c r="N263" s="1"/>
      <c r="O263" s="1"/>
      <c r="R263"/>
    </row>
    <row r="264" spans="1:21" x14ac:dyDescent="0.25">
      <c r="A264" s="4"/>
      <c r="C264" s="12"/>
      <c r="D264" s="12"/>
      <c r="E264" s="12"/>
      <c r="F264" s="12"/>
      <c r="I264" s="13"/>
      <c r="J264" s="16"/>
      <c r="K264" s="16"/>
      <c r="L264" s="16"/>
      <c r="M264" s="7"/>
      <c r="N264" s="1"/>
      <c r="O264" s="1"/>
      <c r="R264"/>
    </row>
    <row r="265" spans="1:21" x14ac:dyDescent="0.25">
      <c r="A265" s="4"/>
      <c r="C265" s="12"/>
      <c r="D265" s="12"/>
      <c r="E265" s="12"/>
      <c r="F265" s="12"/>
      <c r="I265" s="13"/>
      <c r="J265" s="16"/>
      <c r="K265" s="16"/>
      <c r="L265" s="16"/>
      <c r="M265" s="1"/>
      <c r="N265" s="1"/>
      <c r="O265" s="1"/>
      <c r="R265"/>
    </row>
    <row r="266" spans="1:21" s="2" customFormat="1" x14ac:dyDescent="0.25">
      <c r="A266" s="4"/>
      <c r="B266"/>
      <c r="C266" s="12"/>
      <c r="D266" s="12"/>
      <c r="E266" s="12"/>
      <c r="F266" s="12"/>
      <c r="G266" s="13"/>
      <c r="H266" s="13"/>
      <c r="I266" s="13"/>
      <c r="J266" s="16"/>
      <c r="K266" s="16"/>
      <c r="L266" s="16"/>
      <c r="M266" s="7"/>
      <c r="N266" s="1"/>
      <c r="O266" s="1"/>
      <c r="Q266" s="75"/>
      <c r="R266"/>
      <c r="T266" s="14"/>
      <c r="U266"/>
    </row>
    <row r="267" spans="1:21" s="2" customFormat="1" x14ac:dyDescent="0.25">
      <c r="A267" s="4"/>
      <c r="B267"/>
      <c r="C267" s="12"/>
      <c r="D267" s="12"/>
      <c r="E267" s="12"/>
      <c r="F267" s="12"/>
      <c r="G267" s="13"/>
      <c r="H267" s="13"/>
      <c r="I267" s="13"/>
      <c r="J267" s="16"/>
      <c r="K267" s="16"/>
      <c r="L267" s="16"/>
      <c r="M267" s="1"/>
      <c r="N267" s="1"/>
      <c r="O267" s="1"/>
      <c r="Q267" s="75"/>
      <c r="R267"/>
      <c r="T267" s="14"/>
      <c r="U267"/>
    </row>
    <row r="268" spans="1:21" s="2" customFormat="1" x14ac:dyDescent="0.25">
      <c r="A268" s="4"/>
      <c r="B268"/>
      <c r="C268" s="12"/>
      <c r="D268" s="12"/>
      <c r="E268" s="12"/>
      <c r="F268" s="12"/>
      <c r="G268" s="13"/>
      <c r="H268" s="13"/>
      <c r="I268" s="13"/>
      <c r="J268" s="16"/>
      <c r="K268" s="16"/>
      <c r="L268" s="16"/>
      <c r="M268" s="7"/>
      <c r="N268" s="1"/>
      <c r="O268" s="1"/>
      <c r="Q268" s="75"/>
      <c r="R268"/>
      <c r="T268" s="14"/>
      <c r="U268"/>
    </row>
    <row r="269" spans="1:21" s="2" customFormat="1" x14ac:dyDescent="0.25">
      <c r="A269" s="4"/>
      <c r="B269"/>
      <c r="C269" s="12"/>
      <c r="D269" s="12"/>
      <c r="E269" s="12"/>
      <c r="F269" s="12"/>
      <c r="G269" s="13"/>
      <c r="H269" s="13"/>
      <c r="I269" s="13"/>
      <c r="J269" s="16"/>
      <c r="K269" s="16"/>
      <c r="L269" s="16"/>
      <c r="M269" s="1"/>
      <c r="N269" s="1"/>
      <c r="O269" s="1"/>
      <c r="Q269" s="75"/>
      <c r="R269"/>
      <c r="T269" s="14"/>
      <c r="U269"/>
    </row>
    <row r="270" spans="1:21" s="2" customFormat="1" x14ac:dyDescent="0.25">
      <c r="A270" s="4"/>
      <c r="B270"/>
      <c r="C270" s="12"/>
      <c r="D270" s="12"/>
      <c r="E270" s="12"/>
      <c r="F270" s="12"/>
      <c r="G270" s="13"/>
      <c r="H270" s="13"/>
      <c r="I270" s="13"/>
      <c r="J270" s="16"/>
      <c r="K270" s="16"/>
      <c r="L270" s="16"/>
      <c r="M270" s="7"/>
      <c r="N270" s="1"/>
      <c r="O270" s="1"/>
      <c r="Q270" s="75"/>
      <c r="R270"/>
      <c r="T270" s="14"/>
      <c r="U270"/>
    </row>
    <row r="271" spans="1:21" s="2" customFormat="1" x14ac:dyDescent="0.25">
      <c r="A271" s="4"/>
      <c r="B271"/>
      <c r="C271" s="12"/>
      <c r="D271" s="12"/>
      <c r="E271" s="12"/>
      <c r="F271" s="12"/>
      <c r="G271" s="13"/>
      <c r="H271" s="13"/>
      <c r="I271" s="13"/>
      <c r="J271" s="16"/>
      <c r="K271" s="16"/>
      <c r="L271" s="16"/>
      <c r="M271" s="1"/>
      <c r="N271" s="1"/>
      <c r="O271" s="1"/>
      <c r="Q271" s="75"/>
      <c r="R271"/>
      <c r="T271" s="14"/>
      <c r="U271"/>
    </row>
    <row r="272" spans="1:21" s="2" customFormat="1" x14ac:dyDescent="0.25">
      <c r="A272" s="4"/>
      <c r="B272"/>
      <c r="C272" s="12"/>
      <c r="D272" s="12"/>
      <c r="E272" s="12"/>
      <c r="F272" s="12"/>
      <c r="G272" s="13"/>
      <c r="H272" s="13"/>
      <c r="I272" s="13"/>
      <c r="J272" s="16"/>
      <c r="K272" s="16"/>
      <c r="L272" s="16"/>
      <c r="M272" s="7"/>
      <c r="N272" s="1"/>
      <c r="O272" s="1"/>
      <c r="Q272" s="75"/>
      <c r="R272"/>
      <c r="T272" s="14"/>
      <c r="U272"/>
    </row>
    <row r="273" spans="1:21" s="2" customFormat="1" x14ac:dyDescent="0.25">
      <c r="A273" s="4"/>
      <c r="B273"/>
      <c r="C273" s="12"/>
      <c r="D273" s="12"/>
      <c r="E273" s="12"/>
      <c r="F273" s="12"/>
      <c r="G273" s="13"/>
      <c r="H273" s="13"/>
      <c r="I273" s="13"/>
      <c r="J273" s="16"/>
      <c r="K273" s="16"/>
      <c r="L273" s="16"/>
      <c r="M273" s="1"/>
      <c r="N273" s="1"/>
      <c r="O273" s="1"/>
      <c r="Q273" s="75"/>
      <c r="R273"/>
      <c r="T273" s="14"/>
      <c r="U273"/>
    </row>
    <row r="274" spans="1:21" s="2" customFormat="1" x14ac:dyDescent="0.25">
      <c r="A274" s="4"/>
      <c r="B274"/>
      <c r="C274" s="12"/>
      <c r="D274" s="12"/>
      <c r="E274" s="12"/>
      <c r="F274" s="12"/>
      <c r="G274" s="13"/>
      <c r="H274" s="13"/>
      <c r="I274" s="13"/>
      <c r="J274" s="16"/>
      <c r="K274" s="16"/>
      <c r="L274" s="16"/>
      <c r="M274" s="7"/>
      <c r="N274" s="1"/>
      <c r="O274" s="1"/>
      <c r="Q274" s="75"/>
      <c r="R274"/>
      <c r="T274" s="14"/>
      <c r="U274"/>
    </row>
    <row r="275" spans="1:21" s="2" customFormat="1" x14ac:dyDescent="0.25">
      <c r="A275" s="4"/>
      <c r="B275"/>
      <c r="C275" s="12"/>
      <c r="D275" s="12"/>
      <c r="E275" s="12"/>
      <c r="F275" s="12"/>
      <c r="G275" s="13"/>
      <c r="H275" s="13"/>
      <c r="I275" s="13"/>
      <c r="J275" s="16"/>
      <c r="K275" s="16"/>
      <c r="L275" s="16"/>
      <c r="M275" s="1"/>
      <c r="N275" s="1"/>
      <c r="O275" s="1"/>
      <c r="Q275" s="75"/>
      <c r="R275"/>
      <c r="T275" s="14"/>
      <c r="U275"/>
    </row>
    <row r="276" spans="1:21" s="2" customFormat="1" x14ac:dyDescent="0.25">
      <c r="A276" s="4"/>
      <c r="B276"/>
      <c r="C276" s="12"/>
      <c r="D276" s="12"/>
      <c r="E276" s="12"/>
      <c r="F276" s="12"/>
      <c r="G276" s="13"/>
      <c r="H276" s="13"/>
      <c r="I276" s="13"/>
      <c r="J276" s="16"/>
      <c r="K276" s="16"/>
      <c r="L276" s="16"/>
      <c r="M276" s="7"/>
      <c r="N276" s="1"/>
      <c r="O276" s="1"/>
      <c r="Q276" s="75"/>
      <c r="R276"/>
      <c r="T276" s="14"/>
      <c r="U276"/>
    </row>
    <row r="277" spans="1:21" s="2" customFormat="1" x14ac:dyDescent="0.25">
      <c r="A277" s="4"/>
      <c r="B277"/>
      <c r="C277" s="12"/>
      <c r="D277" s="12"/>
      <c r="E277" s="12"/>
      <c r="F277" s="12"/>
      <c r="G277" s="13"/>
      <c r="H277" s="13"/>
      <c r="I277" s="13"/>
      <c r="J277" s="16"/>
      <c r="K277" s="16"/>
      <c r="L277" s="16"/>
      <c r="M277" s="1"/>
      <c r="N277" s="1"/>
      <c r="O277" s="1"/>
      <c r="Q277" s="75"/>
      <c r="R277"/>
      <c r="T277" s="14"/>
      <c r="U277"/>
    </row>
    <row r="278" spans="1:21" s="2" customFormat="1" x14ac:dyDescent="0.25">
      <c r="A278" s="4"/>
      <c r="B278"/>
      <c r="C278" s="12"/>
      <c r="D278" s="12"/>
      <c r="E278" s="12"/>
      <c r="F278" s="12"/>
      <c r="G278" s="13"/>
      <c r="H278" s="13"/>
      <c r="I278" s="13"/>
      <c r="J278" s="16"/>
      <c r="K278" s="16"/>
      <c r="L278" s="16"/>
      <c r="M278" s="7"/>
      <c r="N278" s="1"/>
      <c r="O278" s="1"/>
      <c r="Q278" s="75"/>
      <c r="R278"/>
      <c r="T278" s="14"/>
      <c r="U278"/>
    </row>
    <row r="279" spans="1:21" s="2" customFormat="1" x14ac:dyDescent="0.25">
      <c r="A279" s="4"/>
      <c r="B279"/>
      <c r="C279" s="12"/>
      <c r="D279" s="12"/>
      <c r="E279" s="12"/>
      <c r="F279" s="12"/>
      <c r="G279" s="13"/>
      <c r="H279" s="13"/>
      <c r="I279" s="13"/>
      <c r="J279" s="16"/>
      <c r="K279" s="16"/>
      <c r="L279" s="16"/>
      <c r="M279" s="1"/>
      <c r="N279" s="1"/>
      <c r="O279" s="1"/>
      <c r="Q279" s="75"/>
      <c r="R279"/>
      <c r="T279" s="14"/>
      <c r="U279"/>
    </row>
    <row r="280" spans="1:21" s="2" customFormat="1" x14ac:dyDescent="0.25">
      <c r="A280" s="4"/>
      <c r="B280"/>
      <c r="C280" s="12"/>
      <c r="D280" s="12"/>
      <c r="E280" s="12"/>
      <c r="F280" s="12"/>
      <c r="G280" s="13"/>
      <c r="H280" s="13"/>
      <c r="I280" s="13"/>
      <c r="J280" s="16"/>
      <c r="K280" s="16"/>
      <c r="L280" s="16"/>
      <c r="M280" s="7"/>
      <c r="N280" s="1"/>
      <c r="O280" s="1"/>
      <c r="Q280" s="75"/>
      <c r="R280"/>
      <c r="T280" s="14"/>
      <c r="U280"/>
    </row>
    <row r="281" spans="1:21" s="2" customFormat="1" x14ac:dyDescent="0.25">
      <c r="A281" s="4"/>
      <c r="B281"/>
      <c r="C281" s="12"/>
      <c r="D281" s="12"/>
      <c r="E281" s="12"/>
      <c r="F281" s="12"/>
      <c r="G281" s="13"/>
      <c r="H281" s="13"/>
      <c r="I281" s="13"/>
      <c r="J281" s="16"/>
      <c r="K281" s="16"/>
      <c r="L281" s="16"/>
      <c r="M281" s="1"/>
      <c r="N281" s="1"/>
      <c r="O281" s="1"/>
      <c r="Q281" s="75"/>
      <c r="R281"/>
      <c r="T281" s="14"/>
      <c r="U281"/>
    </row>
    <row r="282" spans="1:21" s="2" customFormat="1" x14ac:dyDescent="0.25">
      <c r="A282" s="4"/>
      <c r="B282"/>
      <c r="C282" s="12"/>
      <c r="D282" s="12"/>
      <c r="E282" s="12"/>
      <c r="F282" s="12"/>
      <c r="G282" s="13"/>
      <c r="H282" s="13"/>
      <c r="I282" s="13"/>
      <c r="J282" s="16"/>
      <c r="K282" s="16"/>
      <c r="L282" s="16"/>
      <c r="M282" s="7"/>
      <c r="N282" s="1"/>
      <c r="O282" s="1"/>
      <c r="Q282" s="75"/>
      <c r="R282"/>
      <c r="T282" s="14"/>
      <c r="U282"/>
    </row>
    <row r="283" spans="1:21" s="2" customFormat="1" x14ac:dyDescent="0.25">
      <c r="A283" s="4"/>
      <c r="B283"/>
      <c r="C283" s="12"/>
      <c r="D283" s="12"/>
      <c r="E283" s="12"/>
      <c r="F283" s="12"/>
      <c r="G283" s="13"/>
      <c r="H283" s="13"/>
      <c r="I283" s="13"/>
      <c r="J283" s="16"/>
      <c r="K283" s="16"/>
      <c r="L283" s="16"/>
      <c r="M283" s="1"/>
      <c r="N283" s="1"/>
      <c r="O283" s="1"/>
      <c r="Q283" s="75"/>
      <c r="R283"/>
      <c r="T283" s="14"/>
      <c r="U283"/>
    </row>
    <row r="284" spans="1:21" s="2" customFormat="1" x14ac:dyDescent="0.25">
      <c r="A284" s="4"/>
      <c r="B284"/>
      <c r="C284" s="12"/>
      <c r="D284" s="12"/>
      <c r="E284" s="12"/>
      <c r="F284" s="12"/>
      <c r="G284" s="13"/>
      <c r="H284" s="13"/>
      <c r="I284" s="13"/>
      <c r="J284" s="16"/>
      <c r="K284" s="16"/>
      <c r="L284" s="16"/>
      <c r="M284" s="7"/>
      <c r="N284" s="1"/>
      <c r="O284" s="1"/>
      <c r="Q284" s="75"/>
      <c r="R284"/>
      <c r="T284" s="14"/>
      <c r="U284"/>
    </row>
    <row r="285" spans="1:21" s="2" customFormat="1" x14ac:dyDescent="0.25">
      <c r="A285" s="4"/>
      <c r="B285"/>
      <c r="C285" s="12"/>
      <c r="D285" s="12"/>
      <c r="E285" s="12"/>
      <c r="F285" s="12"/>
      <c r="G285" s="13"/>
      <c r="H285" s="13"/>
      <c r="I285" s="13"/>
      <c r="J285" s="16"/>
      <c r="K285" s="16"/>
      <c r="L285" s="16"/>
      <c r="M285" s="1"/>
      <c r="N285" s="1"/>
      <c r="O285" s="1"/>
      <c r="Q285" s="75"/>
      <c r="R285"/>
      <c r="T285" s="14"/>
      <c r="U285"/>
    </row>
    <row r="286" spans="1:21" s="2" customFormat="1" x14ac:dyDescent="0.25">
      <c r="A286" s="4"/>
      <c r="B286"/>
      <c r="C286" s="12"/>
      <c r="D286" s="12"/>
      <c r="E286" s="12"/>
      <c r="F286" s="12"/>
      <c r="G286" s="13"/>
      <c r="H286" s="13"/>
      <c r="I286" s="13"/>
      <c r="J286" s="16"/>
      <c r="K286" s="16"/>
      <c r="L286" s="16"/>
      <c r="M286" s="7"/>
      <c r="N286" s="1"/>
      <c r="O286" s="1"/>
      <c r="Q286" s="75"/>
      <c r="R286"/>
      <c r="T286" s="14"/>
      <c r="U286"/>
    </row>
    <row r="287" spans="1:21" s="2" customFormat="1" x14ac:dyDescent="0.25">
      <c r="A287" s="4"/>
      <c r="B287"/>
      <c r="C287" s="12"/>
      <c r="D287" s="12"/>
      <c r="E287" s="12"/>
      <c r="F287" s="12"/>
      <c r="G287" s="13"/>
      <c r="H287" s="13"/>
      <c r="I287" s="13"/>
      <c r="J287" s="16"/>
      <c r="K287" s="16"/>
      <c r="L287" s="16"/>
      <c r="M287" s="1"/>
      <c r="N287" s="1"/>
      <c r="O287" s="1"/>
      <c r="Q287" s="75"/>
      <c r="R287"/>
      <c r="T287" s="14"/>
      <c r="U287"/>
    </row>
    <row r="288" spans="1:21" s="2" customFormat="1" x14ac:dyDescent="0.25">
      <c r="A288" s="4"/>
      <c r="B288"/>
      <c r="C288" s="12"/>
      <c r="D288" s="12"/>
      <c r="E288" s="12"/>
      <c r="F288" s="12"/>
      <c r="G288" s="13"/>
      <c r="H288" s="13"/>
      <c r="I288" s="13"/>
      <c r="J288" s="16"/>
      <c r="K288" s="16"/>
      <c r="L288" s="16"/>
      <c r="M288" s="7"/>
      <c r="N288" s="1"/>
      <c r="O288" s="1"/>
      <c r="Q288" s="75"/>
      <c r="R288"/>
      <c r="T288" s="14"/>
      <c r="U288"/>
    </row>
    <row r="289" spans="1:21" s="2" customFormat="1" x14ac:dyDescent="0.25">
      <c r="A289" s="4"/>
      <c r="B289"/>
      <c r="C289" s="12"/>
      <c r="D289" s="12"/>
      <c r="E289" s="12"/>
      <c r="F289" s="12"/>
      <c r="G289" s="13"/>
      <c r="H289" s="13"/>
      <c r="I289" s="13"/>
      <c r="J289" s="16"/>
      <c r="K289" s="16"/>
      <c r="L289" s="16"/>
      <c r="M289" s="1"/>
      <c r="N289" s="1"/>
      <c r="O289" s="1"/>
      <c r="Q289" s="75"/>
      <c r="R289"/>
      <c r="T289" s="14"/>
      <c r="U289"/>
    </row>
    <row r="290" spans="1:21" s="2" customFormat="1" x14ac:dyDescent="0.25">
      <c r="A290" s="4"/>
      <c r="B290"/>
      <c r="C290" s="12"/>
      <c r="D290" s="12"/>
      <c r="E290" s="12"/>
      <c r="F290" s="12"/>
      <c r="G290" s="13"/>
      <c r="H290" s="13"/>
      <c r="I290" s="13"/>
      <c r="J290" s="16"/>
      <c r="K290" s="16"/>
      <c r="L290" s="16"/>
      <c r="M290" s="7"/>
      <c r="N290" s="1"/>
      <c r="O290" s="1"/>
      <c r="Q290" s="75"/>
      <c r="R290"/>
      <c r="T290" s="14"/>
      <c r="U290"/>
    </row>
    <row r="291" spans="1:21" s="2" customFormat="1" x14ac:dyDescent="0.25">
      <c r="A291" s="4"/>
      <c r="B291"/>
      <c r="C291" s="12"/>
      <c r="D291" s="12"/>
      <c r="E291" s="12"/>
      <c r="F291" s="12"/>
      <c r="G291" s="13"/>
      <c r="H291" s="13"/>
      <c r="I291" s="13"/>
      <c r="J291" s="16"/>
      <c r="K291" s="16"/>
      <c r="L291" s="16"/>
      <c r="M291" s="1"/>
      <c r="N291" s="1"/>
      <c r="O291" s="1"/>
      <c r="Q291" s="75"/>
      <c r="R291"/>
      <c r="T291" s="14"/>
      <c r="U291"/>
    </row>
    <row r="292" spans="1:21" s="2" customFormat="1" x14ac:dyDescent="0.25">
      <c r="A292" s="4"/>
      <c r="B292"/>
      <c r="C292" s="12"/>
      <c r="D292" s="12"/>
      <c r="E292" s="12"/>
      <c r="F292" s="12"/>
      <c r="G292" s="13"/>
      <c r="H292" s="13"/>
      <c r="I292" s="13"/>
      <c r="J292" s="16"/>
      <c r="K292" s="16"/>
      <c r="L292" s="16"/>
      <c r="M292" s="7"/>
      <c r="N292" s="1"/>
      <c r="O292" s="1"/>
      <c r="Q292" s="75"/>
      <c r="R292"/>
      <c r="T292" s="14"/>
      <c r="U292"/>
    </row>
    <row r="293" spans="1:21" s="2" customFormat="1" x14ac:dyDescent="0.25">
      <c r="A293" s="4"/>
      <c r="B293"/>
      <c r="C293" s="12"/>
      <c r="D293" s="12"/>
      <c r="E293" s="12"/>
      <c r="F293" s="12"/>
      <c r="G293" s="13"/>
      <c r="H293" s="13"/>
      <c r="I293" s="13"/>
      <c r="J293" s="16"/>
      <c r="K293" s="16"/>
      <c r="L293" s="16"/>
      <c r="M293" s="1"/>
      <c r="N293" s="1"/>
      <c r="O293" s="1"/>
      <c r="Q293" s="75"/>
      <c r="R293"/>
      <c r="T293" s="14"/>
      <c r="U293"/>
    </row>
    <row r="294" spans="1:21" s="2" customFormat="1" x14ac:dyDescent="0.25">
      <c r="A294" s="4"/>
      <c r="B294"/>
      <c r="C294" s="12"/>
      <c r="D294" s="12"/>
      <c r="E294" s="12"/>
      <c r="F294" s="12"/>
      <c r="G294" s="13"/>
      <c r="H294" s="13"/>
      <c r="I294" s="13"/>
      <c r="J294" s="16"/>
      <c r="K294" s="16"/>
      <c r="L294" s="16"/>
      <c r="M294" s="7"/>
      <c r="N294" s="1"/>
      <c r="O294" s="1"/>
      <c r="Q294" s="75"/>
      <c r="R294"/>
      <c r="T294" s="14"/>
      <c r="U294"/>
    </row>
    <row r="295" spans="1:21" s="2" customFormat="1" x14ac:dyDescent="0.25">
      <c r="A295" s="4"/>
      <c r="B295"/>
      <c r="C295" s="12"/>
      <c r="D295" s="12"/>
      <c r="E295" s="12"/>
      <c r="F295" s="12"/>
      <c r="G295" s="13"/>
      <c r="H295" s="13"/>
      <c r="I295" s="13"/>
      <c r="J295" s="16"/>
      <c r="K295" s="16"/>
      <c r="L295" s="16"/>
      <c r="M295" s="1"/>
      <c r="N295" s="1"/>
      <c r="O295" s="1"/>
      <c r="Q295" s="75"/>
      <c r="R295"/>
      <c r="T295" s="14"/>
      <c r="U295"/>
    </row>
    <row r="296" spans="1:21" s="2" customFormat="1" x14ac:dyDescent="0.25">
      <c r="A296" s="4"/>
      <c r="B296"/>
      <c r="C296" s="12"/>
      <c r="D296" s="12"/>
      <c r="E296" s="12"/>
      <c r="F296" s="12"/>
      <c r="G296" s="13"/>
      <c r="H296" s="13"/>
      <c r="I296" s="13"/>
      <c r="J296" s="16"/>
      <c r="K296" s="16"/>
      <c r="L296" s="16"/>
      <c r="M296" s="7"/>
      <c r="N296" s="1"/>
      <c r="O296" s="1"/>
      <c r="Q296" s="75"/>
      <c r="R296"/>
      <c r="T296" s="14"/>
      <c r="U296"/>
    </row>
    <row r="297" spans="1:21" s="2" customFormat="1" x14ac:dyDescent="0.25">
      <c r="A297" s="4"/>
      <c r="B297"/>
      <c r="C297" s="12"/>
      <c r="D297" s="12"/>
      <c r="E297" s="12"/>
      <c r="F297" s="12"/>
      <c r="G297" s="13"/>
      <c r="H297" s="13"/>
      <c r="I297" s="13"/>
      <c r="J297" s="16"/>
      <c r="K297" s="16"/>
      <c r="L297" s="16"/>
      <c r="M297" s="1"/>
      <c r="N297" s="1"/>
      <c r="O297" s="1"/>
      <c r="Q297" s="75"/>
      <c r="R297"/>
      <c r="T297" s="14"/>
      <c r="U297"/>
    </row>
    <row r="298" spans="1:21" s="2" customFormat="1" x14ac:dyDescent="0.25">
      <c r="A298" s="4"/>
      <c r="B298"/>
      <c r="C298" s="12"/>
      <c r="D298" s="12"/>
      <c r="E298" s="12"/>
      <c r="F298" s="12"/>
      <c r="G298" s="13"/>
      <c r="H298" s="13"/>
      <c r="I298" s="13"/>
      <c r="J298" s="16"/>
      <c r="K298" s="16"/>
      <c r="L298" s="16"/>
      <c r="M298" s="7"/>
      <c r="N298" s="1"/>
      <c r="O298" s="1"/>
      <c r="Q298" s="75"/>
      <c r="R298"/>
      <c r="T298" s="14"/>
      <c r="U298"/>
    </row>
    <row r="299" spans="1:21" s="2" customFormat="1" x14ac:dyDescent="0.25">
      <c r="A299" s="4"/>
      <c r="B299"/>
      <c r="C299" s="12"/>
      <c r="D299" s="12"/>
      <c r="E299" s="12"/>
      <c r="F299" s="12"/>
      <c r="G299" s="13"/>
      <c r="H299" s="13"/>
      <c r="I299" s="13"/>
      <c r="J299" s="16"/>
      <c r="K299" s="16"/>
      <c r="L299" s="16"/>
      <c r="M299" s="1"/>
      <c r="N299" s="1"/>
      <c r="O299" s="1"/>
      <c r="Q299" s="75"/>
      <c r="R299"/>
      <c r="T299" s="14"/>
      <c r="U299"/>
    </row>
    <row r="300" spans="1:21" s="2" customFormat="1" x14ac:dyDescent="0.25">
      <c r="A300" s="4"/>
      <c r="B300"/>
      <c r="C300" s="12"/>
      <c r="D300" s="12"/>
      <c r="E300" s="12"/>
      <c r="F300" s="12"/>
      <c r="G300" s="13"/>
      <c r="H300" s="13"/>
      <c r="I300" s="13"/>
      <c r="J300" s="16"/>
      <c r="K300" s="16"/>
      <c r="L300" s="16"/>
      <c r="M300" s="7"/>
      <c r="N300" s="1"/>
      <c r="O300" s="1"/>
      <c r="Q300" s="75"/>
      <c r="R300"/>
      <c r="T300" s="14"/>
      <c r="U300"/>
    </row>
    <row r="301" spans="1:21" s="2" customFormat="1" x14ac:dyDescent="0.25">
      <c r="A301" s="4"/>
      <c r="B301"/>
      <c r="C301" s="12"/>
      <c r="D301" s="12"/>
      <c r="E301" s="12"/>
      <c r="F301" s="12"/>
      <c r="G301" s="13"/>
      <c r="H301" s="13"/>
      <c r="I301" s="13"/>
      <c r="J301" s="16"/>
      <c r="K301" s="16"/>
      <c r="L301" s="16"/>
      <c r="M301" s="1"/>
      <c r="N301" s="1"/>
      <c r="O301" s="1"/>
      <c r="Q301" s="75"/>
      <c r="R301"/>
      <c r="T301" s="14"/>
      <c r="U301"/>
    </row>
    <row r="302" spans="1:21" s="2" customFormat="1" x14ac:dyDescent="0.25">
      <c r="A302" s="4"/>
      <c r="B302"/>
      <c r="C302" s="12"/>
      <c r="D302" s="12"/>
      <c r="E302" s="12"/>
      <c r="F302" s="12"/>
      <c r="G302" s="13"/>
      <c r="H302" s="13"/>
      <c r="I302" s="13"/>
      <c r="J302" s="16"/>
      <c r="K302" s="16"/>
      <c r="L302" s="16"/>
      <c r="M302" s="7"/>
      <c r="N302" s="1"/>
      <c r="O302" s="1"/>
      <c r="Q302" s="75"/>
      <c r="R302"/>
      <c r="T302" s="14"/>
      <c r="U302"/>
    </row>
    <row r="303" spans="1:21" s="2" customFormat="1" x14ac:dyDescent="0.25">
      <c r="A303" s="4"/>
      <c r="B303"/>
      <c r="C303" s="12"/>
      <c r="D303" s="12"/>
      <c r="E303" s="12"/>
      <c r="F303" s="12"/>
      <c r="G303" s="13"/>
      <c r="H303" s="13"/>
      <c r="I303" s="13"/>
      <c r="J303" s="16"/>
      <c r="K303" s="16"/>
      <c r="L303" s="16"/>
      <c r="M303" s="1"/>
      <c r="N303" s="1"/>
      <c r="O303" s="1"/>
      <c r="Q303" s="75"/>
      <c r="R303"/>
      <c r="T303" s="14"/>
      <c r="U303"/>
    </row>
    <row r="304" spans="1:21" s="2" customFormat="1" x14ac:dyDescent="0.25">
      <c r="A304" s="4"/>
      <c r="B304"/>
      <c r="C304" s="12"/>
      <c r="D304" s="12"/>
      <c r="E304" s="12"/>
      <c r="F304" s="12"/>
      <c r="G304" s="13"/>
      <c r="H304" s="13"/>
      <c r="I304" s="13"/>
      <c r="J304" s="16"/>
      <c r="K304" s="16"/>
      <c r="L304" s="16"/>
      <c r="M304" s="7"/>
      <c r="N304" s="1"/>
      <c r="O304" s="1"/>
      <c r="Q304" s="75"/>
      <c r="R304"/>
      <c r="T304" s="14"/>
      <c r="U304"/>
    </row>
    <row r="305" spans="1:21" s="2" customFormat="1" x14ac:dyDescent="0.25">
      <c r="A305" s="4"/>
      <c r="B305"/>
      <c r="C305" s="12"/>
      <c r="D305" s="12"/>
      <c r="E305" s="12"/>
      <c r="F305" s="12"/>
      <c r="G305" s="13"/>
      <c r="H305" s="13"/>
      <c r="I305" s="13"/>
      <c r="J305" s="16"/>
      <c r="K305" s="16"/>
      <c r="L305" s="16"/>
      <c r="M305" s="1"/>
      <c r="N305" s="1"/>
      <c r="O305" s="1"/>
      <c r="Q305" s="75"/>
      <c r="R305"/>
      <c r="T305" s="14"/>
      <c r="U305"/>
    </row>
    <row r="306" spans="1:21" s="2" customFormat="1" x14ac:dyDescent="0.25">
      <c r="A306" s="4"/>
      <c r="B306"/>
      <c r="C306" s="12"/>
      <c r="D306" s="12"/>
      <c r="E306" s="12"/>
      <c r="F306" s="12"/>
      <c r="G306" s="13"/>
      <c r="H306" s="13"/>
      <c r="I306" s="13"/>
      <c r="J306" s="16"/>
      <c r="K306" s="16"/>
      <c r="L306" s="16"/>
      <c r="M306" s="7"/>
      <c r="N306" s="1"/>
      <c r="O306" s="1"/>
      <c r="Q306" s="75"/>
      <c r="R306"/>
      <c r="T306" s="14"/>
      <c r="U306"/>
    </row>
    <row r="307" spans="1:21" s="2" customFormat="1" x14ac:dyDescent="0.25">
      <c r="A307" s="4"/>
      <c r="B307"/>
      <c r="C307" s="12"/>
      <c r="D307" s="12"/>
      <c r="E307" s="12"/>
      <c r="F307" s="12"/>
      <c r="G307" s="13"/>
      <c r="H307" s="13"/>
      <c r="I307" s="13"/>
      <c r="J307" s="16"/>
      <c r="K307" s="16"/>
      <c r="L307" s="16"/>
      <c r="M307" s="1"/>
      <c r="N307" s="1"/>
      <c r="O307" s="1"/>
      <c r="Q307" s="75"/>
      <c r="R307"/>
      <c r="T307" s="14"/>
      <c r="U307"/>
    </row>
    <row r="308" spans="1:21" s="2" customFormat="1" x14ac:dyDescent="0.25">
      <c r="A308" s="4"/>
      <c r="B308"/>
      <c r="C308" s="12"/>
      <c r="D308" s="12"/>
      <c r="E308" s="12"/>
      <c r="F308" s="12"/>
      <c r="G308" s="13"/>
      <c r="H308" s="13"/>
      <c r="I308" s="13"/>
      <c r="J308" s="16"/>
      <c r="K308" s="16"/>
      <c r="L308" s="16"/>
      <c r="M308" s="7"/>
      <c r="N308" s="1"/>
      <c r="O308" s="1"/>
      <c r="Q308" s="75"/>
      <c r="R308"/>
      <c r="T308" s="14"/>
      <c r="U308"/>
    </row>
    <row r="309" spans="1:21" s="2" customFormat="1" x14ac:dyDescent="0.25">
      <c r="A309" s="4"/>
      <c r="B309"/>
      <c r="C309" s="12"/>
      <c r="D309" s="12"/>
      <c r="E309" s="12"/>
      <c r="F309" s="12"/>
      <c r="G309" s="13"/>
      <c r="H309" s="13"/>
      <c r="I309" s="13"/>
      <c r="J309" s="16"/>
      <c r="K309" s="16"/>
      <c r="L309" s="16"/>
      <c r="M309" s="1"/>
      <c r="N309" s="1"/>
      <c r="O309" s="1"/>
      <c r="Q309" s="75"/>
      <c r="R309"/>
      <c r="T309" s="14"/>
      <c r="U309"/>
    </row>
    <row r="310" spans="1:21" s="2" customFormat="1" x14ac:dyDescent="0.25">
      <c r="A310" s="4"/>
      <c r="B310"/>
      <c r="C310" s="12"/>
      <c r="D310" s="12"/>
      <c r="E310" s="12"/>
      <c r="F310" s="12"/>
      <c r="G310" s="13"/>
      <c r="H310" s="13"/>
      <c r="I310" s="13"/>
      <c r="J310" s="16"/>
      <c r="K310" s="16"/>
      <c r="L310" s="16"/>
      <c r="M310" s="7"/>
      <c r="N310" s="1"/>
      <c r="O310" s="1"/>
      <c r="Q310" s="75"/>
      <c r="R310"/>
      <c r="T310" s="14"/>
      <c r="U310"/>
    </row>
    <row r="311" spans="1:21" s="2" customFormat="1" x14ac:dyDescent="0.25">
      <c r="A311" s="4"/>
      <c r="B311"/>
      <c r="C311" s="12"/>
      <c r="D311" s="12"/>
      <c r="E311" s="12"/>
      <c r="F311" s="12"/>
      <c r="G311" s="13"/>
      <c r="H311" s="13"/>
      <c r="I311" s="13"/>
      <c r="J311" s="16"/>
      <c r="K311" s="16"/>
      <c r="L311" s="16"/>
      <c r="M311" s="1"/>
      <c r="N311" s="1"/>
      <c r="O311" s="1"/>
      <c r="Q311" s="75"/>
      <c r="R311"/>
      <c r="T311" s="14"/>
      <c r="U311"/>
    </row>
    <row r="312" spans="1:21" s="2" customFormat="1" x14ac:dyDescent="0.25">
      <c r="A312" s="4"/>
      <c r="B312"/>
      <c r="C312" s="12"/>
      <c r="D312" s="12"/>
      <c r="E312" s="12"/>
      <c r="F312" s="12"/>
      <c r="G312" s="13"/>
      <c r="H312" s="13"/>
      <c r="I312" s="13"/>
      <c r="J312" s="16"/>
      <c r="K312" s="16"/>
      <c r="L312" s="16"/>
      <c r="M312" s="7"/>
      <c r="N312" s="1"/>
      <c r="O312" s="1"/>
      <c r="Q312" s="75"/>
      <c r="R312"/>
      <c r="T312" s="14"/>
      <c r="U312"/>
    </row>
    <row r="313" spans="1:21" s="2" customFormat="1" x14ac:dyDescent="0.25">
      <c r="A313" s="4"/>
      <c r="B313"/>
      <c r="C313" s="12"/>
      <c r="D313" s="12"/>
      <c r="E313" s="12"/>
      <c r="F313" s="12"/>
      <c r="G313" s="13"/>
      <c r="H313" s="13"/>
      <c r="I313" s="13"/>
      <c r="J313" s="16"/>
      <c r="K313" s="16"/>
      <c r="L313" s="16"/>
      <c r="M313" s="1"/>
      <c r="N313" s="1"/>
      <c r="O313" s="1"/>
      <c r="Q313" s="75"/>
      <c r="R313"/>
      <c r="T313" s="14"/>
      <c r="U313"/>
    </row>
    <row r="314" spans="1:21" s="2" customFormat="1" x14ac:dyDescent="0.25">
      <c r="A314" s="4"/>
      <c r="B314"/>
      <c r="C314" s="12"/>
      <c r="D314" s="12"/>
      <c r="E314" s="12"/>
      <c r="F314" s="12"/>
      <c r="G314" s="13"/>
      <c r="H314" s="13"/>
      <c r="I314" s="13"/>
      <c r="J314" s="16"/>
      <c r="K314" s="16"/>
      <c r="L314" s="16"/>
      <c r="M314" s="7"/>
      <c r="N314" s="1"/>
      <c r="O314" s="1"/>
      <c r="Q314" s="75"/>
      <c r="R314"/>
      <c r="T314" s="14"/>
      <c r="U314"/>
    </row>
    <row r="315" spans="1:21" s="2" customFormat="1" x14ac:dyDescent="0.25">
      <c r="A315" s="4"/>
      <c r="B315"/>
      <c r="C315" s="12"/>
      <c r="D315" s="12"/>
      <c r="E315" s="12"/>
      <c r="F315" s="12"/>
      <c r="G315" s="13"/>
      <c r="H315" s="13"/>
      <c r="I315" s="13"/>
      <c r="J315" s="16"/>
      <c r="K315" s="16"/>
      <c r="L315" s="16"/>
      <c r="M315" s="1"/>
      <c r="N315" s="1"/>
      <c r="O315" s="1"/>
      <c r="Q315" s="75"/>
      <c r="R315"/>
      <c r="T315" s="14"/>
      <c r="U315"/>
    </row>
    <row r="316" spans="1:21" s="2" customFormat="1" x14ac:dyDescent="0.25">
      <c r="A316" s="4"/>
      <c r="B316"/>
      <c r="C316" s="12"/>
      <c r="D316" s="12"/>
      <c r="E316" s="12"/>
      <c r="F316" s="12"/>
      <c r="G316" s="13"/>
      <c r="H316" s="13"/>
      <c r="I316" s="13"/>
      <c r="J316" s="16"/>
      <c r="K316" s="16"/>
      <c r="L316" s="16"/>
      <c r="M316" s="7"/>
      <c r="N316" s="1"/>
      <c r="O316" s="1"/>
      <c r="Q316" s="75"/>
      <c r="R316"/>
      <c r="T316" s="14"/>
      <c r="U316"/>
    </row>
    <row r="317" spans="1:21" s="2" customFormat="1" x14ac:dyDescent="0.25">
      <c r="A317" s="4"/>
      <c r="B317"/>
      <c r="C317" s="12"/>
      <c r="D317" s="12"/>
      <c r="E317" s="12"/>
      <c r="F317" s="12"/>
      <c r="G317" s="13"/>
      <c r="H317" s="13"/>
      <c r="I317" s="13"/>
      <c r="J317" s="16"/>
      <c r="K317" s="16"/>
      <c r="L317" s="16"/>
      <c r="M317" s="1"/>
      <c r="N317" s="1"/>
      <c r="O317" s="1"/>
      <c r="Q317" s="75"/>
      <c r="R317"/>
      <c r="T317" s="14"/>
      <c r="U317"/>
    </row>
    <row r="318" spans="1:21" s="2" customFormat="1" x14ac:dyDescent="0.25">
      <c r="A318" s="4"/>
      <c r="B318"/>
      <c r="C318" s="12"/>
      <c r="D318" s="12"/>
      <c r="E318" s="12"/>
      <c r="F318" s="12"/>
      <c r="G318" s="13"/>
      <c r="H318" s="13"/>
      <c r="I318" s="13"/>
      <c r="J318" s="16"/>
      <c r="K318" s="16"/>
      <c r="L318" s="16"/>
      <c r="M318" s="7"/>
      <c r="N318" s="1"/>
      <c r="O318" s="1"/>
      <c r="Q318" s="75"/>
      <c r="R318"/>
      <c r="T318" s="14"/>
      <c r="U318"/>
    </row>
    <row r="319" spans="1:21" s="2" customFormat="1" x14ac:dyDescent="0.25">
      <c r="A319" s="4"/>
      <c r="B319"/>
      <c r="C319" s="12"/>
      <c r="D319" s="12"/>
      <c r="E319" s="12"/>
      <c r="F319" s="12"/>
      <c r="G319" s="13"/>
      <c r="H319" s="13"/>
      <c r="I319" s="13"/>
      <c r="J319" s="16"/>
      <c r="K319" s="16"/>
      <c r="L319" s="16"/>
      <c r="M319" s="1"/>
      <c r="N319" s="1"/>
      <c r="O319" s="1"/>
      <c r="Q319" s="75"/>
      <c r="R319"/>
      <c r="T319" s="14"/>
      <c r="U319"/>
    </row>
    <row r="320" spans="1:21" s="2" customFormat="1" x14ac:dyDescent="0.25">
      <c r="A320" s="4"/>
      <c r="B320"/>
      <c r="C320" s="12"/>
      <c r="D320" s="12"/>
      <c r="E320" s="12"/>
      <c r="F320" s="12"/>
      <c r="G320" s="13"/>
      <c r="H320" s="13"/>
      <c r="I320" s="13"/>
      <c r="J320" s="16"/>
      <c r="K320" s="16"/>
      <c r="L320" s="16"/>
      <c r="M320" s="7"/>
      <c r="N320" s="1"/>
      <c r="O320" s="1"/>
      <c r="Q320" s="75"/>
      <c r="R320"/>
      <c r="T320" s="14"/>
      <c r="U320"/>
    </row>
    <row r="321" spans="1:21" s="2" customFormat="1" x14ac:dyDescent="0.25">
      <c r="A321" s="4"/>
      <c r="B321"/>
      <c r="C321" s="12"/>
      <c r="D321" s="12"/>
      <c r="E321" s="12"/>
      <c r="F321" s="12"/>
      <c r="G321" s="13"/>
      <c r="H321" s="13"/>
      <c r="I321" s="13"/>
      <c r="J321" s="16"/>
      <c r="K321" s="16"/>
      <c r="L321" s="16"/>
      <c r="M321" s="1"/>
      <c r="N321" s="1"/>
      <c r="O321" s="1"/>
      <c r="Q321" s="75"/>
      <c r="R321"/>
      <c r="T321" s="14"/>
      <c r="U321"/>
    </row>
    <row r="322" spans="1:21" s="2" customFormat="1" x14ac:dyDescent="0.25">
      <c r="A322" s="4"/>
      <c r="B322"/>
      <c r="C322" s="12"/>
      <c r="D322" s="12"/>
      <c r="E322" s="12"/>
      <c r="F322" s="12"/>
      <c r="G322" s="13"/>
      <c r="H322" s="13"/>
      <c r="I322" s="13"/>
      <c r="J322" s="16"/>
      <c r="K322" s="16"/>
      <c r="L322" s="16"/>
      <c r="M322" s="7"/>
      <c r="N322" s="1"/>
      <c r="O322" s="1"/>
      <c r="Q322" s="75"/>
      <c r="R322"/>
      <c r="T322" s="14"/>
      <c r="U322"/>
    </row>
    <row r="323" spans="1:21" s="2" customFormat="1" x14ac:dyDescent="0.25">
      <c r="A323" s="4"/>
      <c r="B323"/>
      <c r="C323" s="12"/>
      <c r="D323" s="12"/>
      <c r="E323" s="12"/>
      <c r="F323" s="12"/>
      <c r="G323" s="13"/>
      <c r="H323" s="13"/>
      <c r="I323" s="13"/>
      <c r="J323" s="16"/>
      <c r="K323" s="16"/>
      <c r="L323" s="16"/>
      <c r="M323" s="1"/>
      <c r="N323" s="1"/>
      <c r="O323" s="1"/>
      <c r="Q323" s="75"/>
      <c r="R323"/>
      <c r="T323" s="14"/>
      <c r="U323"/>
    </row>
    <row r="324" spans="1:21" s="2" customFormat="1" x14ac:dyDescent="0.25">
      <c r="A324" s="4"/>
      <c r="B324"/>
      <c r="C324" s="12"/>
      <c r="D324" s="12"/>
      <c r="E324" s="12"/>
      <c r="F324" s="12"/>
      <c r="G324" s="13"/>
      <c r="H324" s="13"/>
      <c r="I324" s="13"/>
      <c r="J324" s="16"/>
      <c r="K324" s="16"/>
      <c r="L324" s="16"/>
      <c r="M324" s="7"/>
      <c r="N324" s="1"/>
      <c r="O324" s="1"/>
      <c r="Q324" s="75"/>
      <c r="R324"/>
      <c r="T324" s="14"/>
      <c r="U324"/>
    </row>
    <row r="325" spans="1:21" s="2" customFormat="1" x14ac:dyDescent="0.25">
      <c r="A325" s="4"/>
      <c r="B325"/>
      <c r="C325" s="12"/>
      <c r="D325" s="12"/>
      <c r="E325" s="12"/>
      <c r="F325" s="12"/>
      <c r="G325" s="13"/>
      <c r="H325" s="13"/>
      <c r="I325" s="13"/>
      <c r="J325" s="16"/>
      <c r="K325" s="16"/>
      <c r="L325" s="16"/>
      <c r="M325" s="1"/>
      <c r="N325" s="1"/>
      <c r="O325" s="1"/>
      <c r="Q325" s="75"/>
      <c r="R325"/>
      <c r="T325" s="14"/>
      <c r="U325"/>
    </row>
    <row r="326" spans="1:21" s="2" customFormat="1" x14ac:dyDescent="0.25">
      <c r="A326" s="4"/>
      <c r="B326"/>
      <c r="C326" s="12"/>
      <c r="D326" s="12"/>
      <c r="E326" s="12"/>
      <c r="F326" s="12"/>
      <c r="G326" s="13"/>
      <c r="H326" s="13"/>
      <c r="I326" s="13"/>
      <c r="J326" s="16"/>
      <c r="K326" s="16"/>
      <c r="L326" s="16"/>
      <c r="M326" s="7"/>
      <c r="N326" s="1"/>
      <c r="O326" s="1"/>
      <c r="Q326" s="75"/>
      <c r="R326"/>
      <c r="T326" s="14"/>
      <c r="U326"/>
    </row>
    <row r="327" spans="1:21" s="2" customFormat="1" x14ac:dyDescent="0.25">
      <c r="A327" s="4"/>
      <c r="B327"/>
      <c r="C327" s="12"/>
      <c r="D327" s="12"/>
      <c r="E327" s="12"/>
      <c r="F327" s="12"/>
      <c r="G327" s="13"/>
      <c r="H327" s="13"/>
      <c r="I327" s="13"/>
      <c r="J327" s="16"/>
      <c r="K327" s="16"/>
      <c r="L327" s="16"/>
      <c r="M327" s="1"/>
      <c r="N327" s="1"/>
      <c r="O327" s="1"/>
      <c r="Q327" s="75"/>
      <c r="R327"/>
      <c r="T327" s="14"/>
      <c r="U327"/>
    </row>
    <row r="328" spans="1:21" s="2" customFormat="1" x14ac:dyDescent="0.25">
      <c r="A328" s="4"/>
      <c r="B328"/>
      <c r="C328" s="12"/>
      <c r="D328" s="12"/>
      <c r="E328" s="12"/>
      <c r="F328" s="12"/>
      <c r="G328" s="13"/>
      <c r="H328" s="13"/>
      <c r="I328" s="13"/>
      <c r="J328" s="16"/>
      <c r="K328" s="16"/>
      <c r="L328" s="16"/>
      <c r="M328" s="7"/>
      <c r="N328" s="1"/>
      <c r="O328" s="1"/>
      <c r="Q328" s="75"/>
      <c r="R328"/>
      <c r="T328" s="14"/>
      <c r="U328"/>
    </row>
    <row r="329" spans="1:21" s="2" customFormat="1" x14ac:dyDescent="0.25">
      <c r="A329" s="4"/>
      <c r="B329"/>
      <c r="C329" s="12"/>
      <c r="D329" s="12"/>
      <c r="E329" s="12"/>
      <c r="F329" s="12"/>
      <c r="G329" s="13"/>
      <c r="H329" s="13"/>
      <c r="I329" s="13"/>
      <c r="J329" s="16"/>
      <c r="K329" s="16"/>
      <c r="L329" s="16"/>
      <c r="M329" s="1"/>
      <c r="N329" s="1"/>
      <c r="O329" s="1"/>
      <c r="Q329" s="75"/>
      <c r="R329"/>
      <c r="T329" s="14"/>
      <c r="U329"/>
    </row>
    <row r="330" spans="1:21" s="2" customFormat="1" x14ac:dyDescent="0.25">
      <c r="A330" s="4"/>
      <c r="B330"/>
      <c r="C330" s="12"/>
      <c r="D330" s="12"/>
      <c r="E330" s="12"/>
      <c r="F330" s="12"/>
      <c r="G330" s="13"/>
      <c r="H330" s="13"/>
      <c r="I330" s="13"/>
      <c r="J330" s="16"/>
      <c r="K330" s="16"/>
      <c r="L330" s="16"/>
      <c r="M330" s="7"/>
      <c r="N330" s="1"/>
      <c r="O330" s="1"/>
      <c r="Q330" s="75"/>
      <c r="R330"/>
      <c r="T330" s="14"/>
      <c r="U330"/>
    </row>
    <row r="331" spans="1:21" s="2" customFormat="1" x14ac:dyDescent="0.25">
      <c r="A331" s="4"/>
      <c r="B331"/>
      <c r="C331" s="12"/>
      <c r="D331" s="12"/>
      <c r="E331" s="12"/>
      <c r="F331" s="12"/>
      <c r="G331" s="13"/>
      <c r="H331" s="13"/>
      <c r="I331" s="13"/>
      <c r="J331" s="16"/>
      <c r="K331" s="16"/>
      <c r="L331" s="16"/>
      <c r="M331" s="1"/>
      <c r="N331" s="1"/>
      <c r="O331" s="1"/>
      <c r="Q331" s="75"/>
      <c r="R331"/>
      <c r="T331" s="14"/>
      <c r="U331"/>
    </row>
    <row r="332" spans="1:21" s="2" customFormat="1" x14ac:dyDescent="0.25">
      <c r="A332" s="4"/>
      <c r="B332"/>
      <c r="C332" s="12"/>
      <c r="D332" s="12"/>
      <c r="E332" s="12"/>
      <c r="F332" s="12"/>
      <c r="G332" s="13"/>
      <c r="H332" s="13"/>
      <c r="I332" s="13"/>
      <c r="J332" s="16"/>
      <c r="K332" s="16"/>
      <c r="L332" s="16"/>
      <c r="M332" s="7"/>
      <c r="N332" s="1"/>
      <c r="O332" s="1"/>
      <c r="Q332" s="75"/>
      <c r="R332"/>
      <c r="T332" s="14"/>
      <c r="U332"/>
    </row>
    <row r="333" spans="1:21" s="2" customFormat="1" x14ac:dyDescent="0.25">
      <c r="A333" s="4"/>
      <c r="B333"/>
      <c r="C333" s="12"/>
      <c r="D333" s="12"/>
      <c r="E333" s="12"/>
      <c r="F333" s="12"/>
      <c r="G333" s="13"/>
      <c r="H333" s="13"/>
      <c r="I333" s="13"/>
      <c r="J333" s="16"/>
      <c r="K333" s="16"/>
      <c r="L333" s="16"/>
      <c r="M333" s="1"/>
      <c r="N333" s="1"/>
      <c r="O333" s="1"/>
      <c r="Q333" s="75"/>
      <c r="R333"/>
      <c r="T333" s="14"/>
      <c r="U333"/>
    </row>
    <row r="334" spans="1:21" s="2" customFormat="1" x14ac:dyDescent="0.25">
      <c r="A334" s="4"/>
      <c r="B334"/>
      <c r="C334" s="12"/>
      <c r="D334" s="12"/>
      <c r="E334" s="12"/>
      <c r="F334" s="12"/>
      <c r="G334" s="13"/>
      <c r="H334" s="13"/>
      <c r="I334" s="13"/>
      <c r="J334" s="16"/>
      <c r="K334" s="16"/>
      <c r="L334" s="16"/>
      <c r="M334" s="7"/>
      <c r="N334" s="1"/>
      <c r="O334" s="1"/>
      <c r="Q334" s="75"/>
      <c r="R334"/>
      <c r="T334" s="14"/>
      <c r="U334"/>
    </row>
    <row r="335" spans="1:21" s="2" customFormat="1" x14ac:dyDescent="0.25">
      <c r="A335" s="4"/>
      <c r="B335"/>
      <c r="C335" s="12"/>
      <c r="D335" s="12"/>
      <c r="E335" s="12"/>
      <c r="F335" s="12"/>
      <c r="G335" s="13"/>
      <c r="H335" s="13"/>
      <c r="I335" s="13"/>
      <c r="J335" s="16"/>
      <c r="K335" s="16"/>
      <c r="L335" s="16"/>
      <c r="M335" s="1"/>
      <c r="N335" s="1"/>
      <c r="O335" s="1"/>
      <c r="Q335" s="75"/>
      <c r="R335"/>
      <c r="T335" s="14"/>
      <c r="U335"/>
    </row>
    <row r="336" spans="1:21" s="2" customFormat="1" x14ac:dyDescent="0.25">
      <c r="A336" s="4"/>
      <c r="B336"/>
      <c r="C336" s="12"/>
      <c r="D336" s="12"/>
      <c r="E336" s="12"/>
      <c r="F336" s="12"/>
      <c r="G336" s="13"/>
      <c r="H336" s="13"/>
      <c r="I336" s="13"/>
      <c r="J336" s="16"/>
      <c r="K336" s="16"/>
      <c r="L336" s="16"/>
      <c r="M336" s="7"/>
      <c r="N336" s="1"/>
      <c r="O336" s="1"/>
      <c r="Q336" s="75"/>
      <c r="R336"/>
      <c r="T336" s="14"/>
      <c r="U336"/>
    </row>
    <row r="337" spans="1:21" s="2" customFormat="1" x14ac:dyDescent="0.25">
      <c r="A337" s="4"/>
      <c r="B337"/>
      <c r="C337" s="12"/>
      <c r="D337" s="12"/>
      <c r="E337" s="12"/>
      <c r="F337" s="12"/>
      <c r="G337" s="13"/>
      <c r="H337" s="13"/>
      <c r="I337" s="13"/>
      <c r="J337" s="16"/>
      <c r="K337" s="16"/>
      <c r="L337" s="16"/>
      <c r="M337" s="1"/>
      <c r="N337" s="1"/>
      <c r="O337" s="1"/>
      <c r="Q337" s="75"/>
      <c r="R337"/>
      <c r="T337" s="14"/>
      <c r="U337"/>
    </row>
    <row r="338" spans="1:21" s="2" customFormat="1" x14ac:dyDescent="0.25">
      <c r="A338" s="4"/>
      <c r="B338"/>
      <c r="C338" s="12"/>
      <c r="D338" s="12"/>
      <c r="E338" s="12"/>
      <c r="F338" s="12"/>
      <c r="G338" s="13"/>
      <c r="H338" s="13"/>
      <c r="I338" s="13"/>
      <c r="J338" s="16"/>
      <c r="K338" s="16"/>
      <c r="L338" s="16"/>
      <c r="M338" s="7"/>
      <c r="N338" s="1"/>
      <c r="O338" s="1"/>
      <c r="Q338" s="75"/>
      <c r="R338"/>
      <c r="T338" s="14"/>
      <c r="U338"/>
    </row>
    <row r="339" spans="1:21" s="2" customFormat="1" x14ac:dyDescent="0.25">
      <c r="A339" s="4"/>
      <c r="B339"/>
      <c r="C339" s="12"/>
      <c r="D339" s="12"/>
      <c r="E339" s="12"/>
      <c r="F339" s="12"/>
      <c r="G339" s="21"/>
      <c r="H339" s="21"/>
      <c r="I339" s="16"/>
      <c r="J339" s="13"/>
      <c r="K339" s="16"/>
      <c r="L339" s="16"/>
      <c r="M339" s="1"/>
      <c r="Q339" s="75"/>
      <c r="R339"/>
      <c r="T339" s="14"/>
      <c r="U339"/>
    </row>
    <row r="340" spans="1:21" s="2" customFormat="1" x14ac:dyDescent="0.25">
      <c r="A340" s="4"/>
      <c r="B340"/>
      <c r="C340" s="12"/>
      <c r="D340" s="12"/>
      <c r="E340" s="12"/>
      <c r="F340" s="12"/>
      <c r="G340" s="21"/>
      <c r="H340" s="21"/>
      <c r="I340" s="16"/>
      <c r="J340" s="13"/>
      <c r="K340" s="16"/>
      <c r="L340" s="16"/>
      <c r="M340" s="7"/>
      <c r="Q340" s="75"/>
      <c r="R340"/>
      <c r="T340" s="14"/>
      <c r="U340"/>
    </row>
    <row r="341" spans="1:21" s="2" customFormat="1" x14ac:dyDescent="0.25">
      <c r="A341" s="4"/>
      <c r="B341"/>
      <c r="C341" s="12"/>
      <c r="D341" s="12"/>
      <c r="E341" s="12"/>
      <c r="F341" s="12"/>
      <c r="G341" s="21"/>
      <c r="H341" s="21"/>
      <c r="I341" s="16"/>
      <c r="J341" s="13"/>
      <c r="K341" s="16"/>
      <c r="L341" s="16"/>
      <c r="M341" s="1"/>
      <c r="Q341" s="75"/>
      <c r="R341"/>
      <c r="T341" s="14"/>
      <c r="U341"/>
    </row>
    <row r="342" spans="1:21" s="2" customFormat="1" x14ac:dyDescent="0.25">
      <c r="A342" s="4"/>
      <c r="B342"/>
      <c r="C342" s="12"/>
      <c r="D342" s="12"/>
      <c r="E342" s="12"/>
      <c r="F342" s="12"/>
      <c r="G342" s="21"/>
      <c r="H342" s="21"/>
      <c r="I342" s="16"/>
      <c r="J342" s="13"/>
      <c r="K342" s="16"/>
      <c r="L342" s="16"/>
      <c r="M342" s="7"/>
      <c r="Q342" s="75"/>
      <c r="R342"/>
      <c r="T342" s="14"/>
      <c r="U342"/>
    </row>
    <row r="343" spans="1:21" s="2" customFormat="1" x14ac:dyDescent="0.25">
      <c r="A343" s="4"/>
      <c r="B343"/>
      <c r="C343" s="12"/>
      <c r="D343" s="12"/>
      <c r="E343" s="12"/>
      <c r="F343" s="12"/>
      <c r="G343" s="21"/>
      <c r="H343" s="21"/>
      <c r="I343" s="16"/>
      <c r="J343" s="13"/>
      <c r="K343" s="16"/>
      <c r="L343" s="16"/>
      <c r="M343" s="1"/>
      <c r="Q343" s="75"/>
      <c r="R343"/>
      <c r="T343" s="14"/>
      <c r="U343"/>
    </row>
    <row r="344" spans="1:21" s="2" customFormat="1" x14ac:dyDescent="0.25">
      <c r="A344" s="4"/>
      <c r="B344"/>
      <c r="C344" s="12"/>
      <c r="D344" s="12"/>
      <c r="E344" s="12"/>
      <c r="F344" s="12"/>
      <c r="G344" s="21"/>
      <c r="H344" s="21"/>
      <c r="I344" s="16"/>
      <c r="J344" s="13"/>
      <c r="K344" s="16"/>
      <c r="L344" s="16"/>
      <c r="M344" s="7"/>
      <c r="Q344" s="75"/>
      <c r="R344"/>
      <c r="T344" s="14"/>
      <c r="U344"/>
    </row>
    <row r="345" spans="1:21" s="2" customFormat="1" x14ac:dyDescent="0.25">
      <c r="A345" s="4"/>
      <c r="B345"/>
      <c r="C345" s="12"/>
      <c r="D345" s="12"/>
      <c r="E345" s="12"/>
      <c r="F345" s="12"/>
      <c r="G345" s="21"/>
      <c r="H345" s="21"/>
      <c r="I345" s="16"/>
      <c r="J345" s="13"/>
      <c r="K345" s="16"/>
      <c r="L345" s="16"/>
      <c r="M345" s="1"/>
      <c r="Q345" s="75"/>
      <c r="R345"/>
      <c r="T345" s="14"/>
      <c r="U345"/>
    </row>
    <row r="346" spans="1:21" s="2" customFormat="1" x14ac:dyDescent="0.25">
      <c r="A346" s="4"/>
      <c r="B346"/>
      <c r="C346" s="12"/>
      <c r="D346" s="12"/>
      <c r="E346" s="12"/>
      <c r="F346" s="12"/>
      <c r="G346" s="21"/>
      <c r="H346" s="21"/>
      <c r="I346" s="16"/>
      <c r="J346" s="13"/>
      <c r="K346" s="16"/>
      <c r="L346" s="16"/>
      <c r="M346" s="7"/>
      <c r="Q346" s="75"/>
      <c r="R346"/>
      <c r="T346" s="14"/>
      <c r="U346"/>
    </row>
    <row r="347" spans="1:21" s="2" customFormat="1" x14ac:dyDescent="0.25">
      <c r="A347" s="4"/>
      <c r="B347"/>
      <c r="C347" s="12"/>
      <c r="D347" s="12"/>
      <c r="E347" s="12"/>
      <c r="F347" s="12"/>
      <c r="G347" s="21"/>
      <c r="H347" s="21"/>
      <c r="I347" s="16"/>
      <c r="J347" s="13"/>
      <c r="K347" s="16"/>
      <c r="L347" s="16"/>
      <c r="M347" s="1"/>
      <c r="Q347" s="75"/>
      <c r="R347"/>
      <c r="T347" s="14"/>
      <c r="U347"/>
    </row>
    <row r="348" spans="1:21" s="2" customFormat="1" x14ac:dyDescent="0.25">
      <c r="A348" s="4"/>
      <c r="B348"/>
      <c r="C348" s="12"/>
      <c r="D348" s="12"/>
      <c r="E348" s="12"/>
      <c r="F348" s="12"/>
      <c r="G348" s="21"/>
      <c r="H348" s="21"/>
      <c r="I348" s="16"/>
      <c r="J348" s="13"/>
      <c r="K348" s="16"/>
      <c r="L348" s="16"/>
      <c r="M348" s="7"/>
      <c r="Q348" s="75"/>
      <c r="R348"/>
      <c r="T348" s="14"/>
      <c r="U348"/>
    </row>
    <row r="349" spans="1:21" s="2" customFormat="1" x14ac:dyDescent="0.25">
      <c r="A349" s="4"/>
      <c r="B349"/>
      <c r="C349" s="12"/>
      <c r="D349" s="12"/>
      <c r="E349" s="12"/>
      <c r="F349" s="12"/>
      <c r="G349" s="21"/>
      <c r="H349" s="21"/>
      <c r="I349" s="16"/>
      <c r="J349" s="13"/>
      <c r="K349" s="16"/>
      <c r="L349" s="16"/>
      <c r="M349" s="1"/>
      <c r="Q349" s="75"/>
      <c r="R349"/>
      <c r="T349" s="14"/>
      <c r="U349"/>
    </row>
    <row r="350" spans="1:21" s="2" customFormat="1" x14ac:dyDescent="0.25">
      <c r="A350" s="4"/>
      <c r="B350"/>
      <c r="C350" s="12"/>
      <c r="D350" s="12"/>
      <c r="E350" s="12"/>
      <c r="F350" s="12"/>
      <c r="G350" s="21"/>
      <c r="H350" s="21"/>
      <c r="I350" s="16"/>
      <c r="J350" s="13"/>
      <c r="K350" s="16"/>
      <c r="L350" s="16"/>
      <c r="M350" s="7"/>
      <c r="Q350" s="75"/>
      <c r="R350"/>
      <c r="T350" s="14"/>
      <c r="U350"/>
    </row>
    <row r="351" spans="1:21" s="2" customFormat="1" x14ac:dyDescent="0.25">
      <c r="A351" s="4"/>
      <c r="B351"/>
      <c r="C351" s="12"/>
      <c r="D351" s="12"/>
      <c r="E351" s="12"/>
      <c r="F351" s="12"/>
      <c r="G351" s="21"/>
      <c r="H351" s="21"/>
      <c r="I351" s="16"/>
      <c r="J351" s="16"/>
      <c r="K351" s="16"/>
      <c r="L351" s="16"/>
      <c r="M351" s="1"/>
      <c r="Q351" s="75"/>
      <c r="R351"/>
      <c r="T351" s="14"/>
      <c r="U351"/>
    </row>
    <row r="352" spans="1:21" s="2" customFormat="1" x14ac:dyDescent="0.25">
      <c r="A352" s="4"/>
      <c r="B352"/>
      <c r="C352" s="12"/>
      <c r="D352" s="12"/>
      <c r="E352" s="12"/>
      <c r="F352" s="12"/>
      <c r="G352" s="21"/>
      <c r="H352" s="21"/>
      <c r="I352" s="16"/>
      <c r="J352" s="16"/>
      <c r="K352" s="16"/>
      <c r="L352" s="16"/>
      <c r="M352" s="7"/>
      <c r="Q352" s="75"/>
      <c r="R352"/>
      <c r="T352" s="14"/>
      <c r="U352"/>
    </row>
    <row r="353" spans="1:21" s="2" customFormat="1" x14ac:dyDescent="0.25">
      <c r="A353" s="4"/>
      <c r="B353"/>
      <c r="C353" s="12"/>
      <c r="D353" s="12"/>
      <c r="E353" s="12"/>
      <c r="F353" s="12"/>
      <c r="G353" s="21"/>
      <c r="H353" s="21"/>
      <c r="I353" s="16"/>
      <c r="J353" s="16"/>
      <c r="K353" s="16"/>
      <c r="L353" s="16"/>
      <c r="M353" s="1"/>
      <c r="Q353" s="75"/>
      <c r="R353"/>
      <c r="T353" s="14"/>
      <c r="U353"/>
    </row>
    <row r="354" spans="1:21" s="2" customFormat="1" x14ac:dyDescent="0.25">
      <c r="A354" s="4"/>
      <c r="B354"/>
      <c r="C354" s="12"/>
      <c r="D354" s="12"/>
      <c r="E354" s="12"/>
      <c r="F354" s="12"/>
      <c r="G354" s="21"/>
      <c r="H354" s="21"/>
      <c r="I354" s="16"/>
      <c r="J354" s="16"/>
      <c r="K354" s="16"/>
      <c r="L354" s="16"/>
      <c r="M354" s="7"/>
      <c r="Q354" s="75"/>
      <c r="R354"/>
      <c r="T354" s="14"/>
      <c r="U354"/>
    </row>
    <row r="355" spans="1:21" s="2" customFormat="1" x14ac:dyDescent="0.25">
      <c r="A355" s="4"/>
      <c r="B355"/>
      <c r="C355" s="12"/>
      <c r="D355" s="12"/>
      <c r="E355" s="12"/>
      <c r="F355" s="12"/>
      <c r="G355" s="21"/>
      <c r="H355" s="21"/>
      <c r="I355" s="16"/>
      <c r="J355" s="16"/>
      <c r="K355" s="16"/>
      <c r="L355" s="16"/>
      <c r="M355" s="1"/>
      <c r="Q355" s="75"/>
      <c r="R355"/>
      <c r="T355" s="14"/>
      <c r="U355"/>
    </row>
    <row r="356" spans="1:21" s="2" customFormat="1" x14ac:dyDescent="0.25">
      <c r="A356" s="4"/>
      <c r="B356"/>
      <c r="C356" s="12"/>
      <c r="D356" s="12"/>
      <c r="E356" s="12"/>
      <c r="F356" s="12"/>
      <c r="G356" s="21"/>
      <c r="H356" s="21"/>
      <c r="I356" s="16"/>
      <c r="J356" s="16"/>
      <c r="K356" s="16"/>
      <c r="L356" s="16"/>
      <c r="M356" s="7"/>
      <c r="Q356" s="75"/>
      <c r="R356"/>
      <c r="T356" s="14"/>
      <c r="U356"/>
    </row>
    <row r="357" spans="1:21" s="2" customFormat="1" x14ac:dyDescent="0.25">
      <c r="A357" s="4"/>
      <c r="B357"/>
      <c r="C357" s="12"/>
      <c r="D357" s="12"/>
      <c r="E357" s="12"/>
      <c r="F357" s="12"/>
      <c r="G357" s="21"/>
      <c r="H357" s="21"/>
      <c r="I357" s="16"/>
      <c r="J357" s="16"/>
      <c r="K357" s="16"/>
      <c r="L357" s="16"/>
      <c r="M357" s="1"/>
      <c r="Q357" s="75"/>
      <c r="R357"/>
      <c r="T357" s="14"/>
      <c r="U357"/>
    </row>
    <row r="358" spans="1:21" s="2" customFormat="1" x14ac:dyDescent="0.25">
      <c r="A358" s="4"/>
      <c r="B358"/>
      <c r="C358" s="12"/>
      <c r="D358" s="12"/>
      <c r="E358" s="12"/>
      <c r="F358" s="12"/>
      <c r="G358" s="21"/>
      <c r="H358" s="21"/>
      <c r="I358" s="16"/>
      <c r="J358" s="16"/>
      <c r="K358" s="16"/>
      <c r="L358" s="16"/>
      <c r="M358" s="7"/>
      <c r="Q358" s="75"/>
      <c r="R358"/>
      <c r="T358" s="14"/>
      <c r="U358"/>
    </row>
    <row r="359" spans="1:21" s="2" customFormat="1" x14ac:dyDescent="0.25">
      <c r="A359" s="4"/>
      <c r="B359"/>
      <c r="C359" s="12"/>
      <c r="D359" s="12"/>
      <c r="E359" s="12"/>
      <c r="F359" s="12"/>
      <c r="G359" s="21"/>
      <c r="H359" s="21"/>
      <c r="I359" s="16"/>
      <c r="J359" s="16"/>
      <c r="K359" s="16"/>
      <c r="L359" s="16"/>
      <c r="M359" s="1"/>
      <c r="Q359" s="75"/>
      <c r="R359"/>
      <c r="T359" s="14"/>
      <c r="U359"/>
    </row>
    <row r="360" spans="1:21" s="2" customFormat="1" x14ac:dyDescent="0.25">
      <c r="A360" s="4"/>
      <c r="B360"/>
      <c r="C360" s="12"/>
      <c r="D360" s="12"/>
      <c r="E360" s="12"/>
      <c r="F360" s="12"/>
      <c r="G360" s="21"/>
      <c r="H360" s="21"/>
      <c r="I360" s="16"/>
      <c r="J360" s="16"/>
      <c r="K360" s="16"/>
      <c r="L360" s="16"/>
      <c r="M360" s="7"/>
      <c r="Q360" s="75"/>
      <c r="R360"/>
      <c r="T360" s="14"/>
      <c r="U360"/>
    </row>
    <row r="361" spans="1:21" s="2" customFormat="1" x14ac:dyDescent="0.25">
      <c r="A361" s="4"/>
      <c r="B361"/>
      <c r="C361" s="12"/>
      <c r="D361" s="12"/>
      <c r="E361" s="12"/>
      <c r="F361" s="12"/>
      <c r="G361" s="21"/>
      <c r="H361" s="21"/>
      <c r="I361" s="16"/>
      <c r="J361" s="16"/>
      <c r="K361" s="16"/>
      <c r="L361" s="16"/>
      <c r="M361" s="1"/>
      <c r="Q361" s="75"/>
      <c r="R361"/>
      <c r="T361" s="14"/>
      <c r="U361"/>
    </row>
    <row r="362" spans="1:21" s="2" customFormat="1" x14ac:dyDescent="0.25">
      <c r="A362" s="4"/>
      <c r="B362"/>
      <c r="C362" s="12"/>
      <c r="D362" s="12"/>
      <c r="E362" s="12"/>
      <c r="F362" s="12"/>
      <c r="G362" s="21"/>
      <c r="H362" s="21"/>
      <c r="I362" s="16"/>
      <c r="J362" s="16"/>
      <c r="K362" s="16"/>
      <c r="L362" s="16"/>
      <c r="M362" s="7"/>
      <c r="Q362" s="75"/>
      <c r="R362"/>
      <c r="T362" s="14"/>
      <c r="U362"/>
    </row>
    <row r="363" spans="1:21" s="2" customFormat="1" x14ac:dyDescent="0.25">
      <c r="A363" s="4"/>
      <c r="B363"/>
      <c r="C363" s="12"/>
      <c r="D363" s="12"/>
      <c r="E363" s="12"/>
      <c r="F363" s="12"/>
      <c r="G363" s="21"/>
      <c r="H363" s="21"/>
      <c r="I363" s="16"/>
      <c r="J363" s="16"/>
      <c r="K363" s="16"/>
      <c r="L363" s="16"/>
      <c r="M363" s="1"/>
      <c r="Q363" s="75"/>
      <c r="R363"/>
      <c r="T363" s="14"/>
      <c r="U363"/>
    </row>
    <row r="364" spans="1:21" s="2" customFormat="1" x14ac:dyDescent="0.25">
      <c r="A364" s="4"/>
      <c r="B364"/>
      <c r="C364" s="12"/>
      <c r="D364" s="12"/>
      <c r="E364" s="12"/>
      <c r="F364" s="12"/>
      <c r="G364" s="21"/>
      <c r="H364" s="21"/>
      <c r="I364" s="16"/>
      <c r="J364" s="16"/>
      <c r="K364" s="16"/>
      <c r="L364" s="16"/>
      <c r="M364" s="7"/>
      <c r="Q364" s="75"/>
      <c r="R364"/>
      <c r="T364" s="14"/>
      <c r="U364"/>
    </row>
    <row r="365" spans="1:21" s="2" customFormat="1" x14ac:dyDescent="0.25">
      <c r="A365" s="4"/>
      <c r="B365"/>
      <c r="C365" s="12"/>
      <c r="D365" s="12"/>
      <c r="E365" s="12"/>
      <c r="F365" s="12"/>
      <c r="G365" s="21"/>
      <c r="H365" s="21"/>
      <c r="I365" s="16"/>
      <c r="J365" s="16"/>
      <c r="K365" s="16"/>
      <c r="L365" s="16"/>
      <c r="M365" s="1"/>
      <c r="Q365" s="75"/>
      <c r="R365"/>
      <c r="T365" s="14"/>
      <c r="U365"/>
    </row>
    <row r="366" spans="1:21" s="2" customFormat="1" x14ac:dyDescent="0.25">
      <c r="A366" s="4"/>
      <c r="B366"/>
      <c r="C366" s="12"/>
      <c r="D366" s="12"/>
      <c r="E366" s="12"/>
      <c r="F366" s="12"/>
      <c r="G366" s="21"/>
      <c r="H366" s="21"/>
      <c r="I366" s="16"/>
      <c r="J366" s="16"/>
      <c r="K366" s="16"/>
      <c r="L366" s="16"/>
      <c r="M366" s="7"/>
      <c r="N366" s="1"/>
      <c r="O366" s="1"/>
      <c r="Q366" s="75"/>
      <c r="R366"/>
      <c r="T366" s="14"/>
      <c r="U366"/>
    </row>
    <row r="367" spans="1:21" s="2" customFormat="1" x14ac:dyDescent="0.25">
      <c r="A367" s="4"/>
      <c r="B367"/>
      <c r="C367" s="12"/>
      <c r="D367" s="12"/>
      <c r="E367" s="12"/>
      <c r="F367" s="12"/>
      <c r="G367" s="21"/>
      <c r="H367" s="21"/>
      <c r="I367" s="16"/>
      <c r="J367" s="16"/>
      <c r="K367" s="16"/>
      <c r="L367" s="16"/>
      <c r="M367" s="1"/>
      <c r="N367" s="1"/>
      <c r="O367" s="1"/>
      <c r="Q367" s="75"/>
      <c r="R367"/>
      <c r="T367" s="14"/>
      <c r="U367"/>
    </row>
    <row r="368" spans="1:21" s="2" customFormat="1" x14ac:dyDescent="0.25">
      <c r="A368" s="4"/>
      <c r="B368"/>
      <c r="C368" s="12"/>
      <c r="D368" s="12"/>
      <c r="E368" s="12"/>
      <c r="F368" s="12"/>
      <c r="G368" s="21"/>
      <c r="H368" s="21"/>
      <c r="I368" s="16"/>
      <c r="J368" s="16"/>
      <c r="K368" s="16"/>
      <c r="L368" s="16"/>
      <c r="M368" s="7"/>
      <c r="N368" s="1"/>
      <c r="O368" s="1"/>
      <c r="Q368" s="75"/>
      <c r="R368"/>
      <c r="T368" s="14"/>
      <c r="U368"/>
    </row>
    <row r="369" spans="1:21" s="2" customFormat="1" x14ac:dyDescent="0.25">
      <c r="A369" s="4"/>
      <c r="B369"/>
      <c r="C369" s="12"/>
      <c r="D369" s="12"/>
      <c r="E369" s="12"/>
      <c r="F369" s="12"/>
      <c r="G369" s="21"/>
      <c r="H369" s="21"/>
      <c r="I369" s="16"/>
      <c r="J369" s="16"/>
      <c r="K369" s="16"/>
      <c r="L369" s="16"/>
      <c r="M369" s="1"/>
      <c r="N369" s="1"/>
      <c r="O369" s="1"/>
      <c r="Q369" s="75"/>
      <c r="R369"/>
      <c r="T369" s="14"/>
      <c r="U369"/>
    </row>
    <row r="370" spans="1:21" s="2" customFormat="1" x14ac:dyDescent="0.25">
      <c r="A370" s="4"/>
      <c r="B370"/>
      <c r="C370" s="12"/>
      <c r="D370" s="12"/>
      <c r="E370" s="12"/>
      <c r="F370" s="12"/>
      <c r="G370" s="21"/>
      <c r="H370" s="21"/>
      <c r="I370" s="16"/>
      <c r="J370" s="16"/>
      <c r="K370" s="16"/>
      <c r="L370" s="16"/>
      <c r="M370" s="7"/>
      <c r="N370" s="1"/>
      <c r="O370" s="1"/>
      <c r="Q370" s="75"/>
      <c r="R370"/>
      <c r="T370" s="14"/>
      <c r="U370"/>
    </row>
    <row r="371" spans="1:21" s="2" customFormat="1" x14ac:dyDescent="0.25">
      <c r="A371" s="4"/>
      <c r="B371"/>
      <c r="C371" s="12"/>
      <c r="D371" s="12"/>
      <c r="E371" s="12"/>
      <c r="F371" s="12"/>
      <c r="G371" s="21"/>
      <c r="H371" s="21"/>
      <c r="I371" s="16"/>
      <c r="J371" s="16"/>
      <c r="K371" s="16"/>
      <c r="L371" s="16"/>
      <c r="M371" s="1"/>
      <c r="N371" s="1"/>
      <c r="O371" s="1"/>
      <c r="Q371" s="75"/>
      <c r="R371"/>
      <c r="T371" s="14"/>
      <c r="U371"/>
    </row>
    <row r="372" spans="1:21" s="2" customFormat="1" x14ac:dyDescent="0.25">
      <c r="A372" s="4"/>
      <c r="B372"/>
      <c r="C372" s="12"/>
      <c r="D372" s="12"/>
      <c r="E372" s="12"/>
      <c r="F372" s="12"/>
      <c r="G372" s="21"/>
      <c r="H372" s="21"/>
      <c r="I372" s="16"/>
      <c r="J372" s="16"/>
      <c r="K372" s="16"/>
      <c r="L372" s="16"/>
      <c r="M372" s="7"/>
      <c r="N372" s="1"/>
      <c r="O372" s="1"/>
      <c r="Q372" s="75"/>
      <c r="R372"/>
      <c r="T372" s="14"/>
      <c r="U372"/>
    </row>
    <row r="373" spans="1:21" s="2" customFormat="1" x14ac:dyDescent="0.25">
      <c r="A373" s="4"/>
      <c r="B373"/>
      <c r="C373" s="12"/>
      <c r="D373" s="12"/>
      <c r="E373" s="12"/>
      <c r="F373" s="12"/>
      <c r="G373" s="21"/>
      <c r="H373" s="21"/>
      <c r="I373" s="16"/>
      <c r="J373" s="16"/>
      <c r="K373" s="16"/>
      <c r="L373" s="16"/>
      <c r="M373" s="1"/>
      <c r="N373" s="1"/>
      <c r="O373" s="1"/>
      <c r="Q373" s="75"/>
      <c r="R373"/>
      <c r="T373" s="14"/>
      <c r="U373"/>
    </row>
    <row r="374" spans="1:21" s="2" customFormat="1" x14ac:dyDescent="0.25">
      <c r="A374" s="4"/>
      <c r="B374"/>
      <c r="C374" s="12"/>
      <c r="D374" s="12"/>
      <c r="E374" s="12"/>
      <c r="F374" s="12"/>
      <c r="G374" s="21"/>
      <c r="H374" s="21"/>
      <c r="I374" s="16"/>
      <c r="J374" s="16"/>
      <c r="K374" s="16"/>
      <c r="L374" s="16"/>
      <c r="M374" s="7"/>
      <c r="N374" s="1"/>
      <c r="O374" s="1"/>
      <c r="Q374" s="75"/>
      <c r="R374"/>
      <c r="T374" s="14"/>
      <c r="U374"/>
    </row>
    <row r="375" spans="1:21" s="2" customFormat="1" x14ac:dyDescent="0.25">
      <c r="A375" s="4"/>
      <c r="B375"/>
      <c r="C375" s="12"/>
      <c r="D375" s="12"/>
      <c r="E375" s="12"/>
      <c r="F375" s="12"/>
      <c r="G375" s="21"/>
      <c r="H375" s="21"/>
      <c r="I375" s="16"/>
      <c r="J375" s="16"/>
      <c r="K375" s="16"/>
      <c r="L375" s="16"/>
      <c r="M375" s="1"/>
      <c r="N375" s="1"/>
      <c r="O375" s="1"/>
      <c r="Q375" s="75"/>
      <c r="R375"/>
      <c r="T375" s="14"/>
      <c r="U375"/>
    </row>
    <row r="376" spans="1:21" s="2" customFormat="1" x14ac:dyDescent="0.25">
      <c r="A376" s="4"/>
      <c r="B376"/>
      <c r="C376" s="12"/>
      <c r="D376" s="12"/>
      <c r="E376" s="12"/>
      <c r="F376" s="12"/>
      <c r="G376" s="21"/>
      <c r="H376" s="21"/>
      <c r="I376" s="16"/>
      <c r="J376" s="16"/>
      <c r="K376" s="16"/>
      <c r="L376" s="16"/>
      <c r="M376" s="7"/>
      <c r="N376" s="1"/>
      <c r="O376" s="1"/>
      <c r="Q376" s="75"/>
      <c r="R376"/>
      <c r="T376" s="14"/>
      <c r="U376"/>
    </row>
    <row r="377" spans="1:21" s="2" customFormat="1" x14ac:dyDescent="0.25">
      <c r="A377" s="4"/>
      <c r="B377"/>
      <c r="C377" s="12"/>
      <c r="D377" s="12"/>
      <c r="E377" s="12"/>
      <c r="F377" s="12"/>
      <c r="G377" s="21"/>
      <c r="H377" s="21"/>
      <c r="I377" s="16"/>
      <c r="J377" s="16"/>
      <c r="K377" s="16"/>
      <c r="L377" s="16"/>
      <c r="M377" s="1"/>
      <c r="N377" s="1"/>
      <c r="O377" s="1"/>
      <c r="Q377" s="75"/>
      <c r="R377"/>
      <c r="T377" s="14"/>
      <c r="U377"/>
    </row>
    <row r="378" spans="1:21" s="2" customFormat="1" x14ac:dyDescent="0.25">
      <c r="A378" s="4"/>
      <c r="B378"/>
      <c r="C378" s="12"/>
      <c r="D378" s="12"/>
      <c r="E378" s="12"/>
      <c r="F378" s="12"/>
      <c r="G378" s="21"/>
      <c r="H378" s="21"/>
      <c r="I378" s="16"/>
      <c r="J378" s="16"/>
      <c r="K378" s="16"/>
      <c r="L378" s="16"/>
      <c r="M378" s="7"/>
      <c r="N378" s="1"/>
      <c r="O378" s="1"/>
      <c r="Q378" s="75"/>
      <c r="R378"/>
      <c r="T378" s="14"/>
      <c r="U378"/>
    </row>
    <row r="379" spans="1:21" s="2" customFormat="1" x14ac:dyDescent="0.25">
      <c r="A379" s="4"/>
      <c r="B379"/>
      <c r="C379" s="12"/>
      <c r="D379" s="12"/>
      <c r="E379" s="12"/>
      <c r="F379" s="12"/>
      <c r="G379" s="21"/>
      <c r="H379" s="21"/>
      <c r="I379" s="16"/>
      <c r="J379" s="16"/>
      <c r="K379" s="16"/>
      <c r="L379" s="16"/>
      <c r="M379" s="1"/>
      <c r="N379" s="1"/>
      <c r="O379" s="1"/>
      <c r="Q379" s="75"/>
      <c r="R379"/>
      <c r="T379" s="14"/>
      <c r="U379"/>
    </row>
    <row r="380" spans="1:21" s="2" customFormat="1" x14ac:dyDescent="0.25">
      <c r="A380" s="4"/>
      <c r="B380"/>
      <c r="C380" s="12"/>
      <c r="D380" s="12"/>
      <c r="E380" s="12"/>
      <c r="F380" s="12"/>
      <c r="G380" s="21"/>
      <c r="H380" s="21"/>
      <c r="I380" s="16"/>
      <c r="J380" s="16"/>
      <c r="K380" s="16"/>
      <c r="L380" s="16"/>
      <c r="M380" s="7"/>
      <c r="N380" s="1"/>
      <c r="O380" s="1"/>
      <c r="Q380" s="75"/>
      <c r="R380"/>
      <c r="T380" s="14"/>
      <c r="U380"/>
    </row>
    <row r="381" spans="1:21" s="2" customFormat="1" x14ac:dyDescent="0.25">
      <c r="A381" s="4"/>
      <c r="B381"/>
      <c r="C381" s="12"/>
      <c r="D381" s="12"/>
      <c r="E381" s="12"/>
      <c r="F381" s="12"/>
      <c r="G381" s="21"/>
      <c r="H381" s="21"/>
      <c r="I381" s="16"/>
      <c r="J381" s="16"/>
      <c r="K381" s="16"/>
      <c r="L381" s="16"/>
      <c r="M381" s="1"/>
      <c r="N381" s="1"/>
      <c r="O381" s="1"/>
      <c r="Q381" s="75"/>
      <c r="R381"/>
      <c r="T381" s="14"/>
      <c r="U381"/>
    </row>
    <row r="382" spans="1:21" s="2" customFormat="1" x14ac:dyDescent="0.25">
      <c r="A382" s="4"/>
      <c r="B382"/>
      <c r="C382" s="12"/>
      <c r="D382" s="12"/>
      <c r="E382" s="12"/>
      <c r="F382" s="12"/>
      <c r="G382" s="21"/>
      <c r="H382" s="21"/>
      <c r="I382" s="16"/>
      <c r="J382" s="16"/>
      <c r="K382" s="16"/>
      <c r="L382" s="16"/>
      <c r="M382" s="7"/>
      <c r="N382" s="1"/>
      <c r="O382" s="1"/>
      <c r="Q382" s="75"/>
      <c r="R382"/>
      <c r="T382" s="14"/>
      <c r="U382"/>
    </row>
    <row r="383" spans="1:21" s="2" customFormat="1" x14ac:dyDescent="0.25">
      <c r="A383" s="4"/>
      <c r="B383"/>
      <c r="C383" s="12"/>
      <c r="D383" s="12"/>
      <c r="E383" s="12"/>
      <c r="F383" s="12"/>
      <c r="G383" s="21"/>
      <c r="H383" s="21"/>
      <c r="I383" s="16"/>
      <c r="J383" s="16"/>
      <c r="K383" s="16"/>
      <c r="L383" s="16"/>
      <c r="M383" s="1"/>
      <c r="N383" s="1"/>
      <c r="O383" s="1"/>
      <c r="Q383" s="75"/>
      <c r="R383"/>
      <c r="T383" s="14"/>
      <c r="U383"/>
    </row>
    <row r="384" spans="1:21" s="2" customFormat="1" x14ac:dyDescent="0.25">
      <c r="A384" s="4"/>
      <c r="B384"/>
      <c r="C384" s="12"/>
      <c r="D384" s="12"/>
      <c r="E384" s="12"/>
      <c r="F384" s="12"/>
      <c r="G384" s="21"/>
      <c r="H384" s="21"/>
      <c r="I384" s="16"/>
      <c r="J384" s="16"/>
      <c r="K384" s="16"/>
      <c r="L384" s="16"/>
      <c r="M384" s="7"/>
      <c r="N384" s="1"/>
      <c r="O384" s="1"/>
      <c r="Q384" s="75"/>
      <c r="R384"/>
      <c r="T384" s="14"/>
      <c r="U384"/>
    </row>
    <row r="385" spans="1:21" s="2" customFormat="1" x14ac:dyDescent="0.25">
      <c r="A385" s="4"/>
      <c r="B385"/>
      <c r="C385" s="12"/>
      <c r="D385" s="12"/>
      <c r="E385" s="12"/>
      <c r="F385" s="12"/>
      <c r="G385" s="21"/>
      <c r="H385" s="21"/>
      <c r="I385" s="16"/>
      <c r="J385" s="16"/>
      <c r="K385" s="16"/>
      <c r="L385" s="16"/>
      <c r="M385" s="1"/>
      <c r="N385" s="1"/>
      <c r="O385" s="1"/>
      <c r="Q385" s="75"/>
      <c r="R385"/>
      <c r="T385" s="14"/>
      <c r="U385"/>
    </row>
    <row r="386" spans="1:21" s="2" customFormat="1" x14ac:dyDescent="0.25">
      <c r="A386" s="4"/>
      <c r="B386"/>
      <c r="C386" s="12"/>
      <c r="D386" s="12"/>
      <c r="E386" s="12"/>
      <c r="F386" s="12"/>
      <c r="G386" s="21"/>
      <c r="H386" s="21"/>
      <c r="I386" s="16"/>
      <c r="J386" s="16"/>
      <c r="K386" s="16"/>
      <c r="L386" s="16"/>
      <c r="M386" s="7"/>
      <c r="N386" s="1"/>
      <c r="O386" s="1"/>
      <c r="Q386" s="75"/>
      <c r="R386"/>
      <c r="T386" s="14"/>
      <c r="U386"/>
    </row>
    <row r="387" spans="1:21" s="2" customFormat="1" x14ac:dyDescent="0.25">
      <c r="A387" s="4"/>
      <c r="B387"/>
      <c r="C387" s="12"/>
      <c r="D387" s="12"/>
      <c r="E387" s="12"/>
      <c r="F387" s="12"/>
      <c r="G387" s="21"/>
      <c r="H387" s="21"/>
      <c r="I387" s="16"/>
      <c r="J387" s="16"/>
      <c r="K387" s="16"/>
      <c r="L387" s="16"/>
      <c r="M387" s="1"/>
      <c r="N387" s="1"/>
      <c r="O387" s="1"/>
      <c r="Q387" s="75"/>
      <c r="R387"/>
      <c r="T387" s="14"/>
      <c r="U387"/>
    </row>
    <row r="388" spans="1:21" s="2" customFormat="1" x14ac:dyDescent="0.25">
      <c r="A388" s="4"/>
      <c r="B388"/>
      <c r="C388" s="12"/>
      <c r="D388" s="12"/>
      <c r="E388" s="12"/>
      <c r="F388" s="12"/>
      <c r="G388" s="21"/>
      <c r="H388" s="21"/>
      <c r="I388" s="16"/>
      <c r="J388" s="16"/>
      <c r="K388" s="16"/>
      <c r="L388" s="16"/>
      <c r="M388" s="7"/>
      <c r="N388" s="1"/>
      <c r="O388" s="1"/>
      <c r="Q388" s="75"/>
      <c r="R388"/>
      <c r="T388" s="14"/>
      <c r="U388"/>
    </row>
    <row r="389" spans="1:21" s="2" customFormat="1" x14ac:dyDescent="0.25">
      <c r="A389" s="4"/>
      <c r="B389"/>
      <c r="C389" s="12"/>
      <c r="D389" s="12"/>
      <c r="E389" s="12"/>
      <c r="F389" s="12"/>
      <c r="G389" s="21"/>
      <c r="H389" s="21"/>
      <c r="I389" s="16"/>
      <c r="J389" s="16"/>
      <c r="K389" s="16"/>
      <c r="L389" s="16"/>
      <c r="M389" s="1"/>
      <c r="N389" s="1"/>
      <c r="O389" s="1"/>
      <c r="Q389" s="75"/>
      <c r="R389"/>
      <c r="T389" s="14"/>
      <c r="U389"/>
    </row>
    <row r="390" spans="1:21" s="2" customFormat="1" x14ac:dyDescent="0.25">
      <c r="A390" s="4"/>
      <c r="B390"/>
      <c r="C390" s="12"/>
      <c r="D390" s="12"/>
      <c r="E390" s="12"/>
      <c r="F390" s="12"/>
      <c r="G390" s="21"/>
      <c r="H390" s="21"/>
      <c r="I390" s="16"/>
      <c r="J390" s="16"/>
      <c r="K390" s="16"/>
      <c r="L390" s="16"/>
      <c r="M390" s="7"/>
      <c r="N390" s="1"/>
      <c r="O390" s="1"/>
      <c r="Q390" s="75"/>
      <c r="R390"/>
      <c r="T390" s="14"/>
      <c r="U390"/>
    </row>
    <row r="391" spans="1:21" s="2" customFormat="1" x14ac:dyDescent="0.25">
      <c r="A391" s="4"/>
      <c r="B391"/>
      <c r="C391" s="12"/>
      <c r="D391" s="12"/>
      <c r="E391" s="12"/>
      <c r="F391" s="12"/>
      <c r="G391" s="21"/>
      <c r="H391" s="21"/>
      <c r="I391" s="16"/>
      <c r="J391" s="16"/>
      <c r="K391" s="16"/>
      <c r="L391" s="16"/>
      <c r="M391" s="1"/>
      <c r="N391" s="1"/>
      <c r="O391" s="1"/>
      <c r="Q391" s="75"/>
      <c r="R391"/>
      <c r="T391" s="14"/>
      <c r="U391"/>
    </row>
    <row r="392" spans="1:21" s="2" customFormat="1" x14ac:dyDescent="0.25">
      <c r="A392" s="4"/>
      <c r="B392"/>
      <c r="C392" s="12"/>
      <c r="D392" s="12"/>
      <c r="E392" s="12"/>
      <c r="F392" s="12"/>
      <c r="G392" s="21"/>
      <c r="H392" s="21"/>
      <c r="I392" s="16"/>
      <c r="J392" s="16"/>
      <c r="K392" s="16"/>
      <c r="L392" s="16"/>
      <c r="M392" s="7"/>
      <c r="N392" s="1"/>
      <c r="O392" s="1"/>
      <c r="Q392" s="75"/>
      <c r="R392"/>
      <c r="T392" s="14"/>
      <c r="U392"/>
    </row>
    <row r="393" spans="1:21" s="2" customFormat="1" x14ac:dyDescent="0.25">
      <c r="A393" s="4"/>
      <c r="B393"/>
      <c r="C393" s="12"/>
      <c r="D393" s="12"/>
      <c r="E393" s="12"/>
      <c r="F393" s="12"/>
      <c r="G393" s="21"/>
      <c r="H393" s="21"/>
      <c r="I393" s="16"/>
      <c r="J393" s="16"/>
      <c r="K393" s="16"/>
      <c r="L393" s="16"/>
      <c r="M393" s="1"/>
      <c r="N393" s="1"/>
      <c r="O393" s="1"/>
      <c r="Q393" s="75"/>
      <c r="R393"/>
      <c r="T393" s="14"/>
      <c r="U393"/>
    </row>
    <row r="394" spans="1:21" s="2" customFormat="1" x14ac:dyDescent="0.25">
      <c r="A394" s="4"/>
      <c r="B394"/>
      <c r="C394" s="12"/>
      <c r="D394" s="12"/>
      <c r="E394" s="12"/>
      <c r="F394" s="12"/>
      <c r="G394" s="21"/>
      <c r="H394" s="21"/>
      <c r="I394" s="16"/>
      <c r="J394" s="16"/>
      <c r="K394" s="16"/>
      <c r="L394" s="16"/>
      <c r="M394" s="7"/>
      <c r="N394" s="1"/>
      <c r="O394" s="1"/>
      <c r="Q394" s="75"/>
      <c r="R394"/>
      <c r="T394" s="14"/>
      <c r="U394"/>
    </row>
    <row r="395" spans="1:21" s="2" customFormat="1" x14ac:dyDescent="0.25">
      <c r="A395" s="4"/>
      <c r="B395"/>
      <c r="C395" s="12"/>
      <c r="D395" s="12"/>
      <c r="E395" s="12"/>
      <c r="F395" s="12"/>
      <c r="G395" s="21"/>
      <c r="H395" s="21"/>
      <c r="I395" s="16"/>
      <c r="J395" s="16"/>
      <c r="K395" s="16"/>
      <c r="L395" s="16"/>
      <c r="M395" s="1"/>
      <c r="N395" s="1"/>
      <c r="O395" s="1"/>
      <c r="Q395" s="75"/>
      <c r="R395"/>
      <c r="T395" s="14"/>
      <c r="U395"/>
    </row>
    <row r="396" spans="1:21" s="2" customFormat="1" x14ac:dyDescent="0.25">
      <c r="A396" s="4"/>
      <c r="B396"/>
      <c r="C396" s="12"/>
      <c r="D396" s="12"/>
      <c r="E396" s="12"/>
      <c r="F396" s="12"/>
      <c r="G396" s="21"/>
      <c r="H396" s="21"/>
      <c r="I396" s="16"/>
      <c r="J396" s="16"/>
      <c r="K396" s="16"/>
      <c r="L396" s="16"/>
      <c r="M396" s="7"/>
      <c r="N396" s="1"/>
      <c r="O396" s="1"/>
      <c r="Q396" s="75"/>
      <c r="R396"/>
      <c r="T396" s="14"/>
      <c r="U396"/>
    </row>
    <row r="397" spans="1:21" s="2" customFormat="1" x14ac:dyDescent="0.25">
      <c r="A397" s="4"/>
      <c r="B397"/>
      <c r="C397" s="12"/>
      <c r="D397" s="12"/>
      <c r="E397" s="12"/>
      <c r="F397" s="12"/>
      <c r="G397" s="21"/>
      <c r="H397" s="21"/>
      <c r="I397" s="16"/>
      <c r="J397" s="16"/>
      <c r="K397" s="16"/>
      <c r="L397" s="16"/>
      <c r="M397" s="1"/>
      <c r="N397" s="1"/>
      <c r="O397" s="1"/>
      <c r="Q397" s="75"/>
      <c r="R397"/>
      <c r="T397" s="14"/>
      <c r="U397"/>
    </row>
    <row r="398" spans="1:21" s="2" customFormat="1" x14ac:dyDescent="0.25">
      <c r="A398" s="4"/>
      <c r="B398"/>
      <c r="C398" s="12"/>
      <c r="D398" s="12"/>
      <c r="E398" s="12"/>
      <c r="F398" s="12"/>
      <c r="G398" s="21"/>
      <c r="H398" s="21"/>
      <c r="I398" s="16"/>
      <c r="J398" s="16"/>
      <c r="K398" s="16"/>
      <c r="L398" s="16"/>
      <c r="M398" s="7"/>
      <c r="N398" s="1"/>
      <c r="O398" s="1"/>
      <c r="Q398" s="75"/>
      <c r="R398"/>
      <c r="T398" s="14"/>
      <c r="U398"/>
    </row>
    <row r="399" spans="1:21" s="2" customFormat="1" x14ac:dyDescent="0.25">
      <c r="A399" s="4"/>
      <c r="B399"/>
      <c r="C399" s="12"/>
      <c r="D399" s="12"/>
      <c r="E399" s="12"/>
      <c r="F399" s="12"/>
      <c r="G399" s="21"/>
      <c r="H399" s="21"/>
      <c r="I399" s="16"/>
      <c r="J399" s="16"/>
      <c r="K399" s="16"/>
      <c r="L399" s="16"/>
      <c r="M399" s="1"/>
      <c r="N399" s="1"/>
      <c r="O399" s="1"/>
      <c r="Q399" s="75"/>
      <c r="R399"/>
      <c r="T399" s="14"/>
      <c r="U399"/>
    </row>
    <row r="400" spans="1:21" s="2" customFormat="1" x14ac:dyDescent="0.25">
      <c r="A400" s="4"/>
      <c r="B400"/>
      <c r="C400" s="12"/>
      <c r="D400" s="12"/>
      <c r="E400" s="12"/>
      <c r="F400" s="12"/>
      <c r="G400" s="16"/>
      <c r="H400" s="16"/>
      <c r="I400" s="16"/>
      <c r="J400" s="16"/>
      <c r="K400" s="16"/>
      <c r="L400" s="16"/>
      <c r="M400" s="7"/>
      <c r="N400" s="1"/>
      <c r="O400" s="1"/>
      <c r="Q400" s="75"/>
      <c r="R400"/>
      <c r="T400" s="14"/>
      <c r="U400"/>
    </row>
    <row r="401" spans="1:21" s="2" customFormat="1" x14ac:dyDescent="0.25">
      <c r="A401" s="4"/>
      <c r="B401"/>
      <c r="C401" s="12"/>
      <c r="D401" s="12"/>
      <c r="E401" s="12"/>
      <c r="F401" s="12"/>
      <c r="G401" s="16"/>
      <c r="H401" s="16"/>
      <c r="I401" s="16"/>
      <c r="J401" s="16"/>
      <c r="K401" s="16"/>
      <c r="L401" s="16"/>
      <c r="M401" s="1"/>
      <c r="N401" s="1"/>
      <c r="O401" s="1"/>
      <c r="Q401" s="75"/>
      <c r="R401"/>
      <c r="T401" s="14"/>
      <c r="U401"/>
    </row>
    <row r="402" spans="1:21" s="2" customFormat="1" x14ac:dyDescent="0.25">
      <c r="A402" s="4"/>
      <c r="B402"/>
      <c r="C402" s="12"/>
      <c r="D402" s="12"/>
      <c r="E402" s="12"/>
      <c r="F402" s="12"/>
      <c r="G402" s="16"/>
      <c r="H402" s="16"/>
      <c r="I402" s="16"/>
      <c r="J402" s="16"/>
      <c r="K402" s="16"/>
      <c r="L402" s="16"/>
      <c r="M402" s="7"/>
      <c r="N402" s="1"/>
      <c r="O402" s="1"/>
      <c r="Q402" s="75"/>
      <c r="R402"/>
      <c r="T402" s="14"/>
      <c r="U402"/>
    </row>
    <row r="403" spans="1:21" s="2" customFormat="1" x14ac:dyDescent="0.25">
      <c r="A403" s="4"/>
      <c r="B403"/>
      <c r="C403" s="12"/>
      <c r="D403" s="12"/>
      <c r="E403" s="12"/>
      <c r="F403" s="12"/>
      <c r="G403" s="16"/>
      <c r="H403" s="16"/>
      <c r="I403" s="16"/>
      <c r="J403" s="16"/>
      <c r="K403" s="16"/>
      <c r="L403" s="16"/>
      <c r="M403" s="1"/>
      <c r="N403" s="1"/>
      <c r="O403" s="1"/>
      <c r="Q403" s="75"/>
      <c r="R403"/>
      <c r="T403" s="14"/>
      <c r="U403"/>
    </row>
    <row r="404" spans="1:21" s="2" customFormat="1" x14ac:dyDescent="0.25">
      <c r="A404" s="4"/>
      <c r="B404"/>
      <c r="C404" s="12"/>
      <c r="D404" s="12"/>
      <c r="E404" s="12"/>
      <c r="F404" s="12"/>
      <c r="G404" s="16"/>
      <c r="H404" s="16"/>
      <c r="I404" s="16"/>
      <c r="J404" s="16"/>
      <c r="K404" s="16"/>
      <c r="L404" s="16"/>
      <c r="M404" s="7"/>
      <c r="N404" s="1"/>
      <c r="O404" s="1"/>
      <c r="Q404" s="75"/>
      <c r="R404"/>
      <c r="T404" s="14"/>
      <c r="U404"/>
    </row>
    <row r="405" spans="1:21" s="2" customFormat="1" x14ac:dyDescent="0.25">
      <c r="A405" s="4"/>
      <c r="B405"/>
      <c r="C405" s="12"/>
      <c r="D405" s="12"/>
      <c r="E405" s="12"/>
      <c r="F405" s="12"/>
      <c r="G405" s="16"/>
      <c r="H405" s="16"/>
      <c r="I405" s="16"/>
      <c r="J405" s="16"/>
      <c r="K405" s="16"/>
      <c r="L405" s="16"/>
      <c r="M405" s="1"/>
      <c r="N405" s="1"/>
      <c r="O405" s="1"/>
      <c r="Q405" s="75"/>
      <c r="R405"/>
      <c r="T405" s="14"/>
      <c r="U405"/>
    </row>
    <row r="406" spans="1:21" s="2" customFormat="1" x14ac:dyDescent="0.25">
      <c r="A406" s="4"/>
      <c r="B406"/>
      <c r="C406" s="12"/>
      <c r="D406" s="12"/>
      <c r="E406" s="12"/>
      <c r="F406" s="12"/>
      <c r="G406" s="16"/>
      <c r="H406" s="16"/>
      <c r="I406" s="16"/>
      <c r="J406" s="16"/>
      <c r="K406" s="16"/>
      <c r="L406" s="16"/>
      <c r="M406" s="7"/>
      <c r="N406" s="1"/>
      <c r="O406" s="1"/>
      <c r="Q406" s="75"/>
      <c r="R406"/>
      <c r="T406" s="14"/>
      <c r="U406"/>
    </row>
    <row r="407" spans="1:21" s="2" customFormat="1" x14ac:dyDescent="0.25">
      <c r="A407" s="4"/>
      <c r="B407"/>
      <c r="C407" s="12"/>
      <c r="D407" s="12"/>
      <c r="E407" s="12"/>
      <c r="F407" s="12"/>
      <c r="G407" s="16"/>
      <c r="H407" s="16"/>
      <c r="I407" s="16"/>
      <c r="J407" s="16"/>
      <c r="K407" s="16"/>
      <c r="L407" s="16"/>
      <c r="M407" s="1"/>
      <c r="N407" s="1"/>
      <c r="O407" s="1"/>
      <c r="Q407" s="75"/>
      <c r="R407"/>
      <c r="T407" s="14"/>
      <c r="U407"/>
    </row>
    <row r="408" spans="1:21" s="2" customFormat="1" x14ac:dyDescent="0.25">
      <c r="A408" s="4"/>
      <c r="B408"/>
      <c r="C408" s="12"/>
      <c r="D408" s="12"/>
      <c r="E408" s="12"/>
      <c r="F408" s="12"/>
      <c r="G408" s="16"/>
      <c r="H408" s="16"/>
      <c r="I408" s="16"/>
      <c r="J408" s="16"/>
      <c r="K408" s="16"/>
      <c r="L408" s="16"/>
      <c r="M408" s="7"/>
      <c r="N408" s="1"/>
      <c r="O408" s="1"/>
      <c r="Q408" s="75"/>
      <c r="R408"/>
      <c r="T408" s="14"/>
      <c r="U408"/>
    </row>
    <row r="409" spans="1:21" s="2" customFormat="1" x14ac:dyDescent="0.25">
      <c r="A409" s="4"/>
      <c r="B409"/>
      <c r="C409" s="12"/>
      <c r="D409" s="12"/>
      <c r="E409" s="12"/>
      <c r="F409" s="12"/>
      <c r="G409" s="16"/>
      <c r="H409" s="16"/>
      <c r="I409" s="16"/>
      <c r="J409" s="16"/>
      <c r="K409" s="16"/>
      <c r="L409" s="16"/>
      <c r="M409" s="1"/>
      <c r="N409" s="1"/>
      <c r="O409" s="1"/>
      <c r="Q409" s="75"/>
      <c r="R409"/>
      <c r="T409" s="14"/>
      <c r="U409"/>
    </row>
    <row r="410" spans="1:21" s="2" customFormat="1" x14ac:dyDescent="0.25">
      <c r="A410" s="4"/>
      <c r="B410"/>
      <c r="C410" s="12"/>
      <c r="D410" s="12"/>
      <c r="E410" s="12"/>
      <c r="F410" s="12"/>
      <c r="G410" s="16"/>
      <c r="H410" s="16"/>
      <c r="I410" s="16"/>
      <c r="J410" s="16"/>
      <c r="K410" s="16"/>
      <c r="L410" s="16"/>
      <c r="M410" s="7"/>
      <c r="N410" s="1"/>
      <c r="O410" s="1"/>
      <c r="Q410" s="75"/>
      <c r="R410"/>
      <c r="T410" s="14"/>
      <c r="U410"/>
    </row>
    <row r="411" spans="1:21" s="2" customFormat="1" x14ac:dyDescent="0.25">
      <c r="A411" s="4"/>
      <c r="B411"/>
      <c r="C411" s="12"/>
      <c r="D411" s="12"/>
      <c r="E411" s="12"/>
      <c r="F411" s="12"/>
      <c r="G411" s="16"/>
      <c r="H411" s="16"/>
      <c r="I411" s="16"/>
      <c r="J411" s="16"/>
      <c r="K411" s="16"/>
      <c r="L411" s="16"/>
      <c r="M411" s="1"/>
      <c r="N411" s="1"/>
      <c r="O411" s="1"/>
      <c r="Q411" s="75"/>
      <c r="R411"/>
      <c r="T411" s="14"/>
      <c r="U411"/>
    </row>
    <row r="412" spans="1:21" s="2" customFormat="1" x14ac:dyDescent="0.25">
      <c r="A412" s="4"/>
      <c r="B412"/>
      <c r="C412" s="12"/>
      <c r="D412" s="12"/>
      <c r="E412" s="12"/>
      <c r="F412" s="12"/>
      <c r="G412" s="16"/>
      <c r="H412" s="16"/>
      <c r="I412" s="16"/>
      <c r="J412" s="16"/>
      <c r="K412" s="16"/>
      <c r="L412" s="16"/>
      <c r="M412" s="7"/>
      <c r="N412" s="1"/>
      <c r="O412" s="1"/>
      <c r="Q412" s="75"/>
      <c r="R412"/>
      <c r="T412" s="14"/>
      <c r="U412"/>
    </row>
    <row r="413" spans="1:21" s="2" customFormat="1" x14ac:dyDescent="0.25">
      <c r="A413" s="4"/>
      <c r="B413"/>
      <c r="C413" s="12"/>
      <c r="D413" s="12"/>
      <c r="E413" s="12"/>
      <c r="F413" s="12"/>
      <c r="G413" s="16"/>
      <c r="H413" s="16"/>
      <c r="I413" s="16"/>
      <c r="J413" s="16"/>
      <c r="K413" s="16"/>
      <c r="L413" s="16"/>
      <c r="M413" s="1"/>
      <c r="N413" s="1"/>
      <c r="O413" s="1"/>
      <c r="Q413" s="75"/>
      <c r="R413"/>
      <c r="T413" s="14"/>
      <c r="U413"/>
    </row>
    <row r="414" spans="1:21" s="2" customFormat="1" x14ac:dyDescent="0.25">
      <c r="A414" s="4"/>
      <c r="B414"/>
      <c r="C414" s="12"/>
      <c r="D414" s="12"/>
      <c r="E414" s="12"/>
      <c r="F414" s="12"/>
      <c r="G414" s="16"/>
      <c r="H414" s="16"/>
      <c r="I414" s="16"/>
      <c r="J414" s="16"/>
      <c r="K414" s="16"/>
      <c r="L414" s="16"/>
      <c r="M414" s="7"/>
      <c r="N414" s="1"/>
      <c r="O414" s="1"/>
      <c r="Q414" s="75"/>
      <c r="R414"/>
      <c r="T414" s="14"/>
      <c r="U414"/>
    </row>
    <row r="415" spans="1:21" s="2" customFormat="1" x14ac:dyDescent="0.25">
      <c r="A415" s="4"/>
      <c r="B415"/>
      <c r="C415" s="12"/>
      <c r="D415" s="12"/>
      <c r="E415" s="12"/>
      <c r="F415" s="12"/>
      <c r="G415" s="16"/>
      <c r="H415" s="16"/>
      <c r="I415" s="16"/>
      <c r="J415" s="16"/>
      <c r="K415" s="16"/>
      <c r="L415" s="16"/>
      <c r="M415" s="1"/>
      <c r="N415" s="1"/>
      <c r="O415" s="1"/>
      <c r="Q415" s="75"/>
      <c r="R415"/>
      <c r="T415" s="14"/>
      <c r="U415"/>
    </row>
    <row r="416" spans="1:21" s="2" customFormat="1" x14ac:dyDescent="0.25">
      <c r="A416" s="4"/>
      <c r="B416"/>
      <c r="C416" s="12"/>
      <c r="D416" s="12"/>
      <c r="E416" s="12"/>
      <c r="F416" s="12"/>
      <c r="G416" s="16"/>
      <c r="H416" s="16"/>
      <c r="I416" s="16"/>
      <c r="J416" s="16"/>
      <c r="K416" s="16"/>
      <c r="L416" s="16"/>
      <c r="M416" s="7"/>
      <c r="N416" s="1"/>
      <c r="O416" s="1"/>
      <c r="Q416" s="75"/>
      <c r="R416"/>
      <c r="T416" s="14"/>
      <c r="U416"/>
    </row>
    <row r="417" spans="1:21" s="2" customFormat="1" x14ac:dyDescent="0.25">
      <c r="A417" s="4"/>
      <c r="B417"/>
      <c r="C417" s="12"/>
      <c r="D417" s="12"/>
      <c r="E417" s="12"/>
      <c r="F417" s="12"/>
      <c r="G417" s="16"/>
      <c r="H417" s="16"/>
      <c r="I417" s="16"/>
      <c r="J417" s="16"/>
      <c r="K417" s="16"/>
      <c r="L417" s="16"/>
      <c r="M417" s="1"/>
      <c r="N417" s="1"/>
      <c r="O417" s="1"/>
      <c r="Q417" s="75"/>
      <c r="R417"/>
      <c r="T417" s="14"/>
      <c r="U417"/>
    </row>
    <row r="418" spans="1:21" s="2" customFormat="1" x14ac:dyDescent="0.25">
      <c r="A418" s="4"/>
      <c r="B418"/>
      <c r="C418" s="12"/>
      <c r="D418" s="12"/>
      <c r="E418" s="12"/>
      <c r="F418" s="12"/>
      <c r="G418" s="16"/>
      <c r="H418" s="16"/>
      <c r="I418" s="16"/>
      <c r="J418" s="16"/>
      <c r="K418" s="16"/>
      <c r="L418" s="16"/>
      <c r="M418" s="7"/>
      <c r="N418" s="1"/>
      <c r="O418" s="1"/>
      <c r="Q418" s="75"/>
      <c r="R418"/>
      <c r="T418" s="14"/>
      <c r="U418"/>
    </row>
  </sheetData>
  <autoFilter ref="A3:T268" xr:uid="{00000000-0009-0000-0000-000001000000}"/>
  <printOptions gridLines="1"/>
  <pageMargins left="0.2" right="0.2" top="0.5" bottom="0" header="0.3" footer="0.3"/>
  <pageSetup scale="9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32"/>
  <sheetViews>
    <sheetView workbookViewId="0">
      <selection activeCell="C7" sqref="C7"/>
    </sheetView>
  </sheetViews>
  <sheetFormatPr defaultRowHeight="15" x14ac:dyDescent="0.25"/>
  <cols>
    <col min="1" max="1" width="10.5703125" bestFit="1" customWidth="1"/>
  </cols>
  <sheetData>
    <row r="1" spans="1:2" x14ac:dyDescent="0.25">
      <c r="A1" s="11" t="s">
        <v>584</v>
      </c>
      <c r="B1" s="11" t="s">
        <v>15</v>
      </c>
    </row>
    <row r="2" spans="1:2" x14ac:dyDescent="0.25">
      <c r="A2" t="s">
        <v>7</v>
      </c>
      <c r="B2">
        <v>533</v>
      </c>
    </row>
    <row r="3" spans="1:2" x14ac:dyDescent="0.25">
      <c r="A3" t="s">
        <v>26</v>
      </c>
      <c r="B3" t="s">
        <v>526</v>
      </c>
    </row>
    <row r="4" spans="1:2" x14ac:dyDescent="0.25">
      <c r="A4" t="s">
        <v>11</v>
      </c>
      <c r="B4">
        <v>373</v>
      </c>
    </row>
    <row r="5" spans="1:2" x14ac:dyDescent="0.25">
      <c r="A5" t="s">
        <v>16</v>
      </c>
      <c r="B5">
        <v>373</v>
      </c>
    </row>
    <row r="6" spans="1:2" x14ac:dyDescent="0.25">
      <c r="A6" t="s">
        <v>14</v>
      </c>
      <c r="B6">
        <v>533</v>
      </c>
    </row>
    <row r="7" spans="1:2" x14ac:dyDescent="0.25">
      <c r="A7" t="s">
        <v>8</v>
      </c>
      <c r="B7" t="s">
        <v>526</v>
      </c>
    </row>
    <row r="8" spans="1:2" x14ac:dyDescent="0.25">
      <c r="A8" t="s">
        <v>20</v>
      </c>
      <c r="B8" t="s">
        <v>526</v>
      </c>
    </row>
    <row r="9" spans="1:2" x14ac:dyDescent="0.25">
      <c r="A9" t="s">
        <v>17</v>
      </c>
      <c r="B9" t="s">
        <v>526</v>
      </c>
    </row>
    <row r="10" spans="1:2" x14ac:dyDescent="0.25">
      <c r="A10" t="s">
        <v>25</v>
      </c>
      <c r="B10">
        <v>533</v>
      </c>
    </row>
    <row r="11" spans="1:2" x14ac:dyDescent="0.25">
      <c r="A11" t="s">
        <v>19</v>
      </c>
      <c r="B11" t="s">
        <v>526</v>
      </c>
    </row>
    <row r="12" spans="1:2" x14ac:dyDescent="0.25">
      <c r="A12" t="s">
        <v>9</v>
      </c>
      <c r="B12">
        <v>373</v>
      </c>
    </row>
    <row r="13" spans="1:2" x14ac:dyDescent="0.25">
      <c r="A13" t="s">
        <v>29</v>
      </c>
      <c r="B13">
        <v>373</v>
      </c>
    </row>
    <row r="14" spans="1:2" x14ac:dyDescent="0.25">
      <c r="A14" t="s">
        <v>12</v>
      </c>
      <c r="B14">
        <v>533</v>
      </c>
    </row>
    <row r="15" spans="1:2" x14ac:dyDescent="0.25">
      <c r="A15" t="s">
        <v>13</v>
      </c>
      <c r="B15" t="s">
        <v>526</v>
      </c>
    </row>
    <row r="232" spans="1:1" x14ac:dyDescent="0.25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W52"/>
  <sheetViews>
    <sheetView zoomScale="96" zoomScaleNormal="96" zoomScaleSheetLayoutView="90" workbookViewId="0">
      <pane xSplit="2" ySplit="3" topLeftCell="C10" activePane="bottomRight" state="frozen"/>
      <selection pane="topRight" activeCell="H1" sqref="H1"/>
      <selection pane="bottomLeft" activeCell="A4" sqref="A4"/>
      <selection pane="bottomRight" activeCell="C42" sqref="C42"/>
    </sheetView>
  </sheetViews>
  <sheetFormatPr defaultRowHeight="15" x14ac:dyDescent="0.25"/>
  <cols>
    <col min="1" max="1" width="24.7109375" customWidth="1"/>
    <col min="2" max="2" width="13.7109375" style="9" bestFit="1" customWidth="1"/>
    <col min="3" max="4" width="10.42578125" style="9" customWidth="1"/>
    <col min="5" max="5" width="12.42578125" style="9" bestFit="1" customWidth="1"/>
    <col min="6" max="14" width="11.7109375" style="9" customWidth="1"/>
    <col min="15" max="15" width="18" style="9" bestFit="1" customWidth="1"/>
    <col min="16" max="16" width="18.7109375" customWidth="1"/>
    <col min="17" max="17" width="10.140625" customWidth="1"/>
    <col min="18" max="18" width="12" bestFit="1" customWidth="1"/>
    <col min="19" max="19" width="4.85546875" customWidth="1"/>
    <col min="23" max="23" width="9.7109375" bestFit="1" customWidth="1"/>
  </cols>
  <sheetData>
    <row r="1" spans="1:23" x14ac:dyDescent="0.25">
      <c r="G1" s="86" t="s">
        <v>1003</v>
      </c>
    </row>
    <row r="2" spans="1:23" x14ac:dyDescent="0.25">
      <c r="C2" s="92" t="s">
        <v>364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81"/>
    </row>
    <row r="3" spans="1:23" s="1" customFormat="1" x14ac:dyDescent="0.25">
      <c r="A3" s="5" t="s">
        <v>23</v>
      </c>
      <c r="B3" s="81" t="s">
        <v>937</v>
      </c>
      <c r="C3" s="81" t="s">
        <v>179</v>
      </c>
      <c r="D3" s="81" t="s">
        <v>180</v>
      </c>
      <c r="E3" s="81" t="s">
        <v>181</v>
      </c>
      <c r="F3" s="81" t="s">
        <v>182</v>
      </c>
      <c r="G3" s="81" t="s">
        <v>183</v>
      </c>
      <c r="H3" s="81" t="s">
        <v>184</v>
      </c>
      <c r="I3" s="81" t="s">
        <v>185</v>
      </c>
      <c r="J3" s="81" t="s">
        <v>186</v>
      </c>
      <c r="K3" s="81" t="s">
        <v>315</v>
      </c>
      <c r="L3" s="81" t="s">
        <v>316</v>
      </c>
      <c r="M3" s="81" t="s">
        <v>327</v>
      </c>
      <c r="N3" s="81" t="s">
        <v>363</v>
      </c>
      <c r="O3" s="81" t="s">
        <v>187</v>
      </c>
      <c r="P3" s="1" t="s">
        <v>991</v>
      </c>
      <c r="Q3" s="1" t="s">
        <v>996</v>
      </c>
      <c r="R3" s="1" t="s">
        <v>997</v>
      </c>
    </row>
    <row r="4" spans="1:23" s="80" customFormat="1" x14ac:dyDescent="0.25">
      <c r="A4" s="4" t="s">
        <v>210</v>
      </c>
      <c r="B4" s="82">
        <v>4846.09</v>
      </c>
      <c r="C4" s="82"/>
      <c r="D4" s="82"/>
      <c r="E4" s="82"/>
      <c r="F4" s="82">
        <v>500</v>
      </c>
      <c r="G4" s="82">
        <v>500</v>
      </c>
      <c r="H4" s="82">
        <v>1000</v>
      </c>
      <c r="I4" s="82">
        <v>300</v>
      </c>
      <c r="J4" s="82"/>
      <c r="K4" s="82"/>
      <c r="L4" s="82"/>
      <c r="M4" s="82"/>
      <c r="N4" s="82"/>
      <c r="O4" s="83">
        <f t="shared" ref="O4:O31" si="0">B4-C4-D4-E4-F4-G4-H4-I4-J4-K4-L4-M4-N4</f>
        <v>2546.09</v>
      </c>
      <c r="P4" s="9" t="b">
        <f t="shared" ref="P4:P31" si="1">B4=O4</f>
        <v>0</v>
      </c>
      <c r="Q4" s="60">
        <f>(B4/8)*5</f>
        <v>3028.8062500000001</v>
      </c>
      <c r="R4" s="9">
        <f>O4-Q4</f>
        <v>-482.71624999999995</v>
      </c>
    </row>
    <row r="5" spans="1:23" s="80" customFormat="1" x14ac:dyDescent="0.25">
      <c r="A5" s="4" t="s">
        <v>982</v>
      </c>
      <c r="B5" s="82">
        <v>4846.09</v>
      </c>
      <c r="C5" s="82"/>
      <c r="D5" s="82"/>
      <c r="E5" s="82"/>
      <c r="F5" s="82">
        <v>650</v>
      </c>
      <c r="G5" s="82">
        <v>500</v>
      </c>
      <c r="H5" s="82">
        <v>500</v>
      </c>
      <c r="I5" s="82">
        <v>254</v>
      </c>
      <c r="J5" s="82"/>
      <c r="K5" s="82"/>
      <c r="L5" s="82"/>
      <c r="M5" s="82"/>
      <c r="N5" s="82"/>
      <c r="O5" s="83">
        <f t="shared" si="0"/>
        <v>2942.09</v>
      </c>
      <c r="P5" s="9" t="b">
        <f t="shared" si="1"/>
        <v>0</v>
      </c>
      <c r="Q5" s="60">
        <f t="shared" ref="Q5:Q50" si="2">(B5/8)*5</f>
        <v>3028.8062500000001</v>
      </c>
      <c r="R5" s="9">
        <f t="shared" ref="R5:R23" si="3">O5-Q5</f>
        <v>-86.716249999999945</v>
      </c>
    </row>
    <row r="6" spans="1:23" x14ac:dyDescent="0.25">
      <c r="A6" s="4" t="s">
        <v>177</v>
      </c>
      <c r="B6" s="84">
        <v>4007.41</v>
      </c>
      <c r="C6" s="84"/>
      <c r="D6" s="84"/>
      <c r="E6" s="84"/>
      <c r="F6" s="84">
        <v>507.41</v>
      </c>
      <c r="G6" s="84">
        <v>578</v>
      </c>
      <c r="H6" s="84">
        <v>422</v>
      </c>
      <c r="I6" s="84"/>
      <c r="J6" s="84"/>
      <c r="K6" s="84"/>
      <c r="L6" s="84"/>
      <c r="M6" s="84"/>
      <c r="N6" s="84"/>
      <c r="O6" s="83">
        <f t="shared" si="0"/>
        <v>2500</v>
      </c>
      <c r="P6" s="85" t="b">
        <f t="shared" si="1"/>
        <v>0</v>
      </c>
      <c r="Q6" s="60">
        <f t="shared" si="2"/>
        <v>2504.6312499999999</v>
      </c>
      <c r="R6" s="85">
        <f t="shared" si="3"/>
        <v>-4.6312499999999091</v>
      </c>
      <c r="S6" s="9"/>
      <c r="T6" s="9"/>
      <c r="U6" s="9"/>
      <c r="V6" s="9"/>
      <c r="W6" s="9"/>
    </row>
    <row r="7" spans="1:23" x14ac:dyDescent="0.25">
      <c r="A7" s="4" t="s">
        <v>995</v>
      </c>
      <c r="B7" s="9">
        <v>5724.25</v>
      </c>
      <c r="G7" s="9">
        <v>715.53</v>
      </c>
      <c r="H7" s="9">
        <v>715.53</v>
      </c>
      <c r="O7" s="83">
        <f t="shared" si="0"/>
        <v>4293.1900000000005</v>
      </c>
      <c r="P7" s="9" t="b">
        <f t="shared" si="1"/>
        <v>0</v>
      </c>
      <c r="Q7" s="60">
        <f t="shared" si="2"/>
        <v>3577.65625</v>
      </c>
      <c r="R7" s="9">
        <f t="shared" si="3"/>
        <v>715.53375000000051</v>
      </c>
      <c r="S7" s="9"/>
      <c r="T7" s="9"/>
      <c r="U7" s="9"/>
      <c r="V7" s="9"/>
      <c r="W7" s="9"/>
    </row>
    <row r="8" spans="1:23" ht="13.9" customHeight="1" x14ac:dyDescent="0.25">
      <c r="A8" s="4" t="s">
        <v>168</v>
      </c>
      <c r="B8" s="9">
        <v>7198.16</v>
      </c>
      <c r="D8" s="9">
        <v>469.9</v>
      </c>
      <c r="E8" s="9">
        <f>110.1+610+610</f>
        <v>1330.1</v>
      </c>
      <c r="G8" s="9">
        <v>610</v>
      </c>
      <c r="H8" s="9">
        <f>610+418.23</f>
        <v>1028.23</v>
      </c>
      <c r="O8" s="83">
        <f t="shared" si="0"/>
        <v>3759.93</v>
      </c>
      <c r="P8" s="9" t="b">
        <f t="shared" si="1"/>
        <v>0</v>
      </c>
      <c r="Q8" s="60">
        <f t="shared" si="2"/>
        <v>4498.8500000000004</v>
      </c>
      <c r="R8" s="9">
        <f t="shared" si="3"/>
        <v>-738.92000000000053</v>
      </c>
      <c r="S8" s="9"/>
      <c r="T8" s="9"/>
      <c r="U8" s="9"/>
      <c r="V8" s="9"/>
      <c r="W8" s="9"/>
    </row>
    <row r="9" spans="1:23" ht="14.25" customHeight="1" x14ac:dyDescent="0.25">
      <c r="A9" t="s">
        <v>130</v>
      </c>
      <c r="B9" s="9">
        <v>5008.53</v>
      </c>
      <c r="E9" s="9">
        <v>400</v>
      </c>
      <c r="F9" s="9">
        <f>400+400</f>
        <v>800</v>
      </c>
      <c r="G9" s="9">
        <v>390</v>
      </c>
      <c r="H9" s="9">
        <v>360</v>
      </c>
      <c r="I9" s="9">
        <v>400</v>
      </c>
      <c r="O9" s="83">
        <f t="shared" si="0"/>
        <v>2658.5299999999997</v>
      </c>
      <c r="P9" s="9" t="b">
        <f t="shared" si="1"/>
        <v>0</v>
      </c>
      <c r="Q9" s="60">
        <f t="shared" si="2"/>
        <v>3130.3312499999997</v>
      </c>
      <c r="R9" s="9">
        <f t="shared" si="3"/>
        <v>-471.80124999999998</v>
      </c>
      <c r="S9" s="9"/>
      <c r="T9" s="9"/>
      <c r="U9" s="9"/>
      <c r="V9" s="9"/>
      <c r="W9" s="9"/>
    </row>
    <row r="10" spans="1:23" x14ac:dyDescent="0.25">
      <c r="A10" s="4" t="s">
        <v>818</v>
      </c>
      <c r="B10" s="9">
        <v>5784.25</v>
      </c>
      <c r="E10" s="9">
        <v>1784.25</v>
      </c>
      <c r="H10" s="9">
        <v>2000</v>
      </c>
      <c r="I10" s="9">
        <v>200</v>
      </c>
      <c r="O10" s="83">
        <f t="shared" si="0"/>
        <v>1800</v>
      </c>
      <c r="P10" s="9" t="b">
        <f t="shared" si="1"/>
        <v>0</v>
      </c>
      <c r="Q10" s="60">
        <f t="shared" si="2"/>
        <v>3615.15625</v>
      </c>
      <c r="R10" s="9">
        <f t="shared" si="3"/>
        <v>-1815.15625</v>
      </c>
      <c r="S10" s="9"/>
      <c r="T10" s="9"/>
      <c r="U10" s="9"/>
      <c r="V10" s="9"/>
      <c r="W10" s="9"/>
    </row>
    <row r="11" spans="1:23" x14ac:dyDescent="0.25">
      <c r="A11" s="4" t="s">
        <v>908</v>
      </c>
      <c r="B11" s="9">
        <v>959.81</v>
      </c>
      <c r="D11" s="9">
        <v>110</v>
      </c>
      <c r="E11" s="9">
        <v>110</v>
      </c>
      <c r="G11" s="9">
        <v>110</v>
      </c>
      <c r="H11" s="9">
        <v>110</v>
      </c>
      <c r="I11" s="9">
        <v>110</v>
      </c>
      <c r="O11" s="83">
        <f t="shared" si="0"/>
        <v>409.80999999999995</v>
      </c>
      <c r="P11" s="9" t="b">
        <f t="shared" si="1"/>
        <v>0</v>
      </c>
      <c r="Q11" s="60">
        <f t="shared" si="2"/>
        <v>599.88124999999991</v>
      </c>
      <c r="R11" s="9">
        <f t="shared" si="3"/>
        <v>-190.07124999999996</v>
      </c>
      <c r="S11" s="9"/>
      <c r="T11" s="9"/>
      <c r="U11" s="9"/>
      <c r="V11" s="9"/>
      <c r="W11" s="9"/>
    </row>
    <row r="12" spans="1:23" x14ac:dyDescent="0.25">
      <c r="A12" s="4" t="s">
        <v>990</v>
      </c>
      <c r="B12" s="9">
        <v>959.81</v>
      </c>
      <c r="F12" s="9">
        <v>300</v>
      </c>
      <c r="G12" s="9">
        <v>150</v>
      </c>
      <c r="I12" s="9">
        <v>250</v>
      </c>
      <c r="O12" s="83">
        <f t="shared" si="0"/>
        <v>259.80999999999995</v>
      </c>
      <c r="P12" s="9" t="b">
        <f t="shared" si="1"/>
        <v>0</v>
      </c>
      <c r="Q12" s="60">
        <f t="shared" si="2"/>
        <v>599.88124999999991</v>
      </c>
      <c r="R12" s="9">
        <f t="shared" si="3"/>
        <v>-340.07124999999996</v>
      </c>
      <c r="S12" s="9"/>
      <c r="T12" s="9"/>
      <c r="U12" s="9"/>
      <c r="V12" s="9"/>
      <c r="W12" s="9"/>
    </row>
    <row r="13" spans="1:23" x14ac:dyDescent="0.25">
      <c r="A13" s="4" t="s">
        <v>956</v>
      </c>
      <c r="B13" s="9">
        <v>7224.25</v>
      </c>
      <c r="E13" s="9">
        <f>573+150</f>
        <v>723</v>
      </c>
      <c r="F13" s="9">
        <v>900</v>
      </c>
      <c r="G13" s="9">
        <v>1000</v>
      </c>
      <c r="H13" s="9">
        <v>409.07</v>
      </c>
      <c r="I13" s="9">
        <v>555.36</v>
      </c>
      <c r="O13" s="83">
        <f t="shared" si="0"/>
        <v>3636.82</v>
      </c>
      <c r="P13" s="9" t="b">
        <f t="shared" si="1"/>
        <v>0</v>
      </c>
      <c r="Q13" s="60">
        <f t="shared" si="2"/>
        <v>4515.15625</v>
      </c>
      <c r="R13" s="9">
        <f t="shared" si="3"/>
        <v>-878.33624999999984</v>
      </c>
      <c r="S13" s="9"/>
      <c r="T13" s="9"/>
      <c r="U13" s="9"/>
      <c r="V13" s="9"/>
      <c r="W13" s="9"/>
    </row>
    <row r="14" spans="1:23" x14ac:dyDescent="0.25">
      <c r="A14" s="38" t="s">
        <v>132</v>
      </c>
      <c r="B14" s="9">
        <v>3947.41</v>
      </c>
      <c r="E14" s="9">
        <v>657.91</v>
      </c>
      <c r="F14" s="9">
        <v>657.91</v>
      </c>
      <c r="G14" s="9">
        <v>647.91</v>
      </c>
      <c r="H14" s="9">
        <v>647.91</v>
      </c>
      <c r="I14" s="9">
        <v>647.91</v>
      </c>
      <c r="O14" s="83">
        <f t="shared" si="0"/>
        <v>687.86000000000047</v>
      </c>
      <c r="P14" s="9" t="b">
        <f t="shared" si="1"/>
        <v>0</v>
      </c>
      <c r="Q14" s="60">
        <f t="shared" si="2"/>
        <v>2467.1312499999999</v>
      </c>
      <c r="R14" s="9">
        <f t="shared" si="3"/>
        <v>-1779.2712499999993</v>
      </c>
      <c r="S14" s="9"/>
      <c r="T14" s="9"/>
      <c r="U14" s="9"/>
      <c r="V14" s="9"/>
      <c r="W14" s="9"/>
    </row>
    <row r="15" spans="1:23" x14ac:dyDescent="0.25">
      <c r="A15" s="35" t="s">
        <v>208</v>
      </c>
      <c r="B15" s="9">
        <v>6017.22</v>
      </c>
      <c r="F15" s="9">
        <v>610</v>
      </c>
      <c r="H15" s="9">
        <v>2000.02</v>
      </c>
      <c r="I15" s="9">
        <v>610</v>
      </c>
      <c r="O15" s="83">
        <f t="shared" si="0"/>
        <v>2797.2000000000003</v>
      </c>
      <c r="P15" s="9" t="b">
        <f t="shared" si="1"/>
        <v>0</v>
      </c>
      <c r="Q15" s="60">
        <f t="shared" si="2"/>
        <v>3760.7625000000003</v>
      </c>
      <c r="R15" s="9">
        <f t="shared" si="3"/>
        <v>-963.5625</v>
      </c>
      <c r="S15" s="9"/>
      <c r="T15" s="9"/>
      <c r="U15" s="9"/>
      <c r="V15" s="9"/>
      <c r="W15" s="9"/>
    </row>
    <row r="16" spans="1:23" x14ac:dyDescent="0.25">
      <c r="A16" s="35" t="s">
        <v>966</v>
      </c>
      <c r="B16" s="9">
        <v>5724.25</v>
      </c>
      <c r="E16" s="9">
        <v>646.03</v>
      </c>
      <c r="G16" s="9">
        <f>574.25+520.5</f>
        <v>1094.75</v>
      </c>
      <c r="H16" s="9">
        <v>573.5</v>
      </c>
      <c r="I16" s="9">
        <v>585</v>
      </c>
      <c r="O16" s="83">
        <f t="shared" si="0"/>
        <v>2824.9700000000003</v>
      </c>
      <c r="P16" s="9" t="b">
        <f t="shared" si="1"/>
        <v>0</v>
      </c>
      <c r="Q16" s="60">
        <f t="shared" si="2"/>
        <v>3577.65625</v>
      </c>
      <c r="R16" s="9">
        <f t="shared" si="3"/>
        <v>-752.68624999999975</v>
      </c>
      <c r="S16" s="9"/>
      <c r="T16" s="9"/>
      <c r="U16" s="9"/>
      <c r="V16" s="9"/>
      <c r="W16" s="9"/>
    </row>
    <row r="17" spans="1:23" x14ac:dyDescent="0.25">
      <c r="A17" s="4" t="s">
        <v>86</v>
      </c>
      <c r="B17" s="9">
        <v>4956.09</v>
      </c>
      <c r="D17" s="9">
        <v>415</v>
      </c>
      <c r="F17" s="9">
        <v>308.07</v>
      </c>
      <c r="G17" s="9">
        <v>600</v>
      </c>
      <c r="H17" s="9">
        <v>317.22000000000003</v>
      </c>
      <c r="I17" s="9">
        <v>364.45</v>
      </c>
      <c r="O17" s="83">
        <f t="shared" si="0"/>
        <v>2951.3500000000004</v>
      </c>
      <c r="P17" s="9" t="b">
        <f t="shared" si="1"/>
        <v>0</v>
      </c>
      <c r="Q17" s="60">
        <f t="shared" si="2"/>
        <v>3097.5562500000001</v>
      </c>
      <c r="R17" s="9">
        <f t="shared" si="3"/>
        <v>-146.20624999999973</v>
      </c>
      <c r="S17" s="9"/>
      <c r="T17" s="9"/>
      <c r="U17" s="9"/>
      <c r="V17" s="9"/>
      <c r="W17" s="9"/>
    </row>
    <row r="18" spans="1:23" x14ac:dyDescent="0.25">
      <c r="A18" s="4" t="s">
        <v>846</v>
      </c>
      <c r="B18" s="9">
        <v>5784.25</v>
      </c>
      <c r="G18" s="9">
        <v>700</v>
      </c>
      <c r="H18" s="9">
        <v>730.28</v>
      </c>
      <c r="O18" s="83">
        <f t="shared" si="0"/>
        <v>4353.97</v>
      </c>
      <c r="P18" s="9" t="b">
        <f t="shared" si="1"/>
        <v>0</v>
      </c>
      <c r="Q18" s="60">
        <f t="shared" si="2"/>
        <v>3615.15625</v>
      </c>
      <c r="R18" s="9">
        <f t="shared" si="3"/>
        <v>738.81375000000025</v>
      </c>
      <c r="S18" s="9"/>
      <c r="T18" s="9"/>
      <c r="U18" s="9"/>
      <c r="V18" s="9"/>
      <c r="W18" s="9"/>
    </row>
    <row r="19" spans="1:23" x14ac:dyDescent="0.25">
      <c r="A19" s="35" t="s">
        <v>682</v>
      </c>
      <c r="B19" s="9">
        <v>5724.25</v>
      </c>
      <c r="E19" s="9">
        <v>4000</v>
      </c>
      <c r="F19" s="9">
        <v>400</v>
      </c>
      <c r="G19" s="9">
        <v>350</v>
      </c>
      <c r="H19" s="9">
        <v>300</v>
      </c>
      <c r="I19" s="9">
        <v>300</v>
      </c>
      <c r="O19" s="83">
        <f t="shared" si="0"/>
        <v>374.25</v>
      </c>
      <c r="P19" s="9" t="b">
        <f t="shared" si="1"/>
        <v>0</v>
      </c>
      <c r="Q19" s="60">
        <f t="shared" si="2"/>
        <v>3577.65625</v>
      </c>
      <c r="R19" s="9">
        <f t="shared" si="3"/>
        <v>-3203.40625</v>
      </c>
      <c r="S19" s="9"/>
      <c r="T19" s="9"/>
      <c r="U19" s="9"/>
      <c r="V19" s="9"/>
      <c r="W19" s="9"/>
    </row>
    <row r="20" spans="1:23" x14ac:dyDescent="0.25">
      <c r="A20" s="4" t="s">
        <v>134</v>
      </c>
      <c r="B20" s="9">
        <v>6027.22</v>
      </c>
      <c r="F20" s="9">
        <v>500</v>
      </c>
      <c r="G20" s="9">
        <v>500</v>
      </c>
      <c r="H20" s="9">
        <v>463.34</v>
      </c>
      <c r="I20" s="9">
        <v>345.03</v>
      </c>
      <c r="O20" s="83">
        <f t="shared" si="0"/>
        <v>4218.8500000000004</v>
      </c>
      <c r="P20" s="9" t="b">
        <f t="shared" si="1"/>
        <v>0</v>
      </c>
      <c r="Q20" s="60">
        <f t="shared" si="2"/>
        <v>3767.0125000000003</v>
      </c>
      <c r="R20" s="9">
        <f t="shared" si="3"/>
        <v>451.83750000000009</v>
      </c>
      <c r="S20" s="9"/>
      <c r="T20" s="9"/>
      <c r="U20" s="9"/>
      <c r="V20" s="9"/>
      <c r="W20" s="9"/>
    </row>
    <row r="21" spans="1:23" x14ac:dyDescent="0.25">
      <c r="A21" s="4" t="s">
        <v>229</v>
      </c>
      <c r="B21" s="9">
        <v>4956.09</v>
      </c>
      <c r="F21" s="9">
        <v>895.6</v>
      </c>
      <c r="H21" s="9">
        <v>2375.35</v>
      </c>
      <c r="I21" s="9">
        <v>709.69</v>
      </c>
      <c r="O21" s="83">
        <f t="shared" si="0"/>
        <v>975.45000000000027</v>
      </c>
      <c r="P21" s="9" t="b">
        <f t="shared" si="1"/>
        <v>0</v>
      </c>
      <c r="Q21" s="60">
        <f t="shared" si="2"/>
        <v>3097.5562500000001</v>
      </c>
      <c r="R21" s="9">
        <f t="shared" si="3"/>
        <v>-2122.1062499999998</v>
      </c>
      <c r="S21" s="9"/>
      <c r="T21" s="9"/>
      <c r="U21" s="9"/>
      <c r="V21" s="9"/>
      <c r="W21" s="9"/>
    </row>
    <row r="22" spans="1:23" x14ac:dyDescent="0.25">
      <c r="A22" s="4" t="s">
        <v>998</v>
      </c>
      <c r="B22" s="9">
        <v>4846.09</v>
      </c>
      <c r="H22" s="9">
        <v>4846</v>
      </c>
      <c r="O22" s="83">
        <f t="shared" si="0"/>
        <v>9.0000000000145519E-2</v>
      </c>
      <c r="P22" s="9" t="b">
        <f t="shared" si="1"/>
        <v>0</v>
      </c>
      <c r="Q22" s="60">
        <f t="shared" si="2"/>
        <v>3028.8062500000001</v>
      </c>
      <c r="R22" s="9">
        <f t="shared" si="3"/>
        <v>-3028.7162499999999</v>
      </c>
      <c r="S22" s="9"/>
      <c r="T22" s="9"/>
      <c r="U22" s="9"/>
      <c r="V22" s="9"/>
      <c r="W22" s="9"/>
    </row>
    <row r="23" spans="1:23" x14ac:dyDescent="0.25">
      <c r="A23" s="72" t="s">
        <v>1017</v>
      </c>
      <c r="O23" s="83">
        <f t="shared" ref="O23" si="4">B23-C23-D23-E23-F23-G23-H23-I23-J23-K23-L23-M23-N23</f>
        <v>0</v>
      </c>
      <c r="P23" s="9" t="b">
        <f t="shared" ref="P23" si="5">B23=O23</f>
        <v>1</v>
      </c>
      <c r="Q23" s="60">
        <f t="shared" ref="Q23" si="6">(B23/8)*5</f>
        <v>0</v>
      </c>
      <c r="R23" s="9">
        <f t="shared" si="3"/>
        <v>0</v>
      </c>
      <c r="S23" s="9"/>
      <c r="T23" s="9"/>
      <c r="U23" s="9"/>
      <c r="V23" s="9"/>
      <c r="W23" s="9"/>
    </row>
    <row r="24" spans="1:23" x14ac:dyDescent="0.25">
      <c r="A24" s="4" t="s">
        <v>958</v>
      </c>
      <c r="B24" s="9">
        <v>5724.25</v>
      </c>
      <c r="E24" s="9">
        <v>300</v>
      </c>
      <c r="F24" s="9">
        <v>1000</v>
      </c>
      <c r="G24" s="9">
        <v>1110.67</v>
      </c>
      <c r="I24" s="9">
        <v>995.63</v>
      </c>
      <c r="O24" s="83">
        <f t="shared" si="0"/>
        <v>2317.9499999999998</v>
      </c>
      <c r="P24" s="9" t="b">
        <f t="shared" si="1"/>
        <v>0</v>
      </c>
      <c r="Q24" s="60">
        <f t="shared" si="2"/>
        <v>3577.65625</v>
      </c>
      <c r="R24" s="9">
        <f t="shared" ref="R24:R50" si="7">O24-Q24</f>
        <v>-1259.7062500000002</v>
      </c>
      <c r="S24" s="9"/>
      <c r="T24" s="9"/>
      <c r="U24" s="9"/>
      <c r="V24" s="9"/>
      <c r="W24" s="9"/>
    </row>
    <row r="25" spans="1:23" x14ac:dyDescent="0.25">
      <c r="A25" s="4" t="s">
        <v>288</v>
      </c>
      <c r="B25" s="9">
        <v>3316.13</v>
      </c>
      <c r="F25" s="9">
        <v>586.38</v>
      </c>
      <c r="H25" s="9">
        <v>750</v>
      </c>
      <c r="O25" s="83">
        <f t="shared" si="0"/>
        <v>1979.75</v>
      </c>
      <c r="P25" s="9" t="b">
        <f t="shared" si="1"/>
        <v>0</v>
      </c>
      <c r="Q25" s="60">
        <f t="shared" si="2"/>
        <v>2072.5812500000002</v>
      </c>
      <c r="R25" s="9">
        <f t="shared" si="7"/>
        <v>-92.831250000000182</v>
      </c>
      <c r="S25" s="9"/>
      <c r="T25" s="9"/>
      <c r="U25" s="9"/>
      <c r="V25" s="9"/>
      <c r="W25" s="9"/>
    </row>
    <row r="26" spans="1:23" x14ac:dyDescent="0.25">
      <c r="A26" s="4" t="s">
        <v>278</v>
      </c>
      <c r="B26" s="9">
        <v>4846.09</v>
      </c>
      <c r="F26" s="9">
        <v>485</v>
      </c>
      <c r="I26" s="28">
        <v>545.15</v>
      </c>
      <c r="O26" s="83">
        <f t="shared" si="0"/>
        <v>3815.94</v>
      </c>
      <c r="P26" s="9" t="b">
        <f t="shared" si="1"/>
        <v>0</v>
      </c>
      <c r="Q26" s="60">
        <f t="shared" si="2"/>
        <v>3028.8062500000001</v>
      </c>
      <c r="R26" s="9">
        <f t="shared" si="7"/>
        <v>787.13374999999996</v>
      </c>
      <c r="S26" s="9"/>
      <c r="T26" s="9"/>
      <c r="U26" s="9"/>
      <c r="V26" s="9"/>
      <c r="W26" s="9"/>
    </row>
    <row r="27" spans="1:23" x14ac:dyDescent="0.25">
      <c r="A27" s="4" t="s">
        <v>222</v>
      </c>
      <c r="B27" s="9">
        <v>3947.41</v>
      </c>
      <c r="D27" s="9">
        <v>350</v>
      </c>
      <c r="E27" s="9">
        <v>600</v>
      </c>
      <c r="H27" s="9">
        <v>1000</v>
      </c>
      <c r="O27" s="83">
        <f t="shared" si="0"/>
        <v>1997.4099999999999</v>
      </c>
      <c r="P27" s="9" t="b">
        <f t="shared" si="1"/>
        <v>0</v>
      </c>
      <c r="Q27" s="60">
        <f t="shared" si="2"/>
        <v>2467.1312499999999</v>
      </c>
      <c r="R27" s="9">
        <f t="shared" si="7"/>
        <v>-469.72125000000005</v>
      </c>
      <c r="S27" s="9"/>
      <c r="T27" s="9"/>
      <c r="U27" s="9"/>
      <c r="V27" s="9"/>
      <c r="W27" s="9"/>
    </row>
    <row r="28" spans="1:23" x14ac:dyDescent="0.25">
      <c r="A28" s="4" t="s">
        <v>47</v>
      </c>
      <c r="B28" s="9">
        <v>5907.22</v>
      </c>
      <c r="F28" s="9">
        <f>597.22+590</f>
        <v>1187.22</v>
      </c>
      <c r="G28" s="9">
        <v>590</v>
      </c>
      <c r="H28" s="9">
        <v>590</v>
      </c>
      <c r="I28" s="9">
        <v>590</v>
      </c>
      <c r="O28" s="83">
        <f t="shared" si="0"/>
        <v>2950</v>
      </c>
      <c r="P28" s="9" t="b">
        <f t="shared" si="1"/>
        <v>0</v>
      </c>
      <c r="Q28" s="60">
        <f t="shared" si="2"/>
        <v>3692.0125000000003</v>
      </c>
      <c r="R28" s="9">
        <f t="shared" si="7"/>
        <v>-742.01250000000027</v>
      </c>
      <c r="S28" s="9"/>
      <c r="T28" s="9"/>
      <c r="U28" s="9"/>
      <c r="V28" s="9"/>
      <c r="W28" s="9"/>
    </row>
    <row r="29" spans="1:23" x14ac:dyDescent="0.25">
      <c r="A29" s="4" t="s">
        <v>1020</v>
      </c>
      <c r="B29" s="9">
        <v>3177.12</v>
      </c>
      <c r="E29" s="90"/>
      <c r="F29" s="90"/>
      <c r="G29" s="90"/>
      <c r="H29" s="90"/>
      <c r="I29" s="90"/>
      <c r="O29" s="83">
        <f t="shared" ref="O29" si="8">B29-C29-D29-E29-F29-G29-H29-I29-J29-K29-L29-M29-N29</f>
        <v>3177.12</v>
      </c>
      <c r="P29" s="9" t="b">
        <f t="shared" ref="P29" si="9">B29=O29</f>
        <v>1</v>
      </c>
      <c r="Q29" s="60">
        <f t="shared" ref="Q29" si="10">(B29/8)*5</f>
        <v>1985.6999999999998</v>
      </c>
      <c r="R29" s="9">
        <f t="shared" ref="R29" si="11">O29-Q29</f>
        <v>1191.42</v>
      </c>
      <c r="S29" s="9"/>
      <c r="T29" s="9"/>
      <c r="U29" s="9"/>
      <c r="V29" s="9"/>
      <c r="W29" s="9"/>
    </row>
    <row r="30" spans="1:23" x14ac:dyDescent="0.25">
      <c r="A30" s="4" t="s">
        <v>293</v>
      </c>
      <c r="B30" s="9">
        <v>4194.28</v>
      </c>
      <c r="F30" s="9">
        <v>2000</v>
      </c>
      <c r="H30" s="9">
        <v>500</v>
      </c>
      <c r="I30" s="9">
        <v>1213.3399999999999</v>
      </c>
      <c r="O30" s="83">
        <f t="shared" si="0"/>
        <v>480.93999999999983</v>
      </c>
      <c r="P30" s="9" t="b">
        <f t="shared" si="1"/>
        <v>0</v>
      </c>
      <c r="Q30" s="60">
        <f t="shared" si="2"/>
        <v>2621.4249999999997</v>
      </c>
      <c r="R30" s="9">
        <f t="shared" si="7"/>
        <v>-2140.4849999999997</v>
      </c>
      <c r="S30" s="9"/>
      <c r="T30" s="9"/>
      <c r="U30" s="9"/>
      <c r="V30" s="9"/>
      <c r="W30" s="9"/>
    </row>
    <row r="31" spans="1:23" x14ac:dyDescent="0.25">
      <c r="A31" s="4" t="s">
        <v>165</v>
      </c>
      <c r="B31" s="9">
        <v>5784.25</v>
      </c>
      <c r="F31" s="9">
        <v>1000</v>
      </c>
      <c r="G31" s="9">
        <v>1129.53</v>
      </c>
      <c r="O31" s="83">
        <f t="shared" si="0"/>
        <v>3654.7200000000003</v>
      </c>
      <c r="P31" s="9" t="b">
        <f t="shared" si="1"/>
        <v>0</v>
      </c>
      <c r="Q31" s="60">
        <f t="shared" si="2"/>
        <v>3615.15625</v>
      </c>
      <c r="R31" s="9">
        <f t="shared" si="7"/>
        <v>39.563750000000255</v>
      </c>
      <c r="S31" s="9"/>
      <c r="T31" s="9"/>
      <c r="U31" s="9"/>
      <c r="V31" s="9"/>
      <c r="W31" s="9"/>
    </row>
    <row r="32" spans="1:23" x14ac:dyDescent="0.25">
      <c r="A32" s="4" t="s">
        <v>304</v>
      </c>
      <c r="B32" s="9">
        <v>959.81</v>
      </c>
      <c r="E32" s="90"/>
      <c r="F32" s="90"/>
      <c r="G32" s="90"/>
      <c r="O32" s="83">
        <f t="shared" ref="O32" si="12">B32-C32-D32-E32-F32-G32-H32-I32-J32-K32-L32-M32-N32</f>
        <v>959.81</v>
      </c>
      <c r="P32" s="9" t="b">
        <f t="shared" ref="P32" si="13">B32=O32</f>
        <v>1</v>
      </c>
      <c r="Q32" s="60">
        <f t="shared" ref="Q32" si="14">(B32/8)*5</f>
        <v>599.88124999999991</v>
      </c>
      <c r="R32" s="9">
        <f t="shared" ref="R32" si="15">O32-Q32</f>
        <v>359.92875000000004</v>
      </c>
      <c r="S32" s="9"/>
      <c r="T32" s="9"/>
      <c r="U32" s="9"/>
      <c r="V32" s="9"/>
      <c r="W32" s="9"/>
    </row>
    <row r="33" spans="1:23" x14ac:dyDescent="0.25">
      <c r="A33" s="35" t="s">
        <v>946</v>
      </c>
      <c r="B33" s="28">
        <v>4874.09</v>
      </c>
      <c r="F33" s="9">
        <v>609.26</v>
      </c>
      <c r="G33" s="9">
        <v>624.02</v>
      </c>
      <c r="H33" s="9">
        <v>557.35</v>
      </c>
      <c r="I33" s="9">
        <v>792.79</v>
      </c>
      <c r="O33" s="83">
        <f>B33-C33-D33-E33-F33-G33-H33-I33-J33-K33-L33-M33-N33</f>
        <v>2290.67</v>
      </c>
      <c r="P33" s="9" t="b">
        <f t="shared" ref="P33:P50" si="16">B33=O33</f>
        <v>0</v>
      </c>
      <c r="Q33" s="60">
        <f t="shared" si="2"/>
        <v>3046.3062500000001</v>
      </c>
      <c r="R33" s="9">
        <f t="shared" si="7"/>
        <v>-755.63625000000002</v>
      </c>
      <c r="S33" s="9"/>
      <c r="T33" s="9"/>
      <c r="U33" s="9"/>
      <c r="V33" s="9"/>
      <c r="W33" s="9"/>
    </row>
    <row r="34" spans="1:23" x14ac:dyDescent="0.25">
      <c r="A34" s="4" t="s">
        <v>987</v>
      </c>
      <c r="B34" s="9">
        <v>959.81</v>
      </c>
      <c r="F34" s="9">
        <v>479.81</v>
      </c>
      <c r="O34" s="83">
        <f t="shared" ref="O34:O50" si="17">B34-C34-D34-E34-F34-G34-H34-I34-J34-K34-L34-M34-N34</f>
        <v>479.99999999999994</v>
      </c>
      <c r="P34" s="9" t="b">
        <f t="shared" si="16"/>
        <v>0</v>
      </c>
      <c r="Q34" s="60">
        <f t="shared" si="2"/>
        <v>599.88124999999991</v>
      </c>
      <c r="R34" s="9">
        <f t="shared" si="7"/>
        <v>-119.88124999999997</v>
      </c>
      <c r="S34" s="9"/>
      <c r="T34" s="9"/>
      <c r="U34" s="9"/>
      <c r="V34" s="9"/>
      <c r="W34" s="9"/>
    </row>
    <row r="35" spans="1:23" x14ac:dyDescent="0.25">
      <c r="A35" s="4" t="s">
        <v>108</v>
      </c>
      <c r="B35" s="9">
        <f>4906.09+1183.13</f>
        <v>6089.22</v>
      </c>
      <c r="F35" s="9">
        <v>687.24</v>
      </c>
      <c r="G35" s="9">
        <v>702.23</v>
      </c>
      <c r="H35" s="9">
        <v>608.91999999999996</v>
      </c>
      <c r="I35" s="9">
        <v>609.57000000000005</v>
      </c>
      <c r="O35" s="83">
        <f t="shared" si="17"/>
        <v>3481.2599999999998</v>
      </c>
      <c r="P35" s="9" t="b">
        <f t="shared" si="16"/>
        <v>0</v>
      </c>
      <c r="Q35" s="60">
        <f t="shared" si="2"/>
        <v>3805.7625000000003</v>
      </c>
      <c r="R35" s="9">
        <f t="shared" si="7"/>
        <v>-324.50250000000051</v>
      </c>
      <c r="S35" s="9"/>
      <c r="T35" s="9"/>
      <c r="U35" s="9"/>
      <c r="V35" s="9"/>
      <c r="W35" s="9"/>
    </row>
    <row r="36" spans="1:23" x14ac:dyDescent="0.25">
      <c r="A36" s="4" t="s">
        <v>891</v>
      </c>
      <c r="B36" s="9">
        <v>4846.09</v>
      </c>
      <c r="F36" s="9">
        <v>538</v>
      </c>
      <c r="G36" s="9">
        <v>911.68</v>
      </c>
      <c r="H36" s="9">
        <v>485.2</v>
      </c>
      <c r="I36" s="9">
        <v>800</v>
      </c>
      <c r="O36" s="83">
        <f t="shared" si="17"/>
        <v>2111.2100000000005</v>
      </c>
      <c r="P36" s="9" t="b">
        <f t="shared" si="16"/>
        <v>0</v>
      </c>
      <c r="Q36" s="60">
        <f t="shared" si="2"/>
        <v>3028.8062500000001</v>
      </c>
      <c r="R36" s="9">
        <f t="shared" si="7"/>
        <v>-917.5962499999996</v>
      </c>
      <c r="S36" s="9"/>
      <c r="T36" s="9"/>
      <c r="U36" s="9"/>
      <c r="V36" s="9"/>
      <c r="W36" s="9"/>
    </row>
    <row r="37" spans="1:23" x14ac:dyDescent="0.25">
      <c r="A37" s="4" t="s">
        <v>300</v>
      </c>
      <c r="B37" s="9">
        <v>4906.09</v>
      </c>
      <c r="E37" s="9">
        <v>500</v>
      </c>
      <c r="F37" s="9">
        <v>500</v>
      </c>
      <c r="G37" s="9">
        <v>506.41</v>
      </c>
      <c r="H37" s="9">
        <v>500</v>
      </c>
      <c r="O37" s="9">
        <f t="shared" si="17"/>
        <v>2899.6800000000003</v>
      </c>
      <c r="P37" s="9" t="b">
        <f t="shared" si="16"/>
        <v>0</v>
      </c>
      <c r="Q37" s="60">
        <f t="shared" si="2"/>
        <v>3066.3062500000001</v>
      </c>
      <c r="R37" s="9">
        <f t="shared" si="7"/>
        <v>-166.6262499999998</v>
      </c>
      <c r="S37" s="9"/>
      <c r="T37" s="9"/>
      <c r="U37" s="9"/>
      <c r="V37" s="9"/>
      <c r="W37" s="9"/>
    </row>
    <row r="38" spans="1:23" x14ac:dyDescent="0.25">
      <c r="A38" s="4" t="s">
        <v>705</v>
      </c>
      <c r="B38" s="9">
        <v>5784.25</v>
      </c>
      <c r="F38" s="9">
        <v>578.42999999999995</v>
      </c>
      <c r="O38" s="9">
        <f t="shared" si="17"/>
        <v>5205.82</v>
      </c>
      <c r="P38" s="9" t="b">
        <f t="shared" si="16"/>
        <v>0</v>
      </c>
      <c r="Q38" s="60">
        <f t="shared" si="2"/>
        <v>3615.15625</v>
      </c>
      <c r="R38" s="9">
        <f t="shared" si="7"/>
        <v>1590.6637499999997</v>
      </c>
      <c r="S38" s="9"/>
      <c r="T38" s="9"/>
      <c r="U38" s="9"/>
      <c r="V38" s="9"/>
      <c r="W38" s="9"/>
    </row>
    <row r="39" spans="1:23" x14ac:dyDescent="0.25">
      <c r="A39" s="88" t="s">
        <v>67</v>
      </c>
      <c r="B39" s="9">
        <v>4762</v>
      </c>
      <c r="D39" s="9">
        <f>550+550</f>
        <v>1100</v>
      </c>
      <c r="E39" s="9">
        <v>550</v>
      </c>
      <c r="F39" s="9">
        <f>550+38.33</f>
        <v>588.33000000000004</v>
      </c>
      <c r="G39" s="9">
        <f>550</f>
        <v>550</v>
      </c>
      <c r="H39" s="87">
        <f>550+51.66</f>
        <v>601.66</v>
      </c>
      <c r="I39" s="28">
        <v>550</v>
      </c>
      <c r="O39" s="83">
        <f>B39-C39-D39-E39-F39-G39-H39-I39-J39-K39-L39-M39-N39</f>
        <v>822.01000000000022</v>
      </c>
      <c r="P39" s="9" t="b">
        <f t="shared" si="16"/>
        <v>0</v>
      </c>
      <c r="Q39" s="60">
        <f t="shared" si="2"/>
        <v>2976.25</v>
      </c>
      <c r="R39" s="9">
        <f t="shared" si="7"/>
        <v>-2154.2399999999998</v>
      </c>
      <c r="S39" s="9"/>
      <c r="T39" s="87" t="s">
        <v>1015</v>
      </c>
      <c r="U39" s="9"/>
      <c r="V39" s="9"/>
      <c r="W39" s="9"/>
    </row>
    <row r="40" spans="1:23" x14ac:dyDescent="0.25">
      <c r="A40" t="s">
        <v>801</v>
      </c>
      <c r="B40" s="9">
        <v>5907.22</v>
      </c>
      <c r="E40" s="9">
        <v>1407.22</v>
      </c>
      <c r="F40" s="9">
        <v>1500</v>
      </c>
      <c r="G40" s="9">
        <v>951.79</v>
      </c>
      <c r="H40" s="28"/>
      <c r="I40" s="28">
        <v>514.08000000000004</v>
      </c>
      <c r="O40" s="83">
        <f t="shared" si="17"/>
        <v>1534.13</v>
      </c>
      <c r="P40" s="9" t="b">
        <f t="shared" si="16"/>
        <v>0</v>
      </c>
      <c r="Q40" s="60">
        <f t="shared" si="2"/>
        <v>3692.0125000000003</v>
      </c>
      <c r="R40" s="9">
        <f t="shared" si="7"/>
        <v>-2157.8825000000002</v>
      </c>
      <c r="S40" s="9"/>
      <c r="T40" s="9"/>
      <c r="U40" s="9"/>
      <c r="V40" s="9"/>
      <c r="W40" s="9"/>
    </row>
    <row r="41" spans="1:23" x14ac:dyDescent="0.25">
      <c r="A41" s="35" t="s">
        <v>317</v>
      </c>
      <c r="B41" s="9">
        <v>5784.25</v>
      </c>
      <c r="C41" s="9">
        <v>500</v>
      </c>
      <c r="D41" s="9">
        <v>500</v>
      </c>
      <c r="E41" s="9">
        <v>500</v>
      </c>
      <c r="F41" s="9">
        <v>500</v>
      </c>
      <c r="G41" s="9">
        <v>500</v>
      </c>
      <c r="H41" s="9">
        <f>103.32+500</f>
        <v>603.31999999999994</v>
      </c>
      <c r="I41" s="9">
        <v>500</v>
      </c>
      <c r="O41" s="83">
        <f t="shared" si="17"/>
        <v>2180.9300000000003</v>
      </c>
      <c r="P41" s="9" t="b">
        <f t="shared" si="16"/>
        <v>0</v>
      </c>
      <c r="Q41" s="60">
        <f t="shared" si="2"/>
        <v>3615.15625</v>
      </c>
      <c r="R41" s="9">
        <f t="shared" si="7"/>
        <v>-1434.2262499999997</v>
      </c>
      <c r="S41" s="9"/>
      <c r="T41" s="9"/>
      <c r="U41" s="9"/>
      <c r="V41" s="9"/>
      <c r="W41" s="9"/>
    </row>
    <row r="42" spans="1:23" x14ac:dyDescent="0.25">
      <c r="A42" s="38" t="s">
        <v>254</v>
      </c>
      <c r="B42" s="9">
        <v>5068.53</v>
      </c>
      <c r="C42" s="28"/>
      <c r="D42" s="28"/>
      <c r="E42" s="28">
        <v>500</v>
      </c>
      <c r="F42" s="28">
        <v>500</v>
      </c>
      <c r="G42" s="28"/>
      <c r="H42" s="28"/>
      <c r="I42" s="28">
        <v>750</v>
      </c>
      <c r="J42" s="28"/>
      <c r="K42" s="28"/>
      <c r="L42" s="28"/>
      <c r="M42" s="28"/>
      <c r="N42" s="28"/>
      <c r="O42" s="83">
        <f t="shared" si="17"/>
        <v>3318.5299999999997</v>
      </c>
      <c r="P42" s="9" t="b">
        <f t="shared" si="16"/>
        <v>0</v>
      </c>
      <c r="Q42" s="60">
        <f t="shared" si="2"/>
        <v>3167.8312499999997</v>
      </c>
      <c r="R42" s="9">
        <f t="shared" si="7"/>
        <v>150.69875000000002</v>
      </c>
      <c r="S42" s="9"/>
      <c r="T42" s="9"/>
      <c r="U42" s="9"/>
      <c r="V42" s="9"/>
      <c r="W42" s="9"/>
    </row>
    <row r="43" spans="1:23" x14ac:dyDescent="0.25">
      <c r="A43" t="s">
        <v>882</v>
      </c>
      <c r="B43" s="9">
        <v>4846.09</v>
      </c>
      <c r="C43" s="28"/>
      <c r="D43" s="28"/>
      <c r="E43" s="28"/>
      <c r="F43" s="28">
        <v>485</v>
      </c>
      <c r="G43" s="28">
        <v>526.66</v>
      </c>
      <c r="H43" s="28"/>
      <c r="I43" s="28">
        <v>871.09</v>
      </c>
      <c r="J43" s="28"/>
      <c r="K43" s="28"/>
      <c r="L43" s="28"/>
      <c r="M43" s="28"/>
      <c r="N43" s="28"/>
      <c r="O43" s="83">
        <f t="shared" si="17"/>
        <v>2963.34</v>
      </c>
      <c r="P43" s="9" t="b">
        <f t="shared" si="16"/>
        <v>0</v>
      </c>
      <c r="Q43" s="60">
        <f t="shared" si="2"/>
        <v>3028.8062500000001</v>
      </c>
      <c r="R43" s="9">
        <f t="shared" si="7"/>
        <v>-65.466249999999945</v>
      </c>
      <c r="S43" s="9"/>
      <c r="T43" s="9"/>
      <c r="U43" s="9"/>
      <c r="V43" s="9"/>
      <c r="W43" s="9"/>
    </row>
    <row r="44" spans="1:23" x14ac:dyDescent="0.25">
      <c r="A44" s="4" t="s">
        <v>190</v>
      </c>
      <c r="B44" s="9">
        <f>5870.49+1154.99</f>
        <v>7025.48</v>
      </c>
      <c r="D44" s="9">
        <v>573</v>
      </c>
      <c r="F44" s="9">
        <v>573</v>
      </c>
      <c r="G44" s="9">
        <v>583</v>
      </c>
      <c r="H44" s="9">
        <v>1000</v>
      </c>
      <c r="O44" s="83">
        <f t="shared" si="17"/>
        <v>4296.4799999999996</v>
      </c>
      <c r="P44" s="9" t="b">
        <f t="shared" si="16"/>
        <v>0</v>
      </c>
      <c r="Q44" s="60">
        <f t="shared" si="2"/>
        <v>4390.9249999999993</v>
      </c>
      <c r="R44" s="9">
        <f t="shared" si="7"/>
        <v>-94.444999999999709</v>
      </c>
      <c r="S44" s="9"/>
      <c r="T44" s="9"/>
      <c r="U44" s="9"/>
      <c r="V44" s="9"/>
      <c r="W44" s="9"/>
    </row>
    <row r="45" spans="1:23" x14ac:dyDescent="0.25">
      <c r="A45" t="s">
        <v>758</v>
      </c>
      <c r="B45" s="9">
        <v>4194.28</v>
      </c>
      <c r="F45" s="9">
        <v>724.77</v>
      </c>
      <c r="G45" s="9">
        <v>800</v>
      </c>
      <c r="I45" s="9">
        <v>553.25</v>
      </c>
      <c r="O45" s="83">
        <f t="shared" si="17"/>
        <v>2116.2599999999998</v>
      </c>
      <c r="P45" s="9" t="b">
        <f>B45=O45</f>
        <v>0</v>
      </c>
      <c r="Q45" s="60">
        <f t="shared" si="2"/>
        <v>2621.4249999999997</v>
      </c>
      <c r="R45" s="9">
        <f>O45-Q45</f>
        <v>-505.16499999999996</v>
      </c>
      <c r="S45" s="9"/>
      <c r="T45" s="9"/>
      <c r="U45" s="9"/>
      <c r="V45" s="9"/>
      <c r="W45" s="9"/>
    </row>
    <row r="46" spans="1:23" x14ac:dyDescent="0.25">
      <c r="A46" s="4" t="s">
        <v>1011</v>
      </c>
      <c r="B46" s="9">
        <v>2738.05</v>
      </c>
      <c r="E46" s="90"/>
      <c r="F46" s="90"/>
      <c r="G46" s="90"/>
      <c r="H46" s="90"/>
      <c r="O46" s="83">
        <f t="shared" si="17"/>
        <v>2738.05</v>
      </c>
      <c r="P46" s="9" t="b">
        <f>B46=O46</f>
        <v>1</v>
      </c>
      <c r="Q46" s="60">
        <f t="shared" si="2"/>
        <v>1711.28125</v>
      </c>
      <c r="R46" s="9">
        <f>O46-Q46</f>
        <v>1026.7687500000002</v>
      </c>
      <c r="S46" s="9"/>
      <c r="T46" s="9"/>
      <c r="U46" s="9"/>
      <c r="V46" s="9"/>
      <c r="W46" s="9"/>
    </row>
    <row r="47" spans="1:23" x14ac:dyDescent="0.25">
      <c r="A47" s="4" t="s">
        <v>777</v>
      </c>
      <c r="B47" s="9">
        <v>3769.64</v>
      </c>
      <c r="F47" s="9">
        <v>2000</v>
      </c>
      <c r="O47" s="83">
        <f t="shared" si="17"/>
        <v>1769.6399999999999</v>
      </c>
      <c r="P47" s="9" t="b">
        <f t="shared" si="16"/>
        <v>0</v>
      </c>
      <c r="Q47" s="60">
        <f t="shared" si="2"/>
        <v>2356.0250000000001</v>
      </c>
      <c r="R47" s="9">
        <f t="shared" si="7"/>
        <v>-586.38500000000022</v>
      </c>
      <c r="S47" s="9"/>
      <c r="T47" s="9"/>
      <c r="U47" s="9"/>
      <c r="V47" s="9"/>
      <c r="W47" s="9"/>
    </row>
    <row r="48" spans="1:23" x14ac:dyDescent="0.25">
      <c r="A48" s="4" t="s">
        <v>223</v>
      </c>
      <c r="B48" s="9">
        <v>3947.41</v>
      </c>
      <c r="E48" s="9">
        <v>3334.8</v>
      </c>
      <c r="O48" s="83">
        <f t="shared" si="17"/>
        <v>612.60999999999967</v>
      </c>
      <c r="P48" s="9" t="b">
        <f t="shared" si="16"/>
        <v>0</v>
      </c>
      <c r="Q48" s="60">
        <f t="shared" si="2"/>
        <v>2467.1312499999999</v>
      </c>
      <c r="R48" s="9">
        <f t="shared" si="7"/>
        <v>-1854.5212500000002</v>
      </c>
      <c r="S48" s="9"/>
      <c r="T48" s="9"/>
      <c r="U48" s="9"/>
      <c r="V48" s="9"/>
      <c r="W48" s="9"/>
    </row>
    <row r="49" spans="1:23" x14ac:dyDescent="0.25">
      <c r="A49" s="4" t="s">
        <v>776</v>
      </c>
      <c r="B49" s="9">
        <v>3316.13</v>
      </c>
      <c r="F49" s="9">
        <v>500</v>
      </c>
      <c r="O49" s="83">
        <f t="shared" si="17"/>
        <v>2816.13</v>
      </c>
      <c r="P49" s="9" t="b">
        <f t="shared" si="16"/>
        <v>0</v>
      </c>
      <c r="Q49" s="60">
        <f t="shared" si="2"/>
        <v>2072.5812500000002</v>
      </c>
      <c r="R49" s="9">
        <f t="shared" si="7"/>
        <v>743.54874999999993</v>
      </c>
      <c r="S49" s="9"/>
      <c r="T49" s="9"/>
      <c r="U49" s="9"/>
      <c r="V49" s="9"/>
      <c r="W49" s="9"/>
    </row>
    <row r="50" spans="1:23" x14ac:dyDescent="0.25">
      <c r="A50" s="4" t="s">
        <v>398</v>
      </c>
      <c r="B50" s="9">
        <v>4846.09</v>
      </c>
      <c r="F50" s="9">
        <v>500</v>
      </c>
      <c r="I50" s="9">
        <v>2000</v>
      </c>
      <c r="O50" s="83">
        <f t="shared" si="17"/>
        <v>2346.09</v>
      </c>
      <c r="P50" s="9" t="b">
        <f t="shared" si="16"/>
        <v>0</v>
      </c>
      <c r="Q50" s="60">
        <f t="shared" si="2"/>
        <v>3028.8062500000001</v>
      </c>
      <c r="R50" s="9">
        <f t="shared" si="7"/>
        <v>-682.71624999999995</v>
      </c>
    </row>
    <row r="51" spans="1:23" s="6" customFormat="1" x14ac:dyDescent="0.25">
      <c r="B51" s="36">
        <f t="shared" ref="B51:O51" si="18">SUM(B7:B50)</f>
        <v>202363.21</v>
      </c>
      <c r="C51" s="36">
        <f t="shared" si="18"/>
        <v>500</v>
      </c>
      <c r="D51" s="36">
        <f t="shared" si="18"/>
        <v>3517.9</v>
      </c>
      <c r="E51" s="36">
        <f t="shared" si="18"/>
        <v>17343.310000000001</v>
      </c>
      <c r="F51" s="36">
        <f t="shared" si="18"/>
        <v>22894.02</v>
      </c>
      <c r="G51" s="36">
        <f t="shared" si="18"/>
        <v>16354.18</v>
      </c>
      <c r="H51" s="36">
        <f t="shared" si="18"/>
        <v>24072.899999999998</v>
      </c>
      <c r="I51" s="36">
        <f t="shared" si="18"/>
        <v>16362.339999999998</v>
      </c>
      <c r="J51" s="36">
        <f t="shared" si="18"/>
        <v>0</v>
      </c>
      <c r="K51" s="36">
        <f t="shared" si="18"/>
        <v>0</v>
      </c>
      <c r="L51" s="36">
        <f t="shared" si="18"/>
        <v>0</v>
      </c>
      <c r="M51" s="36">
        <f t="shared" si="18"/>
        <v>0</v>
      </c>
      <c r="N51" s="36">
        <f t="shared" si="18"/>
        <v>0</v>
      </c>
      <c r="O51" s="36">
        <f t="shared" si="18"/>
        <v>101318.56000000001</v>
      </c>
      <c r="P51" s="9"/>
      <c r="Q51" s="58"/>
      <c r="R51" s="9"/>
      <c r="S51" s="47"/>
      <c r="T51" s="47"/>
      <c r="U51" s="47"/>
      <c r="V51" s="47"/>
      <c r="W51" s="47"/>
    </row>
    <row r="52" spans="1:23" x14ac:dyDescent="0.25">
      <c r="P52" s="9"/>
      <c r="Q52" s="58"/>
      <c r="R52" s="9"/>
      <c r="S52" s="9"/>
      <c r="T52" s="9"/>
      <c r="U52" s="9"/>
      <c r="V52" s="9"/>
      <c r="W52" s="9"/>
    </row>
  </sheetData>
  <autoFilter ref="A3:R52" xr:uid="{00000000-0009-0000-0000-000003000000}"/>
  <mergeCells count="1">
    <mergeCell ref="C2:N2"/>
  </mergeCells>
  <pageMargins left="0.7" right="0.7" top="0.75" bottom="0.75" header="0.3" footer="0.3"/>
  <pageSetup scale="5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D80"/>
  <sheetViews>
    <sheetView zoomScale="80" zoomScaleNormal="80" workbookViewId="0">
      <pane ySplit="1" topLeftCell="A50" activePane="bottomLeft" state="frozen"/>
      <selection pane="bottomLeft" activeCell="A63" sqref="A63:XFD63"/>
    </sheetView>
  </sheetViews>
  <sheetFormatPr defaultRowHeight="15" x14ac:dyDescent="0.25"/>
  <cols>
    <col min="1" max="1" width="27.140625" customWidth="1"/>
    <col min="2" max="2" width="17.7109375" customWidth="1"/>
    <col min="3" max="3" width="30.5703125" customWidth="1"/>
    <col min="4" max="4" width="73" customWidth="1"/>
  </cols>
  <sheetData>
    <row r="1" spans="1:4" s="6" customFormat="1" x14ac:dyDescent="0.25">
      <c r="A1" s="11" t="s">
        <v>668</v>
      </c>
      <c r="B1" s="11" t="s">
        <v>584</v>
      </c>
      <c r="C1" s="11" t="s">
        <v>674</v>
      </c>
      <c r="D1" s="11" t="s">
        <v>697</v>
      </c>
    </row>
    <row r="2" spans="1:4" x14ac:dyDescent="0.25">
      <c r="A2" t="s">
        <v>51</v>
      </c>
      <c r="B2" t="s">
        <v>17</v>
      </c>
      <c r="C2" t="s">
        <v>873</v>
      </c>
      <c r="D2" t="s">
        <v>935</v>
      </c>
    </row>
    <row r="3" spans="1:4" x14ac:dyDescent="0.25">
      <c r="A3" t="s">
        <v>942</v>
      </c>
      <c r="B3" t="s">
        <v>7</v>
      </c>
      <c r="C3" t="s">
        <v>433</v>
      </c>
      <c r="D3" t="s">
        <v>943</v>
      </c>
    </row>
    <row r="4" spans="1:4" x14ac:dyDescent="0.25">
      <c r="A4" t="s">
        <v>269</v>
      </c>
      <c r="B4" t="s">
        <v>7</v>
      </c>
      <c r="C4" t="s">
        <v>944</v>
      </c>
      <c r="D4" t="s">
        <v>945</v>
      </c>
    </row>
    <row r="5" spans="1:4" x14ac:dyDescent="0.25">
      <c r="A5" t="s">
        <v>226</v>
      </c>
      <c r="B5" t="s">
        <v>14</v>
      </c>
      <c r="C5" t="s">
        <v>944</v>
      </c>
      <c r="D5" t="s">
        <v>945</v>
      </c>
    </row>
    <row r="6" spans="1:4" x14ac:dyDescent="0.25">
      <c r="A6" t="s">
        <v>946</v>
      </c>
      <c r="B6" t="s">
        <v>7</v>
      </c>
      <c r="C6" t="s">
        <v>579</v>
      </c>
      <c r="D6" t="s">
        <v>947</v>
      </c>
    </row>
    <row r="7" spans="1:4" x14ac:dyDescent="0.25">
      <c r="A7" t="s">
        <v>735</v>
      </c>
      <c r="B7" t="s">
        <v>9</v>
      </c>
      <c r="C7" t="s">
        <v>944</v>
      </c>
      <c r="D7" t="s">
        <v>949</v>
      </c>
    </row>
    <row r="8" spans="1:4" x14ac:dyDescent="0.25">
      <c r="A8" s="4" t="s">
        <v>213</v>
      </c>
      <c r="B8" t="s">
        <v>14</v>
      </c>
      <c r="C8" t="s">
        <v>944</v>
      </c>
    </row>
    <row r="9" spans="1:4" x14ac:dyDescent="0.25">
      <c r="A9" t="s">
        <v>88</v>
      </c>
      <c r="B9" t="s">
        <v>9</v>
      </c>
      <c r="C9" t="s">
        <v>944</v>
      </c>
    </row>
    <row r="10" spans="1:4" x14ac:dyDescent="0.25">
      <c r="A10" t="s">
        <v>879</v>
      </c>
      <c r="B10" t="s">
        <v>25</v>
      </c>
      <c r="C10" t="s">
        <v>944</v>
      </c>
    </row>
    <row r="11" spans="1:4" x14ac:dyDescent="0.25">
      <c r="A11" t="s">
        <v>729</v>
      </c>
      <c r="B11" t="s">
        <v>14</v>
      </c>
      <c r="C11" t="s">
        <v>944</v>
      </c>
    </row>
    <row r="12" spans="1:4" x14ac:dyDescent="0.25">
      <c r="A12" s="4" t="s">
        <v>950</v>
      </c>
      <c r="B12" t="s">
        <v>25</v>
      </c>
      <c r="C12" t="s">
        <v>579</v>
      </c>
      <c r="D12" t="s">
        <v>947</v>
      </c>
    </row>
    <row r="13" spans="1:4" x14ac:dyDescent="0.25">
      <c r="A13" t="s">
        <v>954</v>
      </c>
      <c r="B13" t="s">
        <v>25</v>
      </c>
      <c r="C13" t="s">
        <v>579</v>
      </c>
      <c r="D13" t="s">
        <v>947</v>
      </c>
    </row>
    <row r="14" spans="1:4" x14ac:dyDescent="0.25">
      <c r="A14" t="s">
        <v>956</v>
      </c>
      <c r="B14" t="s">
        <v>25</v>
      </c>
      <c r="C14" t="s">
        <v>579</v>
      </c>
      <c r="D14" t="s">
        <v>976</v>
      </c>
    </row>
    <row r="15" spans="1:4" x14ac:dyDescent="0.25">
      <c r="A15" t="s">
        <v>958</v>
      </c>
      <c r="B15" t="s">
        <v>25</v>
      </c>
      <c r="C15" t="s">
        <v>579</v>
      </c>
      <c r="D15" t="s">
        <v>957</v>
      </c>
    </row>
    <row r="16" spans="1:4" x14ac:dyDescent="0.25">
      <c r="A16" t="s">
        <v>961</v>
      </c>
      <c r="B16" t="s">
        <v>7</v>
      </c>
      <c r="C16" t="s">
        <v>579</v>
      </c>
      <c r="D16" t="s">
        <v>947</v>
      </c>
    </row>
    <row r="17" spans="1:4" x14ac:dyDescent="0.25">
      <c r="A17" t="s">
        <v>858</v>
      </c>
      <c r="B17" t="s">
        <v>20</v>
      </c>
      <c r="C17" t="s">
        <v>944</v>
      </c>
    </row>
    <row r="18" spans="1:4" x14ac:dyDescent="0.25">
      <c r="A18" t="s">
        <v>34</v>
      </c>
      <c r="B18" t="s">
        <v>25</v>
      </c>
      <c r="C18" t="s">
        <v>433</v>
      </c>
    </row>
    <row r="19" spans="1:4" x14ac:dyDescent="0.25">
      <c r="A19" s="4" t="s">
        <v>111</v>
      </c>
      <c r="B19" t="s">
        <v>11</v>
      </c>
      <c r="C19" t="s">
        <v>433</v>
      </c>
    </row>
    <row r="20" spans="1:4" x14ac:dyDescent="0.25">
      <c r="A20" s="4" t="s">
        <v>120</v>
      </c>
      <c r="B20" t="s">
        <v>29</v>
      </c>
      <c r="C20" t="s">
        <v>944</v>
      </c>
      <c r="D20" t="s">
        <v>963</v>
      </c>
    </row>
    <row r="21" spans="1:4" x14ac:dyDescent="0.25">
      <c r="A21" s="35" t="s">
        <v>849</v>
      </c>
      <c r="B21" t="s">
        <v>19</v>
      </c>
      <c r="C21" t="s">
        <v>944</v>
      </c>
    </row>
    <row r="22" spans="1:4" x14ac:dyDescent="0.25">
      <c r="A22" s="4" t="s">
        <v>673</v>
      </c>
      <c r="B22" t="s">
        <v>17</v>
      </c>
      <c r="C22" t="s">
        <v>944</v>
      </c>
    </row>
    <row r="23" spans="1:4" x14ac:dyDescent="0.25">
      <c r="A23" s="4" t="s">
        <v>803</v>
      </c>
      <c r="B23" t="s">
        <v>7</v>
      </c>
      <c r="C23" t="s">
        <v>964</v>
      </c>
    </row>
    <row r="24" spans="1:4" x14ac:dyDescent="0.25">
      <c r="A24" s="4" t="s">
        <v>965</v>
      </c>
      <c r="B24" t="s">
        <v>7</v>
      </c>
      <c r="C24" t="s">
        <v>964</v>
      </c>
    </row>
    <row r="25" spans="1:4" x14ac:dyDescent="0.25">
      <c r="A25" s="4" t="s">
        <v>123</v>
      </c>
      <c r="B25" t="s">
        <v>7</v>
      </c>
      <c r="C25" t="s">
        <v>964</v>
      </c>
    </row>
    <row r="26" spans="1:4" x14ac:dyDescent="0.25">
      <c r="A26" s="4" t="s">
        <v>967</v>
      </c>
      <c r="B26" t="s">
        <v>25</v>
      </c>
      <c r="C26" t="s">
        <v>579</v>
      </c>
      <c r="D26" t="s">
        <v>974</v>
      </c>
    </row>
    <row r="27" spans="1:4" x14ac:dyDescent="0.25">
      <c r="A27" s="4" t="s">
        <v>385</v>
      </c>
      <c r="B27" t="s">
        <v>14</v>
      </c>
      <c r="C27" t="s">
        <v>433</v>
      </c>
    </row>
    <row r="28" spans="1:4" x14ac:dyDescent="0.25">
      <c r="A28" t="s">
        <v>733</v>
      </c>
      <c r="B28" t="s">
        <v>19</v>
      </c>
      <c r="C28" t="s">
        <v>944</v>
      </c>
    </row>
    <row r="29" spans="1:4" x14ac:dyDescent="0.25">
      <c r="A29" t="s">
        <v>966</v>
      </c>
      <c r="B29" t="s">
        <v>25</v>
      </c>
      <c r="C29" t="s">
        <v>579</v>
      </c>
      <c r="D29" t="s">
        <v>969</v>
      </c>
    </row>
    <row r="30" spans="1:4" x14ac:dyDescent="0.25">
      <c r="A30" t="s">
        <v>236</v>
      </c>
      <c r="B30" t="s">
        <v>14</v>
      </c>
      <c r="C30" t="s">
        <v>433</v>
      </c>
    </row>
    <row r="31" spans="1:4" x14ac:dyDescent="0.25">
      <c r="A31" t="s">
        <v>249</v>
      </c>
      <c r="B31" t="s">
        <v>7</v>
      </c>
      <c r="C31" t="s">
        <v>944</v>
      </c>
    </row>
    <row r="32" spans="1:4" x14ac:dyDescent="0.25">
      <c r="A32" s="4" t="s">
        <v>101</v>
      </c>
      <c r="B32" t="s">
        <v>25</v>
      </c>
      <c r="C32" t="s">
        <v>970</v>
      </c>
    </row>
    <row r="33" spans="1:4" x14ac:dyDescent="0.25">
      <c r="A33" s="4" t="s">
        <v>973</v>
      </c>
      <c r="B33" t="s">
        <v>7</v>
      </c>
      <c r="C33" t="s">
        <v>579</v>
      </c>
      <c r="D33" t="s">
        <v>974</v>
      </c>
    </row>
    <row r="34" spans="1:4" x14ac:dyDescent="0.25">
      <c r="A34" s="4" t="s">
        <v>91</v>
      </c>
      <c r="B34" t="s">
        <v>7</v>
      </c>
      <c r="C34" t="s">
        <v>870</v>
      </c>
      <c r="D34" t="s">
        <v>968</v>
      </c>
    </row>
    <row r="35" spans="1:4" x14ac:dyDescent="0.25">
      <c r="A35" s="4" t="s">
        <v>975</v>
      </c>
      <c r="B35" t="s">
        <v>17</v>
      </c>
      <c r="C35" t="s">
        <v>579</v>
      </c>
    </row>
    <row r="36" spans="1:4" x14ac:dyDescent="0.25">
      <c r="A36" s="4" t="s">
        <v>133</v>
      </c>
      <c r="B36" t="s">
        <v>9</v>
      </c>
      <c r="C36" t="s">
        <v>433</v>
      </c>
    </row>
    <row r="37" spans="1:4" x14ac:dyDescent="0.25">
      <c r="A37" s="35" t="s">
        <v>197</v>
      </c>
      <c r="B37" t="s">
        <v>9</v>
      </c>
      <c r="C37" t="s">
        <v>978</v>
      </c>
    </row>
    <row r="38" spans="1:4" x14ac:dyDescent="0.25">
      <c r="A38" s="4" t="s">
        <v>979</v>
      </c>
      <c r="B38" t="s">
        <v>17</v>
      </c>
      <c r="C38" t="s">
        <v>579</v>
      </c>
    </row>
    <row r="39" spans="1:4" x14ac:dyDescent="0.25">
      <c r="A39" s="35" t="s">
        <v>627</v>
      </c>
      <c r="B39" t="s">
        <v>7</v>
      </c>
      <c r="C39" t="s">
        <v>944</v>
      </c>
      <c r="D39" t="s">
        <v>980</v>
      </c>
    </row>
    <row r="40" spans="1:4" x14ac:dyDescent="0.25">
      <c r="A40" t="s">
        <v>941</v>
      </c>
      <c r="B40" t="s">
        <v>7</v>
      </c>
      <c r="C40" t="s">
        <v>944</v>
      </c>
    </row>
    <row r="41" spans="1:4" x14ac:dyDescent="0.25">
      <c r="A41" s="4" t="s">
        <v>228</v>
      </c>
      <c r="B41" t="s">
        <v>25</v>
      </c>
      <c r="C41" t="s">
        <v>433</v>
      </c>
      <c r="D41" t="s">
        <v>981</v>
      </c>
    </row>
    <row r="42" spans="1:4" x14ac:dyDescent="0.25">
      <c r="A42" s="35" t="s">
        <v>210</v>
      </c>
      <c r="B42" t="s">
        <v>7</v>
      </c>
      <c r="C42" t="s">
        <v>579</v>
      </c>
      <c r="D42" t="s">
        <v>968</v>
      </c>
    </row>
    <row r="43" spans="1:4" x14ac:dyDescent="0.25">
      <c r="A43" s="35" t="s">
        <v>982</v>
      </c>
      <c r="B43" t="s">
        <v>7</v>
      </c>
      <c r="C43" t="s">
        <v>579</v>
      </c>
      <c r="D43" t="s">
        <v>968</v>
      </c>
    </row>
    <row r="44" spans="1:4" x14ac:dyDescent="0.25">
      <c r="A44" s="4" t="s">
        <v>136</v>
      </c>
      <c r="B44" t="s">
        <v>7</v>
      </c>
      <c r="C44" t="s">
        <v>985</v>
      </c>
    </row>
    <row r="45" spans="1:4" x14ac:dyDescent="0.25">
      <c r="A45" t="s">
        <v>306</v>
      </c>
      <c r="B45" t="s">
        <v>7</v>
      </c>
      <c r="C45" t="s">
        <v>433</v>
      </c>
    </row>
    <row r="46" spans="1:4" x14ac:dyDescent="0.25">
      <c r="A46" t="s">
        <v>340</v>
      </c>
      <c r="B46" t="s">
        <v>25</v>
      </c>
      <c r="C46" t="s">
        <v>944</v>
      </c>
    </row>
    <row r="47" spans="1:4" x14ac:dyDescent="0.25">
      <c r="A47" s="4" t="s">
        <v>162</v>
      </c>
      <c r="B47" t="s">
        <v>9</v>
      </c>
      <c r="C47" t="s">
        <v>433</v>
      </c>
    </row>
    <row r="48" spans="1:4" x14ac:dyDescent="0.25">
      <c r="A48" s="4" t="s">
        <v>311</v>
      </c>
      <c r="B48" t="s">
        <v>25</v>
      </c>
      <c r="C48" t="s">
        <v>944</v>
      </c>
    </row>
    <row r="49" spans="1:4" x14ac:dyDescent="0.25">
      <c r="A49" t="s">
        <v>104</v>
      </c>
      <c r="B49" t="s">
        <v>11</v>
      </c>
      <c r="C49" t="s">
        <v>944</v>
      </c>
    </row>
    <row r="50" spans="1:4" x14ac:dyDescent="0.25">
      <c r="A50" t="s">
        <v>869</v>
      </c>
      <c r="B50" t="s">
        <v>17</v>
      </c>
      <c r="C50" t="s">
        <v>944</v>
      </c>
    </row>
    <row r="51" spans="1:4" x14ac:dyDescent="0.25">
      <c r="A51" s="4" t="s">
        <v>987</v>
      </c>
      <c r="B51" t="s">
        <v>17</v>
      </c>
      <c r="C51" t="s">
        <v>579</v>
      </c>
    </row>
    <row r="52" spans="1:4" x14ac:dyDescent="0.25">
      <c r="A52" s="4" t="s">
        <v>430</v>
      </c>
      <c r="B52" t="s">
        <v>9</v>
      </c>
      <c r="C52" t="s">
        <v>944</v>
      </c>
    </row>
    <row r="53" spans="1:4" x14ac:dyDescent="0.25">
      <c r="A53" s="4" t="s">
        <v>159</v>
      </c>
      <c r="B53" t="s">
        <v>989</v>
      </c>
      <c r="C53" t="s">
        <v>433</v>
      </c>
    </row>
    <row r="54" spans="1:4" x14ac:dyDescent="0.25">
      <c r="A54" s="4" t="s">
        <v>170</v>
      </c>
      <c r="B54" t="s">
        <v>7</v>
      </c>
      <c r="C54" t="s">
        <v>433</v>
      </c>
    </row>
    <row r="55" spans="1:4" x14ac:dyDescent="0.25">
      <c r="A55" s="4" t="s">
        <v>123</v>
      </c>
      <c r="B55" t="s">
        <v>7</v>
      </c>
      <c r="C55" t="s">
        <v>993</v>
      </c>
    </row>
    <row r="56" spans="1:4" x14ac:dyDescent="0.25">
      <c r="A56" s="4" t="s">
        <v>995</v>
      </c>
      <c r="B56" t="s">
        <v>25</v>
      </c>
      <c r="C56" t="s">
        <v>579</v>
      </c>
    </row>
    <row r="57" spans="1:4" x14ac:dyDescent="0.25">
      <c r="A57" s="4" t="s">
        <v>394</v>
      </c>
      <c r="B57" t="s">
        <v>11</v>
      </c>
      <c r="C57" t="s">
        <v>993</v>
      </c>
    </row>
    <row r="58" spans="1:4" x14ac:dyDescent="0.25">
      <c r="A58" s="4" t="s">
        <v>810</v>
      </c>
      <c r="B58" t="s">
        <v>25</v>
      </c>
      <c r="C58" t="s">
        <v>944</v>
      </c>
    </row>
    <row r="59" spans="1:4" x14ac:dyDescent="0.25">
      <c r="A59" s="4" t="s">
        <v>87</v>
      </c>
      <c r="B59" t="s">
        <v>7</v>
      </c>
      <c r="C59" t="s">
        <v>944</v>
      </c>
    </row>
    <row r="60" spans="1:4" x14ac:dyDescent="0.25">
      <c r="A60" t="s">
        <v>611</v>
      </c>
      <c r="B60" t="s">
        <v>25</v>
      </c>
      <c r="C60" t="s">
        <v>944</v>
      </c>
    </row>
    <row r="61" spans="1:4" x14ac:dyDescent="0.25">
      <c r="A61" s="4" t="s">
        <v>540</v>
      </c>
      <c r="B61" t="s">
        <v>7</v>
      </c>
      <c r="C61" t="s">
        <v>433</v>
      </c>
    </row>
    <row r="62" spans="1:4" x14ac:dyDescent="0.25">
      <c r="A62" s="4" t="s">
        <v>1004</v>
      </c>
      <c r="B62" t="s">
        <v>17</v>
      </c>
      <c r="C62" t="s">
        <v>579</v>
      </c>
    </row>
    <row r="63" spans="1:4" x14ac:dyDescent="0.25">
      <c r="A63" s="4" t="s">
        <v>304</v>
      </c>
      <c r="B63" t="s">
        <v>17</v>
      </c>
      <c r="C63" t="s">
        <v>579</v>
      </c>
    </row>
    <row r="64" spans="1:4" x14ac:dyDescent="0.25">
      <c r="A64" s="4" t="s">
        <v>1006</v>
      </c>
      <c r="B64" t="s">
        <v>25</v>
      </c>
      <c r="C64" t="s">
        <v>579</v>
      </c>
      <c r="D64" t="s">
        <v>968</v>
      </c>
    </row>
    <row r="65" spans="1:4" x14ac:dyDescent="0.25">
      <c r="A65" t="s">
        <v>251</v>
      </c>
      <c r="B65" t="s">
        <v>7</v>
      </c>
      <c r="C65" t="s">
        <v>830</v>
      </c>
    </row>
    <row r="66" spans="1:4" x14ac:dyDescent="0.25">
      <c r="A66" t="s">
        <v>175</v>
      </c>
      <c r="B66" t="s">
        <v>7</v>
      </c>
      <c r="C66" t="s">
        <v>881</v>
      </c>
    </row>
    <row r="67" spans="1:4" x14ac:dyDescent="0.25">
      <c r="A67" s="4" t="s">
        <v>1009</v>
      </c>
      <c r="B67" t="s">
        <v>7</v>
      </c>
      <c r="C67" t="s">
        <v>579</v>
      </c>
      <c r="D67" t="s">
        <v>968</v>
      </c>
    </row>
    <row r="68" spans="1:4" x14ac:dyDescent="0.25">
      <c r="A68" s="4" t="s">
        <v>1010</v>
      </c>
      <c r="B68" t="s">
        <v>17</v>
      </c>
      <c r="C68" t="s">
        <v>579</v>
      </c>
    </row>
    <row r="69" spans="1:4" x14ac:dyDescent="0.25">
      <c r="A69" s="94" t="s">
        <v>1011</v>
      </c>
      <c r="B69" t="s">
        <v>7</v>
      </c>
      <c r="C69" t="s">
        <v>579</v>
      </c>
      <c r="D69" t="s">
        <v>968</v>
      </c>
    </row>
    <row r="70" spans="1:4" x14ac:dyDescent="0.25">
      <c r="A70" t="s">
        <v>1014</v>
      </c>
      <c r="B70" t="s">
        <v>25</v>
      </c>
      <c r="C70" t="s">
        <v>579</v>
      </c>
      <c r="D70" t="s">
        <v>968</v>
      </c>
    </row>
    <row r="71" spans="1:4" x14ac:dyDescent="0.25">
      <c r="A71" s="72" t="s">
        <v>1017</v>
      </c>
      <c r="B71" t="s">
        <v>7</v>
      </c>
      <c r="C71" t="s">
        <v>1018</v>
      </c>
      <c r="D71" t="s">
        <v>1019</v>
      </c>
    </row>
    <row r="72" spans="1:4" x14ac:dyDescent="0.25">
      <c r="A72" s="4" t="s">
        <v>1020</v>
      </c>
      <c r="B72" t="s">
        <v>25</v>
      </c>
      <c r="C72" t="s">
        <v>579</v>
      </c>
      <c r="D72" t="s">
        <v>968</v>
      </c>
    </row>
    <row r="75" spans="1:4" x14ac:dyDescent="0.25">
      <c r="A75" s="4"/>
    </row>
    <row r="80" spans="1:4" x14ac:dyDescent="0.25">
      <c r="A80" s="4"/>
    </row>
  </sheetData>
  <autoFilter ref="A1:D74" xr:uid="{00000000-0009-0000-0000-000004000000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K22"/>
  <sheetViews>
    <sheetView zoomScale="90" zoomScaleNormal="90" workbookViewId="0">
      <selection activeCell="F7" sqref="F7"/>
    </sheetView>
  </sheetViews>
  <sheetFormatPr defaultRowHeight="15" x14ac:dyDescent="0.25"/>
  <cols>
    <col min="1" max="1" width="18" customWidth="1"/>
    <col min="2" max="2" width="18" style="2" bestFit="1" customWidth="1"/>
    <col min="3" max="3" width="10.7109375" style="2" bestFit="1" customWidth="1"/>
    <col min="4" max="4" width="9.7109375" style="2" bestFit="1" customWidth="1"/>
    <col min="5" max="5" width="10.7109375" style="2" bestFit="1" customWidth="1"/>
    <col min="6" max="6" width="9.7109375" style="2" bestFit="1" customWidth="1"/>
    <col min="7" max="7" width="10.7109375" style="2" bestFit="1" customWidth="1"/>
    <col min="8" max="8" width="9.7109375" style="2" bestFit="1" customWidth="1"/>
    <col min="9" max="9" width="10.7109375" style="2" bestFit="1" customWidth="1"/>
    <col min="10" max="10" width="9.7109375" style="2" bestFit="1" customWidth="1"/>
    <col min="11" max="11" width="9.42578125" style="2" bestFit="1" customWidth="1"/>
  </cols>
  <sheetData>
    <row r="1" spans="1:11" s="6" customFormat="1" x14ac:dyDescent="0.25">
      <c r="A1" s="6" t="s">
        <v>23</v>
      </c>
      <c r="B1" s="5" t="s">
        <v>883</v>
      </c>
      <c r="C1" s="5" t="s">
        <v>884</v>
      </c>
      <c r="D1" s="5" t="s">
        <v>885</v>
      </c>
      <c r="E1" s="5" t="s">
        <v>886</v>
      </c>
      <c r="F1" s="5" t="s">
        <v>887</v>
      </c>
      <c r="G1" s="5" t="s">
        <v>888</v>
      </c>
      <c r="H1" s="5" t="s">
        <v>889</v>
      </c>
      <c r="I1" s="5" t="s">
        <v>959</v>
      </c>
      <c r="J1" s="5" t="s">
        <v>960</v>
      </c>
      <c r="K1" s="5" t="s">
        <v>732</v>
      </c>
    </row>
    <row r="2" spans="1:11" x14ac:dyDescent="0.25">
      <c r="A2" t="s">
        <v>882</v>
      </c>
      <c r="B2" s="68">
        <v>3500</v>
      </c>
      <c r="C2" s="68">
        <v>1750</v>
      </c>
      <c r="D2" s="68">
        <v>1750</v>
      </c>
      <c r="E2" s="68">
        <v>1750</v>
      </c>
      <c r="F2" s="79">
        <v>1750</v>
      </c>
      <c r="G2" s="68">
        <v>0</v>
      </c>
      <c r="H2" s="68"/>
      <c r="I2" s="68">
        <v>0</v>
      </c>
      <c r="J2" s="68"/>
      <c r="K2" s="68">
        <f t="shared" ref="K2:K7" si="0">B2-D2-F2-H2</f>
        <v>0</v>
      </c>
    </row>
    <row r="3" spans="1:11" x14ac:dyDescent="0.25">
      <c r="A3" t="s">
        <v>891</v>
      </c>
      <c r="B3" s="68">
        <v>2500</v>
      </c>
      <c r="C3" s="68">
        <v>1250</v>
      </c>
      <c r="D3" s="68">
        <v>1250</v>
      </c>
      <c r="E3" s="68">
        <v>1250</v>
      </c>
      <c r="F3" s="79">
        <v>1250</v>
      </c>
      <c r="G3" s="68">
        <v>0</v>
      </c>
      <c r="H3" s="68"/>
      <c r="I3" s="68">
        <v>0</v>
      </c>
      <c r="J3" s="68"/>
      <c r="K3" s="68">
        <f t="shared" si="0"/>
        <v>0</v>
      </c>
    </row>
    <row r="4" spans="1:11" x14ac:dyDescent="0.25">
      <c r="A4" t="s">
        <v>958</v>
      </c>
      <c r="B4" s="68">
        <v>3000</v>
      </c>
      <c r="C4" s="68">
        <v>0</v>
      </c>
      <c r="D4" s="68">
        <v>0</v>
      </c>
      <c r="E4" s="68">
        <v>990</v>
      </c>
      <c r="F4" s="79">
        <v>990</v>
      </c>
      <c r="G4" s="68">
        <v>990</v>
      </c>
      <c r="H4" s="68"/>
      <c r="I4" s="68">
        <v>1020</v>
      </c>
      <c r="J4" s="68"/>
      <c r="K4" s="68">
        <f t="shared" si="0"/>
        <v>2010</v>
      </c>
    </row>
    <row r="5" spans="1:11" x14ac:dyDescent="0.25">
      <c r="A5" t="s">
        <v>967</v>
      </c>
      <c r="B5" s="68">
        <v>3500</v>
      </c>
      <c r="C5" s="68"/>
      <c r="D5" s="68"/>
      <c r="E5" s="68">
        <f>3500*0.33</f>
        <v>1155</v>
      </c>
      <c r="F5" s="68">
        <v>1155</v>
      </c>
      <c r="G5" s="68">
        <f>3500*0.33</f>
        <v>1155</v>
      </c>
      <c r="H5" s="68"/>
      <c r="I5" s="68">
        <f>3500*0.34</f>
        <v>1190</v>
      </c>
      <c r="J5" s="68"/>
      <c r="K5" s="68">
        <f t="shared" si="0"/>
        <v>2345</v>
      </c>
    </row>
    <row r="6" spans="1:11" x14ac:dyDescent="0.25">
      <c r="A6" s="4" t="s">
        <v>973</v>
      </c>
      <c r="B6" s="68">
        <v>3500</v>
      </c>
      <c r="C6" s="68"/>
      <c r="D6" s="68"/>
      <c r="E6" s="68">
        <f>3500/2</f>
        <v>1750</v>
      </c>
      <c r="F6" s="68">
        <v>1750</v>
      </c>
      <c r="G6" s="68">
        <f>3500/2</f>
        <v>1750</v>
      </c>
      <c r="H6" s="68"/>
      <c r="I6" s="68">
        <v>0</v>
      </c>
      <c r="J6" s="68"/>
      <c r="K6" s="68">
        <f t="shared" si="0"/>
        <v>1750</v>
      </c>
    </row>
    <row r="7" spans="1:11" x14ac:dyDescent="0.25">
      <c r="A7" t="s">
        <v>956</v>
      </c>
      <c r="B7" s="68">
        <v>3000</v>
      </c>
      <c r="C7" s="68"/>
      <c r="D7" s="68"/>
      <c r="E7" s="68">
        <f>3000/2</f>
        <v>1500</v>
      </c>
      <c r="F7" s="68">
        <v>1500</v>
      </c>
      <c r="G7" s="68">
        <f>3000/2</f>
        <v>1500</v>
      </c>
      <c r="H7" s="68"/>
      <c r="I7" s="68"/>
      <c r="J7" s="68"/>
      <c r="K7" s="68">
        <f t="shared" si="0"/>
        <v>1500</v>
      </c>
    </row>
    <row r="8" spans="1:11" x14ac:dyDescent="0.25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1:11" x14ac:dyDescent="0.25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1:11" x14ac:dyDescent="0.25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1:11" x14ac:dyDescent="0.25">
      <c r="B11" s="68"/>
      <c r="C11" s="68"/>
      <c r="D11" s="68"/>
      <c r="E11" s="68"/>
      <c r="F11" s="68"/>
      <c r="G11" s="68"/>
      <c r="H11" s="68"/>
      <c r="I11" s="68"/>
      <c r="J11" s="68"/>
      <c r="K11" s="68"/>
    </row>
    <row r="12" spans="1:11" x14ac:dyDescent="0.25">
      <c r="B12" s="68"/>
      <c r="C12" s="68"/>
      <c r="D12" s="68"/>
      <c r="E12" s="68"/>
      <c r="F12" s="68"/>
      <c r="G12" s="68"/>
      <c r="H12" s="68"/>
      <c r="I12" s="68"/>
      <c r="J12" s="68"/>
      <c r="K12" s="68"/>
    </row>
    <row r="13" spans="1:11" x14ac:dyDescent="0.25">
      <c r="B13" s="68"/>
      <c r="C13" s="68"/>
      <c r="D13" s="68"/>
      <c r="E13" s="68"/>
      <c r="F13" s="68"/>
      <c r="G13" s="68"/>
      <c r="H13" s="68"/>
      <c r="I13" s="68"/>
      <c r="J13" s="68"/>
      <c r="K13" s="68"/>
    </row>
    <row r="14" spans="1:11" x14ac:dyDescent="0.25">
      <c r="B14" s="68"/>
      <c r="C14" s="68"/>
      <c r="D14" s="68"/>
      <c r="E14" s="68"/>
      <c r="F14" s="68"/>
      <c r="G14" s="68"/>
      <c r="H14" s="68"/>
      <c r="I14" s="68"/>
      <c r="J14" s="68"/>
      <c r="K14" s="68"/>
    </row>
    <row r="15" spans="1:11" x14ac:dyDescent="0.25">
      <c r="B15" s="68"/>
      <c r="C15" s="68"/>
      <c r="D15" s="68"/>
      <c r="E15" s="68"/>
      <c r="F15" s="68"/>
      <c r="G15" s="68"/>
      <c r="H15" s="68"/>
      <c r="I15" s="68"/>
      <c r="J15" s="68"/>
      <c r="K15" s="68"/>
    </row>
    <row r="16" spans="1:11" x14ac:dyDescent="0.25">
      <c r="B16" s="68"/>
      <c r="C16" s="68"/>
      <c r="D16" s="68"/>
      <c r="E16" s="68"/>
      <c r="F16" s="68"/>
      <c r="G16" s="68"/>
      <c r="H16" s="68"/>
      <c r="I16" s="68"/>
      <c r="J16" s="68"/>
      <c r="K16" s="68"/>
    </row>
    <row r="17" spans="2:11" x14ac:dyDescent="0.25">
      <c r="B17" s="68"/>
      <c r="C17" s="68"/>
      <c r="D17" s="68"/>
      <c r="E17" s="68"/>
      <c r="F17" s="68"/>
      <c r="G17" s="68"/>
      <c r="H17" s="68"/>
      <c r="I17" s="68"/>
      <c r="J17" s="68"/>
      <c r="K17" s="68"/>
    </row>
    <row r="18" spans="2:11" x14ac:dyDescent="0.25">
      <c r="B18" s="68"/>
      <c r="C18" s="68"/>
      <c r="D18" s="68"/>
      <c r="E18" s="68"/>
      <c r="F18" s="68"/>
      <c r="G18" s="68"/>
      <c r="H18" s="68"/>
      <c r="I18" s="68"/>
      <c r="J18" s="68"/>
      <c r="K18" s="68"/>
    </row>
    <row r="19" spans="2:11" x14ac:dyDescent="0.25">
      <c r="B19" s="68"/>
      <c r="C19" s="68"/>
      <c r="D19" s="68"/>
      <c r="E19" s="68"/>
      <c r="F19" s="68"/>
      <c r="G19" s="68"/>
      <c r="H19" s="68"/>
      <c r="I19" s="68"/>
      <c r="J19" s="68"/>
      <c r="K19" s="68"/>
    </row>
    <row r="20" spans="2:11" x14ac:dyDescent="0.25">
      <c r="B20" s="68"/>
      <c r="C20" s="68"/>
      <c r="D20" s="68"/>
      <c r="E20" s="68"/>
      <c r="F20" s="68"/>
      <c r="G20" s="68"/>
      <c r="H20" s="68"/>
      <c r="I20" s="68"/>
      <c r="J20" s="68"/>
      <c r="K20" s="68"/>
    </row>
    <row r="21" spans="2:11" x14ac:dyDescent="0.25">
      <c r="B21" s="68"/>
      <c r="C21" s="68"/>
      <c r="D21" s="68"/>
      <c r="E21" s="68"/>
      <c r="F21" s="68"/>
      <c r="G21" s="68"/>
      <c r="H21" s="68"/>
      <c r="I21" s="68"/>
      <c r="J21" s="68"/>
      <c r="K21" s="68"/>
    </row>
    <row r="22" spans="2:11" x14ac:dyDescent="0.25">
      <c r="B22" s="68"/>
      <c r="C22" s="68"/>
      <c r="D22" s="68"/>
      <c r="E22" s="68"/>
      <c r="F22" s="68"/>
      <c r="G22" s="68"/>
      <c r="H22" s="68"/>
      <c r="I22" s="68"/>
      <c r="J22" s="68"/>
      <c r="K22" s="6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T430"/>
  <sheetViews>
    <sheetView workbookViewId="0">
      <pane xSplit="1" ySplit="3" topLeftCell="B196" activePane="bottomRight" state="frozen"/>
      <selection activeCell="B28" sqref="B28"/>
      <selection pane="topRight" activeCell="B28" sqref="B28"/>
      <selection pane="bottomLeft" activeCell="B28" sqref="B28"/>
      <selection pane="bottomRight" activeCell="C209" sqref="C209"/>
    </sheetView>
  </sheetViews>
  <sheetFormatPr defaultRowHeight="15" x14ac:dyDescent="0.25"/>
  <cols>
    <col min="1" max="1" width="26.42578125" customWidth="1"/>
    <col min="2" max="3" width="11.5703125" style="22" customWidth="1"/>
    <col min="4" max="4" width="17.28515625" style="22" customWidth="1"/>
    <col min="5" max="5" width="11.5703125" style="22" customWidth="1"/>
    <col min="6" max="6" width="13.5703125" style="13" customWidth="1"/>
    <col min="7" max="7" width="11" style="20" customWidth="1"/>
    <col min="8" max="8" width="12.85546875" style="20" customWidth="1"/>
    <col min="9" max="10" width="11.42578125" style="20" customWidth="1"/>
    <col min="11" max="11" width="8.7109375" style="2" customWidth="1"/>
    <col min="12" max="12" width="7.7109375" style="2" customWidth="1"/>
    <col min="13" max="14" width="9.7109375" style="2" customWidth="1"/>
    <col min="15" max="15" width="15.85546875" customWidth="1"/>
    <col min="16" max="16" width="13" style="14" hidden="1" customWidth="1"/>
    <col min="17" max="17" width="13.7109375" bestFit="1" customWidth="1"/>
    <col min="18" max="19" width="8.85546875" customWidth="1"/>
    <col min="20" max="20" width="12.140625" customWidth="1"/>
  </cols>
  <sheetData>
    <row r="1" spans="1:17" x14ac:dyDescent="0.25">
      <c r="A1" s="6"/>
    </row>
    <row r="2" spans="1:17" x14ac:dyDescent="0.25">
      <c r="A2" s="34" t="s">
        <v>0</v>
      </c>
      <c r="B2" s="12"/>
      <c r="C2" s="12"/>
      <c r="D2" s="12"/>
      <c r="E2" s="12"/>
      <c r="G2" s="13"/>
      <c r="H2" s="13"/>
      <c r="I2" s="13"/>
      <c r="J2" s="13"/>
    </row>
    <row r="3" spans="1:17" ht="30" x14ac:dyDescent="0.25">
      <c r="A3" s="1" t="s">
        <v>1</v>
      </c>
      <c r="B3" s="15" t="s">
        <v>584</v>
      </c>
      <c r="C3" s="15" t="s">
        <v>344</v>
      </c>
      <c r="D3" s="15" t="s">
        <v>349</v>
      </c>
      <c r="E3" s="15" t="s">
        <v>350</v>
      </c>
      <c r="F3" s="16" t="s">
        <v>3</v>
      </c>
      <c r="G3" s="16" t="s">
        <v>18</v>
      </c>
      <c r="H3" s="16" t="s">
        <v>4</v>
      </c>
      <c r="I3" s="16" t="s">
        <v>5</v>
      </c>
      <c r="J3" s="16" t="s">
        <v>20</v>
      </c>
      <c r="K3" s="1" t="s">
        <v>525</v>
      </c>
      <c r="L3" s="3" t="s">
        <v>6</v>
      </c>
      <c r="M3" s="1" t="s">
        <v>15</v>
      </c>
      <c r="N3" s="1" t="s">
        <v>435</v>
      </c>
      <c r="O3" s="1" t="s">
        <v>345</v>
      </c>
      <c r="P3" s="10" t="s">
        <v>346</v>
      </c>
      <c r="Q3" s="1" t="s">
        <v>549</v>
      </c>
    </row>
    <row r="4" spans="1:17" x14ac:dyDescent="0.25">
      <c r="A4" s="35" t="s">
        <v>311</v>
      </c>
      <c r="B4" s="17" t="s">
        <v>25</v>
      </c>
      <c r="C4" s="17" t="s">
        <v>347</v>
      </c>
      <c r="D4" s="17">
        <v>2021</v>
      </c>
      <c r="E4" s="23" t="s">
        <v>352</v>
      </c>
      <c r="F4" s="18"/>
      <c r="G4" s="18"/>
      <c r="H4" s="18"/>
      <c r="I4" s="18"/>
      <c r="J4" s="18"/>
      <c r="K4" s="7" t="b">
        <f>IFERROR(+VLOOKUP(A4,Lockers!D:F,3,FALSE),FALSE)</f>
        <v>0</v>
      </c>
      <c r="L4" s="7" t="b">
        <f>IFERROR(+VLOOKUP(A4,BagStorage!A:D,3,FALSE),FALSE)</f>
        <v>0</v>
      </c>
      <c r="M4" s="29">
        <v>533</v>
      </c>
      <c r="N4" s="29"/>
      <c r="O4" t="s">
        <v>10</v>
      </c>
      <c r="P4" s="14">
        <v>44610</v>
      </c>
    </row>
    <row r="5" spans="1:17" x14ac:dyDescent="0.25">
      <c r="A5" s="35" t="s">
        <v>90</v>
      </c>
      <c r="B5" s="17" t="s">
        <v>25</v>
      </c>
      <c r="C5" s="17" t="s">
        <v>347</v>
      </c>
      <c r="D5" s="17">
        <v>2015</v>
      </c>
      <c r="E5" s="24" t="s">
        <v>353</v>
      </c>
      <c r="F5" s="18"/>
      <c r="G5" s="18"/>
      <c r="H5" s="18"/>
      <c r="I5" s="18"/>
      <c r="J5" s="18"/>
      <c r="K5" s="7" t="b">
        <f>IFERROR(+VLOOKUP(A5,Lockers!D:F,3,FALSE),FALSE)</f>
        <v>0</v>
      </c>
      <c r="L5" s="7" t="b">
        <f>IFERROR(+VLOOKUP(A5,BagStorage!A:D,3,FALSE),FALSE)</f>
        <v>0</v>
      </c>
      <c r="M5" s="29">
        <v>533</v>
      </c>
      <c r="N5" s="29"/>
      <c r="O5" t="s">
        <v>10</v>
      </c>
      <c r="P5" s="14">
        <v>44592</v>
      </c>
    </row>
    <row r="6" spans="1:17" x14ac:dyDescent="0.25">
      <c r="A6" s="35" t="s">
        <v>269</v>
      </c>
      <c r="B6" s="17" t="s">
        <v>11</v>
      </c>
      <c r="C6" s="17" t="s">
        <v>347</v>
      </c>
      <c r="D6" s="17">
        <v>2011</v>
      </c>
      <c r="E6" s="17"/>
      <c r="F6" s="18"/>
      <c r="G6" s="18"/>
      <c r="H6" s="18"/>
      <c r="I6" s="18"/>
      <c r="J6" s="18"/>
      <c r="K6" s="7" t="b">
        <f>IFERROR(+VLOOKUP(A6,Lockers!D:F,3,FALSE),FALSE)</f>
        <v>0</v>
      </c>
      <c r="L6" s="7" t="b">
        <f>IFERROR(+VLOOKUP(A6,BagStorage!A:D,3,FALSE),FALSE)</f>
        <v>0</v>
      </c>
      <c r="M6" s="29">
        <v>373</v>
      </c>
      <c r="N6" s="29"/>
      <c r="O6" t="s">
        <v>10</v>
      </c>
    </row>
    <row r="7" spans="1:17" x14ac:dyDescent="0.25">
      <c r="A7" s="35" t="s">
        <v>294</v>
      </c>
      <c r="B7" s="17" t="s">
        <v>19</v>
      </c>
      <c r="C7" s="17" t="s">
        <v>347</v>
      </c>
      <c r="D7" s="17">
        <v>2017</v>
      </c>
      <c r="E7" s="24" t="s">
        <v>354</v>
      </c>
      <c r="F7" s="18"/>
      <c r="G7" s="18"/>
      <c r="H7" s="18"/>
      <c r="I7" s="18"/>
      <c r="J7" s="18"/>
      <c r="K7" s="7" t="b">
        <f>IFERROR(+VLOOKUP(A7,Lockers!D:F,3,FALSE),FALSE)</f>
        <v>0</v>
      </c>
      <c r="L7" s="7" t="b">
        <f>IFERROR(+VLOOKUP(A7,BagStorage!A:D,3,FALSE),FALSE)</f>
        <v>0</v>
      </c>
      <c r="M7" s="29" t="s">
        <v>526</v>
      </c>
      <c r="N7" s="29"/>
      <c r="O7" t="s">
        <v>10</v>
      </c>
    </row>
    <row r="8" spans="1:17" x14ac:dyDescent="0.25">
      <c r="A8" s="35" t="s">
        <v>210</v>
      </c>
      <c r="B8" s="17" t="s">
        <v>26</v>
      </c>
      <c r="C8" s="17" t="s">
        <v>347</v>
      </c>
      <c r="D8" s="17">
        <v>2020</v>
      </c>
      <c r="E8" s="24" t="s">
        <v>355</v>
      </c>
      <c r="F8" s="16"/>
      <c r="G8" s="16"/>
      <c r="H8" s="16"/>
      <c r="I8" s="16"/>
      <c r="J8" s="16"/>
      <c r="K8" s="7" t="b">
        <f>IFERROR(+VLOOKUP(A8,Lockers!D:F,3,FALSE),FALSE)</f>
        <v>0</v>
      </c>
      <c r="L8" s="7" t="b">
        <f>IFERROR(+VLOOKUP(A8,BagStorage!A:D,3,FALSE),FALSE)</f>
        <v>0</v>
      </c>
      <c r="M8" s="29" t="s">
        <v>526</v>
      </c>
      <c r="N8" s="29"/>
      <c r="O8" t="s">
        <v>580</v>
      </c>
    </row>
    <row r="9" spans="1:17" x14ac:dyDescent="0.25">
      <c r="A9" s="35" t="s">
        <v>177</v>
      </c>
      <c r="B9" s="17" t="s">
        <v>7</v>
      </c>
      <c r="C9" s="17" t="s">
        <v>347</v>
      </c>
      <c r="D9" s="17">
        <v>2012</v>
      </c>
      <c r="E9" s="17"/>
      <c r="F9" s="18"/>
      <c r="G9" s="18"/>
      <c r="H9" s="18"/>
      <c r="I9" s="18"/>
      <c r="J9" s="18"/>
      <c r="K9" s="7" t="b">
        <f>IFERROR(+VLOOKUP(A9,Lockers!D:F,3,FALSE),FALSE)</f>
        <v>1</v>
      </c>
      <c r="L9" s="7" t="b">
        <f>IFERROR(+VLOOKUP(A9,BagStorage!A:D,3,FALSE),FALSE)</f>
        <v>0</v>
      </c>
      <c r="M9" s="29">
        <v>533</v>
      </c>
      <c r="N9" s="29"/>
      <c r="O9" t="s">
        <v>10</v>
      </c>
    </row>
    <row r="10" spans="1:17" x14ac:dyDescent="0.25">
      <c r="A10" s="35" t="s">
        <v>27</v>
      </c>
      <c r="B10" s="17" t="s">
        <v>12</v>
      </c>
      <c r="C10" s="17" t="s">
        <v>347</v>
      </c>
      <c r="D10" s="17">
        <v>2016</v>
      </c>
      <c r="E10" s="24" t="s">
        <v>362</v>
      </c>
      <c r="F10" s="18"/>
      <c r="G10" s="18"/>
      <c r="H10" s="18"/>
      <c r="I10" s="18"/>
      <c r="J10" s="18"/>
      <c r="K10" s="7" t="b">
        <f>IFERROR(+VLOOKUP(A10,Lockers!D:F,3,FALSE),FALSE)</f>
        <v>0</v>
      </c>
      <c r="L10" s="7" t="b">
        <f>IFERROR(+VLOOKUP(A10,BagStorage!A:D,3,FALSE),FALSE)</f>
        <v>0</v>
      </c>
      <c r="M10" s="29">
        <v>533</v>
      </c>
      <c r="N10" s="29"/>
      <c r="O10" t="s">
        <v>10</v>
      </c>
      <c r="P10" s="14">
        <v>44579</v>
      </c>
    </row>
    <row r="11" spans="1:17" x14ac:dyDescent="0.25">
      <c r="A11" s="35" t="s">
        <v>429</v>
      </c>
      <c r="B11" s="17" t="s">
        <v>14</v>
      </c>
      <c r="C11" s="17" t="s">
        <v>347</v>
      </c>
      <c r="D11" s="17"/>
      <c r="E11" s="17"/>
      <c r="F11" s="18"/>
      <c r="G11" s="18"/>
      <c r="H11" s="18"/>
      <c r="I11" s="18"/>
      <c r="J11" s="18"/>
      <c r="K11" s="7" t="b">
        <f>IFERROR(+VLOOKUP(A11,Lockers!D:F,3,FALSE),FALSE)</f>
        <v>0</v>
      </c>
      <c r="L11" s="7" t="b">
        <f>IFERROR(+VLOOKUP(A11,BagStorage!A:D,3,FALSE),FALSE)</f>
        <v>0</v>
      </c>
      <c r="M11" s="29">
        <v>533</v>
      </c>
      <c r="N11" s="29"/>
      <c r="O11" t="s">
        <v>10</v>
      </c>
      <c r="P11" s="14">
        <v>44665</v>
      </c>
    </row>
    <row r="12" spans="1:17" x14ac:dyDescent="0.25">
      <c r="A12" s="35" t="s">
        <v>65</v>
      </c>
      <c r="B12" s="12" t="s">
        <v>7</v>
      </c>
      <c r="C12" s="17" t="s">
        <v>347</v>
      </c>
      <c r="D12" s="12">
        <v>2014</v>
      </c>
      <c r="E12" s="12"/>
      <c r="F12" s="18" t="s">
        <v>68</v>
      </c>
      <c r="G12" s="18"/>
      <c r="H12" s="18"/>
      <c r="I12" s="18"/>
      <c r="J12" s="18"/>
      <c r="K12" s="7" t="b">
        <f>IFERROR(+VLOOKUP(A12,Lockers!D:F,3,FALSE),FALSE)</f>
        <v>1</v>
      </c>
      <c r="L12" s="7" t="b">
        <f>IFERROR(+VLOOKUP(A12,BagStorage!A:D,3,FALSE),FALSE)</f>
        <v>0</v>
      </c>
      <c r="M12" s="29">
        <v>533</v>
      </c>
      <c r="N12" s="29"/>
      <c r="O12" t="s">
        <v>10</v>
      </c>
    </row>
    <row r="13" spans="1:17" x14ac:dyDescent="0.25">
      <c r="A13" s="35" t="s">
        <v>574</v>
      </c>
      <c r="B13" s="12" t="s">
        <v>25</v>
      </c>
      <c r="C13" s="17" t="s">
        <v>347</v>
      </c>
      <c r="D13" s="12">
        <v>2022</v>
      </c>
      <c r="E13" s="25" t="s">
        <v>361</v>
      </c>
      <c r="F13" s="18"/>
      <c r="G13" s="18"/>
      <c r="H13" s="18"/>
      <c r="I13" s="18"/>
      <c r="J13" s="18"/>
      <c r="K13" s="7" t="b">
        <f>IFERROR(+VLOOKUP(A13,Lockers!D:F,3,FALSE),FALSE)</f>
        <v>0</v>
      </c>
      <c r="L13" s="7" t="b">
        <f>IFERROR(+VLOOKUP(A13,BagStorage!A:D,3,FALSE),FALSE)</f>
        <v>0</v>
      </c>
      <c r="M13" s="29">
        <v>533</v>
      </c>
      <c r="N13" s="29"/>
      <c r="O13" t="s">
        <v>10</v>
      </c>
    </row>
    <row r="14" spans="1:17" x14ac:dyDescent="0.25">
      <c r="A14" s="35" t="s">
        <v>142</v>
      </c>
      <c r="B14" s="17" t="s">
        <v>7</v>
      </c>
      <c r="C14" s="17" t="s">
        <v>347</v>
      </c>
      <c r="D14" s="17">
        <v>1995</v>
      </c>
      <c r="E14" s="17"/>
      <c r="F14" s="18"/>
      <c r="G14" s="18"/>
      <c r="H14" s="18"/>
      <c r="I14" s="18"/>
      <c r="J14" s="18"/>
      <c r="K14" s="7" t="b">
        <f>IFERROR(+VLOOKUP(A14,Lockers!D:F,3,FALSE),FALSE)</f>
        <v>1</v>
      </c>
      <c r="L14" s="7" t="b">
        <f>IFERROR(+VLOOKUP(A14,BagStorage!A:D,3,FALSE),FALSE)</f>
        <v>0</v>
      </c>
      <c r="M14" s="29">
        <v>533</v>
      </c>
      <c r="N14" s="29"/>
      <c r="O14" t="s">
        <v>10</v>
      </c>
    </row>
    <row r="15" spans="1:17" x14ac:dyDescent="0.25">
      <c r="A15" s="35" t="s">
        <v>627</v>
      </c>
      <c r="B15" s="17" t="s">
        <v>7</v>
      </c>
      <c r="C15" s="17" t="s">
        <v>347</v>
      </c>
      <c r="D15" s="17">
        <v>2022</v>
      </c>
      <c r="E15" s="24" t="s">
        <v>409</v>
      </c>
      <c r="F15" s="18"/>
      <c r="G15" s="18"/>
      <c r="H15" s="18"/>
      <c r="I15" s="18"/>
      <c r="J15" s="18"/>
      <c r="K15" s="7" t="b">
        <f>IFERROR(+VLOOKUP(A15,Lockers!D:F,3,FALSE),FALSE)</f>
        <v>0</v>
      </c>
      <c r="L15" s="7" t="b">
        <f>IFERROR(+VLOOKUP(A15,BagStorage!A:D,3,FALSE),FALSE)</f>
        <v>0</v>
      </c>
      <c r="M15" s="29">
        <v>533</v>
      </c>
      <c r="N15" s="29"/>
      <c r="O15" t="s">
        <v>10</v>
      </c>
    </row>
    <row r="16" spans="1:17" x14ac:dyDescent="0.25">
      <c r="A16" s="35" t="s">
        <v>649</v>
      </c>
      <c r="B16" s="17" t="s">
        <v>17</v>
      </c>
      <c r="C16" s="17" t="s">
        <v>347</v>
      </c>
      <c r="D16" s="17">
        <v>2022</v>
      </c>
      <c r="E16" s="24">
        <v>1977</v>
      </c>
      <c r="F16" s="18"/>
      <c r="G16" s="18"/>
      <c r="H16" s="18"/>
      <c r="I16" s="18"/>
      <c r="J16" s="18"/>
      <c r="K16" s="7" t="b">
        <f>IFERROR(+VLOOKUP(A16,Lockers!D:F,3,FALSE),FALSE)</f>
        <v>0</v>
      </c>
      <c r="L16" s="7" t="b">
        <f>IFERROR(+VLOOKUP(A16,BagStorage!A:D,3,FALSE),FALSE)</f>
        <v>0</v>
      </c>
      <c r="M16" s="29" t="s">
        <v>526</v>
      </c>
      <c r="N16" s="29"/>
      <c r="O16" t="s">
        <v>10</v>
      </c>
    </row>
    <row r="17" spans="1:16" x14ac:dyDescent="0.25">
      <c r="A17" s="35" t="s">
        <v>274</v>
      </c>
      <c r="B17" s="17" t="s">
        <v>25</v>
      </c>
      <c r="C17" s="17" t="s">
        <v>347</v>
      </c>
      <c r="D17" s="17">
        <v>2019</v>
      </c>
      <c r="E17" s="24" t="s">
        <v>356</v>
      </c>
      <c r="F17" s="18"/>
      <c r="G17" s="18"/>
      <c r="H17" s="18"/>
      <c r="I17" s="18"/>
      <c r="J17" s="18"/>
      <c r="K17" s="7" t="b">
        <f>IFERROR(+VLOOKUP(A17,Lockers!D:F,3,FALSE),FALSE)</f>
        <v>0</v>
      </c>
      <c r="L17" s="7" t="b">
        <f>IFERROR(+VLOOKUP(A17,BagStorage!A:D,3,FALSE),FALSE)</f>
        <v>0</v>
      </c>
      <c r="M17" s="29">
        <v>533</v>
      </c>
      <c r="N17" s="29"/>
      <c r="O17" t="s">
        <v>580</v>
      </c>
    </row>
    <row r="18" spans="1:16" x14ac:dyDescent="0.25">
      <c r="A18" s="35" t="s">
        <v>234</v>
      </c>
      <c r="B18" s="17" t="s">
        <v>7</v>
      </c>
      <c r="C18" s="17" t="s">
        <v>347</v>
      </c>
      <c r="D18" s="17">
        <v>1982</v>
      </c>
      <c r="E18" s="17"/>
      <c r="F18" s="18"/>
      <c r="G18" s="18"/>
      <c r="H18" s="18"/>
      <c r="I18" s="18"/>
      <c r="J18" s="18"/>
      <c r="K18" s="7" t="b">
        <f>IFERROR(+VLOOKUP(A18,Lockers!D:F,3,FALSE),FALSE)</f>
        <v>0</v>
      </c>
      <c r="L18" s="7" t="b">
        <f>IFERROR(+VLOOKUP(A18,BagStorage!A:D,3,FALSE),FALSE)</f>
        <v>0</v>
      </c>
      <c r="M18" s="29">
        <v>533</v>
      </c>
      <c r="N18" s="29"/>
      <c r="O18" t="s">
        <v>10</v>
      </c>
      <c r="P18" s="14">
        <v>44652</v>
      </c>
    </row>
    <row r="19" spans="1:16" x14ac:dyDescent="0.25">
      <c r="A19" s="35" t="s">
        <v>212</v>
      </c>
      <c r="B19" s="17" t="s">
        <v>29</v>
      </c>
      <c r="C19" s="17" t="s">
        <v>347</v>
      </c>
      <c r="D19" s="17">
        <v>2019</v>
      </c>
      <c r="E19" s="24" t="s">
        <v>357</v>
      </c>
      <c r="F19" s="18"/>
      <c r="G19" s="18"/>
      <c r="H19" s="18"/>
      <c r="I19" s="18"/>
      <c r="J19" s="18"/>
      <c r="K19" s="7" t="b">
        <f>IFERROR(+VLOOKUP(A19,Lockers!D:F,3,FALSE),FALSE)</f>
        <v>0</v>
      </c>
      <c r="L19" s="7" t="b">
        <f>IFERROR(+VLOOKUP(A19,BagStorage!A:D,3,FALSE),FALSE)</f>
        <v>0</v>
      </c>
      <c r="M19" s="29">
        <v>373</v>
      </c>
      <c r="N19" s="29"/>
      <c r="O19" t="s">
        <v>10</v>
      </c>
      <c r="P19" s="14">
        <v>44641</v>
      </c>
    </row>
    <row r="20" spans="1:16" x14ac:dyDescent="0.25">
      <c r="A20" s="35" t="s">
        <v>301</v>
      </c>
      <c r="B20" s="17" t="s">
        <v>7</v>
      </c>
      <c r="C20" s="17" t="s">
        <v>347</v>
      </c>
      <c r="D20" s="17">
        <v>2021</v>
      </c>
      <c r="E20" s="24" t="s">
        <v>359</v>
      </c>
      <c r="F20" s="18"/>
      <c r="G20" s="18"/>
      <c r="H20" s="18"/>
      <c r="I20" s="18"/>
      <c r="J20" s="18"/>
      <c r="K20" s="7" t="b">
        <f>IFERROR(+VLOOKUP(A20,Lockers!D:F,3,FALSE),FALSE)</f>
        <v>1</v>
      </c>
      <c r="L20" s="7" t="b">
        <f>IFERROR(+VLOOKUP(A20,BagStorage!A:D,3,FALSE),FALSE)</f>
        <v>1</v>
      </c>
      <c r="M20" s="29">
        <v>533</v>
      </c>
      <c r="N20" s="29"/>
      <c r="O20" t="s">
        <v>10</v>
      </c>
      <c r="P20" s="14">
        <v>44655</v>
      </c>
    </row>
    <row r="21" spans="1:16" x14ac:dyDescent="0.25">
      <c r="A21" s="35" t="s">
        <v>329</v>
      </c>
      <c r="B21" s="17" t="s">
        <v>7</v>
      </c>
      <c r="C21" s="17" t="s">
        <v>347</v>
      </c>
      <c r="D21" s="17">
        <v>2021</v>
      </c>
      <c r="E21" s="24" t="s">
        <v>374</v>
      </c>
      <c r="F21" s="18" t="s">
        <v>434</v>
      </c>
      <c r="G21" s="18"/>
      <c r="H21" s="18"/>
      <c r="I21" s="18"/>
      <c r="J21" s="18"/>
      <c r="K21" s="7" t="b">
        <f>IFERROR(+VLOOKUP(A21,Lockers!D:F,3,FALSE),FALSE)</f>
        <v>1</v>
      </c>
      <c r="L21" s="7" t="b">
        <f>IFERROR(+VLOOKUP(A21,BagStorage!A:D,3,FALSE),FALSE)</f>
        <v>0</v>
      </c>
      <c r="M21" s="29">
        <v>533</v>
      </c>
      <c r="N21" s="29" t="s">
        <v>348</v>
      </c>
      <c r="O21" t="s">
        <v>10</v>
      </c>
      <c r="P21" s="14">
        <v>44636</v>
      </c>
    </row>
    <row r="22" spans="1:16" x14ac:dyDescent="0.25">
      <c r="A22" s="35" t="s">
        <v>151</v>
      </c>
      <c r="B22" s="17" t="s">
        <v>7</v>
      </c>
      <c r="C22" s="17" t="s">
        <v>347</v>
      </c>
      <c r="D22" s="17">
        <v>1995</v>
      </c>
      <c r="E22" s="17"/>
      <c r="F22" s="18" t="s">
        <v>152</v>
      </c>
      <c r="G22" s="18"/>
      <c r="H22" s="18"/>
      <c r="I22" s="18"/>
      <c r="J22" s="18"/>
      <c r="K22" s="7" t="str">
        <f>IFERROR(+VLOOKUP(A22,Lockers!D:F,3,FALSE),FALSE)</f>
        <v>BOARD</v>
      </c>
      <c r="L22" s="7" t="b">
        <f>IFERROR(+VLOOKUP(A22,BagStorage!A:D,3,FALSE),FALSE)</f>
        <v>0</v>
      </c>
      <c r="M22" s="29">
        <v>533</v>
      </c>
      <c r="N22" s="29"/>
      <c r="O22" t="s">
        <v>10</v>
      </c>
      <c r="P22" s="14">
        <v>44587</v>
      </c>
    </row>
    <row r="23" spans="1:16" x14ac:dyDescent="0.25">
      <c r="A23" s="35" t="s">
        <v>685</v>
      </c>
      <c r="B23" s="17" t="s">
        <v>25</v>
      </c>
      <c r="C23" s="17" t="s">
        <v>347</v>
      </c>
      <c r="D23" s="17">
        <v>2022</v>
      </c>
      <c r="E23" s="17">
        <v>1962</v>
      </c>
      <c r="F23" s="18" t="s">
        <v>686</v>
      </c>
      <c r="G23" s="18"/>
      <c r="H23" s="18"/>
      <c r="I23" s="18"/>
      <c r="J23" s="18"/>
      <c r="K23" s="7" t="b">
        <f>IFERROR(+VLOOKUP(A23,Lockers!D:F,3,FALSE),FALSE)</f>
        <v>0</v>
      </c>
      <c r="L23" s="7" t="b">
        <f>IFERROR(+VLOOKUP(A23,BagStorage!A:D,3,FALSE),FALSE)</f>
        <v>1</v>
      </c>
      <c r="M23" s="29" t="s">
        <v>695</v>
      </c>
      <c r="N23" s="29"/>
      <c r="O23" t="s">
        <v>10</v>
      </c>
    </row>
    <row r="24" spans="1:16" x14ac:dyDescent="0.25">
      <c r="A24" s="35" t="s">
        <v>280</v>
      </c>
      <c r="B24" s="17" t="s">
        <v>25</v>
      </c>
      <c r="C24" s="17" t="s">
        <v>347</v>
      </c>
      <c r="D24" s="17">
        <v>2019</v>
      </c>
      <c r="E24" s="24" t="s">
        <v>360</v>
      </c>
      <c r="F24" s="18"/>
      <c r="G24" s="18"/>
      <c r="H24" s="18"/>
      <c r="I24" s="18"/>
      <c r="J24" s="18"/>
      <c r="K24" s="7" t="b">
        <f>IFERROR(+VLOOKUP(A24,Lockers!D:F,3,FALSE),FALSE)</f>
        <v>0</v>
      </c>
      <c r="L24" s="7" t="b">
        <f>IFERROR(+VLOOKUP(A24,BagStorage!A:D,3,FALSE),FALSE)</f>
        <v>0</v>
      </c>
      <c r="M24" s="29">
        <v>533</v>
      </c>
      <c r="N24" s="29"/>
      <c r="O24" t="s">
        <v>10</v>
      </c>
    </row>
    <row r="25" spans="1:16" x14ac:dyDescent="0.25">
      <c r="A25" s="35" t="s">
        <v>168</v>
      </c>
      <c r="B25" s="12" t="s">
        <v>25</v>
      </c>
      <c r="C25" s="17" t="s">
        <v>347</v>
      </c>
      <c r="D25" s="12">
        <v>2014</v>
      </c>
      <c r="E25" s="12"/>
      <c r="F25" s="18" t="s">
        <v>68</v>
      </c>
      <c r="G25" s="18"/>
      <c r="H25" s="18"/>
      <c r="I25" s="18"/>
      <c r="J25" s="18"/>
      <c r="K25" s="7" t="b">
        <f>IFERROR(+VLOOKUP(A25,Lockers!D:F,3,FALSE),FALSE)</f>
        <v>1</v>
      </c>
      <c r="L25" s="7" t="b">
        <f>IFERROR(+VLOOKUP(A25,BagStorage!A:D,3,FALSE),FALSE)</f>
        <v>1</v>
      </c>
      <c r="M25" s="29">
        <v>533</v>
      </c>
      <c r="N25" s="29"/>
      <c r="O25" t="s">
        <v>580</v>
      </c>
    </row>
    <row r="26" spans="1:16" x14ac:dyDescent="0.25">
      <c r="A26" s="35" t="s">
        <v>130</v>
      </c>
      <c r="B26" s="12" t="s">
        <v>11</v>
      </c>
      <c r="C26" s="17" t="s">
        <v>347</v>
      </c>
      <c r="D26" s="12">
        <v>2017</v>
      </c>
      <c r="E26" s="25" t="s">
        <v>358</v>
      </c>
      <c r="F26" s="18"/>
      <c r="G26" s="18"/>
      <c r="H26" s="18"/>
      <c r="I26" s="18"/>
      <c r="J26" s="18"/>
      <c r="K26" s="7" t="b">
        <f>IFERROR(+VLOOKUP(A26,Lockers!D:F,3,FALSE),FALSE)</f>
        <v>0</v>
      </c>
      <c r="L26" s="7" t="b">
        <f>IFERROR(+VLOOKUP(A26,BagStorage!A:D,3,FALSE),FALSE)</f>
        <v>0</v>
      </c>
      <c r="M26" s="29">
        <v>373</v>
      </c>
      <c r="N26" s="29"/>
      <c r="O26" t="s">
        <v>580</v>
      </c>
    </row>
    <row r="27" spans="1:16" x14ac:dyDescent="0.25">
      <c r="A27" s="35" t="s">
        <v>261</v>
      </c>
      <c r="B27" s="17" t="s">
        <v>17</v>
      </c>
      <c r="C27" s="17" t="s">
        <v>347</v>
      </c>
      <c r="D27" s="17">
        <v>2008</v>
      </c>
      <c r="E27" s="17"/>
      <c r="F27" s="18"/>
      <c r="G27" s="18"/>
      <c r="H27" s="18"/>
      <c r="I27" s="18"/>
      <c r="J27" s="18"/>
      <c r="K27" s="7" t="b">
        <f>IFERROR(+VLOOKUP(A27,Lockers!D:F,3,FALSE),FALSE)</f>
        <v>0</v>
      </c>
      <c r="L27" s="7" t="b">
        <f>IFERROR(+VLOOKUP(A27,BagStorage!A:D,3,FALSE),FALSE)</f>
        <v>0</v>
      </c>
      <c r="M27" s="29" t="s">
        <v>526</v>
      </c>
      <c r="N27" s="29"/>
      <c r="O27" t="s">
        <v>10</v>
      </c>
      <c r="P27" s="33"/>
    </row>
    <row r="28" spans="1:16" x14ac:dyDescent="0.25">
      <c r="A28" s="35" t="s">
        <v>337</v>
      </c>
      <c r="B28" s="17" t="s">
        <v>25</v>
      </c>
      <c r="C28" s="17" t="s">
        <v>347</v>
      </c>
      <c r="D28" s="17">
        <v>2021</v>
      </c>
      <c r="E28" s="24" t="s">
        <v>411</v>
      </c>
      <c r="F28" s="18"/>
      <c r="G28" s="18"/>
      <c r="H28" s="18"/>
      <c r="I28" s="18"/>
      <c r="J28" s="18"/>
      <c r="K28" s="7" t="b">
        <f>IFERROR(+VLOOKUP(A28,Lockers!D:F,3,FALSE),FALSE)</f>
        <v>0</v>
      </c>
      <c r="L28" s="7" t="b">
        <f>IFERROR(+VLOOKUP(A28,BagStorage!A:D,3,FALSE),FALSE)</f>
        <v>0</v>
      </c>
      <c r="M28" s="29">
        <v>533</v>
      </c>
      <c r="N28" s="29" t="s">
        <v>348</v>
      </c>
      <c r="O28" t="s">
        <v>580</v>
      </c>
    </row>
    <row r="29" spans="1:16" x14ac:dyDescent="0.25">
      <c r="A29" s="35" t="s">
        <v>430</v>
      </c>
      <c r="B29" s="17" t="s">
        <v>9</v>
      </c>
      <c r="C29" s="17" t="s">
        <v>347</v>
      </c>
      <c r="D29" s="17">
        <v>2017</v>
      </c>
      <c r="E29" s="24" t="s">
        <v>359</v>
      </c>
      <c r="F29" s="18"/>
      <c r="G29" s="18"/>
      <c r="H29" s="18"/>
      <c r="I29" s="18"/>
      <c r="J29" s="18"/>
      <c r="K29" s="7" t="b">
        <f>IFERROR(+VLOOKUP(A29,Lockers!D:F,3,FALSE),FALSE)</f>
        <v>0</v>
      </c>
      <c r="L29" s="7" t="b">
        <f>IFERROR(+VLOOKUP(A29,BagStorage!A:D,3,FALSE),FALSE)</f>
        <v>0</v>
      </c>
      <c r="M29" s="29">
        <v>373</v>
      </c>
      <c r="N29" s="29"/>
      <c r="O29" t="s">
        <v>10</v>
      </c>
      <c r="P29" s="14">
        <v>44652</v>
      </c>
    </row>
    <row r="30" spans="1:16" x14ac:dyDescent="0.25">
      <c r="A30" s="35" t="s">
        <v>306</v>
      </c>
      <c r="B30" s="17" t="s">
        <v>26</v>
      </c>
      <c r="C30" s="17" t="s">
        <v>347</v>
      </c>
      <c r="D30" s="17">
        <v>2020</v>
      </c>
      <c r="E30" s="24" t="s">
        <v>361</v>
      </c>
      <c r="F30" s="18"/>
      <c r="G30" s="18"/>
      <c r="H30" s="18"/>
      <c r="I30" s="18"/>
      <c r="J30" s="18"/>
      <c r="K30" s="7" t="b">
        <f>IFERROR(+VLOOKUP(A30,Lockers!D:F,3,FALSE),FALSE)</f>
        <v>0</v>
      </c>
      <c r="L30" s="7" t="b">
        <f>IFERROR(+VLOOKUP(A30,BagStorage!A:D,3,FALSE),FALSE)</f>
        <v>0</v>
      </c>
      <c r="M30" s="29" t="s">
        <v>526</v>
      </c>
      <c r="N30" s="29"/>
      <c r="O30" t="s">
        <v>10</v>
      </c>
    </row>
    <row r="31" spans="1:16" x14ac:dyDescent="0.25">
      <c r="A31" s="35" t="s">
        <v>611</v>
      </c>
      <c r="B31" s="17" t="s">
        <v>25</v>
      </c>
      <c r="C31" s="17" t="s">
        <v>347</v>
      </c>
      <c r="D31" s="17">
        <v>2022</v>
      </c>
      <c r="E31" s="24" t="s">
        <v>352</v>
      </c>
      <c r="F31" s="18"/>
      <c r="G31" s="18"/>
      <c r="H31" s="18"/>
      <c r="I31" s="18"/>
      <c r="J31" s="18"/>
      <c r="K31" s="7" t="b">
        <f>IFERROR(+VLOOKUP(A31,Lockers!D:F,3,FALSE),FALSE)</f>
        <v>0</v>
      </c>
      <c r="L31" s="7" t="b">
        <f>IFERROR(+VLOOKUP(A31,BagStorage!A:D,3,FALSE),FALSE)</f>
        <v>0</v>
      </c>
      <c r="M31" s="29">
        <v>533</v>
      </c>
      <c r="N31" s="29"/>
      <c r="O31" t="s">
        <v>10</v>
      </c>
    </row>
    <row r="32" spans="1:16" x14ac:dyDescent="0.25">
      <c r="A32" s="35" t="s">
        <v>224</v>
      </c>
      <c r="B32" s="17" t="s">
        <v>25</v>
      </c>
      <c r="C32" s="17" t="s">
        <v>347</v>
      </c>
      <c r="D32" s="17">
        <v>2019</v>
      </c>
      <c r="E32" s="24" t="s">
        <v>359</v>
      </c>
      <c r="F32" s="18"/>
      <c r="G32" s="18"/>
      <c r="H32" s="18"/>
      <c r="I32" s="18"/>
      <c r="J32" s="18"/>
      <c r="K32" s="7" t="b">
        <f>IFERROR(+VLOOKUP(A32,Lockers!D:F,3,FALSE),FALSE)</f>
        <v>1</v>
      </c>
      <c r="L32" s="7" t="b">
        <f>IFERROR(+VLOOKUP(A32,BagStorage!A:D,3,FALSE),FALSE)</f>
        <v>0</v>
      </c>
      <c r="M32" s="29">
        <v>533</v>
      </c>
      <c r="N32" s="29"/>
      <c r="O32" t="s">
        <v>10</v>
      </c>
      <c r="P32" s="14">
        <v>44642</v>
      </c>
    </row>
    <row r="33" spans="1:16" x14ac:dyDescent="0.25">
      <c r="A33" s="35" t="s">
        <v>131</v>
      </c>
      <c r="B33" s="12" t="s">
        <v>9</v>
      </c>
      <c r="C33" s="17" t="s">
        <v>347</v>
      </c>
      <c r="D33" s="12">
        <v>2020</v>
      </c>
      <c r="E33" s="25" t="s">
        <v>359</v>
      </c>
      <c r="G33" s="13"/>
      <c r="H33" s="13"/>
      <c r="I33" s="16"/>
      <c r="J33" s="16"/>
      <c r="K33" s="7" t="b">
        <f>IFERROR(+VLOOKUP(A33,Lockers!D:F,3,FALSE),FALSE)</f>
        <v>0</v>
      </c>
      <c r="L33" s="7" t="b">
        <f>IFERROR(+VLOOKUP(A33,BagStorage!A:D,3,FALSE),FALSE)</f>
        <v>0</v>
      </c>
      <c r="M33" s="29">
        <v>373</v>
      </c>
      <c r="N33" s="29"/>
      <c r="O33" t="s">
        <v>580</v>
      </c>
    </row>
    <row r="34" spans="1:16" x14ac:dyDescent="0.25">
      <c r="A34" s="35" t="s">
        <v>225</v>
      </c>
      <c r="B34" s="17" t="s">
        <v>7</v>
      </c>
      <c r="C34" s="17" t="s">
        <v>347</v>
      </c>
      <c r="D34" s="17">
        <v>2003</v>
      </c>
      <c r="E34" s="17"/>
      <c r="F34" s="18"/>
      <c r="G34" s="18"/>
      <c r="H34" s="18"/>
      <c r="I34" s="18"/>
      <c r="J34" s="18"/>
      <c r="K34" s="7" t="b">
        <f>IFERROR(+VLOOKUP(A34,Lockers!D:F,3,FALSE),FALSE)</f>
        <v>0</v>
      </c>
      <c r="L34" s="7" t="b">
        <f>IFERROR(+VLOOKUP(A34,BagStorage!A:D,3,FALSE),FALSE)</f>
        <v>0</v>
      </c>
      <c r="M34" s="29">
        <v>533</v>
      </c>
      <c r="N34" s="29"/>
      <c r="O34" t="s">
        <v>10</v>
      </c>
      <c r="P34" s="14">
        <v>44665</v>
      </c>
    </row>
    <row r="35" spans="1:16" x14ac:dyDescent="0.25">
      <c r="A35" s="35" t="s">
        <v>35</v>
      </c>
      <c r="B35" s="17" t="s">
        <v>12</v>
      </c>
      <c r="C35" s="17" t="s">
        <v>347</v>
      </c>
      <c r="D35" s="17">
        <v>2019</v>
      </c>
      <c r="E35" s="24" t="s">
        <v>370</v>
      </c>
      <c r="F35" s="18" t="s">
        <v>193</v>
      </c>
      <c r="G35" s="18"/>
      <c r="H35" s="18"/>
      <c r="I35" s="18"/>
      <c r="J35" s="18"/>
      <c r="K35" s="7" t="b">
        <f>IFERROR(+VLOOKUP(A35,Lockers!D:F,3,FALSE),FALSE)</f>
        <v>0</v>
      </c>
      <c r="L35" s="7" t="b">
        <f>IFERROR(+VLOOKUP(A35,BagStorage!A:D,3,FALSE),FALSE)</f>
        <v>0</v>
      </c>
      <c r="M35" s="29">
        <v>533</v>
      </c>
      <c r="N35" s="29"/>
      <c r="O35" t="s">
        <v>10</v>
      </c>
      <c r="P35" s="14">
        <v>44585</v>
      </c>
    </row>
    <row r="36" spans="1:16" x14ac:dyDescent="0.25">
      <c r="A36" s="35" t="s">
        <v>230</v>
      </c>
      <c r="B36" s="17" t="s">
        <v>7</v>
      </c>
      <c r="C36" s="17" t="s">
        <v>347</v>
      </c>
      <c r="D36" s="17">
        <v>1991</v>
      </c>
      <c r="E36" s="17"/>
      <c r="F36" s="18"/>
      <c r="G36" s="18"/>
      <c r="H36" s="18"/>
      <c r="I36" s="18"/>
      <c r="J36" s="18"/>
      <c r="K36" s="7" t="b">
        <f>IFERROR(+VLOOKUP(A36,Lockers!D:F,3,FALSE),FALSE)</f>
        <v>0</v>
      </c>
      <c r="L36" s="7" t="b">
        <f>IFERROR(+VLOOKUP(A36,BagStorage!A:D,3,FALSE),FALSE)</f>
        <v>0</v>
      </c>
      <c r="M36" s="29">
        <v>533</v>
      </c>
      <c r="N36" s="29"/>
      <c r="O36" t="s">
        <v>10</v>
      </c>
      <c r="P36" s="14">
        <v>44652</v>
      </c>
    </row>
    <row r="37" spans="1:16" x14ac:dyDescent="0.25">
      <c r="A37" s="35" t="s">
        <v>366</v>
      </c>
      <c r="B37" s="17" t="s">
        <v>17</v>
      </c>
      <c r="C37" s="17" t="s">
        <v>347</v>
      </c>
      <c r="D37" s="17">
        <v>2021</v>
      </c>
      <c r="E37" s="24" t="s">
        <v>399</v>
      </c>
      <c r="F37" s="18"/>
      <c r="G37" s="18"/>
      <c r="H37" s="18"/>
      <c r="I37" s="18"/>
      <c r="J37" s="18"/>
      <c r="K37" s="7" t="b">
        <f>IFERROR(+VLOOKUP(A37,Lockers!D:F,3,FALSE),FALSE)</f>
        <v>0</v>
      </c>
      <c r="L37" s="7" t="b">
        <f>IFERROR(+VLOOKUP(A37,BagStorage!A:D,3,FALSE),FALSE)</f>
        <v>0</v>
      </c>
      <c r="M37" s="29" t="s">
        <v>526</v>
      </c>
      <c r="N37" s="29"/>
      <c r="O37" t="s">
        <v>10</v>
      </c>
      <c r="P37" s="33"/>
    </row>
    <row r="38" spans="1:16" x14ac:dyDescent="0.25">
      <c r="A38" s="35" t="s">
        <v>673</v>
      </c>
      <c r="B38" s="17" t="s">
        <v>17</v>
      </c>
      <c r="C38" s="17" t="s">
        <v>347</v>
      </c>
      <c r="D38" s="17">
        <v>2022</v>
      </c>
      <c r="E38" s="24">
        <v>1982</v>
      </c>
      <c r="F38" s="18"/>
      <c r="G38" s="18"/>
      <c r="H38" s="18"/>
      <c r="I38" s="18"/>
      <c r="J38" s="18"/>
      <c r="K38" s="7" t="b">
        <f>IFERROR(+VLOOKUP(A38,Lockers!D:F,3,FALSE),FALSE)</f>
        <v>0</v>
      </c>
      <c r="L38" s="7" t="b">
        <f>IFERROR(+VLOOKUP(A38,BagStorage!A:D,3,FALSE),FALSE)</f>
        <v>0</v>
      </c>
      <c r="M38" s="29" t="s">
        <v>526</v>
      </c>
      <c r="N38" s="29"/>
      <c r="O38" t="s">
        <v>10</v>
      </c>
      <c r="P38" s="33"/>
    </row>
    <row r="39" spans="1:16" x14ac:dyDescent="0.25">
      <c r="A39" s="35" t="s">
        <v>59</v>
      </c>
      <c r="B39" s="17" t="s">
        <v>26</v>
      </c>
      <c r="C39" s="17" t="s">
        <v>347</v>
      </c>
      <c r="D39" s="17">
        <v>2021</v>
      </c>
      <c r="E39" s="24" t="s">
        <v>371</v>
      </c>
      <c r="F39" s="18" t="s">
        <v>60</v>
      </c>
      <c r="G39" s="18"/>
      <c r="H39" s="18"/>
      <c r="I39" s="18"/>
      <c r="J39" s="18"/>
      <c r="K39" s="7" t="b">
        <f>IFERROR(+VLOOKUP(A39,Lockers!D:F,3,FALSE),FALSE)</f>
        <v>0</v>
      </c>
      <c r="L39" s="7" t="b">
        <f>IFERROR(+VLOOKUP(A39,BagStorage!A:D,3,FALSE),FALSE)</f>
        <v>0</v>
      </c>
      <c r="M39" s="29" t="s">
        <v>526</v>
      </c>
      <c r="N39" s="29"/>
      <c r="O39" t="s">
        <v>10</v>
      </c>
      <c r="P39" s="14">
        <v>44588</v>
      </c>
    </row>
    <row r="40" spans="1:16" x14ac:dyDescent="0.25">
      <c r="A40" s="35" t="s">
        <v>431</v>
      </c>
      <c r="B40" s="12" t="s">
        <v>25</v>
      </c>
      <c r="C40" s="17" t="s">
        <v>347</v>
      </c>
      <c r="D40" s="12">
        <v>2015</v>
      </c>
      <c r="E40" s="25" t="s">
        <v>372</v>
      </c>
      <c r="G40" s="13"/>
      <c r="H40" s="16"/>
      <c r="I40" s="16"/>
      <c r="J40" s="16"/>
      <c r="K40" s="7" t="b">
        <f>IFERROR(+VLOOKUP(A40,Lockers!D:F,3,FALSE),FALSE)</f>
        <v>0</v>
      </c>
      <c r="L40" s="7" t="b">
        <f>IFERROR(+VLOOKUP(A40,BagStorage!A:D,3,FALSE),FALSE)</f>
        <v>0</v>
      </c>
      <c r="M40" s="29">
        <v>533</v>
      </c>
      <c r="N40" s="29"/>
      <c r="O40" t="s">
        <v>580</v>
      </c>
    </row>
    <row r="41" spans="1:16" x14ac:dyDescent="0.25">
      <c r="A41" s="35" t="s">
        <v>201</v>
      </c>
      <c r="B41" s="17" t="s">
        <v>7</v>
      </c>
      <c r="C41" s="17" t="s">
        <v>347</v>
      </c>
      <c r="D41" s="17"/>
      <c r="E41" s="17"/>
      <c r="F41" s="18"/>
      <c r="G41" s="18"/>
      <c r="H41" s="18"/>
      <c r="I41" s="18" t="s">
        <v>255</v>
      </c>
      <c r="J41" s="18"/>
      <c r="K41" s="7" t="b">
        <f>IFERROR(+VLOOKUP(A41,Lockers!D:F,3,FALSE),FALSE)</f>
        <v>0</v>
      </c>
      <c r="L41" s="7" t="b">
        <f>IFERROR(+VLOOKUP(A41,BagStorage!A:D,3,FALSE),FALSE)</f>
        <v>0</v>
      </c>
      <c r="M41" s="29">
        <v>533</v>
      </c>
      <c r="N41" s="29"/>
      <c r="O41" t="s">
        <v>10</v>
      </c>
      <c r="P41" s="14">
        <v>44592</v>
      </c>
    </row>
    <row r="42" spans="1:16" x14ac:dyDescent="0.25">
      <c r="A42" s="35" t="s">
        <v>52</v>
      </c>
      <c r="B42" s="17" t="s">
        <v>7</v>
      </c>
      <c r="C42" s="17" t="s">
        <v>347</v>
      </c>
      <c r="D42" s="17"/>
      <c r="E42" s="17"/>
      <c r="F42" s="18"/>
      <c r="G42" s="18"/>
      <c r="H42" s="18"/>
      <c r="I42" s="18"/>
      <c r="J42" s="18"/>
      <c r="K42" s="7" t="b">
        <f>IFERROR(+VLOOKUP(A42,Lockers!D:F,3,FALSE),FALSE)</f>
        <v>1</v>
      </c>
      <c r="L42" s="7" t="b">
        <f>IFERROR(+VLOOKUP(A42,BagStorage!A:D,3,FALSE),FALSE)</f>
        <v>0</v>
      </c>
      <c r="M42" s="29">
        <v>533</v>
      </c>
      <c r="N42" s="29"/>
      <c r="O42" t="s">
        <v>10</v>
      </c>
      <c r="P42" s="14">
        <v>44589</v>
      </c>
    </row>
    <row r="43" spans="1:16" x14ac:dyDescent="0.25">
      <c r="A43" s="35" t="s">
        <v>262</v>
      </c>
      <c r="B43" s="17" t="s">
        <v>7</v>
      </c>
      <c r="C43" s="17" t="s">
        <v>347</v>
      </c>
      <c r="D43" s="17"/>
      <c r="E43" s="17"/>
      <c r="F43" s="18" t="s">
        <v>263</v>
      </c>
      <c r="G43" s="18"/>
      <c r="H43" s="18"/>
      <c r="I43" s="18"/>
      <c r="J43" s="18"/>
      <c r="K43" s="7" t="b">
        <f>IFERROR(+VLOOKUP(A43,Lockers!D:F,3,FALSE),FALSE)</f>
        <v>0</v>
      </c>
      <c r="L43" s="7" t="b">
        <f>IFERROR(+VLOOKUP(A43,BagStorage!A:D,3,FALSE),FALSE)</f>
        <v>0</v>
      </c>
      <c r="M43" s="29">
        <v>533</v>
      </c>
      <c r="N43" s="29"/>
      <c r="O43" t="s">
        <v>10</v>
      </c>
      <c r="P43" s="14">
        <v>44579</v>
      </c>
    </row>
    <row r="44" spans="1:16" x14ac:dyDescent="0.25">
      <c r="A44" s="35" t="s">
        <v>289</v>
      </c>
      <c r="B44" s="17" t="s">
        <v>17</v>
      </c>
      <c r="C44" s="17" t="s">
        <v>347</v>
      </c>
      <c r="D44" s="17">
        <v>2021</v>
      </c>
      <c r="E44" s="24" t="s">
        <v>375</v>
      </c>
      <c r="F44" s="18"/>
      <c r="G44" s="18"/>
      <c r="H44" s="18"/>
      <c r="I44" s="18"/>
      <c r="J44" s="18"/>
      <c r="K44" s="7" t="b">
        <f>IFERROR(+VLOOKUP(A44,Lockers!D:F,3,FALSE),FALSE)</f>
        <v>0</v>
      </c>
      <c r="L44" s="7" t="b">
        <f>IFERROR(+VLOOKUP(A44,BagStorage!A:D,3,FALSE),FALSE)</f>
        <v>0</v>
      </c>
      <c r="M44" s="29" t="s">
        <v>526</v>
      </c>
      <c r="N44" s="29"/>
      <c r="O44" t="s">
        <v>10</v>
      </c>
      <c r="P44" s="33"/>
    </row>
    <row r="45" spans="1:16" x14ac:dyDescent="0.25">
      <c r="A45" s="35" t="s">
        <v>159</v>
      </c>
      <c r="B45" s="17" t="s">
        <v>11</v>
      </c>
      <c r="C45" s="17" t="s">
        <v>347</v>
      </c>
      <c r="D45" s="17">
        <v>2020</v>
      </c>
      <c r="E45" s="24" t="s">
        <v>376</v>
      </c>
      <c r="F45" s="18"/>
      <c r="G45" s="18"/>
      <c r="H45" s="18"/>
      <c r="I45" s="18"/>
      <c r="J45" s="18"/>
      <c r="K45" s="7" t="b">
        <f>IFERROR(+VLOOKUP(A45,Lockers!D:F,3,FALSE),FALSE)</f>
        <v>0</v>
      </c>
      <c r="L45" s="7" t="b">
        <f>IFERROR(+VLOOKUP(A45,BagStorage!A:D,3,FALSE),FALSE)</f>
        <v>0</v>
      </c>
      <c r="M45" s="29">
        <v>373</v>
      </c>
      <c r="N45" s="29"/>
      <c r="O45" t="s">
        <v>10</v>
      </c>
      <c r="P45" s="14">
        <v>44589</v>
      </c>
    </row>
    <row r="46" spans="1:16" x14ac:dyDescent="0.25">
      <c r="A46" s="35" t="s">
        <v>614</v>
      </c>
      <c r="B46" s="17" t="s">
        <v>17</v>
      </c>
      <c r="C46" s="17" t="s">
        <v>347</v>
      </c>
      <c r="D46" s="17">
        <v>2022</v>
      </c>
      <c r="E46" s="24" t="s">
        <v>355</v>
      </c>
      <c r="F46" s="18"/>
      <c r="G46" s="18"/>
      <c r="H46" s="18"/>
      <c r="I46" s="18"/>
      <c r="J46" s="18"/>
      <c r="K46" s="7" t="b">
        <f>IFERROR(+VLOOKUP(A46,Lockers!D:F,3,FALSE),FALSE)</f>
        <v>0</v>
      </c>
      <c r="L46" s="7" t="b">
        <f>IFERROR(+VLOOKUP(A46,BagStorage!A:D,3,FALSE),FALSE)</f>
        <v>0</v>
      </c>
      <c r="M46" s="29" t="s">
        <v>526</v>
      </c>
      <c r="N46" s="29"/>
      <c r="O46" t="s">
        <v>10</v>
      </c>
      <c r="P46" s="33"/>
    </row>
    <row r="47" spans="1:16" x14ac:dyDescent="0.25">
      <c r="A47" s="35" t="s">
        <v>377</v>
      </c>
      <c r="B47" s="17" t="s">
        <v>7</v>
      </c>
      <c r="C47" s="17" t="s">
        <v>347</v>
      </c>
      <c r="D47" s="17">
        <v>2006</v>
      </c>
      <c r="E47" s="17"/>
      <c r="F47" s="18"/>
      <c r="G47" s="18"/>
      <c r="H47" s="18"/>
      <c r="I47" s="18"/>
      <c r="J47" s="18"/>
      <c r="K47" s="7" t="b">
        <f>IFERROR(+VLOOKUP(A47,Lockers!D:F,3,FALSE),FALSE)</f>
        <v>0</v>
      </c>
      <c r="L47" s="7" t="b">
        <f>IFERROR(+VLOOKUP(A47,BagStorage!A:D,3,FALSE),FALSE)</f>
        <v>0</v>
      </c>
      <c r="M47" s="29">
        <v>533</v>
      </c>
      <c r="N47" s="29"/>
      <c r="O47" t="s">
        <v>10</v>
      </c>
      <c r="P47" s="14">
        <v>44585</v>
      </c>
    </row>
    <row r="48" spans="1:16" x14ac:dyDescent="0.25">
      <c r="A48" s="35" t="s">
        <v>91</v>
      </c>
      <c r="B48" s="17" t="s">
        <v>17</v>
      </c>
      <c r="C48" s="17" t="s">
        <v>347</v>
      </c>
      <c r="D48" s="17">
        <v>2018</v>
      </c>
      <c r="E48" s="17"/>
      <c r="F48" s="18"/>
      <c r="G48" s="18"/>
      <c r="H48" s="18"/>
      <c r="I48" s="18"/>
      <c r="J48" s="18"/>
      <c r="K48" s="7" t="b">
        <f>IFERROR(+VLOOKUP(A48,Lockers!D:F,3,FALSE),FALSE)</f>
        <v>0</v>
      </c>
      <c r="L48" s="7" t="b">
        <f>IFERROR(+VLOOKUP(A48,BagStorage!A:D,3,FALSE),FALSE)</f>
        <v>0</v>
      </c>
      <c r="M48" s="29" t="s">
        <v>526</v>
      </c>
      <c r="N48" s="29"/>
      <c r="O48" t="s">
        <v>10</v>
      </c>
      <c r="P48" s="33"/>
    </row>
    <row r="49" spans="1:16" x14ac:dyDescent="0.25">
      <c r="A49" s="35" t="s">
        <v>640</v>
      </c>
      <c r="B49" s="17" t="s">
        <v>25</v>
      </c>
      <c r="C49" s="17" t="s">
        <v>347</v>
      </c>
      <c r="D49" s="24" t="s">
        <v>578</v>
      </c>
      <c r="E49" s="17"/>
      <c r="F49" s="18"/>
      <c r="G49" s="18"/>
      <c r="H49" s="18"/>
      <c r="I49" s="18"/>
      <c r="J49" s="18"/>
      <c r="K49" s="7" t="b">
        <f>IFERROR(+VLOOKUP(A49,Lockers!D:F,3,FALSE),FALSE)</f>
        <v>0</v>
      </c>
      <c r="L49" s="7" t="b">
        <f>IFERROR(+VLOOKUP(A49,BagStorage!A:D,3,FALSE),FALSE)</f>
        <v>0</v>
      </c>
      <c r="M49" s="29">
        <v>533</v>
      </c>
      <c r="N49" s="29"/>
      <c r="O49" t="s">
        <v>10</v>
      </c>
      <c r="P49" s="33"/>
    </row>
    <row r="50" spans="1:16" x14ac:dyDescent="0.25">
      <c r="A50" s="35" t="s">
        <v>296</v>
      </c>
      <c r="B50" s="17" t="s">
        <v>9</v>
      </c>
      <c r="C50" s="17" t="s">
        <v>347</v>
      </c>
      <c r="D50" s="17">
        <v>2019</v>
      </c>
      <c r="E50" s="24" t="s">
        <v>372</v>
      </c>
      <c r="F50" s="18"/>
      <c r="G50" s="18"/>
      <c r="H50" s="18" t="s">
        <v>297</v>
      </c>
      <c r="I50" s="18"/>
      <c r="J50" s="18"/>
      <c r="K50" s="7" t="b">
        <f>IFERROR(+VLOOKUP(A50,Lockers!D:F,3,FALSE),FALSE)</f>
        <v>0</v>
      </c>
      <c r="L50" s="7" t="b">
        <f>IFERROR(+VLOOKUP(A50,BagStorage!A:D,3,FALSE),FALSE)</f>
        <v>0</v>
      </c>
      <c r="M50" s="29">
        <v>373</v>
      </c>
      <c r="N50" s="29"/>
      <c r="O50" t="s">
        <v>10</v>
      </c>
      <c r="P50" s="14">
        <v>44672</v>
      </c>
    </row>
    <row r="51" spans="1:16" x14ac:dyDescent="0.25">
      <c r="A51" s="35" t="s">
        <v>34</v>
      </c>
      <c r="B51" s="17" t="s">
        <v>25</v>
      </c>
      <c r="C51" s="17" t="s">
        <v>347</v>
      </c>
      <c r="D51" s="17">
        <v>2019</v>
      </c>
      <c r="E51" s="24" t="s">
        <v>400</v>
      </c>
      <c r="F51" s="18"/>
      <c r="G51" s="18"/>
      <c r="H51" s="18"/>
      <c r="I51" s="18"/>
      <c r="J51" s="18"/>
      <c r="K51" s="7" t="b">
        <f>IFERROR(+VLOOKUP(A51,Lockers!D:F,3,FALSE),FALSE)</f>
        <v>0</v>
      </c>
      <c r="L51" s="7" t="b">
        <f>IFERROR(+VLOOKUP(A51,BagStorage!A:D,3,FALSE),FALSE)</f>
        <v>0</v>
      </c>
      <c r="M51" s="29">
        <v>533</v>
      </c>
      <c r="N51" s="29"/>
      <c r="O51" t="s">
        <v>10</v>
      </c>
      <c r="P51" s="14">
        <v>44579</v>
      </c>
    </row>
    <row r="52" spans="1:16" x14ac:dyDescent="0.25">
      <c r="A52" s="35" t="s">
        <v>378</v>
      </c>
      <c r="B52" s="17" t="s">
        <v>7</v>
      </c>
      <c r="C52" s="17" t="s">
        <v>347</v>
      </c>
      <c r="D52" s="17">
        <v>2015</v>
      </c>
      <c r="E52" s="17"/>
      <c r="F52" s="18"/>
      <c r="G52" s="18"/>
      <c r="H52" s="18"/>
      <c r="I52" s="18"/>
      <c r="J52" s="18"/>
      <c r="K52" s="7" t="b">
        <f>IFERROR(+VLOOKUP(A52,Lockers!D:F,3,FALSE),FALSE)</f>
        <v>1</v>
      </c>
      <c r="L52" s="7" t="b">
        <f>IFERROR(+VLOOKUP(A52,BagStorage!A:D,3,FALSE),FALSE)</f>
        <v>0</v>
      </c>
      <c r="M52" s="29">
        <v>533</v>
      </c>
      <c r="N52" s="29"/>
      <c r="O52" t="s">
        <v>10</v>
      </c>
      <c r="P52" s="14">
        <v>44579</v>
      </c>
    </row>
    <row r="53" spans="1:16" x14ac:dyDescent="0.25">
      <c r="A53" s="35" t="s">
        <v>271</v>
      </c>
      <c r="B53" s="17" t="s">
        <v>14</v>
      </c>
      <c r="C53" s="17" t="s">
        <v>347</v>
      </c>
      <c r="D53" s="17">
        <v>2017</v>
      </c>
      <c r="E53" s="17"/>
      <c r="F53" s="18"/>
      <c r="G53" s="18"/>
      <c r="H53" s="18"/>
      <c r="I53" s="18"/>
      <c r="J53" s="18"/>
      <c r="K53" s="7" t="b">
        <f>IFERROR(+VLOOKUP(A53,Lockers!D:F,3,FALSE),FALSE)</f>
        <v>0</v>
      </c>
      <c r="L53" s="7" t="b">
        <f>IFERROR(+VLOOKUP(A53,BagStorage!A:D,3,FALSE),FALSE)</f>
        <v>0</v>
      </c>
      <c r="M53" s="29">
        <v>533</v>
      </c>
      <c r="N53" s="29"/>
      <c r="O53" t="s">
        <v>10</v>
      </c>
      <c r="P53" s="14">
        <v>44672</v>
      </c>
    </row>
    <row r="54" spans="1:16" x14ac:dyDescent="0.25">
      <c r="A54" s="35" t="s">
        <v>77</v>
      </c>
      <c r="B54" s="17" t="s">
        <v>9</v>
      </c>
      <c r="C54" s="17" t="s">
        <v>347</v>
      </c>
      <c r="D54" s="17">
        <v>2019</v>
      </c>
      <c r="E54" s="17"/>
      <c r="F54" s="18"/>
      <c r="G54" s="18"/>
      <c r="H54" s="18"/>
      <c r="I54" s="18"/>
      <c r="J54" s="18"/>
      <c r="K54" s="7" t="b">
        <f>IFERROR(+VLOOKUP(A54,Lockers!D:F,3,FALSE),FALSE)</f>
        <v>0</v>
      </c>
      <c r="L54" s="7" t="b">
        <f>IFERROR(+VLOOKUP(A54,BagStorage!A:D,3,FALSE),FALSE)</f>
        <v>0</v>
      </c>
      <c r="M54" s="29">
        <v>373</v>
      </c>
      <c r="N54" s="29"/>
      <c r="O54" t="s">
        <v>10</v>
      </c>
      <c r="P54" s="14">
        <v>44585</v>
      </c>
    </row>
    <row r="55" spans="1:16" ht="13.9" customHeight="1" x14ac:dyDescent="0.25">
      <c r="A55" s="35" t="s">
        <v>213</v>
      </c>
      <c r="B55" s="17" t="s">
        <v>14</v>
      </c>
      <c r="C55" s="17" t="s">
        <v>433</v>
      </c>
      <c r="D55" s="17">
        <v>1983</v>
      </c>
      <c r="E55" s="17" t="s">
        <v>362</v>
      </c>
      <c r="F55" s="18"/>
      <c r="G55" s="18"/>
      <c r="H55" s="18"/>
      <c r="I55" s="18"/>
      <c r="J55" s="18"/>
      <c r="K55" s="7" t="b">
        <f>IFERROR(+VLOOKUP(A55,Lockers!D:F,3,FALSE),FALSE)</f>
        <v>1</v>
      </c>
      <c r="L55" s="7" t="b">
        <f>IFERROR(+VLOOKUP(A55,BagStorage!A:D,3,FALSE),FALSE)</f>
        <v>0</v>
      </c>
      <c r="M55" s="29" t="s">
        <v>526</v>
      </c>
      <c r="N55" s="29"/>
      <c r="O55" t="s">
        <v>10</v>
      </c>
      <c r="P55" s="33"/>
    </row>
    <row r="56" spans="1:16" x14ac:dyDescent="0.25">
      <c r="A56" s="35" t="s">
        <v>313</v>
      </c>
      <c r="B56" s="12" t="s">
        <v>25</v>
      </c>
      <c r="C56" s="17" t="s">
        <v>347</v>
      </c>
      <c r="D56" s="17">
        <v>2021</v>
      </c>
      <c r="E56" s="24" t="s">
        <v>402</v>
      </c>
      <c r="F56" s="18"/>
      <c r="G56" s="18"/>
      <c r="H56" s="18"/>
      <c r="I56" s="18"/>
      <c r="J56" s="18"/>
      <c r="K56" s="7" t="b">
        <f>IFERROR(+VLOOKUP(A56,Lockers!D:F,3,FALSE),FALSE)</f>
        <v>0</v>
      </c>
      <c r="L56" s="7" t="b">
        <f>IFERROR(+VLOOKUP(A56,BagStorage!A:D,3,FALSE),FALSE)</f>
        <v>0</v>
      </c>
      <c r="M56" s="29">
        <v>533</v>
      </c>
      <c r="N56" s="29"/>
      <c r="O56" t="s">
        <v>10</v>
      </c>
      <c r="P56" s="14">
        <v>44616</v>
      </c>
    </row>
    <row r="57" spans="1:16" x14ac:dyDescent="0.25">
      <c r="A57" s="35" t="s">
        <v>48</v>
      </c>
      <c r="B57" s="17" t="s">
        <v>11</v>
      </c>
      <c r="C57" s="17" t="s">
        <v>347</v>
      </c>
      <c r="D57" s="17">
        <v>2017</v>
      </c>
      <c r="E57" s="24" t="s">
        <v>403</v>
      </c>
      <c r="F57" s="18" t="s">
        <v>564</v>
      </c>
      <c r="G57" s="18"/>
      <c r="H57" s="18"/>
      <c r="I57" s="18"/>
      <c r="J57" s="18"/>
      <c r="K57" s="7" t="b">
        <f>IFERROR(+VLOOKUP(A57,Lockers!D:F,3,FALSE),FALSE)</f>
        <v>0</v>
      </c>
      <c r="L57" s="7" t="b">
        <f>IFERROR(+VLOOKUP(A57,BagStorage!A:D,3,FALSE),FALSE)</f>
        <v>0</v>
      </c>
      <c r="M57" s="29">
        <v>373</v>
      </c>
      <c r="N57" s="29"/>
      <c r="O57" t="s">
        <v>10</v>
      </c>
      <c r="P57" s="14">
        <v>44580</v>
      </c>
    </row>
    <row r="58" spans="1:16" x14ac:dyDescent="0.25">
      <c r="A58" s="35" t="s">
        <v>264</v>
      </c>
      <c r="B58" s="17" t="s">
        <v>7</v>
      </c>
      <c r="C58" s="17" t="s">
        <v>347</v>
      </c>
      <c r="D58" s="17">
        <v>1999</v>
      </c>
      <c r="E58" s="17"/>
      <c r="F58" s="18"/>
      <c r="G58" s="18"/>
      <c r="H58" s="18"/>
      <c r="I58" s="18"/>
      <c r="J58" s="18"/>
      <c r="K58" s="7" t="b">
        <f>IFERROR(+VLOOKUP(A58,Lockers!D:F,3,FALSE),FALSE)</f>
        <v>1</v>
      </c>
      <c r="L58" s="7" t="b">
        <f>IFERROR(+VLOOKUP(A58,BagStorage!A:D,3,FALSE),FALSE)</f>
        <v>1</v>
      </c>
      <c r="M58" s="29">
        <v>533</v>
      </c>
      <c r="N58" s="29"/>
      <c r="O58" t="s">
        <v>10</v>
      </c>
      <c r="P58" s="14">
        <v>44648</v>
      </c>
    </row>
    <row r="59" spans="1:16" x14ac:dyDescent="0.25">
      <c r="A59" s="35" t="s">
        <v>281</v>
      </c>
      <c r="B59" s="17" t="s">
        <v>7</v>
      </c>
      <c r="C59" s="17" t="s">
        <v>347</v>
      </c>
      <c r="D59" s="17">
        <v>2012</v>
      </c>
      <c r="E59" s="17"/>
      <c r="F59" s="18"/>
      <c r="G59" s="18"/>
      <c r="H59" s="18"/>
      <c r="I59" s="18"/>
      <c r="J59" s="18"/>
      <c r="K59" s="7" t="b">
        <f>IFERROR(+VLOOKUP(A59,Lockers!D:F,3,FALSE),FALSE)</f>
        <v>1</v>
      </c>
      <c r="L59" s="7" t="b">
        <f>IFERROR(+VLOOKUP(A59,BagStorage!A:D,3,FALSE),FALSE)</f>
        <v>0</v>
      </c>
      <c r="M59" s="29">
        <v>533</v>
      </c>
      <c r="N59" s="29"/>
      <c r="O59" t="s">
        <v>10</v>
      </c>
      <c r="P59" s="14">
        <v>44655</v>
      </c>
    </row>
    <row r="60" spans="1:16" x14ac:dyDescent="0.25">
      <c r="A60" s="35" t="s">
        <v>169</v>
      </c>
      <c r="B60" s="12" t="s">
        <v>25</v>
      </c>
      <c r="C60" s="17" t="s">
        <v>347</v>
      </c>
      <c r="D60" s="17">
        <v>2018</v>
      </c>
      <c r="E60" s="24" t="s">
        <v>404</v>
      </c>
      <c r="F60" s="18"/>
      <c r="G60" s="18"/>
      <c r="H60" s="18"/>
      <c r="I60" s="18"/>
      <c r="J60" s="18"/>
      <c r="K60" s="7" t="b">
        <f>IFERROR(+VLOOKUP(A60,Lockers!D:F,3,FALSE),FALSE)</f>
        <v>0</v>
      </c>
      <c r="L60" s="7" t="b">
        <f>IFERROR(+VLOOKUP(A60,BagStorage!A:D,3,FALSE),FALSE)</f>
        <v>0</v>
      </c>
      <c r="M60" s="29">
        <v>533</v>
      </c>
      <c r="N60" s="29"/>
      <c r="O60" t="s">
        <v>10</v>
      </c>
    </row>
    <row r="61" spans="1:16" x14ac:dyDescent="0.25">
      <c r="A61" s="35" t="s">
        <v>191</v>
      </c>
      <c r="B61" s="17" t="s">
        <v>7</v>
      </c>
      <c r="C61" s="17" t="s">
        <v>347</v>
      </c>
      <c r="D61" s="17">
        <v>2002</v>
      </c>
      <c r="E61" s="17"/>
      <c r="F61" s="18"/>
      <c r="G61" s="18"/>
      <c r="H61" s="18"/>
      <c r="I61" s="18"/>
      <c r="J61" s="18"/>
      <c r="K61" s="7" t="b">
        <f>IFERROR(+VLOOKUP(A61,Lockers!D:F,3,FALSE),FALSE)</f>
        <v>1</v>
      </c>
      <c r="L61" s="7" t="b">
        <f>IFERROR(+VLOOKUP(A61,BagStorage!A:D,3,FALSE),FALSE)</f>
        <v>0</v>
      </c>
      <c r="M61" s="29">
        <v>533</v>
      </c>
      <c r="N61" s="29"/>
      <c r="O61" t="s">
        <v>10</v>
      </c>
      <c r="P61" s="14">
        <v>44592</v>
      </c>
    </row>
    <row r="62" spans="1:16" x14ac:dyDescent="0.25">
      <c r="A62" s="35" t="s">
        <v>105</v>
      </c>
      <c r="B62" s="17" t="s">
        <v>7</v>
      </c>
      <c r="C62" s="17" t="s">
        <v>347</v>
      </c>
      <c r="D62" s="17">
        <v>2005</v>
      </c>
      <c r="E62" s="17"/>
      <c r="F62" s="18"/>
      <c r="G62" s="18"/>
      <c r="H62" s="18"/>
      <c r="I62" s="18"/>
      <c r="J62" s="18"/>
      <c r="K62" s="7" t="b">
        <f>IFERROR(+VLOOKUP(A62,Lockers!D:F,3,FALSE),FALSE)</f>
        <v>1</v>
      </c>
      <c r="L62" s="7" t="b">
        <f>IFERROR(+VLOOKUP(A62,BagStorage!A:D,3,FALSE),FALSE)</f>
        <v>0</v>
      </c>
      <c r="M62" s="29">
        <v>533</v>
      </c>
      <c r="N62" s="29"/>
      <c r="O62" t="s">
        <v>10</v>
      </c>
      <c r="P62" s="14">
        <v>44592</v>
      </c>
    </row>
    <row r="63" spans="1:16" x14ac:dyDescent="0.25">
      <c r="A63" s="35" t="s">
        <v>146</v>
      </c>
      <c r="B63" s="17" t="s">
        <v>25</v>
      </c>
      <c r="C63" s="17" t="s">
        <v>347</v>
      </c>
      <c r="D63" s="17">
        <v>2020</v>
      </c>
      <c r="E63" s="17"/>
      <c r="F63" s="18"/>
      <c r="G63" s="18"/>
      <c r="H63" s="18"/>
      <c r="I63" s="18"/>
      <c r="J63" s="18"/>
      <c r="K63" s="7" t="b">
        <f>IFERROR(+VLOOKUP(A63,Lockers!D:F,3,FALSE),FALSE)</f>
        <v>0</v>
      </c>
      <c r="L63" s="7" t="b">
        <f>IFERROR(+VLOOKUP(A63,BagStorage!A:D,3,FALSE),FALSE)</f>
        <v>0</v>
      </c>
      <c r="M63" s="29">
        <v>533</v>
      </c>
      <c r="N63" s="29"/>
      <c r="O63" t="s">
        <v>10</v>
      </c>
      <c r="P63" s="14">
        <v>44641</v>
      </c>
    </row>
    <row r="64" spans="1:16" x14ac:dyDescent="0.25">
      <c r="A64" s="35" t="s">
        <v>141</v>
      </c>
      <c r="B64" s="17" t="s">
        <v>7</v>
      </c>
      <c r="C64" s="17" t="s">
        <v>347</v>
      </c>
      <c r="D64" s="17">
        <v>2014</v>
      </c>
      <c r="E64" s="17"/>
      <c r="F64" s="18"/>
      <c r="G64" s="18"/>
      <c r="H64" s="18"/>
      <c r="I64" s="18"/>
      <c r="J64" s="18"/>
      <c r="K64" s="7" t="str">
        <f>IFERROR(+VLOOKUP(A64,Lockers!D:F,3,FALSE),FALSE)</f>
        <v>BOARD</v>
      </c>
      <c r="L64" s="7" t="b">
        <f>IFERROR(+VLOOKUP(A64,BagStorage!A:D,3,FALSE),FALSE)</f>
        <v>0</v>
      </c>
      <c r="M64" s="29">
        <v>533</v>
      </c>
      <c r="N64" s="29"/>
      <c r="O64" t="s">
        <v>10</v>
      </c>
      <c r="P64" s="14">
        <v>44573</v>
      </c>
    </row>
    <row r="65" spans="1:17" x14ac:dyDescent="0.25">
      <c r="A65" s="35" t="s">
        <v>197</v>
      </c>
      <c r="B65" s="17" t="s">
        <v>25</v>
      </c>
      <c r="C65" s="17" t="s">
        <v>347</v>
      </c>
      <c r="D65" s="17">
        <v>2019</v>
      </c>
      <c r="E65" s="24" t="s">
        <v>400</v>
      </c>
      <c r="F65" s="18" t="s">
        <v>198</v>
      </c>
      <c r="G65" s="18"/>
      <c r="H65" s="18"/>
      <c r="I65" s="18"/>
      <c r="J65" s="18"/>
      <c r="K65" s="7" t="b">
        <f>IFERROR(+VLOOKUP(A65,Lockers!D:F,3,FALSE),FALSE)</f>
        <v>0</v>
      </c>
      <c r="L65" s="7" t="b">
        <f>IFERROR(+VLOOKUP(A65,BagStorage!A:D,3,FALSE),FALSE)</f>
        <v>0</v>
      </c>
      <c r="M65" s="29">
        <v>533</v>
      </c>
      <c r="N65" s="29"/>
      <c r="O65" t="s">
        <v>10</v>
      </c>
      <c r="P65" s="14">
        <v>44628</v>
      </c>
    </row>
    <row r="66" spans="1:17" x14ac:dyDescent="0.25">
      <c r="A66" s="35" t="s">
        <v>379</v>
      </c>
      <c r="B66" s="17" t="s">
        <v>7</v>
      </c>
      <c r="C66" s="17" t="s">
        <v>433</v>
      </c>
      <c r="D66" s="17">
        <v>2021</v>
      </c>
      <c r="E66" s="24">
        <v>1989</v>
      </c>
      <c r="F66" s="18"/>
      <c r="G66" s="18"/>
      <c r="H66" s="18"/>
      <c r="I66" s="18"/>
      <c r="J66" s="18"/>
      <c r="K66" s="7" t="b">
        <f>IFERROR(+VLOOKUP(A66,Lockers!D:F,3,FALSE),FALSE)</f>
        <v>0</v>
      </c>
      <c r="L66" s="7" t="b">
        <f>IFERROR(+VLOOKUP(A66,BagStorage!A:D,3,FALSE),FALSE)</f>
        <v>0</v>
      </c>
      <c r="M66" s="29" t="s">
        <v>526</v>
      </c>
      <c r="N66" s="29"/>
      <c r="O66" t="s">
        <v>10</v>
      </c>
    </row>
    <row r="67" spans="1:17" x14ac:dyDescent="0.25">
      <c r="A67" s="35" t="s">
        <v>116</v>
      </c>
      <c r="B67" s="17" t="s">
        <v>25</v>
      </c>
      <c r="C67" s="17" t="s">
        <v>347</v>
      </c>
      <c r="D67" s="17">
        <v>2002</v>
      </c>
      <c r="E67" s="17"/>
      <c r="F67" s="18"/>
      <c r="G67" s="18"/>
      <c r="H67" s="18"/>
      <c r="I67" s="18"/>
      <c r="J67" s="18"/>
      <c r="K67" s="7" t="b">
        <f>IFERROR(+VLOOKUP(A67,Lockers!D:F,3,FALSE),FALSE)</f>
        <v>1</v>
      </c>
      <c r="L67" s="7" t="b">
        <f>IFERROR(+VLOOKUP(A67,BagStorage!A:D,3,FALSE),FALSE)</f>
        <v>0</v>
      </c>
      <c r="M67" s="29">
        <v>533</v>
      </c>
      <c r="N67" s="29"/>
      <c r="O67" t="s">
        <v>10</v>
      </c>
      <c r="P67" s="14">
        <v>44655</v>
      </c>
      <c r="Q67" s="31">
        <v>28</v>
      </c>
    </row>
    <row r="68" spans="1:17" x14ac:dyDescent="0.25">
      <c r="A68" s="35" t="s">
        <v>132</v>
      </c>
      <c r="B68" s="12" t="s">
        <v>11</v>
      </c>
      <c r="C68" s="17" t="s">
        <v>347</v>
      </c>
      <c r="D68" s="17">
        <v>2016</v>
      </c>
      <c r="E68" s="24" t="s">
        <v>405</v>
      </c>
      <c r="F68" s="18"/>
      <c r="G68" s="18"/>
      <c r="H68" s="18"/>
      <c r="I68" s="18"/>
      <c r="J68" s="18"/>
      <c r="K68" s="7" t="b">
        <f>IFERROR(+VLOOKUP(A68,Lockers!D:F,3,FALSE),FALSE)</f>
        <v>0</v>
      </c>
      <c r="L68" s="7" t="b">
        <f>IFERROR(+VLOOKUP(A68,BagStorage!A:D,3,FALSE),FALSE)</f>
        <v>0</v>
      </c>
      <c r="M68" s="29">
        <v>373</v>
      </c>
      <c r="N68" s="29"/>
      <c r="O68" t="s">
        <v>10</v>
      </c>
    </row>
    <row r="69" spans="1:17" x14ac:dyDescent="0.25">
      <c r="A69" s="35" t="s">
        <v>36</v>
      </c>
      <c r="B69" s="17" t="s">
        <v>7</v>
      </c>
      <c r="C69" s="17" t="s">
        <v>347</v>
      </c>
      <c r="D69" s="17">
        <v>1986</v>
      </c>
      <c r="E69" s="17"/>
      <c r="F69" s="18"/>
      <c r="G69" s="18"/>
      <c r="H69" s="18"/>
      <c r="I69" s="18"/>
      <c r="J69" s="18"/>
      <c r="K69" s="7" t="b">
        <f>IFERROR(+VLOOKUP(A69,Lockers!D:F,3,FALSE),FALSE)</f>
        <v>0</v>
      </c>
      <c r="L69" s="7" t="b">
        <f>IFERROR(+VLOOKUP(A69,BagStorage!A:D,3,FALSE),FALSE)</f>
        <v>0</v>
      </c>
      <c r="M69" s="29">
        <v>533</v>
      </c>
      <c r="N69" s="29"/>
      <c r="O69" t="s">
        <v>10</v>
      </c>
      <c r="P69" s="14">
        <v>44592</v>
      </c>
    </row>
    <row r="70" spans="1:17" x14ac:dyDescent="0.25">
      <c r="A70" s="35" t="s">
        <v>61</v>
      </c>
      <c r="B70" s="17" t="s">
        <v>25</v>
      </c>
      <c r="C70" s="17" t="s">
        <v>347</v>
      </c>
      <c r="D70" s="17">
        <v>2020</v>
      </c>
      <c r="E70" s="24" t="s">
        <v>406</v>
      </c>
      <c r="F70" s="18"/>
      <c r="G70" s="18"/>
      <c r="H70" s="18"/>
      <c r="I70" s="18"/>
      <c r="J70" s="18"/>
      <c r="K70" s="7" t="b">
        <f>IFERROR(+VLOOKUP(A70,Lockers!D:F,3,FALSE),FALSE)</f>
        <v>1</v>
      </c>
      <c r="L70" s="7" t="b">
        <f>IFERROR(+VLOOKUP(A70,BagStorage!A:D,3,FALSE),FALSE)</f>
        <v>0</v>
      </c>
      <c r="M70" s="29">
        <v>533</v>
      </c>
      <c r="N70" s="29"/>
      <c r="O70" t="s">
        <v>10</v>
      </c>
    </row>
    <row r="71" spans="1:17" x14ac:dyDescent="0.25">
      <c r="A71" s="35" t="s">
        <v>242</v>
      </c>
      <c r="B71" s="17" t="s">
        <v>25</v>
      </c>
      <c r="C71" s="17" t="s">
        <v>347</v>
      </c>
      <c r="D71" s="17">
        <v>2017</v>
      </c>
      <c r="E71" s="24" t="s">
        <v>376</v>
      </c>
      <c r="F71" s="18"/>
      <c r="G71" s="18"/>
      <c r="H71" s="18"/>
      <c r="I71" s="18"/>
      <c r="J71" s="18"/>
      <c r="K71" s="7" t="b">
        <f>IFERROR(+VLOOKUP(A71,Lockers!D:F,3,FALSE),FALSE)</f>
        <v>0</v>
      </c>
      <c r="L71" s="7" t="b">
        <f>IFERROR(+VLOOKUP(A71,BagStorage!A:D,3,FALSE),FALSE)</f>
        <v>0</v>
      </c>
      <c r="M71" s="29">
        <v>533</v>
      </c>
      <c r="N71" s="29"/>
      <c r="O71" t="s">
        <v>10</v>
      </c>
      <c r="P71" s="32">
        <v>44592</v>
      </c>
    </row>
    <row r="72" spans="1:17" x14ac:dyDescent="0.25">
      <c r="A72" s="35" t="s">
        <v>194</v>
      </c>
      <c r="B72" s="17" t="s">
        <v>25</v>
      </c>
      <c r="C72" s="17" t="s">
        <v>347</v>
      </c>
      <c r="D72" s="17">
        <v>2010</v>
      </c>
      <c r="E72" s="17"/>
      <c r="F72" s="18"/>
      <c r="G72" s="18"/>
      <c r="H72" s="18"/>
      <c r="I72" s="18"/>
      <c r="J72" s="18"/>
      <c r="K72" s="7" t="b">
        <f>IFERROR(+VLOOKUP(A72,Lockers!D:F,3,FALSE),FALSE)</f>
        <v>1</v>
      </c>
      <c r="L72" s="7" t="b">
        <f>IFERROR(+VLOOKUP(A72,BagStorage!A:D,3,FALSE),FALSE)</f>
        <v>0</v>
      </c>
      <c r="M72" s="29">
        <v>533</v>
      </c>
      <c r="N72" s="29"/>
      <c r="O72" t="s">
        <v>10</v>
      </c>
    </row>
    <row r="73" spans="1:17" x14ac:dyDescent="0.25">
      <c r="A73" s="35" t="s">
        <v>149</v>
      </c>
      <c r="B73" s="17" t="s">
        <v>7</v>
      </c>
      <c r="C73" s="17" t="s">
        <v>347</v>
      </c>
      <c r="D73" s="17">
        <v>2017</v>
      </c>
      <c r="E73" s="24" t="s">
        <v>407</v>
      </c>
      <c r="F73" s="18"/>
      <c r="G73" s="18"/>
      <c r="H73" s="18"/>
      <c r="I73" s="18"/>
      <c r="J73" s="18"/>
      <c r="K73" s="7" t="b">
        <f>IFERROR(+VLOOKUP(A73,Lockers!D:F,3,FALSE),FALSE)</f>
        <v>0</v>
      </c>
      <c r="L73" s="7" t="b">
        <f>IFERROR(+VLOOKUP(A73,BagStorage!A:D,3,FALSE),FALSE)</f>
        <v>0</v>
      </c>
      <c r="M73" s="29">
        <v>533</v>
      </c>
      <c r="N73" s="29"/>
      <c r="O73" t="s">
        <v>10</v>
      </c>
      <c r="P73" s="14">
        <v>44592</v>
      </c>
    </row>
    <row r="74" spans="1:17" x14ac:dyDescent="0.25">
      <c r="A74" s="35" t="s">
        <v>143</v>
      </c>
      <c r="B74" s="17" t="s">
        <v>14</v>
      </c>
      <c r="C74" s="17" t="s">
        <v>347</v>
      </c>
      <c r="D74" s="17">
        <v>1977</v>
      </c>
      <c r="E74" s="17"/>
      <c r="F74" s="18"/>
      <c r="G74" s="18"/>
      <c r="H74" s="18"/>
      <c r="I74" s="18"/>
      <c r="J74" s="18"/>
      <c r="K74" s="7" t="b">
        <f>IFERROR(+VLOOKUP(A74,Lockers!D:F,3,FALSE),FALSE)</f>
        <v>1</v>
      </c>
      <c r="L74" s="7" t="b">
        <f>IFERROR(+VLOOKUP(A74,BagStorage!A:D,3,FALSE),FALSE)</f>
        <v>0</v>
      </c>
      <c r="M74" s="29">
        <v>533</v>
      </c>
      <c r="N74" s="29"/>
      <c r="O74" t="s">
        <v>10</v>
      </c>
      <c r="P74" s="14">
        <v>44575</v>
      </c>
    </row>
    <row r="75" spans="1:17" x14ac:dyDescent="0.25">
      <c r="A75" s="35" t="s">
        <v>208</v>
      </c>
      <c r="B75" s="17" t="s">
        <v>7</v>
      </c>
      <c r="C75" s="17" t="s">
        <v>347</v>
      </c>
      <c r="D75" s="17">
        <v>2012</v>
      </c>
      <c r="E75" s="17"/>
      <c r="F75" s="18" t="s">
        <v>582</v>
      </c>
      <c r="G75" s="18"/>
      <c r="H75" s="18"/>
      <c r="I75" s="18"/>
      <c r="J75" s="18"/>
      <c r="K75" s="7" t="str">
        <f>IFERROR(+VLOOKUP(A75,Lockers!D:F,3,FALSE),FALSE)</f>
        <v>BOARD</v>
      </c>
      <c r="L75" s="7" t="b">
        <f>IFERROR(+VLOOKUP(A75,BagStorage!A:D,3,FALSE),FALSE)</f>
        <v>1</v>
      </c>
      <c r="M75" s="29">
        <v>533</v>
      </c>
      <c r="N75" s="29"/>
      <c r="O75" t="s">
        <v>10</v>
      </c>
      <c r="P75" s="14">
        <v>44652</v>
      </c>
    </row>
    <row r="76" spans="1:17" x14ac:dyDescent="0.25">
      <c r="A76" s="35" t="s">
        <v>160</v>
      </c>
      <c r="B76" s="17" t="s">
        <v>7</v>
      </c>
      <c r="C76" s="17" t="s">
        <v>347</v>
      </c>
      <c r="D76" s="17">
        <v>1999</v>
      </c>
      <c r="E76" s="17"/>
      <c r="F76" s="18"/>
      <c r="G76" s="18"/>
      <c r="H76" s="18"/>
      <c r="I76" s="18" t="s">
        <v>70</v>
      </c>
      <c r="J76" s="18"/>
      <c r="K76" s="7" t="b">
        <f>IFERROR(+VLOOKUP(A76,Lockers!D:F,3,FALSE),FALSE)</f>
        <v>0</v>
      </c>
      <c r="L76" s="7" t="b">
        <f>IFERROR(+VLOOKUP(A76,BagStorage!A:D,3,FALSE),FALSE)</f>
        <v>0</v>
      </c>
      <c r="M76" s="29">
        <v>533</v>
      </c>
      <c r="N76" s="29"/>
      <c r="O76" t="s">
        <v>10</v>
      </c>
      <c r="P76" s="14">
        <v>44594</v>
      </c>
    </row>
    <row r="77" spans="1:17" x14ac:dyDescent="0.25">
      <c r="A77" s="35" t="s">
        <v>381</v>
      </c>
      <c r="B77" s="12" t="s">
        <v>7</v>
      </c>
      <c r="C77" s="17" t="s">
        <v>347</v>
      </c>
      <c r="D77" s="17">
        <v>1999</v>
      </c>
      <c r="E77" s="17"/>
      <c r="G77" s="13"/>
      <c r="H77" s="13"/>
      <c r="I77" s="16"/>
      <c r="J77" s="16"/>
      <c r="K77" s="7" t="b">
        <f>IFERROR(+VLOOKUP(A77,Lockers!D:F,3,FALSE),FALSE)</f>
        <v>1</v>
      </c>
      <c r="L77" s="7" t="b">
        <f>IFERROR(+VLOOKUP(A77,BagStorage!A:D,3,FALSE),FALSE)</f>
        <v>0</v>
      </c>
      <c r="M77" s="29">
        <v>533</v>
      </c>
      <c r="N77" s="29"/>
      <c r="O77" t="s">
        <v>10</v>
      </c>
      <c r="P77" s="14">
        <v>44665</v>
      </c>
    </row>
    <row r="78" spans="1:17" x14ac:dyDescent="0.25">
      <c r="A78" s="35" t="s">
        <v>382</v>
      </c>
      <c r="B78" s="17" t="s">
        <v>9</v>
      </c>
      <c r="C78" s="17" t="s">
        <v>433</v>
      </c>
      <c r="D78" s="17">
        <v>2019</v>
      </c>
      <c r="E78" s="24" t="s">
        <v>408</v>
      </c>
      <c r="F78" s="18"/>
      <c r="G78" s="18"/>
      <c r="H78" s="18"/>
      <c r="I78" s="18"/>
      <c r="J78" s="18"/>
      <c r="K78" s="7" t="b">
        <f>IFERROR(+VLOOKUP(A78,Lockers!D:F,3,FALSE),FALSE)</f>
        <v>0</v>
      </c>
      <c r="L78" s="7" t="b">
        <f>IFERROR(+VLOOKUP(A78,BagStorage!A:D,3,FALSE),FALSE)</f>
        <v>0</v>
      </c>
      <c r="M78" s="29" t="s">
        <v>526</v>
      </c>
      <c r="N78" s="29"/>
      <c r="O78" t="s">
        <v>10</v>
      </c>
      <c r="P78" s="14">
        <v>44669</v>
      </c>
    </row>
    <row r="79" spans="1:17" x14ac:dyDescent="0.25">
      <c r="A79" s="35" t="s">
        <v>226</v>
      </c>
      <c r="B79" s="17" t="s">
        <v>14</v>
      </c>
      <c r="C79" s="17" t="s">
        <v>347</v>
      </c>
      <c r="D79" s="17">
        <v>2008</v>
      </c>
      <c r="E79" s="17"/>
      <c r="F79" s="18" t="s">
        <v>369</v>
      </c>
      <c r="G79" s="18"/>
      <c r="H79" s="18"/>
      <c r="I79" s="18"/>
      <c r="J79" s="18"/>
      <c r="K79" s="7" t="b">
        <f>IFERROR(+VLOOKUP(A79,Lockers!D:F,3,FALSE),FALSE)</f>
        <v>0</v>
      </c>
      <c r="L79" s="7" t="b">
        <f>IFERROR(+VLOOKUP(A79,BagStorage!A:D,3,FALSE),FALSE)</f>
        <v>0</v>
      </c>
      <c r="M79" s="29">
        <v>533</v>
      </c>
      <c r="N79" s="29"/>
      <c r="O79" t="s">
        <v>10</v>
      </c>
      <c r="P79" s="14">
        <v>44648</v>
      </c>
    </row>
    <row r="80" spans="1:17" x14ac:dyDescent="0.25">
      <c r="A80" s="35" t="s">
        <v>133</v>
      </c>
      <c r="B80" s="12" t="s">
        <v>9</v>
      </c>
      <c r="C80" s="17" t="s">
        <v>433</v>
      </c>
      <c r="D80" s="17">
        <v>2019</v>
      </c>
      <c r="E80" s="24" t="s">
        <v>410</v>
      </c>
      <c r="F80" s="18"/>
      <c r="G80" s="18"/>
      <c r="H80" s="18"/>
      <c r="I80" s="18"/>
      <c r="J80" s="18"/>
      <c r="K80" s="7" t="b">
        <f>IFERROR(+VLOOKUP(A80,Lockers!D:F,3,FALSE),FALSE)</f>
        <v>0</v>
      </c>
      <c r="L80" s="7" t="b">
        <f>IFERROR(+VLOOKUP(A80,BagStorage!A:D,3,FALSE),FALSE)</f>
        <v>0</v>
      </c>
      <c r="M80" s="29" t="s">
        <v>526</v>
      </c>
      <c r="N80" s="29"/>
      <c r="O80" t="s">
        <v>10</v>
      </c>
      <c r="P80" s="33"/>
    </row>
    <row r="81" spans="1:16" x14ac:dyDescent="0.25">
      <c r="A81" s="35" t="s">
        <v>144</v>
      </c>
      <c r="B81" s="17" t="s">
        <v>7</v>
      </c>
      <c r="C81" s="17" t="s">
        <v>347</v>
      </c>
      <c r="D81" s="17">
        <v>2004</v>
      </c>
      <c r="E81" s="17"/>
      <c r="F81" s="18"/>
      <c r="G81" s="18"/>
      <c r="H81" s="18"/>
      <c r="I81" s="18"/>
      <c r="J81" s="18"/>
      <c r="K81" s="7" t="str">
        <f>IFERROR(+VLOOKUP(A81,Lockers!D:F,3,FALSE),FALSE)</f>
        <v>BOARD</v>
      </c>
      <c r="L81" s="7" t="b">
        <f>IFERROR(+VLOOKUP(A81,BagStorage!A:D,3,FALSE),FALSE)</f>
        <v>0</v>
      </c>
      <c r="M81" s="29">
        <v>533</v>
      </c>
      <c r="N81" s="29"/>
      <c r="O81" t="s">
        <v>10</v>
      </c>
      <c r="P81" s="14">
        <v>44592</v>
      </c>
    </row>
    <row r="82" spans="1:16" x14ac:dyDescent="0.25">
      <c r="A82" s="35" t="s">
        <v>92</v>
      </c>
      <c r="B82" s="17" t="s">
        <v>17</v>
      </c>
      <c r="C82" s="17" t="s">
        <v>347</v>
      </c>
      <c r="D82" s="17">
        <v>2001</v>
      </c>
      <c r="E82" s="17"/>
      <c r="F82" s="18"/>
      <c r="G82" s="18"/>
      <c r="H82" s="18"/>
      <c r="I82" s="18"/>
      <c r="J82" s="18"/>
      <c r="K82" s="7" t="b">
        <f>IFERROR(+VLOOKUP(A82,Lockers!D:F,3,FALSE),FALSE)</f>
        <v>0</v>
      </c>
      <c r="L82" s="7" t="b">
        <f>IFERROR(+VLOOKUP(A82,BagStorage!A:D,3,FALSE),FALSE)</f>
        <v>0</v>
      </c>
      <c r="M82" s="29" t="s">
        <v>526</v>
      </c>
      <c r="N82" s="29"/>
      <c r="O82" t="s">
        <v>10</v>
      </c>
      <c r="P82" s="33"/>
    </row>
    <row r="83" spans="1:16" x14ac:dyDescent="0.25">
      <c r="A83" s="35" t="s">
        <v>57</v>
      </c>
      <c r="B83" s="17" t="s">
        <v>17</v>
      </c>
      <c r="C83" s="17" t="s">
        <v>347</v>
      </c>
      <c r="D83" s="17">
        <v>1992</v>
      </c>
      <c r="E83" s="24" t="s">
        <v>362</v>
      </c>
      <c r="F83" s="18"/>
      <c r="G83" s="18"/>
      <c r="H83" s="18"/>
      <c r="I83" s="18"/>
      <c r="J83" s="18"/>
      <c r="K83" s="7" t="b">
        <f>IFERROR(+VLOOKUP(A83,Lockers!D:F,3,FALSE),FALSE)</f>
        <v>0</v>
      </c>
      <c r="L83" s="7" t="b">
        <f>IFERROR(+VLOOKUP(A83,BagStorage!A:D,3,FALSE),FALSE)</f>
        <v>0</v>
      </c>
      <c r="M83" s="29" t="s">
        <v>526</v>
      </c>
      <c r="N83" s="29"/>
      <c r="O83" t="s">
        <v>10</v>
      </c>
      <c r="P83" s="33"/>
    </row>
    <row r="84" spans="1:16" x14ac:dyDescent="0.25">
      <c r="A84" s="35" t="s">
        <v>109</v>
      </c>
      <c r="B84" s="17" t="s">
        <v>17</v>
      </c>
      <c r="C84" s="17" t="s">
        <v>347</v>
      </c>
      <c r="D84" s="17">
        <v>2012</v>
      </c>
      <c r="E84" s="17"/>
      <c r="F84" s="18"/>
      <c r="G84" s="18"/>
      <c r="H84" s="18"/>
      <c r="I84" s="18"/>
      <c r="J84" s="18"/>
      <c r="K84" s="7" t="b">
        <f>IFERROR(+VLOOKUP(A84,Lockers!D:F,3,FALSE),FALSE)</f>
        <v>0</v>
      </c>
      <c r="L84" s="7" t="b">
        <f>IFERROR(+VLOOKUP(A84,BagStorage!A:D,3,FALSE),FALSE)</f>
        <v>0</v>
      </c>
      <c r="M84" s="29" t="s">
        <v>526</v>
      </c>
      <c r="N84" s="29"/>
      <c r="O84" t="s">
        <v>10</v>
      </c>
    </row>
    <row r="85" spans="1:16" x14ac:dyDescent="0.25">
      <c r="A85" s="35" t="s">
        <v>117</v>
      </c>
      <c r="B85" s="17" t="s">
        <v>11</v>
      </c>
      <c r="C85" s="17" t="s">
        <v>347</v>
      </c>
      <c r="D85" s="17">
        <v>2015</v>
      </c>
      <c r="E85" s="17"/>
      <c r="F85" s="18"/>
      <c r="G85" s="18"/>
      <c r="H85" s="18"/>
      <c r="I85" s="18"/>
      <c r="J85" s="18"/>
      <c r="K85" s="7" t="b">
        <f>IFERROR(+VLOOKUP(A85,Lockers!D:F,3,FALSE),FALSE)</f>
        <v>0</v>
      </c>
      <c r="L85" s="7" t="b">
        <f>IFERROR(+VLOOKUP(A85,BagStorage!A:D,3,FALSE),FALSE)</f>
        <v>0</v>
      </c>
      <c r="M85" s="29">
        <v>373</v>
      </c>
      <c r="N85" s="29"/>
      <c r="O85" t="s">
        <v>10</v>
      </c>
      <c r="P85" s="14">
        <v>44592</v>
      </c>
    </row>
    <row r="86" spans="1:16" x14ac:dyDescent="0.25">
      <c r="A86" s="35" t="s">
        <v>231</v>
      </c>
      <c r="B86" s="17" t="s">
        <v>25</v>
      </c>
      <c r="C86" s="17" t="s">
        <v>347</v>
      </c>
      <c r="D86" s="17">
        <v>1984</v>
      </c>
      <c r="E86" s="17"/>
      <c r="F86" s="18"/>
      <c r="G86" s="18"/>
      <c r="H86" s="18"/>
      <c r="I86" s="18"/>
      <c r="J86" s="18"/>
      <c r="K86" s="7" t="b">
        <f>IFERROR(+VLOOKUP(A86,Lockers!D:F,3,FALSE),FALSE)</f>
        <v>1</v>
      </c>
      <c r="L86" s="7" t="b">
        <f>IFERROR(+VLOOKUP(A86,BagStorage!A:D,3,FALSE),FALSE)</f>
        <v>0</v>
      </c>
      <c r="M86" s="29">
        <v>533</v>
      </c>
      <c r="N86" s="29"/>
      <c r="O86" t="s">
        <v>10</v>
      </c>
      <c r="P86" s="14">
        <v>44672</v>
      </c>
    </row>
    <row r="87" spans="1:16" x14ac:dyDescent="0.25">
      <c r="A87" s="35" t="s">
        <v>161</v>
      </c>
      <c r="B87" s="17" t="s">
        <v>7</v>
      </c>
      <c r="C87" s="17" t="s">
        <v>347</v>
      </c>
      <c r="D87" s="17">
        <v>1992</v>
      </c>
      <c r="E87" s="17"/>
      <c r="F87" s="18"/>
      <c r="G87" s="18"/>
      <c r="H87" s="18"/>
      <c r="I87" s="18"/>
      <c r="J87" s="18"/>
      <c r="K87" s="7" t="b">
        <f>IFERROR(+VLOOKUP(A87,Lockers!D:F,3,FALSE),FALSE)</f>
        <v>0</v>
      </c>
      <c r="L87" s="7" t="b">
        <f>IFERROR(+VLOOKUP(A87,BagStorage!A:D,3,FALSE),FALSE)</f>
        <v>0</v>
      </c>
      <c r="M87" s="29">
        <v>533</v>
      </c>
      <c r="N87" s="29"/>
      <c r="O87" t="s">
        <v>10</v>
      </c>
      <c r="P87" s="14">
        <v>44587</v>
      </c>
    </row>
    <row r="88" spans="1:16" x14ac:dyDescent="0.25">
      <c r="A88" s="35" t="s">
        <v>631</v>
      </c>
      <c r="B88" s="17" t="s">
        <v>20</v>
      </c>
      <c r="C88" s="17" t="s">
        <v>347</v>
      </c>
      <c r="D88" s="17">
        <v>2022</v>
      </c>
      <c r="E88" s="17"/>
      <c r="F88" s="18"/>
      <c r="G88" s="18"/>
      <c r="H88" s="18"/>
      <c r="I88" s="18"/>
      <c r="J88" s="18"/>
      <c r="K88" s="7" t="b">
        <f>IFERROR(+VLOOKUP(A88,Lockers!D:F,3,FALSE),FALSE)</f>
        <v>0</v>
      </c>
      <c r="L88" s="7" t="b">
        <f>IFERROR(+VLOOKUP(A88,BagStorage!A:D,3,FALSE),FALSE)</f>
        <v>0</v>
      </c>
      <c r="M88" s="29" t="s">
        <v>526</v>
      </c>
      <c r="N88" s="29"/>
      <c r="O88" t="s">
        <v>10</v>
      </c>
    </row>
    <row r="89" spans="1:16" x14ac:dyDescent="0.25">
      <c r="A89" s="35" t="s">
        <v>632</v>
      </c>
      <c r="B89" s="17" t="s">
        <v>20</v>
      </c>
      <c r="C89" s="17" t="s">
        <v>347</v>
      </c>
      <c r="D89" s="17">
        <v>2022</v>
      </c>
      <c r="E89" s="17"/>
      <c r="F89" s="18"/>
      <c r="G89" s="18"/>
      <c r="H89" s="18"/>
      <c r="I89" s="18"/>
      <c r="J89" s="18"/>
      <c r="K89" s="7" t="b">
        <f>IFERROR(+VLOOKUP(A89,Lockers!D:F,3,FALSE),FALSE)</f>
        <v>0</v>
      </c>
      <c r="L89" s="7" t="b">
        <f>IFERROR(+VLOOKUP(A89,BagStorage!A:D,3,FALSE),FALSE)</f>
        <v>0</v>
      </c>
      <c r="M89" s="29" t="s">
        <v>526</v>
      </c>
      <c r="N89" s="29"/>
      <c r="O89" t="s">
        <v>10</v>
      </c>
    </row>
    <row r="90" spans="1:16" x14ac:dyDescent="0.25">
      <c r="A90" s="35" t="s">
        <v>383</v>
      </c>
      <c r="B90" s="17" t="s">
        <v>17</v>
      </c>
      <c r="C90" s="17" t="s">
        <v>347</v>
      </c>
      <c r="D90" s="17">
        <v>2003</v>
      </c>
      <c r="E90" s="17"/>
      <c r="F90" s="18"/>
      <c r="G90" s="18"/>
      <c r="H90" s="18"/>
      <c r="I90" s="18"/>
      <c r="J90" s="18"/>
      <c r="K90" s="7" t="b">
        <f>IFERROR(+VLOOKUP(A90,Lockers!D:F,3,FALSE),FALSE)</f>
        <v>0</v>
      </c>
      <c r="L90" s="7" t="b">
        <f>IFERROR(+VLOOKUP(A90,BagStorage!A:D,3,FALSE),FALSE)</f>
        <v>0</v>
      </c>
      <c r="M90" s="29" t="s">
        <v>526</v>
      </c>
      <c r="N90" s="29"/>
      <c r="O90" t="s">
        <v>10</v>
      </c>
    </row>
    <row r="91" spans="1:16" x14ac:dyDescent="0.25">
      <c r="A91" s="35" t="s">
        <v>86</v>
      </c>
      <c r="B91" s="12" t="s">
        <v>7</v>
      </c>
      <c r="C91" s="17" t="s">
        <v>347</v>
      </c>
      <c r="D91" s="17">
        <v>2019</v>
      </c>
      <c r="E91" s="17"/>
      <c r="G91" s="13"/>
      <c r="H91" s="16"/>
      <c r="I91" s="16"/>
      <c r="J91" s="16"/>
      <c r="K91" s="7" t="str">
        <f>IFERROR(+VLOOKUP(A91,Lockers!D:F,3,FALSE),FALSE)</f>
        <v>BOARD</v>
      </c>
      <c r="L91" s="7" t="b">
        <f>IFERROR(+VLOOKUP(A91,BagStorage!A:D,3,FALSE),FALSE)</f>
        <v>1</v>
      </c>
      <c r="M91" s="29">
        <v>533</v>
      </c>
      <c r="N91" s="29"/>
      <c r="O91" t="s">
        <v>580</v>
      </c>
    </row>
    <row r="92" spans="1:16" x14ac:dyDescent="0.25">
      <c r="A92" s="35" t="s">
        <v>118</v>
      </c>
      <c r="B92" s="17" t="s">
        <v>29</v>
      </c>
      <c r="C92" s="17" t="s">
        <v>347</v>
      </c>
      <c r="D92" s="17">
        <v>1999</v>
      </c>
      <c r="E92" s="17"/>
      <c r="F92" s="18" t="s">
        <v>551</v>
      </c>
      <c r="G92" s="18"/>
      <c r="H92" s="18"/>
      <c r="I92" s="18"/>
      <c r="J92" s="18"/>
      <c r="K92" s="7" t="b">
        <f>IFERROR(+VLOOKUP(A92,Lockers!D:F,3,FALSE),FALSE)</f>
        <v>0</v>
      </c>
      <c r="L92" s="7" t="b">
        <f>IFERROR(+VLOOKUP(A92,BagStorage!A:D,3,FALSE),FALSE)</f>
        <v>0</v>
      </c>
      <c r="M92" s="29">
        <v>373</v>
      </c>
      <c r="N92" s="29"/>
      <c r="O92" t="s">
        <v>10</v>
      </c>
      <c r="P92" s="14">
        <v>44592</v>
      </c>
    </row>
    <row r="93" spans="1:16" x14ac:dyDescent="0.25">
      <c r="A93" s="35" t="s">
        <v>432</v>
      </c>
      <c r="B93" s="17" t="s">
        <v>11</v>
      </c>
      <c r="C93" s="17" t="s">
        <v>347</v>
      </c>
      <c r="D93" s="17">
        <v>2011</v>
      </c>
      <c r="E93" s="17"/>
      <c r="F93" s="18"/>
      <c r="G93" s="18"/>
      <c r="H93" s="18"/>
      <c r="I93" s="18"/>
      <c r="J93" s="18"/>
      <c r="K93" s="7" t="b">
        <f>IFERROR(+VLOOKUP(A93,Lockers!D:F,3,FALSE),FALSE)</f>
        <v>0</v>
      </c>
      <c r="L93" s="7" t="b">
        <f>IFERROR(+VLOOKUP(A93,BagStorage!A:D,3,FALSE),FALSE)</f>
        <v>0</v>
      </c>
      <c r="M93" s="29">
        <v>373</v>
      </c>
      <c r="N93" s="29"/>
      <c r="O93" t="s">
        <v>580</v>
      </c>
    </row>
    <row r="94" spans="1:16" x14ac:dyDescent="0.25">
      <c r="A94" s="35" t="s">
        <v>93</v>
      </c>
      <c r="B94" s="17" t="s">
        <v>7</v>
      </c>
      <c r="C94" s="17" t="s">
        <v>347</v>
      </c>
      <c r="D94" s="17">
        <v>2012</v>
      </c>
      <c r="E94" s="17"/>
      <c r="F94" s="18"/>
      <c r="G94" s="18"/>
      <c r="H94" s="18"/>
      <c r="I94" s="18"/>
      <c r="J94" s="18"/>
      <c r="K94" s="7" t="b">
        <f>IFERROR(+VLOOKUP(A94,Lockers!D:F,3,FALSE),FALSE)</f>
        <v>1</v>
      </c>
      <c r="L94" s="7" t="b">
        <f>IFERROR(+VLOOKUP(A94,BagStorage!A:D,3,FALSE),FALSE)</f>
        <v>0</v>
      </c>
      <c r="M94" s="29">
        <v>533</v>
      </c>
      <c r="N94" s="29"/>
      <c r="O94" t="s">
        <v>10</v>
      </c>
      <c r="P94" s="14">
        <v>44585</v>
      </c>
    </row>
    <row r="95" spans="1:16" x14ac:dyDescent="0.25">
      <c r="A95" s="35" t="s">
        <v>94</v>
      </c>
      <c r="B95" s="17" t="s">
        <v>25</v>
      </c>
      <c r="C95" s="17" t="s">
        <v>347</v>
      </c>
      <c r="D95" s="17">
        <v>2014</v>
      </c>
      <c r="E95" s="24" t="s">
        <v>408</v>
      </c>
      <c r="F95" s="18"/>
      <c r="G95" s="18"/>
      <c r="H95" s="18"/>
      <c r="I95" s="18"/>
      <c r="J95" s="18"/>
      <c r="K95" s="7" t="b">
        <f>IFERROR(+VLOOKUP(A95,Lockers!D:F,3,FALSE),FALSE)</f>
        <v>0</v>
      </c>
      <c r="L95" s="7" t="b">
        <f>IFERROR(+VLOOKUP(A95,BagStorage!A:D,3,FALSE),FALSE)</f>
        <v>0</v>
      </c>
      <c r="M95" s="29">
        <v>533</v>
      </c>
      <c r="N95" s="29"/>
      <c r="O95" t="s">
        <v>10</v>
      </c>
      <c r="P95" s="14">
        <v>44652</v>
      </c>
    </row>
    <row r="96" spans="1:16" x14ac:dyDescent="0.25">
      <c r="A96" s="35" t="s">
        <v>33</v>
      </c>
      <c r="B96" s="17" t="s">
        <v>26</v>
      </c>
      <c r="C96" s="17" t="s">
        <v>347</v>
      </c>
      <c r="D96" s="17">
        <v>2019</v>
      </c>
      <c r="E96" s="24" t="s">
        <v>355</v>
      </c>
      <c r="F96" s="18"/>
      <c r="G96" s="18"/>
      <c r="H96" s="18"/>
      <c r="I96" s="18"/>
      <c r="J96" s="18"/>
      <c r="K96" s="7" t="b">
        <f>IFERROR(+VLOOKUP(A96,Lockers!D:F,3,FALSE),FALSE)</f>
        <v>0</v>
      </c>
      <c r="L96" s="7" t="b">
        <f>IFERROR(+VLOOKUP(A96,BagStorage!A:D,3,FALSE),FALSE)</f>
        <v>0</v>
      </c>
      <c r="M96" s="29" t="s">
        <v>526</v>
      </c>
      <c r="N96" s="29"/>
      <c r="O96" t="s">
        <v>10</v>
      </c>
      <c r="P96" s="32">
        <v>44616</v>
      </c>
    </row>
    <row r="97" spans="1:16" x14ac:dyDescent="0.25">
      <c r="A97" s="35" t="s">
        <v>95</v>
      </c>
      <c r="B97" s="17" t="s">
        <v>7</v>
      </c>
      <c r="C97" s="17" t="s">
        <v>347</v>
      </c>
      <c r="D97" s="17">
        <v>2019</v>
      </c>
      <c r="E97" s="17"/>
      <c r="F97" s="18"/>
      <c r="G97" s="18"/>
      <c r="H97" s="18"/>
      <c r="I97" s="18"/>
      <c r="J97" s="18"/>
      <c r="K97" s="7" t="b">
        <f>IFERROR(+VLOOKUP(A97,Lockers!D:F,3,FALSE),FALSE)</f>
        <v>0</v>
      </c>
      <c r="L97" s="7" t="b">
        <f>IFERROR(+VLOOKUP(A97,BagStorage!A:D,3,FALSE),FALSE)</f>
        <v>0</v>
      </c>
      <c r="M97" s="29">
        <v>533</v>
      </c>
      <c r="N97" s="29"/>
      <c r="O97" t="s">
        <v>10</v>
      </c>
      <c r="P97" s="14">
        <v>44616</v>
      </c>
    </row>
    <row r="98" spans="1:16" x14ac:dyDescent="0.25">
      <c r="A98" s="35" t="s">
        <v>120</v>
      </c>
      <c r="B98" s="17" t="s">
        <v>29</v>
      </c>
      <c r="C98" s="17" t="s">
        <v>347</v>
      </c>
      <c r="D98" s="17">
        <v>2016</v>
      </c>
      <c r="E98" s="17"/>
      <c r="F98" s="18" t="s">
        <v>121</v>
      </c>
      <c r="G98" s="18"/>
      <c r="H98" s="18"/>
      <c r="I98" s="18"/>
      <c r="J98" s="18"/>
      <c r="K98" s="7" t="b">
        <f>IFERROR(+VLOOKUP(A98,Lockers!D:F,3,FALSE),FALSE)</f>
        <v>0</v>
      </c>
      <c r="L98" s="7" t="b">
        <f>IFERROR(+VLOOKUP(A98,BagStorage!A:D,3,FALSE),FALSE)</f>
        <v>0</v>
      </c>
      <c r="M98" s="29">
        <v>373</v>
      </c>
      <c r="N98" s="29"/>
      <c r="O98" t="s">
        <v>10</v>
      </c>
    </row>
    <row r="99" spans="1:16" x14ac:dyDescent="0.25">
      <c r="A99" s="35" t="s">
        <v>157</v>
      </c>
      <c r="B99" s="17" t="s">
        <v>25</v>
      </c>
      <c r="C99" s="17" t="s">
        <v>347</v>
      </c>
      <c r="D99" s="17">
        <v>2018</v>
      </c>
      <c r="E99" s="24" t="s">
        <v>352</v>
      </c>
      <c r="F99" s="18"/>
      <c r="G99" s="18"/>
      <c r="H99" s="18"/>
      <c r="I99" s="18"/>
      <c r="J99" s="18"/>
      <c r="K99" s="7" t="b">
        <f>IFERROR(+VLOOKUP(A99,Lockers!D:F,3,FALSE),FALSE)</f>
        <v>0</v>
      </c>
      <c r="L99" s="7" t="b">
        <f>IFERROR(+VLOOKUP(A99,BagStorage!A:D,3,FALSE),FALSE)</f>
        <v>0</v>
      </c>
      <c r="M99" s="29">
        <v>533</v>
      </c>
      <c r="N99" s="29"/>
      <c r="O99" t="s">
        <v>10</v>
      </c>
      <c r="P99" s="14">
        <v>44592</v>
      </c>
    </row>
    <row r="100" spans="1:16" x14ac:dyDescent="0.25">
      <c r="A100" s="35" t="s">
        <v>162</v>
      </c>
      <c r="B100" s="17" t="s">
        <v>9</v>
      </c>
      <c r="C100" s="17" t="s">
        <v>347</v>
      </c>
      <c r="D100" s="17">
        <v>2014</v>
      </c>
      <c r="E100" s="24" t="s">
        <v>411</v>
      </c>
      <c r="F100" s="18"/>
      <c r="G100" s="18"/>
      <c r="H100" s="18"/>
      <c r="I100" s="18"/>
      <c r="J100" s="18"/>
      <c r="K100" s="7" t="b">
        <f>IFERROR(+VLOOKUP(A100,Lockers!D:F,3,FALSE),FALSE)</f>
        <v>1</v>
      </c>
      <c r="L100" s="7" t="b">
        <f>IFERROR(+VLOOKUP(A100,BagStorage!A:D,3,FALSE),FALSE)</f>
        <v>0</v>
      </c>
      <c r="M100" s="29">
        <v>373</v>
      </c>
      <c r="N100" s="29"/>
      <c r="O100" t="s">
        <v>10</v>
      </c>
      <c r="P100" s="14">
        <v>44652</v>
      </c>
    </row>
    <row r="101" spans="1:16" x14ac:dyDescent="0.25">
      <c r="A101" s="35" t="s">
        <v>309</v>
      </c>
      <c r="B101" s="17" t="s">
        <v>7</v>
      </c>
      <c r="C101" s="17" t="s">
        <v>347</v>
      </c>
      <c r="D101" s="17">
        <v>2021</v>
      </c>
      <c r="E101" s="24" t="s">
        <v>406</v>
      </c>
      <c r="F101" s="18"/>
      <c r="G101" s="18"/>
      <c r="H101" s="18"/>
      <c r="I101" s="18"/>
      <c r="J101" s="18"/>
      <c r="K101" s="7" t="b">
        <f>IFERROR(+VLOOKUP(A101,Lockers!D:F,3,FALSE),FALSE)</f>
        <v>0</v>
      </c>
      <c r="L101" s="7" t="b">
        <f>IFERROR(+VLOOKUP(A101,BagStorage!A:D,3,FALSE),FALSE)</f>
        <v>0</v>
      </c>
      <c r="M101" s="29">
        <v>533</v>
      </c>
      <c r="N101" s="29"/>
      <c r="O101" t="s">
        <v>10</v>
      </c>
      <c r="P101" s="14">
        <v>44649</v>
      </c>
    </row>
    <row r="102" spans="1:16" x14ac:dyDescent="0.25">
      <c r="A102" s="35" t="s">
        <v>706</v>
      </c>
      <c r="B102" s="17" t="s">
        <v>25</v>
      </c>
      <c r="C102" s="17" t="s">
        <v>347</v>
      </c>
      <c r="D102" s="17">
        <v>2022</v>
      </c>
      <c r="E102" s="24">
        <v>1957</v>
      </c>
      <c r="F102" s="18" t="s">
        <v>480</v>
      </c>
      <c r="G102" s="18"/>
      <c r="H102" s="18"/>
      <c r="I102" s="18"/>
      <c r="J102" s="18"/>
      <c r="K102" s="7" t="b">
        <v>0</v>
      </c>
      <c r="L102" s="7" t="b">
        <v>0</v>
      </c>
      <c r="M102" s="29" t="s">
        <v>526</v>
      </c>
      <c r="N102" s="29"/>
      <c r="O102" t="s">
        <v>10</v>
      </c>
    </row>
    <row r="103" spans="1:16" x14ac:dyDescent="0.25">
      <c r="A103" s="35" t="s">
        <v>663</v>
      </c>
      <c r="B103" s="17" t="s">
        <v>17</v>
      </c>
      <c r="C103" s="17" t="s">
        <v>347</v>
      </c>
      <c r="D103" s="17">
        <v>2022</v>
      </c>
      <c r="E103" s="24">
        <v>1957</v>
      </c>
      <c r="F103" s="18"/>
      <c r="G103" s="18"/>
      <c r="H103" s="18"/>
      <c r="I103" s="18"/>
      <c r="J103" s="18"/>
      <c r="K103" s="7" t="b">
        <f>IFERROR(+VLOOKUP(A103,Lockers!D:F,3,FALSE),FALSE)</f>
        <v>0</v>
      </c>
      <c r="L103" s="7" t="b">
        <f>IFERROR(+VLOOKUP(A103,BagStorage!A:D,3,FALSE),FALSE)</f>
        <v>0</v>
      </c>
      <c r="M103" s="29" t="s">
        <v>526</v>
      </c>
      <c r="N103" s="29"/>
      <c r="O103" t="s">
        <v>10</v>
      </c>
    </row>
    <row r="104" spans="1:16" x14ac:dyDescent="0.25">
      <c r="A104" s="35" t="s">
        <v>368</v>
      </c>
      <c r="B104" s="17" t="s">
        <v>7</v>
      </c>
      <c r="C104" s="17" t="s">
        <v>347</v>
      </c>
      <c r="D104" s="17">
        <v>2021</v>
      </c>
      <c r="E104" s="24" t="s">
        <v>374</v>
      </c>
      <c r="F104" s="18" t="s">
        <v>533</v>
      </c>
      <c r="G104" s="18"/>
      <c r="H104" s="18"/>
      <c r="I104" s="18"/>
      <c r="J104" s="18"/>
      <c r="K104" s="7" t="b">
        <f>IFERROR(+VLOOKUP(A104,Lockers!D:F,3,FALSE),FALSE)</f>
        <v>1</v>
      </c>
      <c r="L104" s="7" t="b">
        <f>IFERROR(+VLOOKUP(A104,BagStorage!A:D,3,FALSE),FALSE)</f>
        <v>0</v>
      </c>
      <c r="M104" s="29">
        <v>533</v>
      </c>
      <c r="N104" s="29" t="s">
        <v>348</v>
      </c>
      <c r="O104" t="s">
        <v>10</v>
      </c>
    </row>
    <row r="105" spans="1:16" x14ac:dyDescent="0.25">
      <c r="A105" s="35" t="s">
        <v>343</v>
      </c>
      <c r="B105" s="17" t="s">
        <v>7</v>
      </c>
      <c r="C105" s="17" t="s">
        <v>347</v>
      </c>
      <c r="D105" s="17">
        <v>2013</v>
      </c>
      <c r="E105" s="17"/>
      <c r="F105" s="18"/>
      <c r="G105" s="18"/>
      <c r="H105" s="18"/>
      <c r="I105" s="18"/>
      <c r="J105" s="18"/>
      <c r="K105" s="7" t="b">
        <f>IFERROR(+VLOOKUP(A105,Lockers!D:F,3,FALSE),FALSE)</f>
        <v>0</v>
      </c>
      <c r="L105" s="7" t="b">
        <f>IFERROR(+VLOOKUP(A105,BagStorage!A:D,3,FALSE),FALSE)</f>
        <v>0</v>
      </c>
      <c r="M105" s="29">
        <v>533</v>
      </c>
      <c r="N105" s="29"/>
      <c r="O105" t="s">
        <v>10</v>
      </c>
      <c r="P105" s="14">
        <v>44592</v>
      </c>
    </row>
    <row r="106" spans="1:16" x14ac:dyDescent="0.25">
      <c r="A106" s="35" t="s">
        <v>542</v>
      </c>
      <c r="B106" s="17" t="s">
        <v>25</v>
      </c>
      <c r="C106" s="17" t="s">
        <v>347</v>
      </c>
      <c r="D106" s="17">
        <v>2021</v>
      </c>
      <c r="E106" s="24" t="s">
        <v>543</v>
      </c>
      <c r="F106" s="18"/>
      <c r="G106" s="18"/>
      <c r="H106" s="18"/>
      <c r="I106" s="18"/>
      <c r="J106" s="18"/>
      <c r="K106" s="7" t="b">
        <f>IFERROR(+VLOOKUP(A106,Lockers!D:F,3,FALSE),FALSE)</f>
        <v>0</v>
      </c>
      <c r="L106" s="7" t="b">
        <f>IFERROR(+VLOOKUP(A106,BagStorage!A:D,3,FALSE),FALSE)</f>
        <v>0</v>
      </c>
      <c r="M106" s="29">
        <v>533</v>
      </c>
      <c r="N106" s="29" t="s">
        <v>348</v>
      </c>
      <c r="O106" t="s">
        <v>10</v>
      </c>
      <c r="P106" s="14">
        <v>44571</v>
      </c>
    </row>
    <row r="107" spans="1:16" x14ac:dyDescent="0.25">
      <c r="A107" s="35" t="s">
        <v>318</v>
      </c>
      <c r="B107" s="17" t="s">
        <v>25</v>
      </c>
      <c r="C107" s="17" t="s">
        <v>347</v>
      </c>
      <c r="D107" s="17">
        <v>2021</v>
      </c>
      <c r="E107" s="24" t="s">
        <v>406</v>
      </c>
      <c r="F107" s="18"/>
      <c r="G107" s="18"/>
      <c r="H107" s="18"/>
      <c r="I107" s="18"/>
      <c r="J107" s="18"/>
      <c r="K107" s="7" t="b">
        <f>IFERROR(+VLOOKUP(A107,Lockers!D:F,3,FALSE),FALSE)</f>
        <v>0</v>
      </c>
      <c r="L107" s="7" t="b">
        <f>IFERROR(+VLOOKUP(A107,BagStorage!A:D,3,FALSE),FALSE)</f>
        <v>0</v>
      </c>
      <c r="M107" s="29">
        <v>533</v>
      </c>
      <c r="N107" s="29" t="s">
        <v>348</v>
      </c>
      <c r="O107" t="s">
        <v>10</v>
      </c>
      <c r="P107" s="14">
        <v>44585</v>
      </c>
    </row>
    <row r="108" spans="1:16" x14ac:dyDescent="0.25">
      <c r="A108" s="35" t="s">
        <v>682</v>
      </c>
      <c r="B108" s="17" t="s">
        <v>25</v>
      </c>
      <c r="C108" s="17" t="s">
        <v>347</v>
      </c>
      <c r="D108" s="17">
        <v>2022</v>
      </c>
      <c r="E108" s="24">
        <v>1971</v>
      </c>
      <c r="F108" s="18"/>
      <c r="G108" s="18"/>
      <c r="H108" s="18"/>
      <c r="I108" s="18"/>
      <c r="J108" s="18"/>
      <c r="K108" s="7" t="b">
        <f>IFERROR(+VLOOKUP(A108,Lockers!D:F,3,FALSE),FALSE)</f>
        <v>0</v>
      </c>
      <c r="L108" s="7" t="b">
        <f>IFERROR(+VLOOKUP(A108,BagStorage!A:D,3,FALSE),FALSE)</f>
        <v>0</v>
      </c>
      <c r="M108" s="29" t="s">
        <v>695</v>
      </c>
      <c r="N108" s="29"/>
      <c r="O108" t="s">
        <v>10</v>
      </c>
    </row>
    <row r="109" spans="1:16" x14ac:dyDescent="0.25">
      <c r="A109" s="35" t="s">
        <v>384</v>
      </c>
      <c r="B109" s="17" t="s">
        <v>25</v>
      </c>
      <c r="C109" s="17" t="s">
        <v>347</v>
      </c>
      <c r="D109" s="17">
        <v>2002</v>
      </c>
      <c r="E109" s="17"/>
      <c r="F109" s="18" t="s">
        <v>68</v>
      </c>
      <c r="G109" s="18"/>
      <c r="H109" s="18"/>
      <c r="I109" s="18"/>
      <c r="J109" s="18"/>
      <c r="K109" s="7" t="b">
        <f>IFERROR(+VLOOKUP(A109,Lockers!D:F,3,FALSE),FALSE)</f>
        <v>0</v>
      </c>
      <c r="L109" s="7" t="b">
        <f>IFERROR(+VLOOKUP(A109,BagStorage!A:D,3,FALSE),FALSE)</f>
        <v>0</v>
      </c>
      <c r="M109" s="29">
        <v>533</v>
      </c>
      <c r="N109" s="29"/>
      <c r="O109" t="s">
        <v>10</v>
      </c>
      <c r="P109" s="14">
        <v>44579</v>
      </c>
    </row>
    <row r="110" spans="1:16" x14ac:dyDescent="0.25">
      <c r="A110" s="35" t="s">
        <v>53</v>
      </c>
      <c r="B110" s="17" t="s">
        <v>7</v>
      </c>
      <c r="C110" s="17" t="s">
        <v>347</v>
      </c>
      <c r="D110" s="17">
        <v>2020</v>
      </c>
      <c r="E110" s="24" t="s">
        <v>407</v>
      </c>
      <c r="F110" s="18"/>
      <c r="G110" s="18"/>
      <c r="H110" s="18"/>
      <c r="I110" s="18"/>
      <c r="J110" s="18"/>
      <c r="K110" s="7" t="b">
        <f>IFERROR(+VLOOKUP(A110,Lockers!D:F,3,FALSE),FALSE)</f>
        <v>0</v>
      </c>
      <c r="L110" s="7" t="b">
        <f>IFERROR(+VLOOKUP(A110,BagStorage!A:D,3,FALSE),FALSE)</f>
        <v>0</v>
      </c>
      <c r="M110" s="29">
        <v>533</v>
      </c>
      <c r="N110" s="29"/>
      <c r="O110" t="s">
        <v>10</v>
      </c>
      <c r="P110" s="14">
        <v>44579</v>
      </c>
    </row>
    <row r="111" spans="1:16" x14ac:dyDescent="0.25">
      <c r="A111" s="35" t="s">
        <v>42</v>
      </c>
      <c r="B111" s="17" t="s">
        <v>11</v>
      </c>
      <c r="C111" s="17" t="s">
        <v>347</v>
      </c>
      <c r="D111" s="17">
        <v>2005</v>
      </c>
      <c r="E111" s="17"/>
      <c r="F111" s="18" t="s">
        <v>69</v>
      </c>
      <c r="G111" s="18"/>
      <c r="H111" s="18"/>
      <c r="I111" s="18" t="s">
        <v>70</v>
      </c>
      <c r="J111" s="18"/>
      <c r="K111" s="7" t="b">
        <f>IFERROR(+VLOOKUP(A111,Lockers!D:F,3,FALSE),FALSE)</f>
        <v>0</v>
      </c>
      <c r="L111" s="7" t="b">
        <f>IFERROR(+VLOOKUP(A111,BagStorage!A:D,3,FALSE),FALSE)</f>
        <v>0</v>
      </c>
      <c r="M111" s="29">
        <v>373</v>
      </c>
      <c r="N111" s="29"/>
      <c r="O111" t="s">
        <v>10</v>
      </c>
      <c r="P111" s="14">
        <v>44592</v>
      </c>
    </row>
    <row r="112" spans="1:16" x14ac:dyDescent="0.25">
      <c r="A112" s="35" t="s">
        <v>265</v>
      </c>
      <c r="B112" s="17" t="s">
        <v>7</v>
      </c>
      <c r="C112" s="17" t="s">
        <v>347</v>
      </c>
      <c r="D112" s="17">
        <v>2018</v>
      </c>
      <c r="E112" s="24" t="s">
        <v>356</v>
      </c>
      <c r="F112" s="18"/>
      <c r="G112" s="18"/>
      <c r="H112" s="18"/>
      <c r="I112" s="18"/>
      <c r="J112" s="18"/>
      <c r="K112" s="7" t="b">
        <f>IFERROR(+VLOOKUP(A112,Lockers!D:F,3,FALSE),FALSE)</f>
        <v>0</v>
      </c>
      <c r="L112" s="7" t="b">
        <f>IFERROR(+VLOOKUP(A112,BagStorage!A:D,3,FALSE),FALSE)</f>
        <v>0</v>
      </c>
      <c r="M112" s="29">
        <v>533</v>
      </c>
      <c r="N112" s="29"/>
      <c r="O112" t="s">
        <v>10</v>
      </c>
      <c r="P112" s="14">
        <v>44652</v>
      </c>
    </row>
    <row r="113" spans="1:17" x14ac:dyDescent="0.25">
      <c r="A113" s="35" t="s">
        <v>134</v>
      </c>
      <c r="B113" s="12" t="s">
        <v>11</v>
      </c>
      <c r="C113" s="17" t="s">
        <v>347</v>
      </c>
      <c r="D113" s="17">
        <v>2018</v>
      </c>
      <c r="E113" s="24" t="s">
        <v>352</v>
      </c>
      <c r="F113" s="18" t="s">
        <v>573</v>
      </c>
      <c r="G113" s="18"/>
      <c r="H113" s="18"/>
      <c r="I113" s="18"/>
      <c r="J113" s="18"/>
      <c r="K113" s="7" t="b">
        <f>IFERROR(+VLOOKUP(A113,Lockers!D:F,3,FALSE),FALSE)</f>
        <v>1</v>
      </c>
      <c r="L113" s="7" t="b">
        <f>IFERROR(+VLOOKUP(A113,BagStorage!A:D,3,FALSE),FALSE)</f>
        <v>0</v>
      </c>
      <c r="M113" s="29">
        <v>373</v>
      </c>
      <c r="N113" s="29"/>
      <c r="O113" t="s">
        <v>580</v>
      </c>
    </row>
    <row r="114" spans="1:17" x14ac:dyDescent="0.25">
      <c r="A114" s="35" t="s">
        <v>38</v>
      </c>
      <c r="B114" s="17" t="s">
        <v>7</v>
      </c>
      <c r="C114" s="17" t="s">
        <v>347</v>
      </c>
      <c r="D114" s="17">
        <v>1984</v>
      </c>
      <c r="E114" s="17"/>
      <c r="F114" s="18"/>
      <c r="G114" s="18"/>
      <c r="H114" s="18"/>
      <c r="I114" s="18"/>
      <c r="J114" s="18"/>
      <c r="K114" s="7" t="b">
        <f>IFERROR(+VLOOKUP(A114,Lockers!D:F,3,FALSE),FALSE)</f>
        <v>1</v>
      </c>
      <c r="L114" s="7" t="b">
        <f>IFERROR(+VLOOKUP(A114,BagStorage!A:D,3,FALSE),FALSE)</f>
        <v>0</v>
      </c>
      <c r="M114" s="29">
        <v>533</v>
      </c>
      <c r="N114" s="29"/>
      <c r="O114" t="s">
        <v>10</v>
      </c>
      <c r="P114" s="14">
        <v>44579</v>
      </c>
      <c r="Q114" s="31">
        <v>28</v>
      </c>
    </row>
    <row r="115" spans="1:17" x14ac:dyDescent="0.25">
      <c r="A115" s="35" t="s">
        <v>341</v>
      </c>
      <c r="B115" s="17" t="s">
        <v>25</v>
      </c>
      <c r="C115" s="17" t="s">
        <v>347</v>
      </c>
      <c r="D115" s="17">
        <v>2018</v>
      </c>
      <c r="E115" s="24" t="s">
        <v>412</v>
      </c>
      <c r="F115" s="18"/>
      <c r="G115" s="18"/>
      <c r="H115" s="18"/>
      <c r="I115" s="18"/>
      <c r="J115" s="18"/>
      <c r="K115" s="7" t="b">
        <f>IFERROR(+VLOOKUP(A115,Lockers!D:F,3,FALSE),FALSE)</f>
        <v>1</v>
      </c>
      <c r="L115" s="7" t="b">
        <f>IFERROR(+VLOOKUP(A115,BagStorage!A:D,3,FALSE),FALSE)</f>
        <v>0</v>
      </c>
      <c r="M115" s="29">
        <v>533</v>
      </c>
      <c r="N115" s="29"/>
      <c r="O115" t="s">
        <v>10</v>
      </c>
      <c r="P115" s="14">
        <v>44641</v>
      </c>
    </row>
    <row r="116" spans="1:17" x14ac:dyDescent="0.25">
      <c r="A116" s="35" t="s">
        <v>272</v>
      </c>
      <c r="B116" s="17" t="s">
        <v>7</v>
      </c>
      <c r="C116" s="17" t="s">
        <v>347</v>
      </c>
      <c r="D116" s="17">
        <v>2016</v>
      </c>
      <c r="E116" s="24" t="s">
        <v>407</v>
      </c>
      <c r="F116" s="18"/>
      <c r="G116" s="18"/>
      <c r="H116" s="18"/>
      <c r="I116" s="18"/>
      <c r="J116" s="18"/>
      <c r="K116" s="7" t="b">
        <f>IFERROR(+VLOOKUP(A116,Lockers!D:F,3,FALSE),FALSE)</f>
        <v>0</v>
      </c>
      <c r="L116" s="7" t="b">
        <f>IFERROR(+VLOOKUP(A116,BagStorage!A:D,3,FALSE),FALSE)</f>
        <v>0</v>
      </c>
      <c r="M116" s="29">
        <v>533</v>
      </c>
      <c r="N116" s="29"/>
      <c r="O116" t="s">
        <v>10</v>
      </c>
      <c r="P116" s="14">
        <v>44665</v>
      </c>
    </row>
    <row r="117" spans="1:17" x14ac:dyDescent="0.25">
      <c r="A117" s="35" t="s">
        <v>229</v>
      </c>
      <c r="B117" s="12" t="s">
        <v>7</v>
      </c>
      <c r="C117" s="17" t="s">
        <v>347</v>
      </c>
      <c r="D117" s="17">
        <v>2017</v>
      </c>
      <c r="E117" s="24" t="s">
        <v>399</v>
      </c>
      <c r="F117" s="18"/>
      <c r="G117" s="18"/>
      <c r="H117" s="18"/>
      <c r="I117" s="18"/>
      <c r="J117" s="18"/>
      <c r="K117" s="7" t="str">
        <f>IFERROR(+VLOOKUP(A117,Lockers!D:F,3,FALSE),FALSE)</f>
        <v>BOARD</v>
      </c>
      <c r="L117" s="7" t="b">
        <f>IFERROR(+VLOOKUP(A117,BagStorage!A:D,3,FALSE),FALSE)</f>
        <v>1</v>
      </c>
      <c r="M117" s="29">
        <v>533</v>
      </c>
      <c r="N117" s="29"/>
      <c r="O117" t="s">
        <v>10</v>
      </c>
    </row>
    <row r="118" spans="1:17" x14ac:dyDescent="0.25">
      <c r="A118" s="35" t="s">
        <v>244</v>
      </c>
      <c r="B118" s="17" t="s">
        <v>16</v>
      </c>
      <c r="C118" s="17" t="s">
        <v>347</v>
      </c>
      <c r="D118" s="17">
        <v>1992</v>
      </c>
      <c r="E118" s="17"/>
      <c r="F118" s="18" t="s">
        <v>245</v>
      </c>
      <c r="G118" s="18"/>
      <c r="H118" s="18"/>
      <c r="I118" s="18"/>
      <c r="J118" s="18"/>
      <c r="K118" s="7" t="b">
        <f>IFERROR(+VLOOKUP(A118,Lockers!D:F,3,FALSE),FALSE)</f>
        <v>0</v>
      </c>
      <c r="L118" s="7" t="b">
        <f>IFERROR(+VLOOKUP(A118,BagStorage!A:D,3,FALSE),FALSE)</f>
        <v>0</v>
      </c>
      <c r="M118" s="29">
        <v>373</v>
      </c>
      <c r="N118" s="29"/>
      <c r="O118" t="s">
        <v>10</v>
      </c>
      <c r="P118" s="14">
        <v>44648</v>
      </c>
    </row>
    <row r="119" spans="1:17" x14ac:dyDescent="0.25">
      <c r="A119" s="35" t="s">
        <v>236</v>
      </c>
      <c r="B119" s="17" t="s">
        <v>14</v>
      </c>
      <c r="C119" s="17" t="s">
        <v>347</v>
      </c>
      <c r="D119" s="17">
        <v>1998</v>
      </c>
      <c r="E119" s="17"/>
      <c r="F119" s="18" t="s">
        <v>119</v>
      </c>
      <c r="G119" s="18"/>
      <c r="H119" s="18"/>
      <c r="I119" s="18"/>
      <c r="J119" s="18"/>
      <c r="K119" s="7" t="b">
        <f>IFERROR(+VLOOKUP(A119,Lockers!D:F,3,FALSE),FALSE)</f>
        <v>1</v>
      </c>
      <c r="L119" s="7" t="b">
        <f>IFERROR(+VLOOKUP(A119,BagStorage!A:D,3,FALSE),FALSE)</f>
        <v>0</v>
      </c>
      <c r="M119" s="29" t="s">
        <v>526</v>
      </c>
      <c r="N119" s="29"/>
      <c r="O119" t="s">
        <v>580</v>
      </c>
    </row>
    <row r="120" spans="1:17" x14ac:dyDescent="0.25">
      <c r="A120" s="35" t="s">
        <v>622</v>
      </c>
      <c r="B120" s="17" t="s">
        <v>25</v>
      </c>
      <c r="C120" s="17" t="s">
        <v>347</v>
      </c>
      <c r="D120" s="17">
        <v>2022</v>
      </c>
      <c r="E120" s="24" t="s">
        <v>359</v>
      </c>
      <c r="F120" s="18" t="s">
        <v>626</v>
      </c>
      <c r="G120" s="18"/>
      <c r="H120" s="18"/>
      <c r="I120" s="18"/>
      <c r="J120" s="18"/>
      <c r="K120" s="7" t="b">
        <f>IFERROR(+VLOOKUP(A120,Lockers!D:F,3,FALSE),FALSE)</f>
        <v>0</v>
      </c>
      <c r="L120" s="7" t="b">
        <f>IFERROR(+VLOOKUP(A120,BagStorage!A:D,3,FALSE),FALSE)</f>
        <v>0</v>
      </c>
      <c r="M120" s="29">
        <v>533</v>
      </c>
      <c r="N120" s="29"/>
      <c r="O120" t="s">
        <v>10</v>
      </c>
    </row>
    <row r="121" spans="1:17" x14ac:dyDescent="0.25">
      <c r="A121" s="35" t="s">
        <v>51</v>
      </c>
      <c r="B121" s="17" t="s">
        <v>17</v>
      </c>
      <c r="C121" s="17" t="s">
        <v>347</v>
      </c>
      <c r="D121" s="17">
        <v>2018</v>
      </c>
      <c r="E121" s="24" t="s">
        <v>413</v>
      </c>
      <c r="F121" s="18"/>
      <c r="G121" s="18"/>
      <c r="H121" s="18"/>
      <c r="I121" s="18"/>
      <c r="J121" s="18"/>
      <c r="K121" s="7" t="b">
        <f>IFERROR(+VLOOKUP(A121,Lockers!D:F,3,FALSE),FALSE)</f>
        <v>0</v>
      </c>
      <c r="L121" s="7" t="b">
        <f>IFERROR(+VLOOKUP(A121,BagStorage!A:D,3,FALSE),FALSE)</f>
        <v>1</v>
      </c>
      <c r="M121" s="29" t="s">
        <v>526</v>
      </c>
      <c r="N121" s="29"/>
      <c r="O121" t="s">
        <v>10</v>
      </c>
      <c r="P121" s="33"/>
    </row>
    <row r="122" spans="1:17" x14ac:dyDescent="0.25">
      <c r="A122" s="35" t="s">
        <v>170</v>
      </c>
      <c r="B122" s="12" t="s">
        <v>7</v>
      </c>
      <c r="C122" s="17" t="s">
        <v>347</v>
      </c>
      <c r="D122" s="17">
        <v>2008</v>
      </c>
      <c r="E122" s="17"/>
      <c r="F122" s="18"/>
      <c r="G122" s="18"/>
      <c r="H122" s="18"/>
      <c r="I122" s="18" t="s">
        <v>255</v>
      </c>
      <c r="J122" s="18"/>
      <c r="K122" s="7" t="b">
        <f>IFERROR(+VLOOKUP(A122,Lockers!D:F,3,FALSE),FALSE)</f>
        <v>0</v>
      </c>
      <c r="L122" s="7" t="b">
        <f>IFERROR(+VLOOKUP(A122,BagStorage!A:D,3,FALSE),FALSE)</f>
        <v>1</v>
      </c>
      <c r="M122" s="29">
        <v>533</v>
      </c>
      <c r="N122" s="29"/>
      <c r="O122" t="s">
        <v>10</v>
      </c>
    </row>
    <row r="123" spans="1:17" x14ac:dyDescent="0.25">
      <c r="A123" s="35" t="s">
        <v>173</v>
      </c>
      <c r="B123" s="17" t="s">
        <v>7</v>
      </c>
      <c r="C123" s="17" t="s">
        <v>347</v>
      </c>
      <c r="D123" s="17">
        <v>2008</v>
      </c>
      <c r="E123" s="17"/>
      <c r="F123" s="19" t="s">
        <v>174</v>
      </c>
      <c r="G123" s="18"/>
      <c r="H123" s="18"/>
      <c r="I123" s="18"/>
      <c r="J123" s="18"/>
      <c r="K123" s="7" t="b">
        <f>IFERROR(+VLOOKUP(A123,Lockers!D:F,3,FALSE),FALSE)</f>
        <v>0</v>
      </c>
      <c r="L123" s="7" t="b">
        <f>IFERROR(+VLOOKUP(A123,BagStorage!A:D,3,FALSE),FALSE)</f>
        <v>0</v>
      </c>
      <c r="M123" s="29">
        <v>533</v>
      </c>
      <c r="N123" s="29"/>
      <c r="O123" t="s">
        <v>10</v>
      </c>
      <c r="P123" s="14">
        <v>44641</v>
      </c>
    </row>
    <row r="124" spans="1:17" x14ac:dyDescent="0.25">
      <c r="A124" s="35" t="s">
        <v>49</v>
      </c>
      <c r="B124" s="17" t="s">
        <v>7</v>
      </c>
      <c r="C124" s="17" t="s">
        <v>347</v>
      </c>
      <c r="D124" s="17">
        <v>1989</v>
      </c>
      <c r="E124" s="17"/>
      <c r="F124" s="18" t="s">
        <v>214</v>
      </c>
      <c r="G124" s="18"/>
      <c r="H124" s="18"/>
      <c r="I124" s="18"/>
      <c r="J124" s="18"/>
      <c r="K124" s="7" t="b">
        <f>IFERROR(+VLOOKUP(A124,Lockers!D:F,3,FALSE),FALSE)</f>
        <v>0</v>
      </c>
      <c r="L124" s="7" t="b">
        <f>IFERROR(+VLOOKUP(A124,BagStorage!A:D,3,FALSE),FALSE)</f>
        <v>0</v>
      </c>
      <c r="M124" s="29">
        <v>533</v>
      </c>
      <c r="N124" s="29"/>
      <c r="O124" t="s">
        <v>10</v>
      </c>
      <c r="P124" s="14">
        <v>44641</v>
      </c>
    </row>
    <row r="125" spans="1:17" x14ac:dyDescent="0.25">
      <c r="A125" s="35" t="s">
        <v>219</v>
      </c>
      <c r="B125" s="17" t="s">
        <v>16</v>
      </c>
      <c r="C125" s="17" t="s">
        <v>347</v>
      </c>
      <c r="D125" s="17">
        <v>2016</v>
      </c>
      <c r="E125" s="24" t="s">
        <v>414</v>
      </c>
      <c r="F125" s="18"/>
      <c r="G125" s="18" t="s">
        <v>220</v>
      </c>
      <c r="H125" s="18"/>
      <c r="I125" s="18"/>
      <c r="J125" s="18"/>
      <c r="K125" s="7" t="b">
        <f>IFERROR(+VLOOKUP(A125,Lockers!D:F,3,FALSE),FALSE)</f>
        <v>0</v>
      </c>
      <c r="L125" s="7" t="b">
        <f>IFERROR(+VLOOKUP(A125,BagStorage!A:D,3,FALSE),FALSE)</f>
        <v>0</v>
      </c>
      <c r="M125" s="29">
        <v>373</v>
      </c>
      <c r="N125" s="29"/>
      <c r="O125" t="s">
        <v>10</v>
      </c>
      <c r="P125" s="14">
        <v>44579</v>
      </c>
    </row>
    <row r="126" spans="1:17" x14ac:dyDescent="0.25">
      <c r="A126" s="35" t="s">
        <v>385</v>
      </c>
      <c r="B126" s="17" t="s">
        <v>14</v>
      </c>
      <c r="C126" s="17" t="s">
        <v>433</v>
      </c>
      <c r="D126" s="17">
        <v>2003</v>
      </c>
      <c r="E126" s="24" t="s">
        <v>415</v>
      </c>
      <c r="F126" s="18"/>
      <c r="G126" s="18"/>
      <c r="H126" s="18"/>
      <c r="I126" s="18"/>
      <c r="J126" s="18"/>
      <c r="K126" s="7" t="b">
        <f>IFERROR(+VLOOKUP(A126,Lockers!D:F,3,FALSE),FALSE)</f>
        <v>0</v>
      </c>
      <c r="L126" s="7" t="b">
        <f>IFERROR(+VLOOKUP(A126,BagStorage!A:D,3,FALSE),FALSE)</f>
        <v>0</v>
      </c>
      <c r="M126" s="29" t="s">
        <v>526</v>
      </c>
      <c r="N126" s="29"/>
      <c r="O126" t="s">
        <v>10</v>
      </c>
      <c r="P126" s="14">
        <v>44648</v>
      </c>
    </row>
    <row r="127" spans="1:17" x14ac:dyDescent="0.25">
      <c r="A127" s="35" t="s">
        <v>386</v>
      </c>
      <c r="B127" s="17" t="s">
        <v>14</v>
      </c>
      <c r="C127" s="17" t="s">
        <v>347</v>
      </c>
      <c r="D127" s="17">
        <v>1982</v>
      </c>
      <c r="E127" s="24" t="s">
        <v>416</v>
      </c>
      <c r="F127" s="18"/>
      <c r="G127" s="18"/>
      <c r="H127" s="18"/>
      <c r="I127" s="18"/>
      <c r="J127" s="18"/>
      <c r="K127" s="7" t="b">
        <f>IFERROR(+VLOOKUP(A127,Lockers!D:F,3,FALSE),FALSE)</f>
        <v>1</v>
      </c>
      <c r="L127" s="7" t="b">
        <f>IFERROR(+VLOOKUP(A127,BagStorage!A:D,3,FALSE),FALSE)</f>
        <v>1</v>
      </c>
      <c r="M127" s="29">
        <v>533</v>
      </c>
      <c r="N127" s="29"/>
      <c r="O127" t="s">
        <v>10</v>
      </c>
      <c r="P127" s="14">
        <v>44592</v>
      </c>
    </row>
    <row r="128" spans="1:17" x14ac:dyDescent="0.25">
      <c r="A128" s="35" t="s">
        <v>246</v>
      </c>
      <c r="B128" s="17" t="s">
        <v>7</v>
      </c>
      <c r="C128" s="17" t="s">
        <v>347</v>
      </c>
      <c r="D128" s="17">
        <v>1997</v>
      </c>
      <c r="E128" s="17"/>
      <c r="F128" s="18"/>
      <c r="G128" s="18"/>
      <c r="H128" s="18"/>
      <c r="I128" s="18"/>
      <c r="J128" s="18"/>
      <c r="K128" s="7" t="b">
        <f>IFERROR(+VLOOKUP(A128,Lockers!D:F,3,FALSE),FALSE)</f>
        <v>0</v>
      </c>
      <c r="L128" s="7" t="b">
        <f>IFERROR(+VLOOKUP(A128,BagStorage!A:D,3,FALSE),FALSE)</f>
        <v>0</v>
      </c>
      <c r="M128" s="29">
        <v>533</v>
      </c>
      <c r="N128" s="29"/>
      <c r="O128" t="s">
        <v>10</v>
      </c>
      <c r="P128" s="14">
        <v>44652</v>
      </c>
    </row>
    <row r="129" spans="1:16" x14ac:dyDescent="0.25">
      <c r="A129" s="35" t="s">
        <v>221</v>
      </c>
      <c r="B129" s="17" t="s">
        <v>25</v>
      </c>
      <c r="C129" s="17" t="s">
        <v>347</v>
      </c>
      <c r="D129" s="17">
        <v>2016</v>
      </c>
      <c r="E129" s="17"/>
      <c r="F129" s="18"/>
      <c r="G129" s="18"/>
      <c r="H129" s="18"/>
      <c r="I129" s="18"/>
      <c r="J129" s="18"/>
      <c r="K129" s="7" t="b">
        <f>IFERROR(+VLOOKUP(A129,Lockers!D:F,3,FALSE),FALSE)</f>
        <v>0</v>
      </c>
      <c r="L129" s="7" t="b">
        <f>IFERROR(+VLOOKUP(A129,BagStorage!A:D,3,FALSE),FALSE)</f>
        <v>0</v>
      </c>
      <c r="M129" s="29">
        <v>533</v>
      </c>
      <c r="N129" s="29"/>
      <c r="O129" t="s">
        <v>10</v>
      </c>
      <c r="P129" s="14">
        <v>44648</v>
      </c>
    </row>
    <row r="130" spans="1:16" x14ac:dyDescent="0.25">
      <c r="A130" s="35" t="s">
        <v>163</v>
      </c>
      <c r="B130" s="17" t="s">
        <v>7</v>
      </c>
      <c r="C130" s="17" t="s">
        <v>347</v>
      </c>
      <c r="D130" s="17">
        <v>2006</v>
      </c>
      <c r="E130" s="17"/>
      <c r="F130" s="18"/>
      <c r="G130" s="18"/>
      <c r="H130" s="18"/>
      <c r="I130" s="18" t="s">
        <v>164</v>
      </c>
      <c r="J130" s="18"/>
      <c r="K130" s="7" t="str">
        <f>IFERROR(+VLOOKUP(A130,Lockers!D:F,3,FALSE),FALSE)</f>
        <v>BOARD</v>
      </c>
      <c r="L130" s="7" t="b">
        <f>IFERROR(+VLOOKUP(A130,BagStorage!A:D,3,FALSE),FALSE)</f>
        <v>0</v>
      </c>
      <c r="M130" s="29">
        <v>533</v>
      </c>
      <c r="N130" s="29"/>
      <c r="O130" t="s">
        <v>10</v>
      </c>
      <c r="P130" s="14">
        <v>44592</v>
      </c>
    </row>
    <row r="131" spans="1:16" x14ac:dyDescent="0.25">
      <c r="A131" s="35" t="s">
        <v>128</v>
      </c>
      <c r="B131" s="17" t="s">
        <v>25</v>
      </c>
      <c r="C131" s="17" t="s">
        <v>347</v>
      </c>
      <c r="D131" s="17">
        <v>2021</v>
      </c>
      <c r="E131" s="24" t="s">
        <v>401</v>
      </c>
      <c r="F131" s="18"/>
      <c r="G131" s="18"/>
      <c r="H131" s="18"/>
      <c r="I131" s="18" t="s">
        <v>129</v>
      </c>
      <c r="J131" s="18"/>
      <c r="K131" s="7" t="b">
        <f>IFERROR(+VLOOKUP(A131,Lockers!D:F,3,FALSE),FALSE)</f>
        <v>0</v>
      </c>
      <c r="L131" s="7" t="b">
        <f>IFERROR(+VLOOKUP(A131,BagStorage!A:D,3,FALSE),FALSE)</f>
        <v>0</v>
      </c>
      <c r="M131" s="29">
        <v>533</v>
      </c>
      <c r="N131" s="29"/>
      <c r="O131" t="s">
        <v>10</v>
      </c>
      <c r="P131" s="14">
        <v>44572</v>
      </c>
    </row>
    <row r="132" spans="1:16" x14ac:dyDescent="0.25">
      <c r="A132" s="35" t="s">
        <v>605</v>
      </c>
      <c r="B132" s="17" t="s">
        <v>17</v>
      </c>
      <c r="C132" s="17" t="s">
        <v>347</v>
      </c>
      <c r="D132" s="24" t="s">
        <v>578</v>
      </c>
      <c r="E132" s="24"/>
      <c r="F132" s="18"/>
      <c r="G132" s="18"/>
      <c r="H132" s="18"/>
      <c r="I132" s="18"/>
      <c r="J132" s="18"/>
      <c r="K132" s="7" t="b">
        <f>IFERROR(+VLOOKUP(A132,Lockers!D:F,3,FALSE),FALSE)</f>
        <v>0</v>
      </c>
      <c r="L132" s="7" t="b">
        <f>IFERROR(+VLOOKUP(A132,BagStorage!A:D,3,FALSE),FALSE)</f>
        <v>0</v>
      </c>
      <c r="M132" s="29" t="s">
        <v>526</v>
      </c>
      <c r="N132" s="29"/>
      <c r="O132" t="s">
        <v>10</v>
      </c>
      <c r="P132" s="33"/>
    </row>
    <row r="133" spans="1:16" x14ac:dyDescent="0.25">
      <c r="A133" s="35" t="s">
        <v>203</v>
      </c>
      <c r="B133" s="17" t="s">
        <v>7</v>
      </c>
      <c r="C133" s="17" t="s">
        <v>347</v>
      </c>
      <c r="D133" s="17">
        <v>2016</v>
      </c>
      <c r="E133" s="24" t="s">
        <v>352</v>
      </c>
      <c r="F133" s="18"/>
      <c r="G133" s="18"/>
      <c r="H133" s="18"/>
      <c r="I133" s="18"/>
      <c r="J133" s="18"/>
      <c r="K133" s="7" t="b">
        <f>IFERROR(+VLOOKUP(A133,Lockers!D:F,3,FALSE),FALSE)</f>
        <v>0</v>
      </c>
      <c r="L133" s="7" t="b">
        <f>IFERROR(+VLOOKUP(A133,BagStorage!A:D,3,FALSE),FALSE)</f>
        <v>0</v>
      </c>
      <c r="M133" s="29">
        <v>533</v>
      </c>
      <c r="N133" s="29"/>
      <c r="O133" t="s">
        <v>10</v>
      </c>
      <c r="P133" s="14">
        <v>44648</v>
      </c>
    </row>
    <row r="134" spans="1:16" x14ac:dyDescent="0.25">
      <c r="A134" s="35" t="s">
        <v>288</v>
      </c>
      <c r="B134" s="17" t="s">
        <v>26</v>
      </c>
      <c r="C134" s="17" t="s">
        <v>347</v>
      </c>
      <c r="D134" s="17">
        <v>2021</v>
      </c>
      <c r="E134" s="24" t="s">
        <v>354</v>
      </c>
      <c r="F134" s="18"/>
      <c r="G134" s="18"/>
      <c r="H134" s="18"/>
      <c r="I134" s="18"/>
      <c r="J134" s="18"/>
      <c r="K134" s="7" t="b">
        <f>IFERROR(+VLOOKUP(A134,Lockers!D:F,3,FALSE),FALSE)</f>
        <v>0</v>
      </c>
      <c r="L134" s="7" t="b">
        <f>IFERROR(+VLOOKUP(A134,BagStorage!A:D,3,FALSE),FALSE)</f>
        <v>0</v>
      </c>
      <c r="M134" s="29" t="s">
        <v>526</v>
      </c>
      <c r="N134" s="29"/>
      <c r="O134" t="s">
        <v>580</v>
      </c>
    </row>
    <row r="135" spans="1:16" x14ac:dyDescent="0.25">
      <c r="A135" s="35" t="s">
        <v>96</v>
      </c>
      <c r="B135" s="17" t="s">
        <v>12</v>
      </c>
      <c r="C135" s="17" t="s">
        <v>347</v>
      </c>
      <c r="D135" s="17">
        <v>2005</v>
      </c>
      <c r="E135" s="17"/>
      <c r="F135" s="18"/>
      <c r="G135" s="18"/>
      <c r="H135" s="18"/>
      <c r="I135" s="18"/>
      <c r="J135" s="18"/>
      <c r="K135" s="7" t="b">
        <f>IFERROR(+VLOOKUP(A135,Lockers!D:F,3,FALSE),FALSE)</f>
        <v>0</v>
      </c>
      <c r="L135" s="7" t="b">
        <f>IFERROR(+VLOOKUP(A135,BagStorage!A:D,3,FALSE),FALSE)</f>
        <v>0</v>
      </c>
      <c r="M135" s="29">
        <v>533</v>
      </c>
      <c r="N135" s="29"/>
      <c r="O135" t="s">
        <v>10</v>
      </c>
      <c r="P135" s="14">
        <v>44641</v>
      </c>
    </row>
    <row r="136" spans="1:16" x14ac:dyDescent="0.25">
      <c r="A136" s="35" t="s">
        <v>112</v>
      </c>
      <c r="B136" s="17" t="s">
        <v>9</v>
      </c>
      <c r="C136" s="17" t="s">
        <v>347</v>
      </c>
      <c r="D136" s="17">
        <v>2018</v>
      </c>
      <c r="E136" s="17"/>
      <c r="F136" s="18"/>
      <c r="G136" s="18"/>
      <c r="H136" s="18"/>
      <c r="I136" s="18"/>
      <c r="J136" s="18"/>
      <c r="K136" s="7" t="b">
        <f>IFERROR(+VLOOKUP(A136,Lockers!D:F,3,FALSE),FALSE)</f>
        <v>0</v>
      </c>
      <c r="L136" s="7" t="b">
        <f>IFERROR(+VLOOKUP(A136,BagStorage!A:D,3,FALSE),FALSE)</f>
        <v>0</v>
      </c>
      <c r="M136" s="29">
        <v>373</v>
      </c>
      <c r="N136" s="29"/>
      <c r="O136" t="s">
        <v>10</v>
      </c>
    </row>
    <row r="137" spans="1:16" x14ac:dyDescent="0.25">
      <c r="A137" s="35" t="s">
        <v>106</v>
      </c>
      <c r="B137" s="17" t="s">
        <v>7</v>
      </c>
      <c r="C137" s="17" t="s">
        <v>347</v>
      </c>
      <c r="D137" s="17">
        <v>2015</v>
      </c>
      <c r="E137" s="24" t="s">
        <v>403</v>
      </c>
      <c r="F137" s="18"/>
      <c r="G137" s="18"/>
      <c r="H137" s="18"/>
      <c r="I137" s="18"/>
      <c r="J137" s="18"/>
      <c r="K137" s="7" t="b">
        <f>IFERROR(+VLOOKUP(A137,Lockers!D:F,3,FALSE),FALSE)</f>
        <v>0</v>
      </c>
      <c r="L137" s="7" t="b">
        <f>IFERROR(+VLOOKUP(A137,BagStorage!A:D,3,FALSE),FALSE)</f>
        <v>0</v>
      </c>
      <c r="M137" s="29">
        <v>533</v>
      </c>
      <c r="N137" s="29"/>
      <c r="O137" t="s">
        <v>10</v>
      </c>
      <c r="P137" s="14">
        <v>44579</v>
      </c>
    </row>
    <row r="138" spans="1:16" x14ac:dyDescent="0.25">
      <c r="A138" s="35" t="s">
        <v>278</v>
      </c>
      <c r="B138" s="17" t="s">
        <v>7</v>
      </c>
      <c r="C138" s="17" t="s">
        <v>347</v>
      </c>
      <c r="D138" s="17">
        <v>2004</v>
      </c>
      <c r="E138" s="17"/>
      <c r="F138" s="18"/>
      <c r="G138" s="18"/>
      <c r="H138" s="18"/>
      <c r="I138" s="18"/>
      <c r="J138" s="18"/>
      <c r="K138" s="7" t="b">
        <f>IFERROR(+VLOOKUP(A138,Lockers!D:F,3,FALSE),FALSE)</f>
        <v>0</v>
      </c>
      <c r="L138" s="7" t="b">
        <f>IFERROR(+VLOOKUP(A138,BagStorage!A:D,3,FALSE),FALSE)</f>
        <v>0</v>
      </c>
      <c r="M138" s="29">
        <v>533</v>
      </c>
      <c r="N138" s="29"/>
      <c r="O138" t="s">
        <v>10</v>
      </c>
    </row>
    <row r="139" spans="1:16" x14ac:dyDescent="0.25">
      <c r="A139" s="35" t="s">
        <v>110</v>
      </c>
      <c r="B139" s="12" t="s">
        <v>11</v>
      </c>
      <c r="C139" s="17" t="s">
        <v>347</v>
      </c>
      <c r="D139" s="17">
        <v>1997</v>
      </c>
      <c r="E139" s="17"/>
      <c r="F139" s="18"/>
      <c r="G139" s="18"/>
      <c r="H139" s="18"/>
      <c r="I139" s="18"/>
      <c r="J139" s="18"/>
      <c r="K139" s="7" t="b">
        <f>IFERROR(+VLOOKUP(A139,Lockers!D:F,3,FALSE),FALSE)</f>
        <v>0</v>
      </c>
      <c r="L139" s="7" t="b">
        <f>IFERROR(+VLOOKUP(A139,BagStorage!A:D,3,FALSE),FALSE)</f>
        <v>0</v>
      </c>
      <c r="M139" s="29">
        <v>373</v>
      </c>
      <c r="N139" s="29"/>
      <c r="O139" t="s">
        <v>580</v>
      </c>
    </row>
    <row r="140" spans="1:16" x14ac:dyDescent="0.25">
      <c r="A140" s="35" t="s">
        <v>195</v>
      </c>
      <c r="B140" s="17" t="s">
        <v>16</v>
      </c>
      <c r="C140" s="17" t="s">
        <v>347</v>
      </c>
      <c r="D140" s="17">
        <v>2013</v>
      </c>
      <c r="E140" s="24"/>
      <c r="F140" s="18"/>
      <c r="G140" s="18"/>
      <c r="H140" s="18"/>
      <c r="I140" s="18"/>
      <c r="J140" s="18"/>
      <c r="K140" s="7" t="b">
        <f>IFERROR(+VLOOKUP(A140,Lockers!D:F,3,FALSE),FALSE)</f>
        <v>0</v>
      </c>
      <c r="L140" s="7" t="b">
        <f>IFERROR(+VLOOKUP(A140,BagStorage!A:D,3,FALSE),FALSE)</f>
        <v>0</v>
      </c>
      <c r="M140" s="29">
        <v>373</v>
      </c>
      <c r="N140" s="29"/>
      <c r="O140" t="s">
        <v>10</v>
      </c>
      <c r="P140" s="14">
        <v>44672</v>
      </c>
    </row>
    <row r="141" spans="1:16" x14ac:dyDescent="0.25">
      <c r="A141" s="35" t="s">
        <v>175</v>
      </c>
      <c r="B141" s="17" t="s">
        <v>7</v>
      </c>
      <c r="C141" s="17" t="s">
        <v>347</v>
      </c>
      <c r="D141" s="17">
        <v>2020</v>
      </c>
      <c r="E141" s="17"/>
      <c r="F141" s="18"/>
      <c r="G141" s="18"/>
      <c r="H141" s="18"/>
      <c r="I141" s="18"/>
      <c r="J141" s="18"/>
      <c r="K141" s="7" t="b">
        <f>IFERROR(+VLOOKUP(A141,Lockers!D:F,3,FALSE),FALSE)</f>
        <v>0</v>
      </c>
      <c r="L141" s="7" t="b">
        <f>IFERROR(+VLOOKUP(A141,BagStorage!A:D,3,FALSE),FALSE)</f>
        <v>0</v>
      </c>
      <c r="M141" s="29">
        <v>533</v>
      </c>
      <c r="N141" s="29"/>
      <c r="O141" t="s">
        <v>10</v>
      </c>
      <c r="P141" s="14">
        <v>44587</v>
      </c>
    </row>
    <row r="142" spans="1:16" x14ac:dyDescent="0.25">
      <c r="A142" s="35" t="s">
        <v>387</v>
      </c>
      <c r="B142" s="17" t="s">
        <v>14</v>
      </c>
      <c r="C142" s="17" t="s">
        <v>347</v>
      </c>
      <c r="D142" s="17">
        <v>1992</v>
      </c>
      <c r="E142" s="17"/>
      <c r="F142" s="18" t="s">
        <v>215</v>
      </c>
      <c r="G142" s="18"/>
      <c r="H142" s="18"/>
      <c r="I142" s="18"/>
      <c r="J142" s="18"/>
      <c r="K142" s="7" t="b">
        <f>IFERROR(+VLOOKUP(A142,Lockers!D:F,3,FALSE),FALSE)</f>
        <v>0</v>
      </c>
      <c r="L142" s="7" t="b">
        <f>IFERROR(+VLOOKUP(A142,BagStorage!A:D,3,FALSE),FALSE)</f>
        <v>0</v>
      </c>
      <c r="M142" s="29">
        <v>533</v>
      </c>
      <c r="N142" s="29"/>
      <c r="O142" t="s">
        <v>10</v>
      </c>
      <c r="P142" s="14">
        <v>44641</v>
      </c>
    </row>
    <row r="143" spans="1:16" x14ac:dyDescent="0.25">
      <c r="A143" s="35" t="s">
        <v>247</v>
      </c>
      <c r="B143" s="17" t="s">
        <v>7</v>
      </c>
      <c r="C143" s="17" t="s">
        <v>347</v>
      </c>
      <c r="D143" s="17">
        <v>2020</v>
      </c>
      <c r="E143" s="17"/>
      <c r="F143" s="18"/>
      <c r="G143" s="18"/>
      <c r="H143" s="18"/>
      <c r="I143" s="18"/>
      <c r="J143" s="18"/>
      <c r="K143" s="7" t="b">
        <f>IFERROR(+VLOOKUP(A143,Lockers!D:F,3,FALSE),FALSE)</f>
        <v>0</v>
      </c>
      <c r="L143" s="7" t="b">
        <f>IFERROR(+VLOOKUP(A143,BagStorage!A:D,3,FALSE),FALSE)</f>
        <v>0</v>
      </c>
      <c r="M143" s="29">
        <v>533</v>
      </c>
      <c r="N143" s="29"/>
      <c r="O143" t="s">
        <v>10</v>
      </c>
      <c r="P143" s="14">
        <v>44592</v>
      </c>
    </row>
    <row r="144" spans="1:16" x14ac:dyDescent="0.25">
      <c r="A144" s="35" t="s">
        <v>87</v>
      </c>
      <c r="B144" s="12" t="s">
        <v>7</v>
      </c>
      <c r="C144" s="17" t="s">
        <v>347</v>
      </c>
      <c r="D144" s="17">
        <v>2020</v>
      </c>
      <c r="E144" s="17"/>
      <c r="F144" s="18" t="s">
        <v>437</v>
      </c>
      <c r="G144" s="18"/>
      <c r="H144" s="18"/>
      <c r="I144" s="18"/>
      <c r="J144" s="18"/>
      <c r="K144" s="7" t="b">
        <f>IFERROR(+VLOOKUP(A144,Lockers!D:F,3,FALSE),FALSE)</f>
        <v>0</v>
      </c>
      <c r="L144" s="7" t="b">
        <f>IFERROR(+VLOOKUP(A144,BagStorage!A:D,3,FALSE),FALSE)</f>
        <v>0</v>
      </c>
      <c r="M144" s="29">
        <v>533</v>
      </c>
      <c r="N144" s="29"/>
      <c r="O144" t="s">
        <v>10</v>
      </c>
      <c r="P144" s="14">
        <v>44589</v>
      </c>
    </row>
    <row r="145" spans="1:16" x14ac:dyDescent="0.25">
      <c r="A145" s="35" t="s">
        <v>534</v>
      </c>
      <c r="B145" s="12" t="s">
        <v>25</v>
      </c>
      <c r="C145" s="17" t="s">
        <v>347</v>
      </c>
      <c r="D145" s="17">
        <v>2021</v>
      </c>
      <c r="E145" s="17"/>
      <c r="F145" s="18"/>
      <c r="G145" s="18"/>
      <c r="H145" s="18"/>
      <c r="I145" s="18"/>
      <c r="J145" s="18"/>
      <c r="K145" s="7" t="b">
        <f>IFERROR(+VLOOKUP(A145,Lockers!D:F,3,FALSE),FALSE)</f>
        <v>0</v>
      </c>
      <c r="L145" s="7" t="b">
        <f>IFERROR(+VLOOKUP(A145,BagStorage!A:D,3,FALSE),FALSE)</f>
        <v>0</v>
      </c>
      <c r="M145" s="29">
        <v>533</v>
      </c>
      <c r="N145" s="29" t="s">
        <v>348</v>
      </c>
      <c r="O145" t="s">
        <v>10</v>
      </c>
      <c r="P145" s="14">
        <v>44571</v>
      </c>
    </row>
    <row r="146" spans="1:16" x14ac:dyDescent="0.25">
      <c r="A146" s="35" t="s">
        <v>388</v>
      </c>
      <c r="B146" s="17" t="s">
        <v>16</v>
      </c>
      <c r="C146" s="17" t="s">
        <v>433</v>
      </c>
      <c r="D146" s="17">
        <v>1995</v>
      </c>
      <c r="E146" s="17"/>
      <c r="F146" s="18"/>
      <c r="G146" s="18"/>
      <c r="H146" s="18"/>
      <c r="I146" s="18"/>
      <c r="J146" s="18"/>
      <c r="K146" s="7" t="b">
        <f>IFERROR(+VLOOKUP(A146,Lockers!D:F,3,FALSE),FALSE)</f>
        <v>0</v>
      </c>
      <c r="L146" s="7" t="b">
        <f>IFERROR(+VLOOKUP(A146,BagStorage!A:D,3,FALSE),FALSE)</f>
        <v>0</v>
      </c>
      <c r="M146" s="29">
        <v>373</v>
      </c>
      <c r="N146" s="29"/>
      <c r="O146" t="s">
        <v>10</v>
      </c>
    </row>
    <row r="147" spans="1:16" x14ac:dyDescent="0.25">
      <c r="A147" s="35" t="s">
        <v>340</v>
      </c>
      <c r="B147" s="17" t="s">
        <v>25</v>
      </c>
      <c r="C147" s="17" t="s">
        <v>347</v>
      </c>
      <c r="D147" s="17">
        <v>2019</v>
      </c>
      <c r="E147" s="24" t="s">
        <v>352</v>
      </c>
      <c r="F147" s="18"/>
      <c r="G147" s="18"/>
      <c r="H147" s="18"/>
      <c r="I147" s="18"/>
      <c r="J147" s="18"/>
      <c r="K147" s="7" t="b">
        <f>IFERROR(+VLOOKUP(A147,Lockers!D:F,3,FALSE),FALSE)</f>
        <v>0</v>
      </c>
      <c r="L147" s="7" t="b">
        <f>IFERROR(+VLOOKUP(A147,BagStorage!A:D,3,FALSE),FALSE)</f>
        <v>0</v>
      </c>
      <c r="M147" s="29">
        <v>533</v>
      </c>
      <c r="N147" s="29"/>
      <c r="O147" t="s">
        <v>10</v>
      </c>
      <c r="P147" s="14">
        <v>44655</v>
      </c>
    </row>
    <row r="148" spans="1:16" x14ac:dyDescent="0.25">
      <c r="A148" s="35" t="s">
        <v>222</v>
      </c>
      <c r="B148" s="12" t="s">
        <v>11</v>
      </c>
      <c r="C148" s="17" t="s">
        <v>347</v>
      </c>
      <c r="D148" s="17">
        <v>2019</v>
      </c>
      <c r="E148" s="24" t="s">
        <v>407</v>
      </c>
      <c r="G148" s="13"/>
      <c r="H148" s="16"/>
      <c r="I148" s="16"/>
      <c r="J148" s="16"/>
      <c r="K148" s="7" t="b">
        <f>IFERROR(+VLOOKUP(A148,Lockers!D:F,3,FALSE),FALSE)</f>
        <v>0</v>
      </c>
      <c r="L148" s="7" t="b">
        <f>IFERROR(+VLOOKUP(A148,BagStorage!A:D,3,FALSE),FALSE)</f>
        <v>0</v>
      </c>
      <c r="M148" s="29">
        <v>373</v>
      </c>
      <c r="N148" s="29"/>
      <c r="O148" t="s">
        <v>10</v>
      </c>
      <c r="P148" s="14">
        <v>44592</v>
      </c>
    </row>
    <row r="149" spans="1:16" x14ac:dyDescent="0.25">
      <c r="A149" s="35" t="s">
        <v>153</v>
      </c>
      <c r="B149" s="17" t="s">
        <v>9</v>
      </c>
      <c r="C149" s="17" t="s">
        <v>433</v>
      </c>
      <c r="D149" s="17">
        <v>2020</v>
      </c>
      <c r="E149" s="24" t="s">
        <v>352</v>
      </c>
      <c r="F149" s="18" t="s">
        <v>314</v>
      </c>
      <c r="G149" s="18"/>
      <c r="H149" s="18"/>
      <c r="I149" s="18"/>
      <c r="J149" s="18"/>
      <c r="K149" s="7" t="b">
        <f>IFERROR(+VLOOKUP(A149,Lockers!D:F,3,FALSE),FALSE)</f>
        <v>0</v>
      </c>
      <c r="L149" s="7" t="b">
        <f>IFERROR(+VLOOKUP(A149,BagStorage!A:D,3,FALSE),FALSE)</f>
        <v>0</v>
      </c>
      <c r="M149" s="29" t="s">
        <v>526</v>
      </c>
      <c r="N149" s="29"/>
      <c r="O149" t="s">
        <v>10</v>
      </c>
      <c r="P149" s="37"/>
    </row>
    <row r="150" spans="1:16" x14ac:dyDescent="0.25">
      <c r="A150" s="35" t="s">
        <v>45</v>
      </c>
      <c r="B150" s="17" t="s">
        <v>11</v>
      </c>
      <c r="C150" s="17" t="s">
        <v>347</v>
      </c>
      <c r="D150" s="17">
        <v>2019</v>
      </c>
      <c r="E150" s="24" t="s">
        <v>417</v>
      </c>
      <c r="K150" s="7" t="b">
        <f>IFERROR(+VLOOKUP(A150,Lockers!D:F,3,FALSE),FALSE)</f>
        <v>0</v>
      </c>
      <c r="L150" s="7" t="b">
        <f>IFERROR(+VLOOKUP(A150,BagStorage!A:D,3,FALSE),FALSE)</f>
        <v>0</v>
      </c>
      <c r="M150" s="29">
        <v>373</v>
      </c>
      <c r="N150" s="29"/>
      <c r="O150" t="s">
        <v>10</v>
      </c>
      <c r="P150" s="14">
        <v>44579</v>
      </c>
    </row>
    <row r="151" spans="1:16" x14ac:dyDescent="0.25">
      <c r="A151" s="35" t="s">
        <v>44</v>
      </c>
      <c r="B151" s="17" t="s">
        <v>29</v>
      </c>
      <c r="C151" s="17" t="s">
        <v>347</v>
      </c>
      <c r="D151" s="17">
        <v>2016</v>
      </c>
      <c r="E151" s="17"/>
      <c r="F151" s="13" t="s">
        <v>78</v>
      </c>
      <c r="K151" s="7" t="b">
        <f>IFERROR(+VLOOKUP(A151,Lockers!D:F,3,FALSE),FALSE)</f>
        <v>0</v>
      </c>
      <c r="L151" s="7" t="b">
        <f>IFERROR(+VLOOKUP(A151,BagStorage!A:D,3,FALSE),FALSE)</f>
        <v>0</v>
      </c>
      <c r="M151" s="29">
        <v>373</v>
      </c>
      <c r="N151" s="29"/>
      <c r="O151" t="s">
        <v>10</v>
      </c>
      <c r="P151" s="14">
        <v>44610</v>
      </c>
    </row>
    <row r="152" spans="1:16" x14ac:dyDescent="0.25">
      <c r="A152" s="35" t="s">
        <v>228</v>
      </c>
      <c r="B152" s="17" t="s">
        <v>7</v>
      </c>
      <c r="C152" s="17" t="s">
        <v>347</v>
      </c>
      <c r="D152" s="17">
        <v>2011</v>
      </c>
      <c r="E152" s="17"/>
      <c r="F152" s="18"/>
      <c r="G152" s="18"/>
      <c r="H152" s="18"/>
      <c r="I152" s="18"/>
      <c r="J152" s="18"/>
      <c r="K152" s="7" t="b">
        <f>IFERROR(+VLOOKUP(A152,Lockers!D:F,3,FALSE),FALSE)</f>
        <v>0</v>
      </c>
      <c r="L152" s="7" t="b">
        <f>IFERROR(+VLOOKUP(A152,BagStorage!A:D,3,FALSE),FALSE)</f>
        <v>0</v>
      </c>
      <c r="M152" s="29">
        <v>533</v>
      </c>
      <c r="N152" s="29"/>
      <c r="O152" t="s">
        <v>10</v>
      </c>
      <c r="P152" s="14">
        <v>44641</v>
      </c>
    </row>
    <row r="153" spans="1:16" x14ac:dyDescent="0.25">
      <c r="A153" s="35" t="s">
        <v>233</v>
      </c>
      <c r="B153" s="17" t="s">
        <v>7</v>
      </c>
      <c r="C153" s="17" t="s">
        <v>347</v>
      </c>
      <c r="D153" s="17">
        <v>2006</v>
      </c>
      <c r="E153" s="17"/>
      <c r="F153" s="18" t="s">
        <v>155</v>
      </c>
      <c r="G153" s="18"/>
      <c r="H153" s="18"/>
      <c r="I153" s="18"/>
      <c r="J153" s="18"/>
      <c r="K153" s="7" t="b">
        <f>IFERROR(+VLOOKUP(A153,Lockers!D:F,3,FALSE),FALSE)</f>
        <v>0</v>
      </c>
      <c r="L153" s="7" t="b">
        <f>IFERROR(+VLOOKUP(A153,BagStorage!A:D,3,FALSE),FALSE)</f>
        <v>0</v>
      </c>
      <c r="M153" s="29">
        <v>533</v>
      </c>
      <c r="N153" s="29"/>
      <c r="O153" t="s">
        <v>10</v>
      </c>
      <c r="P153" s="14">
        <v>44652</v>
      </c>
    </row>
    <row r="154" spans="1:16" x14ac:dyDescent="0.25">
      <c r="A154" s="35" t="s">
        <v>707</v>
      </c>
      <c r="B154" s="17" t="s">
        <v>7</v>
      </c>
      <c r="C154" s="17" t="s">
        <v>347</v>
      </c>
      <c r="D154" s="17">
        <v>2022</v>
      </c>
      <c r="E154" s="17">
        <v>1989</v>
      </c>
      <c r="F154" s="18" t="s">
        <v>708</v>
      </c>
      <c r="G154" s="18"/>
      <c r="H154" s="18"/>
      <c r="I154" s="18"/>
      <c r="J154" s="18"/>
      <c r="K154" s="7" t="b">
        <v>0</v>
      </c>
      <c r="L154" s="7" t="b">
        <v>0</v>
      </c>
      <c r="M154" s="29" t="s">
        <v>526</v>
      </c>
      <c r="N154" s="29"/>
      <c r="O154" t="s">
        <v>10</v>
      </c>
    </row>
    <row r="155" spans="1:16" x14ac:dyDescent="0.25">
      <c r="A155" s="35" t="s">
        <v>97</v>
      </c>
      <c r="B155" s="17" t="s">
        <v>14</v>
      </c>
      <c r="C155" s="17" t="s">
        <v>347</v>
      </c>
      <c r="D155" s="17">
        <v>1997</v>
      </c>
      <c r="E155" s="17"/>
      <c r="F155" s="18"/>
      <c r="G155" s="18"/>
      <c r="H155" s="18"/>
      <c r="I155" s="18"/>
      <c r="J155" s="18"/>
      <c r="K155" s="7" t="b">
        <f>IFERROR(+VLOOKUP(A155,Lockers!D:F,3,FALSE),FALSE)</f>
        <v>1</v>
      </c>
      <c r="L155" s="7" t="b">
        <f>IFERROR(+VLOOKUP(A155,BagStorage!A:D,3,FALSE),FALSE)</f>
        <v>0</v>
      </c>
      <c r="M155" s="29">
        <v>533</v>
      </c>
      <c r="N155" s="29"/>
      <c r="O155" t="s">
        <v>10</v>
      </c>
      <c r="P155" s="14">
        <v>44579</v>
      </c>
    </row>
    <row r="156" spans="1:16" x14ac:dyDescent="0.25">
      <c r="A156" s="35" t="s">
        <v>98</v>
      </c>
      <c r="B156" s="17" t="s">
        <v>25</v>
      </c>
      <c r="C156" s="17" t="s">
        <v>347</v>
      </c>
      <c r="D156" s="17">
        <v>2012</v>
      </c>
      <c r="E156" s="17"/>
      <c r="F156" s="18"/>
      <c r="G156" s="18"/>
      <c r="H156" s="18"/>
      <c r="I156" s="18"/>
      <c r="J156" s="18"/>
      <c r="K156" s="7" t="b">
        <f>IFERROR(+VLOOKUP(A156,Lockers!D:F,3,FALSE),FALSE)</f>
        <v>0</v>
      </c>
      <c r="L156" s="7" t="b">
        <f>IFERROR(+VLOOKUP(A156,BagStorage!A:D,3,FALSE),FALSE)</f>
        <v>0</v>
      </c>
      <c r="M156" s="29">
        <v>533</v>
      </c>
      <c r="N156" s="29"/>
      <c r="O156" t="s">
        <v>10</v>
      </c>
      <c r="P156" s="14">
        <v>44585</v>
      </c>
    </row>
    <row r="157" spans="1:16" x14ac:dyDescent="0.25">
      <c r="A157" s="35" t="s">
        <v>111</v>
      </c>
      <c r="B157" s="12" t="s">
        <v>11</v>
      </c>
      <c r="C157" s="17" t="s">
        <v>347</v>
      </c>
      <c r="D157" s="17">
        <v>2020</v>
      </c>
      <c r="E157" s="17"/>
      <c r="F157" s="18"/>
      <c r="G157" s="18"/>
      <c r="H157" s="18"/>
      <c r="I157" s="18"/>
      <c r="J157" s="18"/>
      <c r="K157" s="7" t="b">
        <f>IFERROR(+VLOOKUP(A157,Lockers!D:F,3,FALSE),FALSE)</f>
        <v>0</v>
      </c>
      <c r="L157" s="7" t="b">
        <f>IFERROR(+VLOOKUP(A157,BagStorage!A:D,3,FALSE),FALSE)</f>
        <v>0</v>
      </c>
      <c r="M157" s="29">
        <v>373</v>
      </c>
      <c r="N157" s="29"/>
      <c r="O157" t="s">
        <v>580</v>
      </c>
    </row>
    <row r="158" spans="1:16" x14ac:dyDescent="0.25">
      <c r="A158" s="35" t="s">
        <v>192</v>
      </c>
      <c r="B158" s="12" t="s">
        <v>7</v>
      </c>
      <c r="C158" s="12" t="s">
        <v>347</v>
      </c>
      <c r="D158" s="17">
        <v>2014</v>
      </c>
      <c r="E158" s="24" t="s">
        <v>418</v>
      </c>
      <c r="F158" s="13" t="s">
        <v>527</v>
      </c>
      <c r="G158" s="13"/>
      <c r="H158" s="18"/>
      <c r="I158" s="16"/>
      <c r="J158" s="16"/>
      <c r="K158" s="7" t="b">
        <f>IFERROR(+VLOOKUP(A158,Lockers!D:F,3,FALSE),FALSE)</f>
        <v>0</v>
      </c>
      <c r="L158" s="7" t="b">
        <f>IFERROR(+VLOOKUP(A158,BagStorage!A:D,3,FALSE),FALSE)</f>
        <v>0</v>
      </c>
      <c r="M158" s="29">
        <v>533</v>
      </c>
      <c r="N158" s="30"/>
      <c r="O158" t="s">
        <v>10</v>
      </c>
    </row>
    <row r="159" spans="1:16" x14ac:dyDescent="0.25">
      <c r="A159" s="35" t="s">
        <v>31</v>
      </c>
      <c r="B159" s="17" t="s">
        <v>11</v>
      </c>
      <c r="C159" s="17" t="s">
        <v>347</v>
      </c>
      <c r="D159" s="17">
        <v>2019</v>
      </c>
      <c r="E159" s="24" t="s">
        <v>351</v>
      </c>
      <c r="F159" s="13" t="s">
        <v>547</v>
      </c>
      <c r="K159" s="7" t="b">
        <f>IFERROR(+VLOOKUP(A159,Lockers!D:F,3,FALSE),FALSE)</f>
        <v>0</v>
      </c>
      <c r="L159" s="7" t="b">
        <f>IFERROR(+VLOOKUP(A159,BagStorage!A:D,3,FALSE),FALSE)</f>
        <v>0</v>
      </c>
      <c r="M159" s="29">
        <v>373</v>
      </c>
      <c r="N159" s="29"/>
      <c r="O159" t="s">
        <v>10</v>
      </c>
      <c r="P159" s="14">
        <v>44579</v>
      </c>
    </row>
    <row r="160" spans="1:16" x14ac:dyDescent="0.25">
      <c r="A160" s="35" t="s">
        <v>216</v>
      </c>
      <c r="B160" s="17" t="s">
        <v>7</v>
      </c>
      <c r="C160" s="17" t="s">
        <v>347</v>
      </c>
      <c r="D160" s="17">
        <v>2003</v>
      </c>
      <c r="E160" s="17"/>
      <c r="F160" s="18"/>
      <c r="G160" s="18"/>
      <c r="H160" s="18"/>
      <c r="I160" s="18"/>
      <c r="J160" s="18"/>
      <c r="K160" s="7" t="b">
        <f>IFERROR(+VLOOKUP(A160,Lockers!D:F,3,FALSE),FALSE)</f>
        <v>0</v>
      </c>
      <c r="L160" s="7" t="b">
        <f>IFERROR(+VLOOKUP(A160,BagStorage!A:D,3,FALSE),FALSE)</f>
        <v>0</v>
      </c>
      <c r="M160" s="29">
        <v>533</v>
      </c>
      <c r="N160" s="29"/>
      <c r="O160" t="s">
        <v>10</v>
      </c>
      <c r="P160" s="14">
        <v>44589</v>
      </c>
    </row>
    <row r="161" spans="1:16" x14ac:dyDescent="0.25">
      <c r="A161" s="35" t="s">
        <v>136</v>
      </c>
      <c r="B161" s="17" t="s">
        <v>7</v>
      </c>
      <c r="C161" s="17" t="s">
        <v>347</v>
      </c>
      <c r="D161" s="17">
        <v>2012</v>
      </c>
      <c r="E161" s="17"/>
      <c r="F161" s="18"/>
      <c r="G161" s="18"/>
      <c r="H161" s="18"/>
      <c r="I161" s="18" t="s">
        <v>255</v>
      </c>
      <c r="J161" s="18"/>
      <c r="K161" s="7" t="b">
        <f>IFERROR(+VLOOKUP(A161,Lockers!D:F,3,FALSE),FALSE)</f>
        <v>0</v>
      </c>
      <c r="L161" s="7" t="b">
        <f>IFERROR(+VLOOKUP(A161,BagStorage!A:D,3,FALSE),FALSE)</f>
        <v>0</v>
      </c>
      <c r="M161" s="29">
        <v>533</v>
      </c>
      <c r="N161" s="29"/>
      <c r="O161" t="s">
        <v>10</v>
      </c>
      <c r="P161" s="14">
        <v>44652</v>
      </c>
    </row>
    <row r="162" spans="1:16" x14ac:dyDescent="0.25">
      <c r="A162" s="35" t="s">
        <v>154</v>
      </c>
      <c r="B162" s="17" t="s">
        <v>7</v>
      </c>
      <c r="C162" s="17" t="s">
        <v>347</v>
      </c>
      <c r="D162" s="17">
        <v>2012</v>
      </c>
      <c r="E162" s="17"/>
      <c r="F162" s="18" t="s">
        <v>155</v>
      </c>
      <c r="G162" s="18"/>
      <c r="H162" s="18"/>
      <c r="I162" s="18"/>
      <c r="J162" s="18"/>
      <c r="K162" s="7" t="b">
        <f>IFERROR(+VLOOKUP(A162,Lockers!D:F,3,FALSE),FALSE)</f>
        <v>0</v>
      </c>
      <c r="L162" s="7" t="b">
        <f>IFERROR(+VLOOKUP(A162,BagStorage!A:D,3,FALSE),FALSE)</f>
        <v>0</v>
      </c>
      <c r="M162" s="29">
        <v>533</v>
      </c>
      <c r="N162" s="29"/>
      <c r="O162" t="s">
        <v>10</v>
      </c>
      <c r="P162" s="14">
        <v>44579</v>
      </c>
    </row>
    <row r="163" spans="1:16" x14ac:dyDescent="0.25">
      <c r="A163" s="35" t="s">
        <v>658</v>
      </c>
      <c r="B163" s="17" t="s">
        <v>25</v>
      </c>
      <c r="C163" s="17" t="s">
        <v>347</v>
      </c>
      <c r="D163" s="17">
        <v>2022</v>
      </c>
      <c r="E163" s="17">
        <v>1976</v>
      </c>
      <c r="F163" s="18"/>
      <c r="G163" s="18"/>
      <c r="H163" s="18"/>
      <c r="I163" s="18" t="s">
        <v>662</v>
      </c>
      <c r="J163" s="18"/>
      <c r="K163" s="7" t="b">
        <f>IFERROR(+VLOOKUP(A163,Lockers!D:F,3,FALSE),FALSE)</f>
        <v>0</v>
      </c>
      <c r="L163" s="7" t="b">
        <f>IFERROR(+VLOOKUP(A163,BagStorage!A:D,3,FALSE),FALSE)</f>
        <v>0</v>
      </c>
      <c r="M163" s="29">
        <v>266.5</v>
      </c>
      <c r="N163" s="29"/>
      <c r="O163" t="s">
        <v>10</v>
      </c>
    </row>
    <row r="164" spans="1:16" x14ac:dyDescent="0.25">
      <c r="A164" s="38" t="s">
        <v>690</v>
      </c>
      <c r="B164" s="17" t="s">
        <v>25</v>
      </c>
      <c r="C164" s="17" t="s">
        <v>347</v>
      </c>
      <c r="D164" s="17">
        <v>2022</v>
      </c>
      <c r="E164" s="17">
        <v>1969</v>
      </c>
      <c r="F164" s="18" t="s">
        <v>691</v>
      </c>
      <c r="G164" s="18"/>
      <c r="H164" s="18"/>
      <c r="I164" s="18"/>
      <c r="J164" s="18"/>
      <c r="K164" s="7" t="b">
        <f>IFERROR(+VLOOKUP(A164,Lockers!D:F,3,FALSE),FALSE)</f>
        <v>0</v>
      </c>
      <c r="L164" s="7" t="b">
        <f>IFERROR(+VLOOKUP(A164,BagStorage!A:D,3,FALSE),FALSE)</f>
        <v>0</v>
      </c>
      <c r="M164" s="29" t="s">
        <v>695</v>
      </c>
      <c r="N164" s="29"/>
      <c r="O164" t="s">
        <v>10</v>
      </c>
    </row>
    <row r="165" spans="1:16" x14ac:dyDescent="0.25">
      <c r="A165" s="35" t="s">
        <v>612</v>
      </c>
      <c r="B165" s="17" t="s">
        <v>25</v>
      </c>
      <c r="C165" s="17" t="s">
        <v>347</v>
      </c>
      <c r="D165" s="17">
        <v>2022</v>
      </c>
      <c r="E165" s="24" t="s">
        <v>613</v>
      </c>
      <c r="F165" s="18"/>
      <c r="G165" s="18"/>
      <c r="H165" s="18"/>
      <c r="I165" s="18"/>
      <c r="J165" s="18"/>
      <c r="K165" s="7" t="b">
        <f>IFERROR(+VLOOKUP(A165,Lockers!D:F,3,FALSE),FALSE)</f>
        <v>0</v>
      </c>
      <c r="L165" s="7" t="b">
        <f>IFERROR(+VLOOKUP(A165,BagStorage!A:D,3,FALSE),FALSE)</f>
        <v>0</v>
      </c>
      <c r="M165" s="29">
        <v>533</v>
      </c>
      <c r="N165" s="29"/>
      <c r="O165" t="s">
        <v>10</v>
      </c>
    </row>
    <row r="166" spans="1:16" x14ac:dyDescent="0.25">
      <c r="A166" s="35" t="s">
        <v>99</v>
      </c>
      <c r="B166" s="17" t="s">
        <v>29</v>
      </c>
      <c r="C166" s="17" t="s">
        <v>347</v>
      </c>
      <c r="D166" s="17">
        <v>2020</v>
      </c>
      <c r="E166" s="24" t="s">
        <v>419</v>
      </c>
      <c r="F166" s="18"/>
      <c r="G166" s="18"/>
      <c r="H166" s="18"/>
      <c r="I166" s="18"/>
      <c r="J166" s="18"/>
      <c r="K166" s="7" t="b">
        <f>IFERROR(+VLOOKUP(A166,Lockers!D:F,3,FALSE),FALSE)</f>
        <v>0</v>
      </c>
      <c r="L166" s="7" t="b">
        <f>IFERROR(+VLOOKUP(A166,BagStorage!A:D,3,FALSE),FALSE)</f>
        <v>0</v>
      </c>
      <c r="M166" s="29">
        <v>373</v>
      </c>
      <c r="N166" s="29"/>
      <c r="O166" t="s">
        <v>10</v>
      </c>
      <c r="P166" s="14">
        <v>44592</v>
      </c>
    </row>
    <row r="167" spans="1:16" x14ac:dyDescent="0.25">
      <c r="A167" s="35" t="s">
        <v>710</v>
      </c>
      <c r="B167" s="17" t="s">
        <v>7</v>
      </c>
      <c r="C167" s="17" t="s">
        <v>347</v>
      </c>
      <c r="D167" s="17">
        <v>2022</v>
      </c>
      <c r="E167" s="24">
        <v>1953</v>
      </c>
      <c r="F167" s="18" t="s">
        <v>711</v>
      </c>
      <c r="G167" s="18"/>
      <c r="H167" s="18"/>
      <c r="I167" s="18"/>
      <c r="J167" s="18"/>
      <c r="K167" s="7" t="b">
        <v>0</v>
      </c>
      <c r="L167" s="7" t="b">
        <v>0</v>
      </c>
      <c r="M167" s="29" t="s">
        <v>695</v>
      </c>
      <c r="N167" s="29"/>
      <c r="O167" t="s">
        <v>10</v>
      </c>
    </row>
    <row r="168" spans="1:16" x14ac:dyDescent="0.25">
      <c r="A168" s="35" t="s">
        <v>55</v>
      </c>
      <c r="B168" s="17" t="s">
        <v>9</v>
      </c>
      <c r="C168" s="17" t="s">
        <v>347</v>
      </c>
      <c r="D168" s="17">
        <v>2020</v>
      </c>
      <c r="E168" s="24" t="s">
        <v>410</v>
      </c>
      <c r="F168" s="18"/>
      <c r="G168" s="18"/>
      <c r="H168" s="18"/>
      <c r="I168" s="18"/>
      <c r="J168" s="18"/>
      <c r="K168" s="7" t="b">
        <f>IFERROR(+VLOOKUP(A168,Lockers!D:F,3,FALSE),FALSE)</f>
        <v>0</v>
      </c>
      <c r="L168" s="7" t="b">
        <f>IFERROR(+VLOOKUP(A168,BagStorage!A:D,3,FALSE),FALSE)</f>
        <v>0</v>
      </c>
      <c r="M168" s="29">
        <v>373</v>
      </c>
      <c r="N168" s="29"/>
      <c r="O168" t="s">
        <v>10</v>
      </c>
      <c r="P168" s="14">
        <v>44588</v>
      </c>
    </row>
    <row r="169" spans="1:16" x14ac:dyDescent="0.25">
      <c r="A169" s="35" t="s">
        <v>389</v>
      </c>
      <c r="B169" s="12" t="s">
        <v>7</v>
      </c>
      <c r="C169" s="12" t="s">
        <v>347</v>
      </c>
      <c r="D169" s="17">
        <v>2016</v>
      </c>
      <c r="E169" s="24" t="s">
        <v>399</v>
      </c>
      <c r="G169" s="13"/>
      <c r="H169" s="16"/>
      <c r="I169" s="16"/>
      <c r="J169" s="16"/>
      <c r="K169" s="7" t="b">
        <f>IFERROR(+VLOOKUP(A169,Lockers!D:F,3,FALSE),FALSE)</f>
        <v>0</v>
      </c>
      <c r="L169" s="7" t="b">
        <f>IFERROR(+VLOOKUP(A169,BagStorage!A:D,3,FALSE),FALSE)</f>
        <v>0</v>
      </c>
      <c r="M169" s="29">
        <v>533</v>
      </c>
      <c r="O169" t="s">
        <v>10</v>
      </c>
      <c r="P169" s="14">
        <v>44620</v>
      </c>
    </row>
    <row r="170" spans="1:16" x14ac:dyDescent="0.25">
      <c r="A170" s="35" t="s">
        <v>540</v>
      </c>
      <c r="B170" s="12" t="s">
        <v>7</v>
      </c>
      <c r="C170" s="12" t="s">
        <v>347</v>
      </c>
      <c r="D170" s="17">
        <v>2021</v>
      </c>
      <c r="E170" s="24" t="s">
        <v>418</v>
      </c>
      <c r="G170" s="13"/>
      <c r="H170" s="16"/>
      <c r="I170" s="16"/>
      <c r="J170" s="16"/>
      <c r="K170" s="7" t="b">
        <f>IFERROR(+VLOOKUP(A170,Lockers!D:F,3,FALSE),FALSE)</f>
        <v>0</v>
      </c>
      <c r="L170" s="7" t="b">
        <f>IFERROR(+VLOOKUP(A170,BagStorage!A:D,3,FALSE),FALSE)</f>
        <v>0</v>
      </c>
      <c r="M170" s="29">
        <v>533</v>
      </c>
      <c r="N170" s="2" t="s">
        <v>348</v>
      </c>
      <c r="O170" t="s">
        <v>10</v>
      </c>
      <c r="P170" s="14">
        <v>44592</v>
      </c>
    </row>
    <row r="171" spans="1:16" x14ac:dyDescent="0.25">
      <c r="A171" s="35" t="s">
        <v>122</v>
      </c>
      <c r="B171" s="17" t="s">
        <v>7</v>
      </c>
      <c r="C171" s="17" t="s">
        <v>347</v>
      </c>
      <c r="D171" s="17">
        <v>2004</v>
      </c>
      <c r="E171" s="17"/>
      <c r="F171" s="18"/>
      <c r="G171" s="18"/>
      <c r="H171" s="18"/>
      <c r="I171" s="18"/>
      <c r="J171" s="18"/>
      <c r="K171" s="7" t="b">
        <f>IFERROR(+VLOOKUP(A171,Lockers!D:F,3,FALSE),FALSE)</f>
        <v>1</v>
      </c>
      <c r="L171" s="7" t="b">
        <f>IFERROR(+VLOOKUP(A171,BagStorage!A:D,3,FALSE),FALSE)</f>
        <v>0</v>
      </c>
      <c r="M171" s="29">
        <v>533</v>
      </c>
      <c r="N171" s="29"/>
      <c r="O171" t="s">
        <v>10</v>
      </c>
      <c r="P171" s="14">
        <v>44579</v>
      </c>
    </row>
    <row r="172" spans="1:16" x14ac:dyDescent="0.25">
      <c r="A172" s="35" t="s">
        <v>240</v>
      </c>
      <c r="B172" s="17" t="s">
        <v>9</v>
      </c>
      <c r="C172" s="17" t="s">
        <v>347</v>
      </c>
      <c r="D172" s="17">
        <v>2020</v>
      </c>
      <c r="E172" s="24" t="s">
        <v>417</v>
      </c>
      <c r="F172" s="18"/>
      <c r="G172" s="18"/>
      <c r="H172" s="18"/>
      <c r="I172" s="18"/>
      <c r="J172" s="18"/>
      <c r="K172" s="7" t="b">
        <f>IFERROR(+VLOOKUP(A172,Lockers!D:F,3,FALSE),FALSE)</f>
        <v>0</v>
      </c>
      <c r="L172" s="7" t="b">
        <f>IFERROR(+VLOOKUP(A172,BagStorage!A:D,3,FALSE),FALSE)</f>
        <v>0</v>
      </c>
      <c r="M172" s="29">
        <v>373</v>
      </c>
      <c r="N172" s="29"/>
      <c r="O172" t="s">
        <v>10</v>
      </c>
      <c r="P172" s="14">
        <v>44649</v>
      </c>
    </row>
    <row r="173" spans="1:16" x14ac:dyDescent="0.25">
      <c r="A173" s="35" t="s">
        <v>123</v>
      </c>
      <c r="B173" s="17" t="s">
        <v>7</v>
      </c>
      <c r="C173" s="17" t="s">
        <v>347</v>
      </c>
      <c r="D173" s="17">
        <v>1999</v>
      </c>
      <c r="E173" s="24" t="s">
        <v>404</v>
      </c>
      <c r="F173" s="18"/>
      <c r="G173" s="18"/>
      <c r="H173" s="18"/>
      <c r="I173" s="18"/>
      <c r="J173" s="18"/>
      <c r="K173" s="7" t="b">
        <f>IFERROR(+VLOOKUP(A173,Lockers!D:F,3,FALSE),FALSE)</f>
        <v>1</v>
      </c>
      <c r="L173" s="7" t="b">
        <f>IFERROR(+VLOOKUP(A173,BagStorage!A:D,3,FALSE),FALSE)</f>
        <v>0</v>
      </c>
      <c r="M173" s="29">
        <v>533</v>
      </c>
      <c r="N173" s="29"/>
      <c r="O173" t="s">
        <v>10</v>
      </c>
      <c r="P173" s="14">
        <v>44585</v>
      </c>
    </row>
    <row r="174" spans="1:16" x14ac:dyDescent="0.25">
      <c r="A174" s="35" t="s">
        <v>258</v>
      </c>
      <c r="B174" s="12" t="s">
        <v>11</v>
      </c>
      <c r="C174" s="17" t="s">
        <v>347</v>
      </c>
      <c r="D174" s="17">
        <v>2014</v>
      </c>
      <c r="E174" s="24" t="s">
        <v>410</v>
      </c>
      <c r="F174" s="18"/>
      <c r="G174" s="18"/>
      <c r="H174" s="18"/>
      <c r="I174" s="18"/>
      <c r="J174" s="18"/>
      <c r="K174" s="7" t="b">
        <f>IFERROR(+VLOOKUP(A174,Lockers!D:F,3,FALSE),FALSE)</f>
        <v>0</v>
      </c>
      <c r="L174" s="7" t="b">
        <f>IFERROR(+VLOOKUP(A174,BagStorage!A:D,3,FALSE),FALSE)</f>
        <v>0</v>
      </c>
      <c r="M174" s="29">
        <v>373</v>
      </c>
      <c r="N174" s="29"/>
      <c r="O174" t="s">
        <v>10</v>
      </c>
      <c r="P174" s="14">
        <v>44592</v>
      </c>
    </row>
    <row r="175" spans="1:16" x14ac:dyDescent="0.25">
      <c r="A175" s="35" t="s">
        <v>266</v>
      </c>
      <c r="B175" s="17" t="s">
        <v>11</v>
      </c>
      <c r="C175" s="17" t="s">
        <v>347</v>
      </c>
      <c r="D175" s="17">
        <v>2019</v>
      </c>
      <c r="E175" s="24" t="s">
        <v>411</v>
      </c>
      <c r="F175" s="18"/>
      <c r="G175" s="18"/>
      <c r="H175" s="18"/>
      <c r="I175" s="18"/>
      <c r="J175" s="18"/>
      <c r="K175" s="7" t="b">
        <f>IFERROR(+VLOOKUP(A175,Lockers!D:F,3,FALSE),FALSE)</f>
        <v>0</v>
      </c>
      <c r="L175" s="7" t="b">
        <f>IFERROR(+VLOOKUP(A175,BagStorage!A:D,3,FALSE),FALSE)</f>
        <v>0</v>
      </c>
      <c r="M175" s="29">
        <v>373</v>
      </c>
      <c r="N175" s="29"/>
      <c r="O175" t="s">
        <v>10</v>
      </c>
      <c r="P175" s="14">
        <v>44648</v>
      </c>
    </row>
    <row r="176" spans="1:16" x14ac:dyDescent="0.25">
      <c r="A176" s="35" t="s">
        <v>333</v>
      </c>
      <c r="B176" s="17" t="s">
        <v>25</v>
      </c>
      <c r="C176" s="17" t="s">
        <v>347</v>
      </c>
      <c r="D176" s="17">
        <v>2021</v>
      </c>
      <c r="E176" s="24" t="s">
        <v>351</v>
      </c>
      <c r="F176" s="18"/>
      <c r="G176" s="18"/>
      <c r="H176" s="18"/>
      <c r="I176" s="18"/>
      <c r="J176" s="18"/>
      <c r="K176" s="7" t="b">
        <f>IFERROR(+VLOOKUP(A176,Lockers!D:F,3,FALSE),FALSE)</f>
        <v>0</v>
      </c>
      <c r="L176" s="7" t="b">
        <f>IFERROR(+VLOOKUP(A176,BagStorage!A:D,3,FALSE),FALSE)</f>
        <v>0</v>
      </c>
      <c r="M176" s="29">
        <v>533</v>
      </c>
      <c r="N176" s="29" t="s">
        <v>348</v>
      </c>
      <c r="O176" t="s">
        <v>10</v>
      </c>
      <c r="P176" s="14">
        <v>44592</v>
      </c>
    </row>
    <row r="177" spans="1:16" x14ac:dyDescent="0.25">
      <c r="A177" s="35" t="s">
        <v>204</v>
      </c>
      <c r="B177" s="17" t="s">
        <v>12</v>
      </c>
      <c r="C177" s="17" t="s">
        <v>347</v>
      </c>
      <c r="D177" s="17">
        <v>2016</v>
      </c>
      <c r="E177" s="24" t="s">
        <v>365</v>
      </c>
      <c r="F177" s="18"/>
      <c r="G177" s="18"/>
      <c r="H177" s="18"/>
      <c r="I177" s="18"/>
      <c r="J177" s="18"/>
      <c r="K177" s="7" t="b">
        <f>IFERROR(+VLOOKUP(A177,Lockers!D:F,3,FALSE),FALSE)</f>
        <v>0</v>
      </c>
      <c r="L177" s="7" t="b">
        <f>IFERROR(+VLOOKUP(A177,BagStorage!A:D,3,FALSE),FALSE)</f>
        <v>0</v>
      </c>
      <c r="M177" s="29">
        <v>533</v>
      </c>
      <c r="N177" s="29"/>
      <c r="O177" t="s">
        <v>10</v>
      </c>
      <c r="P177" s="14">
        <v>44641</v>
      </c>
    </row>
    <row r="178" spans="1:16" x14ac:dyDescent="0.25">
      <c r="A178" s="35" t="s">
        <v>88</v>
      </c>
      <c r="B178" s="12" t="s">
        <v>9</v>
      </c>
      <c r="C178" s="17" t="s">
        <v>347</v>
      </c>
      <c r="D178" s="17">
        <v>2019</v>
      </c>
      <c r="E178" s="24" t="s">
        <v>407</v>
      </c>
      <c r="F178" s="18"/>
      <c r="G178" s="18"/>
      <c r="H178" s="18"/>
      <c r="I178" s="18"/>
      <c r="J178" s="18"/>
      <c r="K178" s="7" t="b">
        <f>IFERROR(+VLOOKUP(A178,Lockers!D:F,3,FALSE),FALSE)</f>
        <v>0</v>
      </c>
      <c r="L178" s="7" t="b">
        <f>IFERROR(+VLOOKUP(A178,BagStorage!A:D,3,FALSE),FALSE)</f>
        <v>0</v>
      </c>
      <c r="M178" s="29">
        <v>373</v>
      </c>
      <c r="N178" s="29"/>
      <c r="O178" t="s">
        <v>10</v>
      </c>
    </row>
    <row r="179" spans="1:16" x14ac:dyDescent="0.25">
      <c r="A179" s="35" t="s">
        <v>124</v>
      </c>
      <c r="B179" s="17" t="s">
        <v>11</v>
      </c>
      <c r="C179" s="17" t="s">
        <v>347</v>
      </c>
      <c r="D179" s="17">
        <v>2018</v>
      </c>
      <c r="E179" s="24" t="s">
        <v>410</v>
      </c>
      <c r="F179" s="18"/>
      <c r="G179" s="18"/>
      <c r="H179" s="18"/>
      <c r="I179" s="18"/>
      <c r="J179" s="18"/>
      <c r="K179" s="7" t="b">
        <f>IFERROR(+VLOOKUP(A179,Lockers!D:F,3,FALSE),FALSE)</f>
        <v>0</v>
      </c>
      <c r="L179" s="7" t="b">
        <f>IFERROR(+VLOOKUP(A179,BagStorage!A:D,3,FALSE),FALSE)</f>
        <v>0</v>
      </c>
      <c r="M179" s="29">
        <v>373</v>
      </c>
      <c r="N179" s="29"/>
      <c r="O179" t="s">
        <v>10</v>
      </c>
      <c r="P179" s="14">
        <v>44635</v>
      </c>
    </row>
    <row r="180" spans="1:16" x14ac:dyDescent="0.25">
      <c r="A180" s="35" t="s">
        <v>237</v>
      </c>
      <c r="B180" s="17" t="s">
        <v>7</v>
      </c>
      <c r="C180" s="17" t="s">
        <v>347</v>
      </c>
      <c r="D180" s="17">
        <v>1990</v>
      </c>
      <c r="E180" s="17"/>
      <c r="F180" s="18"/>
      <c r="G180" s="18"/>
      <c r="H180" s="18"/>
      <c r="I180" s="18"/>
      <c r="J180" s="18"/>
      <c r="K180" s="7" t="b">
        <f>IFERROR(+VLOOKUP(A180,Lockers!D:F,3,FALSE),FALSE)</f>
        <v>0</v>
      </c>
      <c r="L180" s="7" t="b">
        <f>IFERROR(+VLOOKUP(A180,BagStorage!A:D,3,FALSE),FALSE)</f>
        <v>0</v>
      </c>
      <c r="M180" s="29">
        <v>533</v>
      </c>
      <c r="N180" s="29"/>
      <c r="O180" t="s">
        <v>10</v>
      </c>
      <c r="P180" s="14">
        <v>44648</v>
      </c>
    </row>
    <row r="181" spans="1:16" x14ac:dyDescent="0.25">
      <c r="A181" s="35" t="s">
        <v>390</v>
      </c>
      <c r="B181" s="17" t="s">
        <v>7</v>
      </c>
      <c r="C181" s="17" t="s">
        <v>347</v>
      </c>
      <c r="D181" s="17">
        <v>1997</v>
      </c>
      <c r="E181" s="17"/>
      <c r="F181" s="18"/>
      <c r="G181" s="18"/>
      <c r="H181" s="18"/>
      <c r="I181" s="18"/>
      <c r="J181" s="18"/>
      <c r="K181" s="7" t="b">
        <f>IFERROR(+VLOOKUP(A181,Lockers!D:F,3,FALSE),FALSE)</f>
        <v>1</v>
      </c>
      <c r="L181" s="7" t="b">
        <f>IFERROR(+VLOOKUP(A181,BagStorage!A:D,3,FALSE),FALSE)</f>
        <v>0</v>
      </c>
      <c r="M181" s="29">
        <v>533</v>
      </c>
      <c r="N181" s="29"/>
      <c r="O181" t="s">
        <v>10</v>
      </c>
      <c r="P181" s="14">
        <v>44589</v>
      </c>
    </row>
    <row r="182" spans="1:16" x14ac:dyDescent="0.25">
      <c r="A182" s="35" t="s">
        <v>248</v>
      </c>
      <c r="B182" s="17" t="s">
        <v>7</v>
      </c>
      <c r="C182" s="17" t="s">
        <v>347</v>
      </c>
      <c r="D182" s="17">
        <v>2019</v>
      </c>
      <c r="E182" s="24" t="s">
        <v>409</v>
      </c>
      <c r="F182" s="18"/>
      <c r="G182" s="18"/>
      <c r="H182" s="18"/>
      <c r="I182" s="18"/>
      <c r="J182" s="18"/>
      <c r="K182" s="7" t="b">
        <f>IFERROR(+VLOOKUP(A182,Lockers!D:F,3,FALSE),FALSE)</f>
        <v>0</v>
      </c>
      <c r="L182" s="7" t="b">
        <f>IFERROR(+VLOOKUP(A182,BagStorage!A:D,3,FALSE),FALSE)</f>
        <v>0</v>
      </c>
      <c r="M182" s="29">
        <v>533</v>
      </c>
      <c r="N182" s="29"/>
      <c r="O182" t="s">
        <v>10</v>
      </c>
      <c r="P182" s="14">
        <v>44652</v>
      </c>
    </row>
    <row r="183" spans="1:16" x14ac:dyDescent="0.25">
      <c r="A183" s="35" t="s">
        <v>89</v>
      </c>
      <c r="B183" s="17" t="s">
        <v>16</v>
      </c>
      <c r="C183" s="17" t="s">
        <v>347</v>
      </c>
      <c r="D183" s="17">
        <v>1995</v>
      </c>
      <c r="E183" s="17"/>
      <c r="F183" s="18"/>
      <c r="G183" s="18"/>
      <c r="H183" s="18"/>
      <c r="I183" s="18"/>
      <c r="J183" s="18"/>
      <c r="K183" s="7" t="b">
        <f>IFERROR(+VLOOKUP(A183,Lockers!D:F,3,FALSE),FALSE)</f>
        <v>0</v>
      </c>
      <c r="L183" s="7" t="b">
        <f>IFERROR(+VLOOKUP(A183,BagStorage!A:D,3,FALSE),FALSE)</f>
        <v>0</v>
      </c>
      <c r="M183" s="29">
        <v>373</v>
      </c>
      <c r="N183" s="29"/>
      <c r="O183" t="s">
        <v>10</v>
      </c>
    </row>
    <row r="184" spans="1:16" x14ac:dyDescent="0.25">
      <c r="A184" s="35" t="s">
        <v>171</v>
      </c>
      <c r="B184" s="12" t="s">
        <v>7</v>
      </c>
      <c r="C184" s="17" t="s">
        <v>347</v>
      </c>
      <c r="D184" s="17">
        <v>2020</v>
      </c>
      <c r="E184" s="17"/>
      <c r="F184" s="18"/>
      <c r="G184" s="18"/>
      <c r="H184" s="18"/>
      <c r="I184" s="18"/>
      <c r="J184" s="18"/>
      <c r="K184" s="7" t="b">
        <f>IFERROR(+VLOOKUP(A184,Lockers!D:F,3,FALSE),FALSE)</f>
        <v>0</v>
      </c>
      <c r="L184" s="7" t="b">
        <f>IFERROR(+VLOOKUP(A184,BagStorage!A:D,3,FALSE),FALSE)</f>
        <v>0</v>
      </c>
      <c r="M184" s="29">
        <v>533</v>
      </c>
      <c r="N184" s="29"/>
      <c r="O184" t="s">
        <v>10</v>
      </c>
    </row>
    <row r="185" spans="1:16" x14ac:dyDescent="0.25">
      <c r="A185" s="35" t="s">
        <v>284</v>
      </c>
      <c r="B185" s="17" t="s">
        <v>19</v>
      </c>
      <c r="C185" s="17" t="s">
        <v>347</v>
      </c>
      <c r="D185" s="17">
        <v>2021</v>
      </c>
      <c r="E185" s="24" t="s">
        <v>420</v>
      </c>
      <c r="F185" s="18"/>
      <c r="G185" s="18"/>
      <c r="H185" s="18"/>
      <c r="I185" s="18"/>
      <c r="J185" s="18"/>
      <c r="K185" s="7" t="b">
        <f>IFERROR(+VLOOKUP(A185,Lockers!D:F,3,FALSE),FALSE)</f>
        <v>0</v>
      </c>
      <c r="L185" s="7" t="b">
        <f>IFERROR(+VLOOKUP(A185,BagStorage!A:D,3,FALSE),FALSE)</f>
        <v>0</v>
      </c>
      <c r="M185" s="29" t="s">
        <v>526</v>
      </c>
      <c r="N185" s="29"/>
      <c r="O185" t="s">
        <v>580</v>
      </c>
    </row>
    <row r="186" spans="1:16" x14ac:dyDescent="0.25">
      <c r="A186" s="35" t="s">
        <v>585</v>
      </c>
      <c r="B186" s="17" t="s">
        <v>17</v>
      </c>
      <c r="C186" s="17" t="s">
        <v>347</v>
      </c>
      <c r="D186" s="17">
        <v>2022</v>
      </c>
      <c r="E186" s="24"/>
      <c r="F186" s="18"/>
      <c r="G186" s="18"/>
      <c r="H186" s="18"/>
      <c r="I186" s="18"/>
      <c r="J186" s="18"/>
      <c r="K186" s="7" t="b">
        <f>IFERROR(+VLOOKUP(A186,Lockers!D:F,3,FALSE),FALSE)</f>
        <v>0</v>
      </c>
      <c r="L186" s="7" t="b">
        <f>IFERROR(+VLOOKUP(A186,BagStorage!A:D,3,FALSE),FALSE)</f>
        <v>0</v>
      </c>
      <c r="M186" s="29" t="s">
        <v>526</v>
      </c>
      <c r="N186" s="29"/>
      <c r="O186" t="s">
        <v>10</v>
      </c>
      <c r="P186" s="33"/>
    </row>
    <row r="187" spans="1:16" x14ac:dyDescent="0.25">
      <c r="A187" s="35" t="s">
        <v>249</v>
      </c>
      <c r="B187" s="17" t="s">
        <v>7</v>
      </c>
      <c r="C187" s="17" t="s">
        <v>347</v>
      </c>
      <c r="D187" s="17">
        <v>2020</v>
      </c>
      <c r="E187" s="17"/>
      <c r="F187" s="18" t="s">
        <v>250</v>
      </c>
      <c r="G187" s="18"/>
      <c r="H187" s="18"/>
      <c r="I187" s="18"/>
      <c r="J187" s="18"/>
      <c r="K187" s="7" t="b">
        <f>IFERROR(+VLOOKUP(A187,Lockers!D:F,3,FALSE),FALSE)</f>
        <v>0</v>
      </c>
      <c r="L187" s="7" t="b">
        <f>IFERROR(+VLOOKUP(A187,BagStorage!A:D,3,FALSE),FALSE)</f>
        <v>0</v>
      </c>
      <c r="M187" s="29">
        <v>533</v>
      </c>
      <c r="N187" s="29"/>
      <c r="O187" t="s">
        <v>10</v>
      </c>
      <c r="P187" s="14">
        <v>44655</v>
      </c>
    </row>
    <row r="188" spans="1:16" x14ac:dyDescent="0.25">
      <c r="A188" s="35" t="s">
        <v>251</v>
      </c>
      <c r="B188" s="17" t="s">
        <v>11</v>
      </c>
      <c r="C188" s="17" t="s">
        <v>347</v>
      </c>
      <c r="D188" s="17">
        <v>2018</v>
      </c>
      <c r="E188" s="24" t="s">
        <v>356</v>
      </c>
      <c r="F188" s="18"/>
      <c r="G188" s="18"/>
      <c r="H188" s="18"/>
      <c r="I188" s="18"/>
      <c r="J188" s="18"/>
      <c r="K188" s="7" t="b">
        <f>IFERROR(+VLOOKUP(A188,Lockers!D:F,3,FALSE),FALSE)</f>
        <v>0</v>
      </c>
      <c r="L188" s="7" t="b">
        <f>IFERROR(+VLOOKUP(A188,BagStorage!A:D,3,FALSE),FALSE)</f>
        <v>0</v>
      </c>
      <c r="M188" s="29">
        <v>373</v>
      </c>
      <c r="N188" s="29"/>
      <c r="O188" t="s">
        <v>10</v>
      </c>
      <c r="P188" s="14">
        <v>44641</v>
      </c>
    </row>
    <row r="189" spans="1:16" x14ac:dyDescent="0.25">
      <c r="A189" s="35" t="s">
        <v>47</v>
      </c>
      <c r="B189" s="17" t="s">
        <v>11</v>
      </c>
      <c r="C189" s="17" t="s">
        <v>347</v>
      </c>
      <c r="D189" s="17">
        <v>2020</v>
      </c>
      <c r="E189" s="24" t="s">
        <v>356</v>
      </c>
      <c r="F189" s="13" t="s">
        <v>81</v>
      </c>
      <c r="K189" s="7" t="b">
        <f>IFERROR(+VLOOKUP(A189,Lockers!D:F,3,FALSE),FALSE)</f>
        <v>0</v>
      </c>
      <c r="L189" s="7" t="b">
        <f>IFERROR(+VLOOKUP(A189,BagStorage!A:D,3,FALSE),FALSE)</f>
        <v>0</v>
      </c>
      <c r="M189" s="29">
        <v>373</v>
      </c>
      <c r="N189" s="29"/>
      <c r="O189" t="s">
        <v>10</v>
      </c>
      <c r="P189" s="14">
        <v>44579</v>
      </c>
    </row>
    <row r="190" spans="1:16" x14ac:dyDescent="0.25">
      <c r="A190" s="35" t="s">
        <v>252</v>
      </c>
      <c r="B190" s="17" t="s">
        <v>25</v>
      </c>
      <c r="C190" s="17" t="s">
        <v>347</v>
      </c>
      <c r="D190" s="17">
        <v>2019</v>
      </c>
      <c r="E190" s="24" t="s">
        <v>413</v>
      </c>
      <c r="F190" s="18"/>
      <c r="G190" s="18"/>
      <c r="H190" s="18"/>
      <c r="I190" s="18"/>
      <c r="J190" s="18"/>
      <c r="K190" s="7" t="b">
        <f>IFERROR(+VLOOKUP(A190,Lockers!D:F,3,FALSE),FALSE)</f>
        <v>0</v>
      </c>
      <c r="L190" s="7" t="b">
        <f>IFERROR(+VLOOKUP(A190,BagStorage!A:D,3,FALSE),FALSE)</f>
        <v>0</v>
      </c>
      <c r="M190" s="29">
        <v>533</v>
      </c>
      <c r="N190" s="29"/>
      <c r="O190" t="s">
        <v>10</v>
      </c>
    </row>
    <row r="191" spans="1:16" x14ac:dyDescent="0.25">
      <c r="A191" s="35" t="s">
        <v>293</v>
      </c>
      <c r="B191" s="17" t="s">
        <v>19</v>
      </c>
      <c r="C191" s="17" t="s">
        <v>347</v>
      </c>
      <c r="D191" s="17">
        <v>2020</v>
      </c>
      <c r="E191" s="24" t="s">
        <v>354</v>
      </c>
      <c r="F191" s="18"/>
      <c r="G191" s="18"/>
      <c r="H191" s="18"/>
      <c r="I191" s="18"/>
      <c r="J191" s="18"/>
      <c r="K191" s="7" t="b">
        <f>IFERROR(+VLOOKUP(A191,Lockers!D:F,3,FALSE),FALSE)</f>
        <v>0</v>
      </c>
      <c r="L191" s="7" t="b">
        <f>IFERROR(+VLOOKUP(A191,BagStorage!A:D,3,FALSE),FALSE)</f>
        <v>0</v>
      </c>
      <c r="M191" s="29" t="s">
        <v>526</v>
      </c>
      <c r="N191" s="29"/>
      <c r="O191" t="s">
        <v>10</v>
      </c>
    </row>
    <row r="192" spans="1:16" x14ac:dyDescent="0.25">
      <c r="A192" s="35" t="s">
        <v>392</v>
      </c>
      <c r="B192" s="17" t="s">
        <v>11</v>
      </c>
      <c r="C192" s="17" t="s">
        <v>433</v>
      </c>
      <c r="D192" s="17">
        <v>2018</v>
      </c>
      <c r="E192" s="24" t="s">
        <v>421</v>
      </c>
      <c r="F192" s="18"/>
      <c r="G192" s="18"/>
      <c r="H192" s="18"/>
      <c r="I192" s="18"/>
      <c r="J192" s="18"/>
      <c r="K192" s="7" t="b">
        <f>IFERROR(+VLOOKUP(A192,Lockers!D:F,3,FALSE),FALSE)</f>
        <v>0</v>
      </c>
      <c r="L192" s="7" t="b">
        <f>IFERROR(+VLOOKUP(A192,BagStorage!A:D,3,FALSE),FALSE)</f>
        <v>0</v>
      </c>
      <c r="M192" s="29" t="s">
        <v>526</v>
      </c>
      <c r="N192" s="29"/>
      <c r="O192" t="s">
        <v>10</v>
      </c>
      <c r="P192" s="33"/>
    </row>
    <row r="193" spans="1:17" x14ac:dyDescent="0.25">
      <c r="A193" s="35" t="s">
        <v>165</v>
      </c>
      <c r="B193" s="17" t="s">
        <v>25</v>
      </c>
      <c r="C193" s="17" t="s">
        <v>347</v>
      </c>
      <c r="D193" s="17">
        <v>2020</v>
      </c>
      <c r="E193" s="24" t="s">
        <v>400</v>
      </c>
      <c r="F193" s="18"/>
      <c r="G193" s="18"/>
      <c r="H193" s="18"/>
      <c r="I193" s="18"/>
      <c r="J193" s="18"/>
      <c r="K193" s="7" t="b">
        <f>IFERROR(+VLOOKUP(A193,Lockers!D:F,3,FALSE),FALSE)</f>
        <v>1</v>
      </c>
      <c r="L193" s="7" t="b">
        <f>IFERROR(+VLOOKUP(A193,BagStorage!A:D,3,FALSE),FALSE)</f>
        <v>0</v>
      </c>
      <c r="M193" s="29">
        <v>533</v>
      </c>
      <c r="N193" s="29"/>
      <c r="O193" t="s">
        <v>10</v>
      </c>
      <c r="P193" s="14">
        <v>44592</v>
      </c>
    </row>
    <row r="194" spans="1:17" x14ac:dyDescent="0.25">
      <c r="A194" s="35" t="s">
        <v>680</v>
      </c>
      <c r="B194" s="17" t="s">
        <v>7</v>
      </c>
      <c r="C194" s="17" t="s">
        <v>347</v>
      </c>
      <c r="D194" s="17">
        <v>2022</v>
      </c>
      <c r="E194" s="24">
        <v>1955</v>
      </c>
      <c r="F194" s="18"/>
      <c r="G194" s="18"/>
      <c r="H194" s="18"/>
      <c r="I194" s="18"/>
      <c r="J194" s="18"/>
      <c r="K194" s="7" t="b">
        <f>IFERROR(+VLOOKUP(A194,Lockers!D:F,3,FALSE),FALSE)</f>
        <v>0</v>
      </c>
      <c r="L194" s="7" t="b">
        <f>IFERROR(+VLOOKUP(A194,BagStorage!A:D,3,FALSE),FALSE)</f>
        <v>0</v>
      </c>
      <c r="M194" s="29" t="s">
        <v>695</v>
      </c>
      <c r="N194" s="29"/>
      <c r="O194" t="s">
        <v>10</v>
      </c>
    </row>
    <row r="195" spans="1:17" x14ac:dyDescent="0.25">
      <c r="A195" s="35" t="s">
        <v>295</v>
      </c>
      <c r="B195" s="17" t="s">
        <v>9</v>
      </c>
      <c r="C195" s="17" t="s">
        <v>347</v>
      </c>
      <c r="D195" s="17">
        <v>2021</v>
      </c>
      <c r="E195" s="24" t="s">
        <v>351</v>
      </c>
      <c r="F195" s="18"/>
      <c r="G195" s="18"/>
      <c r="H195" s="18"/>
      <c r="I195" s="18"/>
      <c r="J195" s="18"/>
      <c r="K195" s="7" t="b">
        <f>IFERROR(+VLOOKUP(A195,Lockers!D:F,3,FALSE),FALSE)</f>
        <v>0</v>
      </c>
      <c r="L195" s="7" t="b">
        <f>IFERROR(+VLOOKUP(A195,BagStorage!A:D,3,FALSE),FALSE)</f>
        <v>0</v>
      </c>
      <c r="M195" s="29">
        <v>533</v>
      </c>
      <c r="N195" s="29"/>
      <c r="O195" t="s">
        <v>10</v>
      </c>
      <c r="P195" s="14">
        <v>44672</v>
      </c>
    </row>
    <row r="196" spans="1:17" x14ac:dyDescent="0.25">
      <c r="A196" s="35" t="s">
        <v>107</v>
      </c>
      <c r="B196" s="17" t="s">
        <v>25</v>
      </c>
      <c r="C196" s="17" t="s">
        <v>347</v>
      </c>
      <c r="D196" s="17">
        <v>2019</v>
      </c>
      <c r="E196" s="24" t="s">
        <v>418</v>
      </c>
      <c r="F196" s="18"/>
      <c r="G196" s="18"/>
      <c r="H196" s="18"/>
      <c r="I196" s="18"/>
      <c r="J196" s="18"/>
      <c r="K196" s="7" t="b">
        <f>IFERROR(+VLOOKUP(A196,Lockers!D:F,3,FALSE),FALSE)</f>
        <v>1</v>
      </c>
      <c r="L196" s="7" t="b">
        <f>IFERROR(+VLOOKUP(A196,BagStorage!A:D,3,FALSE),FALSE)</f>
        <v>0</v>
      </c>
      <c r="M196" s="29">
        <v>533</v>
      </c>
      <c r="N196" s="29"/>
      <c r="O196" t="s">
        <v>10</v>
      </c>
      <c r="P196" s="14">
        <v>44616</v>
      </c>
    </row>
    <row r="197" spans="1:17" x14ac:dyDescent="0.25">
      <c r="A197" s="35" t="s">
        <v>698</v>
      </c>
      <c r="B197" s="17" t="s">
        <v>7</v>
      </c>
      <c r="C197" s="17" t="s">
        <v>347</v>
      </c>
      <c r="D197" s="17">
        <v>2022</v>
      </c>
      <c r="E197" s="24">
        <v>1987</v>
      </c>
      <c r="F197" s="18" t="s">
        <v>702</v>
      </c>
      <c r="G197" s="18"/>
      <c r="H197" s="18"/>
      <c r="I197" s="18"/>
      <c r="J197" s="18"/>
      <c r="K197" s="7" t="b">
        <f>IFERROR(+VLOOKUP(A197,Lockers!D:F,3,FALSE),FALSE)</f>
        <v>1</v>
      </c>
      <c r="L197" s="7" t="b">
        <f>IFERROR(+VLOOKUP(A197,BagStorage!A:D,3,FALSE),FALSE)</f>
        <v>0</v>
      </c>
      <c r="M197" s="29" t="s">
        <v>695</v>
      </c>
      <c r="N197" s="29"/>
      <c r="O197" t="s">
        <v>10</v>
      </c>
    </row>
    <row r="198" spans="1:17" x14ac:dyDescent="0.25">
      <c r="A198" s="35" t="s">
        <v>43</v>
      </c>
      <c r="B198" s="17" t="s">
        <v>7</v>
      </c>
      <c r="C198" s="17" t="s">
        <v>347</v>
      </c>
      <c r="D198" s="17">
        <v>1987</v>
      </c>
      <c r="E198" s="17"/>
      <c r="F198" s="13" t="s">
        <v>667</v>
      </c>
      <c r="K198" s="7" t="b">
        <f>IFERROR(+VLOOKUP(A198,Lockers!D:F,3,FALSE),FALSE)</f>
        <v>0</v>
      </c>
      <c r="L198" s="7" t="b">
        <f>IFERROR(+VLOOKUP(A198,BagStorage!A:D,3,FALSE),FALSE)</f>
        <v>0</v>
      </c>
      <c r="M198" s="29">
        <v>533</v>
      </c>
      <c r="N198" s="29"/>
      <c r="O198" t="s">
        <v>10</v>
      </c>
      <c r="P198" s="14">
        <v>44579</v>
      </c>
      <c r="Q198" s="31">
        <v>28</v>
      </c>
    </row>
    <row r="199" spans="1:17" x14ac:dyDescent="0.25">
      <c r="A199" s="35" t="s">
        <v>176</v>
      </c>
      <c r="B199" s="17" t="s">
        <v>7</v>
      </c>
      <c r="C199" s="17" t="s">
        <v>347</v>
      </c>
      <c r="D199" s="17">
        <v>2014</v>
      </c>
      <c r="E199" s="24" t="s">
        <v>410</v>
      </c>
      <c r="F199" s="18"/>
      <c r="G199" s="18"/>
      <c r="H199" s="18"/>
      <c r="I199" s="18"/>
      <c r="J199" s="18"/>
      <c r="K199" s="7" t="b">
        <f>IFERROR(+VLOOKUP(A199,Lockers!D:F,3,FALSE),FALSE)</f>
        <v>0</v>
      </c>
      <c r="L199" s="7" t="b">
        <f>IFERROR(+VLOOKUP(A199,BagStorage!A:D,3,FALSE),FALSE)</f>
        <v>0</v>
      </c>
      <c r="M199" s="29">
        <v>533</v>
      </c>
      <c r="N199" s="29"/>
      <c r="O199" t="s">
        <v>10</v>
      </c>
      <c r="P199" s="14">
        <v>44641</v>
      </c>
    </row>
    <row r="200" spans="1:17" x14ac:dyDescent="0.25">
      <c r="A200" s="35" t="s">
        <v>113</v>
      </c>
      <c r="B200" s="17" t="s">
        <v>7</v>
      </c>
      <c r="C200" s="17" t="s">
        <v>347</v>
      </c>
      <c r="D200" s="17">
        <v>2008</v>
      </c>
      <c r="E200" s="17"/>
      <c r="F200" s="18"/>
      <c r="G200" s="18"/>
      <c r="H200" s="18"/>
      <c r="I200" s="18"/>
      <c r="J200" s="18"/>
      <c r="K200" s="7" t="b">
        <f>IFERROR(+VLOOKUP(A200,Lockers!D:F,3,FALSE),FALSE)</f>
        <v>0</v>
      </c>
      <c r="L200" s="7" t="b">
        <f>IFERROR(+VLOOKUP(A200,BagStorage!A:D,3,FALSE),FALSE)</f>
        <v>0</v>
      </c>
      <c r="M200" s="29">
        <v>533</v>
      </c>
      <c r="N200" s="29"/>
      <c r="O200" t="s">
        <v>10</v>
      </c>
      <c r="P200" s="14">
        <v>44589</v>
      </c>
    </row>
    <row r="201" spans="1:17" x14ac:dyDescent="0.25">
      <c r="A201" s="35" t="s">
        <v>253</v>
      </c>
      <c r="B201" s="17" t="s">
        <v>26</v>
      </c>
      <c r="C201" s="17" t="s">
        <v>347</v>
      </c>
      <c r="D201" s="17">
        <v>2019</v>
      </c>
      <c r="E201" s="24" t="s">
        <v>422</v>
      </c>
      <c r="F201" s="18"/>
      <c r="G201" s="18"/>
      <c r="H201" s="18"/>
      <c r="I201" s="18"/>
      <c r="J201" s="18"/>
      <c r="K201" s="7" t="b">
        <f>IFERROR(+VLOOKUP(A201,Lockers!D:F,3,FALSE),FALSE)</f>
        <v>0</v>
      </c>
      <c r="L201" s="7" t="b">
        <f>IFERROR(+VLOOKUP(A201,BagStorage!A:D,3,FALSE),FALSE)</f>
        <v>0</v>
      </c>
      <c r="M201" s="29" t="s">
        <v>526</v>
      </c>
      <c r="N201" s="29"/>
      <c r="O201" t="s">
        <v>10</v>
      </c>
    </row>
    <row r="202" spans="1:17" x14ac:dyDescent="0.25">
      <c r="A202" s="35" t="s">
        <v>100</v>
      </c>
      <c r="B202" s="17" t="s">
        <v>11</v>
      </c>
      <c r="C202" s="17" t="s">
        <v>347</v>
      </c>
      <c r="D202" s="17">
        <v>2020</v>
      </c>
      <c r="E202" s="24" t="s">
        <v>423</v>
      </c>
      <c r="F202" s="18"/>
      <c r="G202" s="18"/>
      <c r="H202" s="18"/>
      <c r="I202" s="18"/>
      <c r="J202" s="18"/>
      <c r="K202" s="7" t="b">
        <f>IFERROR(+VLOOKUP(A202,Lockers!D:F,3,FALSE),FALSE)</f>
        <v>0</v>
      </c>
      <c r="L202" s="7" t="b">
        <f>IFERROR(+VLOOKUP(A202,BagStorage!A:D,3,FALSE),FALSE)</f>
        <v>0</v>
      </c>
      <c r="M202" s="29">
        <v>373</v>
      </c>
      <c r="N202" s="29"/>
      <c r="O202" t="s">
        <v>10</v>
      </c>
      <c r="P202" s="14">
        <v>44592</v>
      </c>
    </row>
    <row r="203" spans="1:17" x14ac:dyDescent="0.25">
      <c r="A203" s="35" t="s">
        <v>304</v>
      </c>
      <c r="B203" s="17" t="s">
        <v>17</v>
      </c>
      <c r="C203" s="17" t="s">
        <v>347</v>
      </c>
      <c r="D203" s="17">
        <v>2019</v>
      </c>
      <c r="E203" s="17"/>
      <c r="F203" s="18"/>
      <c r="G203" s="18"/>
      <c r="H203" s="18"/>
      <c r="I203" s="18"/>
      <c r="J203" s="18"/>
      <c r="K203" s="7" t="b">
        <f>IFERROR(+VLOOKUP(A203,Lockers!D:F,3,FALSE),FALSE)</f>
        <v>0</v>
      </c>
      <c r="L203" s="7" t="b">
        <f>IFERROR(+VLOOKUP(A203,BagStorage!A:D,3,FALSE),FALSE)</f>
        <v>0</v>
      </c>
      <c r="M203" s="29" t="s">
        <v>526</v>
      </c>
      <c r="N203" s="29"/>
      <c r="O203" t="s">
        <v>580</v>
      </c>
      <c r="P203" s="33"/>
    </row>
    <row r="204" spans="1:17" x14ac:dyDescent="0.25">
      <c r="A204" s="35" t="s">
        <v>32</v>
      </c>
      <c r="B204" s="17" t="s">
        <v>7</v>
      </c>
      <c r="C204" s="17" t="s">
        <v>347</v>
      </c>
      <c r="D204" s="17">
        <v>2019</v>
      </c>
      <c r="E204" s="24" t="s">
        <v>424</v>
      </c>
      <c r="F204" s="18"/>
      <c r="G204" s="18"/>
      <c r="H204" s="18"/>
      <c r="I204" s="18"/>
      <c r="J204" s="18"/>
      <c r="K204" s="7" t="b">
        <f>IFERROR(+VLOOKUP(A204,Lockers!D:F,3,FALSE),FALSE)</f>
        <v>0</v>
      </c>
      <c r="L204" s="7" t="b">
        <f>IFERROR(+VLOOKUP(A204,BagStorage!A:D,3,FALSE),FALSE)</f>
        <v>0</v>
      </c>
      <c r="M204" s="29">
        <v>533</v>
      </c>
      <c r="N204" s="29"/>
      <c r="O204" t="s">
        <v>10</v>
      </c>
      <c r="P204" s="14">
        <v>44592</v>
      </c>
    </row>
    <row r="205" spans="1:17" x14ac:dyDescent="0.25">
      <c r="A205" s="35" t="s">
        <v>393</v>
      </c>
      <c r="B205" s="17" t="s">
        <v>7</v>
      </c>
      <c r="C205" s="17" t="s">
        <v>347</v>
      </c>
      <c r="D205" s="17">
        <v>2020</v>
      </c>
      <c r="E205" s="24" t="s">
        <v>358</v>
      </c>
      <c r="F205" s="18"/>
      <c r="G205" s="18"/>
      <c r="H205" s="18"/>
      <c r="I205" s="18"/>
      <c r="J205" s="18"/>
      <c r="K205" s="7" t="b">
        <f>IFERROR(+VLOOKUP(A205,Lockers!D:F,3,FALSE),FALSE)</f>
        <v>0</v>
      </c>
      <c r="L205" s="7" t="b">
        <f>IFERROR(+VLOOKUP(A205,BagStorage!A:D,3,FALSE),FALSE)</f>
        <v>0</v>
      </c>
      <c r="M205" s="29">
        <v>533</v>
      </c>
      <c r="N205" s="29"/>
      <c r="O205" t="s">
        <v>10</v>
      </c>
      <c r="P205" s="14">
        <v>44650</v>
      </c>
    </row>
    <row r="206" spans="1:17" x14ac:dyDescent="0.25">
      <c r="A206" s="35" t="s">
        <v>125</v>
      </c>
      <c r="B206" s="17" t="s">
        <v>17</v>
      </c>
      <c r="C206" s="17" t="s">
        <v>347</v>
      </c>
      <c r="D206" s="17">
        <v>2019</v>
      </c>
      <c r="E206" s="24" t="s">
        <v>409</v>
      </c>
      <c r="F206" s="18"/>
      <c r="G206" s="18"/>
      <c r="H206" s="18"/>
      <c r="I206" s="18"/>
      <c r="J206" s="18"/>
      <c r="K206" s="7" t="b">
        <f>IFERROR(+VLOOKUP(A206,Lockers!D:F,3,FALSE),FALSE)</f>
        <v>0</v>
      </c>
      <c r="L206" s="7" t="b">
        <f>IFERROR(+VLOOKUP(A206,BagStorage!A:D,3,FALSE),FALSE)</f>
        <v>0</v>
      </c>
      <c r="M206" s="29" t="s">
        <v>526</v>
      </c>
      <c r="N206" s="29"/>
      <c r="O206" t="s">
        <v>10</v>
      </c>
      <c r="P206" s="33"/>
    </row>
    <row r="207" spans="1:17" x14ac:dyDescent="0.25">
      <c r="A207" s="35" t="s">
        <v>166</v>
      </c>
      <c r="B207" s="17" t="s">
        <v>16</v>
      </c>
      <c r="C207" s="17" t="s">
        <v>347</v>
      </c>
      <c r="D207" s="17">
        <v>2020</v>
      </c>
      <c r="E207" s="24" t="s">
        <v>370</v>
      </c>
      <c r="F207" s="18"/>
      <c r="G207" s="18"/>
      <c r="H207" s="18"/>
      <c r="I207" s="18"/>
      <c r="J207" s="18"/>
      <c r="K207" s="7" t="b">
        <f>IFERROR(+VLOOKUP(A207,Lockers!D:F,3,FALSE),FALSE)</f>
        <v>0</v>
      </c>
      <c r="L207" s="7" t="b">
        <f>IFERROR(+VLOOKUP(A207,BagStorage!A:D,3,FALSE),FALSE)</f>
        <v>0</v>
      </c>
      <c r="M207" s="29">
        <v>373</v>
      </c>
      <c r="N207" s="29"/>
      <c r="O207" t="s">
        <v>10</v>
      </c>
      <c r="P207" s="14">
        <v>44585</v>
      </c>
    </row>
    <row r="208" spans="1:17" x14ac:dyDescent="0.25">
      <c r="A208" s="35" t="s">
        <v>238</v>
      </c>
      <c r="B208" s="17" t="s">
        <v>7</v>
      </c>
      <c r="C208" s="17" t="s">
        <v>347</v>
      </c>
      <c r="D208" s="17">
        <v>2006</v>
      </c>
      <c r="E208" s="17"/>
      <c r="F208" s="18"/>
      <c r="G208" s="18"/>
      <c r="H208" s="18"/>
      <c r="I208" s="18"/>
      <c r="J208" s="18"/>
      <c r="K208" s="7" t="b">
        <f>IFERROR(+VLOOKUP(A208,Lockers!D:F,3,FALSE),FALSE)</f>
        <v>1</v>
      </c>
      <c r="L208" s="7" t="b">
        <f>IFERROR(+VLOOKUP(A208,BagStorage!A:D,3,FALSE),FALSE)</f>
        <v>0</v>
      </c>
      <c r="M208" s="29">
        <v>533</v>
      </c>
      <c r="N208" s="29"/>
      <c r="O208" t="s">
        <v>10</v>
      </c>
      <c r="P208" s="14">
        <v>44655</v>
      </c>
    </row>
    <row r="209" spans="1:16" x14ac:dyDescent="0.25">
      <c r="A209" s="35" t="s">
        <v>108</v>
      </c>
      <c r="B209" s="12" t="s">
        <v>7</v>
      </c>
      <c r="C209" s="17" t="s">
        <v>433</v>
      </c>
      <c r="D209" s="17">
        <v>2019</v>
      </c>
      <c r="E209" s="17"/>
      <c r="G209" s="13"/>
      <c r="H209" s="13"/>
      <c r="I209" s="16"/>
      <c r="J209" s="16"/>
      <c r="K209" s="7" t="b">
        <f>IFERROR(+VLOOKUP(A209,Lockers!D:F,3,FALSE),FALSE)</f>
        <v>1</v>
      </c>
      <c r="L209" s="7" t="b">
        <f>IFERROR(+VLOOKUP(A209,BagStorage!A:D,3,FALSE),FALSE)</f>
        <v>0</v>
      </c>
      <c r="M209" s="29" t="s">
        <v>526</v>
      </c>
      <c r="N209" s="29"/>
      <c r="O209" t="s">
        <v>10</v>
      </c>
      <c r="P209" s="33"/>
    </row>
    <row r="210" spans="1:16" x14ac:dyDescent="0.25">
      <c r="A210" s="35" t="s">
        <v>145</v>
      </c>
      <c r="B210" s="17" t="s">
        <v>19</v>
      </c>
      <c r="C210" s="17" t="s">
        <v>347</v>
      </c>
      <c r="D210" s="17">
        <v>2016</v>
      </c>
      <c r="E210" s="24" t="s">
        <v>422</v>
      </c>
      <c r="F210" s="18"/>
      <c r="G210" s="18"/>
      <c r="H210" s="18"/>
      <c r="I210" s="18"/>
      <c r="J210" s="18"/>
      <c r="K210" s="7" t="b">
        <f>IFERROR(+VLOOKUP(A210,Lockers!D:F,3,FALSE),FALSE)</f>
        <v>0</v>
      </c>
      <c r="L210" s="7" t="b">
        <f>IFERROR(+VLOOKUP(A210,BagStorage!A:D,3,FALSE),FALSE)</f>
        <v>0</v>
      </c>
      <c r="M210" s="29" t="s">
        <v>526</v>
      </c>
      <c r="N210" s="29"/>
      <c r="O210" t="s">
        <v>10</v>
      </c>
      <c r="P210" s="14">
        <v>44587</v>
      </c>
    </row>
    <row r="211" spans="1:16" x14ac:dyDescent="0.25">
      <c r="A211" s="35" t="s">
        <v>267</v>
      </c>
      <c r="B211" s="17" t="s">
        <v>17</v>
      </c>
      <c r="C211" s="17" t="s">
        <v>347</v>
      </c>
      <c r="D211" s="17">
        <v>2020</v>
      </c>
      <c r="E211" s="24" t="s">
        <v>425</v>
      </c>
      <c r="F211" s="18"/>
      <c r="G211" s="18"/>
      <c r="H211" s="18"/>
      <c r="I211" s="18"/>
      <c r="J211" s="18"/>
      <c r="K211" s="7" t="b">
        <f>IFERROR(+VLOOKUP(A211,Lockers!D:F,3,FALSE),FALSE)</f>
        <v>0</v>
      </c>
      <c r="L211" s="7" t="b">
        <f>IFERROR(+VLOOKUP(A211,BagStorage!A:D,3,FALSE),FALSE)</f>
        <v>0</v>
      </c>
      <c r="M211" s="29" t="s">
        <v>526</v>
      </c>
      <c r="N211" s="29"/>
      <c r="O211" t="s">
        <v>10</v>
      </c>
      <c r="P211" s="33"/>
    </row>
    <row r="212" spans="1:16" x14ac:dyDescent="0.25">
      <c r="A212" s="35" t="s">
        <v>217</v>
      </c>
      <c r="B212" s="17" t="s">
        <v>25</v>
      </c>
      <c r="C212" s="17" t="s">
        <v>347</v>
      </c>
      <c r="D212" s="17">
        <v>2017</v>
      </c>
      <c r="E212" s="24" t="s">
        <v>413</v>
      </c>
      <c r="F212" s="18"/>
      <c r="G212" s="18"/>
      <c r="H212" s="18"/>
      <c r="I212" s="18"/>
      <c r="J212" s="18"/>
      <c r="K212" s="7" t="b">
        <f>IFERROR(+VLOOKUP(A212,Lockers!D:F,3,FALSE),FALSE)</f>
        <v>1</v>
      </c>
      <c r="L212" s="7" t="b">
        <f>IFERROR(+VLOOKUP(A212,BagStorage!A:D,3,FALSE),FALSE)</f>
        <v>0</v>
      </c>
      <c r="M212" s="29">
        <v>533</v>
      </c>
      <c r="N212" s="29"/>
      <c r="O212" t="s">
        <v>10</v>
      </c>
      <c r="P212" s="14">
        <v>44635</v>
      </c>
    </row>
    <row r="213" spans="1:16" x14ac:dyDescent="0.25">
      <c r="A213" s="35" t="s">
        <v>300</v>
      </c>
      <c r="B213" s="17" t="s">
        <v>7</v>
      </c>
      <c r="C213" s="17" t="s">
        <v>347</v>
      </c>
      <c r="D213" s="17">
        <v>2021</v>
      </c>
      <c r="E213" s="24" t="s">
        <v>361</v>
      </c>
      <c r="F213" s="18"/>
      <c r="G213" s="18"/>
      <c r="H213" s="18"/>
      <c r="I213" s="18"/>
      <c r="J213" s="18"/>
      <c r="K213" s="7" t="b">
        <f>IFERROR(+VLOOKUP(A213,Lockers!D:F,3,FALSE),FALSE)</f>
        <v>1</v>
      </c>
      <c r="L213" s="7" t="b">
        <f>IFERROR(+VLOOKUP(A213,BagStorage!A:D,3,FALSE),FALSE)</f>
        <v>0</v>
      </c>
      <c r="M213" s="29">
        <v>533</v>
      </c>
      <c r="N213" s="29"/>
      <c r="O213" t="s">
        <v>10</v>
      </c>
      <c r="P213" s="14">
        <v>44592</v>
      </c>
    </row>
    <row r="214" spans="1:16" x14ac:dyDescent="0.25">
      <c r="A214" s="35" t="s">
        <v>705</v>
      </c>
      <c r="B214" s="17" t="s">
        <v>25</v>
      </c>
      <c r="C214" s="17" t="s">
        <v>347</v>
      </c>
      <c r="D214" s="17">
        <v>2022</v>
      </c>
      <c r="E214" s="24">
        <v>1984</v>
      </c>
      <c r="F214" s="18"/>
      <c r="G214" s="18"/>
      <c r="H214" s="18"/>
      <c r="I214" s="18"/>
      <c r="J214" s="18"/>
      <c r="K214" s="7" t="b">
        <v>0</v>
      </c>
      <c r="L214" s="7" t="b">
        <v>0</v>
      </c>
      <c r="M214" s="29" t="s">
        <v>526</v>
      </c>
      <c r="N214" s="29"/>
      <c r="O214" t="s">
        <v>10</v>
      </c>
    </row>
    <row r="215" spans="1:16" x14ac:dyDescent="0.25">
      <c r="A215" s="35" t="s">
        <v>21</v>
      </c>
      <c r="B215" s="17" t="s">
        <v>25</v>
      </c>
      <c r="C215" s="17" t="s">
        <v>347</v>
      </c>
      <c r="D215" s="17">
        <v>2002</v>
      </c>
      <c r="E215" s="17"/>
      <c r="K215" s="7" t="b">
        <f>IFERROR(+VLOOKUP(A215,Lockers!D:F,3,FALSE),FALSE)</f>
        <v>0</v>
      </c>
      <c r="L215" s="7" t="b">
        <f>IFERROR(+VLOOKUP(A215,BagStorage!A:D,3,FALSE),FALSE)</f>
        <v>0</v>
      </c>
      <c r="M215" s="29">
        <v>533</v>
      </c>
      <c r="N215" s="29"/>
      <c r="O215" t="s">
        <v>10</v>
      </c>
      <c r="P215" s="14">
        <v>44592</v>
      </c>
    </row>
    <row r="216" spans="1:16" x14ac:dyDescent="0.25">
      <c r="A216" s="35" t="s">
        <v>67</v>
      </c>
      <c r="B216" s="17" t="s">
        <v>9</v>
      </c>
      <c r="C216" s="17" t="s">
        <v>347</v>
      </c>
      <c r="D216" s="17">
        <v>2020</v>
      </c>
      <c r="E216" s="24" t="s">
        <v>401</v>
      </c>
      <c r="F216" s="18"/>
      <c r="G216" s="18"/>
      <c r="H216" s="18"/>
      <c r="I216" s="18"/>
      <c r="J216" s="18"/>
      <c r="K216" s="7" t="b">
        <f>IFERROR(+VLOOKUP(A216,Lockers!D:F,3,FALSE),FALSE)</f>
        <v>0</v>
      </c>
      <c r="L216" s="7" t="b">
        <f>IFERROR(+VLOOKUP(A216,BagStorage!A:D,3,FALSE),FALSE)</f>
        <v>1</v>
      </c>
      <c r="M216" s="29">
        <v>373</v>
      </c>
      <c r="N216" s="29"/>
      <c r="O216" t="s">
        <v>10</v>
      </c>
      <c r="P216" s="14">
        <v>44572</v>
      </c>
    </row>
    <row r="217" spans="1:16" x14ac:dyDescent="0.25">
      <c r="A217" s="35" t="s">
        <v>277</v>
      </c>
      <c r="B217" s="17" t="s">
        <v>7</v>
      </c>
      <c r="C217" s="17" t="s">
        <v>347</v>
      </c>
      <c r="D217" s="17">
        <v>2020</v>
      </c>
      <c r="E217" s="17"/>
      <c r="F217" s="18"/>
      <c r="G217" s="18"/>
      <c r="H217" s="18"/>
      <c r="I217" s="18"/>
      <c r="J217" s="18"/>
      <c r="K217" s="7" t="b">
        <f>IFERROR(+VLOOKUP(A217,Lockers!D:F,3,FALSE),FALSE)</f>
        <v>0</v>
      </c>
      <c r="L217" s="7" t="b">
        <f>IFERROR(+VLOOKUP(A217,BagStorage!A:D,3,FALSE),FALSE)</f>
        <v>0</v>
      </c>
      <c r="M217" s="29">
        <v>533</v>
      </c>
      <c r="N217" s="29"/>
      <c r="O217" t="s">
        <v>10</v>
      </c>
      <c r="P217" s="14">
        <v>44592</v>
      </c>
    </row>
    <row r="218" spans="1:16" x14ac:dyDescent="0.25">
      <c r="A218" s="35" t="s">
        <v>594</v>
      </c>
      <c r="B218" s="17" t="s">
        <v>17</v>
      </c>
      <c r="C218" s="17" t="s">
        <v>347</v>
      </c>
      <c r="D218" s="17">
        <v>2022</v>
      </c>
      <c r="E218" s="24" t="s">
        <v>376</v>
      </c>
      <c r="F218" s="18"/>
      <c r="G218" s="18"/>
      <c r="H218" s="18"/>
      <c r="I218" s="18"/>
      <c r="J218" s="18"/>
      <c r="K218" s="7" t="b">
        <f>IFERROR(+VLOOKUP(A218,Lockers!D:F,3,FALSE),FALSE)</f>
        <v>0</v>
      </c>
      <c r="L218" s="7" t="b">
        <f>IFERROR(+VLOOKUP(A218,BagStorage!A:D,3,FALSE),FALSE)</f>
        <v>0</v>
      </c>
      <c r="M218" s="29" t="s">
        <v>526</v>
      </c>
      <c r="N218" s="29"/>
      <c r="O218" t="s">
        <v>10</v>
      </c>
      <c r="P218" s="33"/>
    </row>
    <row r="219" spans="1:16" x14ac:dyDescent="0.25">
      <c r="A219" s="35" t="s">
        <v>50</v>
      </c>
      <c r="B219" s="17" t="s">
        <v>25</v>
      </c>
      <c r="C219" s="17" t="s">
        <v>347</v>
      </c>
      <c r="D219" s="17">
        <v>2008</v>
      </c>
      <c r="E219" s="17"/>
      <c r="F219" s="18" t="s">
        <v>72</v>
      </c>
      <c r="G219" s="18"/>
      <c r="H219" s="18"/>
      <c r="I219" s="18" t="s">
        <v>307</v>
      </c>
      <c r="J219" s="18"/>
      <c r="K219" s="7" t="b">
        <f>IFERROR(+VLOOKUP(A219,Lockers!D:F,3,FALSE),FALSE)</f>
        <v>1</v>
      </c>
      <c r="L219" s="7" t="b">
        <f>IFERROR(+VLOOKUP(A219,BagStorage!A:D,3,FALSE),FALSE)</f>
        <v>1</v>
      </c>
      <c r="M219" s="29">
        <v>533</v>
      </c>
      <c r="N219" s="29"/>
      <c r="O219" t="s">
        <v>10</v>
      </c>
      <c r="P219" s="14">
        <v>44585</v>
      </c>
    </row>
    <row r="220" spans="1:16" x14ac:dyDescent="0.25">
      <c r="A220" s="35" t="s">
        <v>394</v>
      </c>
      <c r="B220" s="17" t="s">
        <v>11</v>
      </c>
      <c r="C220" s="17" t="s">
        <v>347</v>
      </c>
      <c r="D220" s="17">
        <v>2020</v>
      </c>
      <c r="E220" s="24" t="s">
        <v>359</v>
      </c>
      <c r="F220" s="18" t="s">
        <v>193</v>
      </c>
      <c r="G220" s="18"/>
      <c r="H220" s="18"/>
      <c r="I220" s="18"/>
      <c r="J220" s="18"/>
      <c r="K220" s="7" t="b">
        <f>IFERROR(+VLOOKUP(A220,Lockers!D:F,3,FALSE),FALSE)</f>
        <v>0</v>
      </c>
      <c r="L220" s="7" t="b">
        <f>IFERROR(+VLOOKUP(A220,BagStorage!A:D,3,FALSE),FALSE)</f>
        <v>0</v>
      </c>
      <c r="M220" s="29">
        <v>373</v>
      </c>
      <c r="N220" s="29"/>
      <c r="O220" t="s">
        <v>10</v>
      </c>
      <c r="P220" s="14">
        <v>44592</v>
      </c>
    </row>
    <row r="221" spans="1:16" x14ac:dyDescent="0.25">
      <c r="A221" s="35" t="s">
        <v>317</v>
      </c>
      <c r="B221" s="12" t="s">
        <v>25</v>
      </c>
      <c r="C221" s="17" t="s">
        <v>347</v>
      </c>
      <c r="D221" s="17">
        <v>2005</v>
      </c>
      <c r="E221" s="17"/>
      <c r="K221" s="7" t="b">
        <f>IFERROR(+VLOOKUP(A221,Lockers!D:F,3,FALSE),FALSE)</f>
        <v>1</v>
      </c>
      <c r="L221" s="7" t="b">
        <f>IFERROR(+VLOOKUP(A221,BagStorage!A:D,3,FALSE),FALSE)</f>
        <v>0</v>
      </c>
      <c r="M221" s="29">
        <v>533</v>
      </c>
      <c r="N221" s="29"/>
      <c r="O221" t="s">
        <v>580</v>
      </c>
    </row>
    <row r="222" spans="1:16" x14ac:dyDescent="0.25">
      <c r="A222" s="35" t="s">
        <v>73</v>
      </c>
      <c r="B222" s="17" t="s">
        <v>7</v>
      </c>
      <c r="C222" s="17" t="s">
        <v>347</v>
      </c>
      <c r="D222" s="17">
        <v>2001</v>
      </c>
      <c r="E222" s="17"/>
      <c r="F222" s="18"/>
      <c r="G222" s="18"/>
      <c r="H222" s="18"/>
      <c r="I222" s="18"/>
      <c r="J222" s="18"/>
      <c r="K222" s="7" t="b">
        <f>IFERROR(+VLOOKUP(A222,Lockers!D:F,3,FALSE),FALSE)</f>
        <v>1</v>
      </c>
      <c r="L222" s="7" t="b">
        <f>IFERROR(+VLOOKUP(A222,BagStorage!A:D,3,FALSE),FALSE)</f>
        <v>1</v>
      </c>
      <c r="M222" s="29">
        <v>533</v>
      </c>
      <c r="N222" s="29"/>
      <c r="O222" t="s">
        <v>10</v>
      </c>
    </row>
    <row r="223" spans="1:16" x14ac:dyDescent="0.25">
      <c r="A223" s="35" t="s">
        <v>645</v>
      </c>
      <c r="B223" s="17" t="s">
        <v>7</v>
      </c>
      <c r="C223" s="17" t="s">
        <v>347</v>
      </c>
      <c r="D223" s="17">
        <v>2022</v>
      </c>
      <c r="E223" s="17">
        <v>1981</v>
      </c>
      <c r="F223" s="18"/>
      <c r="G223" s="18"/>
      <c r="H223" s="18"/>
      <c r="I223" s="18"/>
      <c r="J223" s="18"/>
      <c r="K223" s="7" t="b">
        <f>IFERROR(+VLOOKUP(A223,Lockers!D:F,3,FALSE),FALSE)</f>
        <v>0</v>
      </c>
      <c r="L223" s="7" t="b">
        <f>IFERROR(+VLOOKUP(A223,BagStorage!A:D,3,FALSE),FALSE)</f>
        <v>0</v>
      </c>
      <c r="M223" s="29">
        <f>533/2</f>
        <v>266.5</v>
      </c>
      <c r="N223" s="29"/>
      <c r="O223" t="s">
        <v>10</v>
      </c>
    </row>
    <row r="224" spans="1:16" x14ac:dyDescent="0.25">
      <c r="A224" s="35" t="s">
        <v>283</v>
      </c>
      <c r="B224" s="17" t="s">
        <v>25</v>
      </c>
      <c r="C224" s="17" t="s">
        <v>347</v>
      </c>
      <c r="D224" s="17">
        <v>2019</v>
      </c>
      <c r="E224" s="24" t="s">
        <v>359</v>
      </c>
      <c r="F224" s="18"/>
      <c r="G224" s="18"/>
      <c r="H224" s="18"/>
      <c r="I224" s="18"/>
      <c r="J224" s="18"/>
      <c r="K224" s="7" t="b">
        <f>IFERROR(+VLOOKUP(A224,Lockers!D:F,3,FALSE),FALSE)</f>
        <v>0</v>
      </c>
      <c r="L224" s="7" t="b">
        <f>IFERROR(+VLOOKUP(A224,BagStorage!A:D,3,FALSE),FALSE)</f>
        <v>0</v>
      </c>
      <c r="M224" s="29">
        <v>533</v>
      </c>
      <c r="N224" s="29"/>
      <c r="O224" t="s">
        <v>10</v>
      </c>
      <c r="P224" s="14">
        <v>44672</v>
      </c>
    </row>
    <row r="225" spans="1:17" x14ac:dyDescent="0.25">
      <c r="A225" s="35" t="s">
        <v>83</v>
      </c>
      <c r="B225" s="17" t="s">
        <v>11</v>
      </c>
      <c r="C225" s="17" t="s">
        <v>347</v>
      </c>
      <c r="D225" s="17">
        <v>2018</v>
      </c>
      <c r="E225" s="24" t="s">
        <v>373</v>
      </c>
      <c r="K225" s="7" t="b">
        <f>IFERROR(+VLOOKUP(A225,Lockers!D:F,3,FALSE),FALSE)</f>
        <v>0</v>
      </c>
      <c r="L225" s="7" t="b">
        <f>IFERROR(+VLOOKUP(A225,BagStorage!A:D,3,FALSE),FALSE)</f>
        <v>0</v>
      </c>
      <c r="M225" s="29">
        <v>373</v>
      </c>
      <c r="N225" s="29"/>
      <c r="O225" t="s">
        <v>10</v>
      </c>
      <c r="P225" s="14">
        <v>44635</v>
      </c>
    </row>
    <row r="226" spans="1:17" x14ac:dyDescent="0.25">
      <c r="A226" s="35" t="s">
        <v>22</v>
      </c>
      <c r="B226" s="17" t="s">
        <v>7</v>
      </c>
      <c r="C226" s="17" t="s">
        <v>347</v>
      </c>
      <c r="D226" s="17">
        <v>2005</v>
      </c>
      <c r="E226" s="17"/>
      <c r="K226" s="7" t="b">
        <f>IFERROR(+VLOOKUP(A226,Lockers!D:F,3,FALSE),FALSE)</f>
        <v>1</v>
      </c>
      <c r="L226" s="7" t="b">
        <f>IFERROR(+VLOOKUP(A226,BagStorage!A:D,3,FALSE),FALSE)</f>
        <v>0</v>
      </c>
      <c r="M226" s="29">
        <v>533</v>
      </c>
      <c r="N226" s="29"/>
      <c r="O226" t="s">
        <v>10</v>
      </c>
      <c r="P226" s="14">
        <v>44579</v>
      </c>
    </row>
    <row r="227" spans="1:17" x14ac:dyDescent="0.25">
      <c r="A227" s="35" t="s">
        <v>139</v>
      </c>
      <c r="B227" s="17" t="s">
        <v>8</v>
      </c>
      <c r="C227" s="17" t="s">
        <v>347</v>
      </c>
      <c r="D227" s="17">
        <v>1981</v>
      </c>
      <c r="E227" s="17"/>
      <c r="F227" s="18"/>
      <c r="G227" s="18" t="s">
        <v>140</v>
      </c>
      <c r="H227" s="18"/>
      <c r="I227" s="18"/>
      <c r="J227" s="18"/>
      <c r="K227" s="7" t="b">
        <f>IFERROR(+VLOOKUP(A227,Lockers!D:F,3,FALSE),FALSE)</f>
        <v>0</v>
      </c>
      <c r="L227" s="7" t="b">
        <f>IFERROR(+VLOOKUP(A227,BagStorage!A:D,3,FALSE),FALSE)</f>
        <v>0</v>
      </c>
      <c r="M227" s="29" t="s">
        <v>526</v>
      </c>
      <c r="N227" s="29"/>
      <c r="O227" t="s">
        <v>10</v>
      </c>
      <c r="P227" s="14">
        <v>44652</v>
      </c>
    </row>
    <row r="228" spans="1:17" x14ac:dyDescent="0.25">
      <c r="A228" s="35" t="s">
        <v>636</v>
      </c>
      <c r="B228" s="17" t="s">
        <v>17</v>
      </c>
      <c r="C228" s="17" t="s">
        <v>347</v>
      </c>
      <c r="D228" s="17">
        <v>2022</v>
      </c>
      <c r="E228" s="17">
        <v>1982</v>
      </c>
      <c r="F228" s="18"/>
      <c r="G228" s="18"/>
      <c r="H228" s="18"/>
      <c r="I228" s="18"/>
      <c r="J228" s="18"/>
      <c r="K228" s="7" t="b">
        <f>IFERROR(+VLOOKUP(A228,Lockers!D:F,3,FALSE),FALSE)</f>
        <v>0</v>
      </c>
      <c r="L228" s="7" t="b">
        <f>IFERROR(+VLOOKUP(A228,BagStorage!A:D,3,FALSE),FALSE)</f>
        <v>0</v>
      </c>
      <c r="M228" s="29" t="s">
        <v>526</v>
      </c>
      <c r="N228" s="29"/>
      <c r="O228" t="s">
        <v>10</v>
      </c>
    </row>
    <row r="229" spans="1:17" x14ac:dyDescent="0.25">
      <c r="A229" s="35" t="s">
        <v>291</v>
      </c>
      <c r="B229" s="17" t="s">
        <v>17</v>
      </c>
      <c r="C229" s="17" t="s">
        <v>347</v>
      </c>
      <c r="D229" s="17">
        <v>2019</v>
      </c>
      <c r="E229" s="24" t="s">
        <v>356</v>
      </c>
      <c r="F229" s="18"/>
      <c r="G229" s="18"/>
      <c r="H229" s="18"/>
      <c r="I229" s="18"/>
      <c r="J229" s="18"/>
      <c r="K229" s="7" t="b">
        <f>IFERROR(+VLOOKUP(A229,Lockers!D:F,3,FALSE),FALSE)</f>
        <v>0</v>
      </c>
      <c r="L229" s="7" t="b">
        <f>IFERROR(+VLOOKUP(A229,BagStorage!A:D,3,FALSE),FALSE)</f>
        <v>0</v>
      </c>
      <c r="M229" s="29" t="s">
        <v>526</v>
      </c>
      <c r="N229" s="29"/>
      <c r="O229" t="s">
        <v>10</v>
      </c>
      <c r="P229" s="33"/>
    </row>
    <row r="230" spans="1:17" x14ac:dyDescent="0.25">
      <c r="A230" s="35" t="s">
        <v>218</v>
      </c>
      <c r="B230" s="17" t="s">
        <v>13</v>
      </c>
      <c r="C230" s="17" t="s">
        <v>347</v>
      </c>
      <c r="D230" s="17">
        <v>1983</v>
      </c>
      <c r="E230" s="17"/>
      <c r="F230" s="18"/>
      <c r="G230" s="18"/>
      <c r="H230" s="18"/>
      <c r="I230" s="18"/>
      <c r="J230" s="18"/>
      <c r="K230" s="7" t="b">
        <f>IFERROR(+VLOOKUP(A230,Lockers!D:F,3,FALSE),FALSE)</f>
        <v>0</v>
      </c>
      <c r="L230" s="7" t="b">
        <f>IFERROR(+VLOOKUP(A230,BagStorage!A:D,3,FALSE),FALSE)</f>
        <v>0</v>
      </c>
      <c r="M230" s="29" t="s">
        <v>526</v>
      </c>
      <c r="N230" s="29"/>
      <c r="O230" t="s">
        <v>10</v>
      </c>
      <c r="P230" s="14">
        <v>44641</v>
      </c>
    </row>
    <row r="231" spans="1:17" x14ac:dyDescent="0.25">
      <c r="A231" s="35" t="s">
        <v>24</v>
      </c>
      <c r="B231" s="17" t="s">
        <v>25</v>
      </c>
      <c r="C231" s="17" t="s">
        <v>347</v>
      </c>
      <c r="D231" s="17">
        <v>2012</v>
      </c>
      <c r="E231" s="17"/>
      <c r="F231" s="18"/>
      <c r="G231" s="18"/>
      <c r="H231" s="18"/>
      <c r="I231" s="18"/>
      <c r="J231" s="18"/>
      <c r="K231" s="7" t="b">
        <f>IFERROR(+VLOOKUP(A231,Lockers!D:F,3,FALSE),FALSE)</f>
        <v>0</v>
      </c>
      <c r="L231" s="7" t="b">
        <f>IFERROR(+VLOOKUP(A231,BagStorage!A:D,3,FALSE),FALSE)</f>
        <v>0</v>
      </c>
      <c r="M231" s="29">
        <v>533</v>
      </c>
      <c r="N231" s="29"/>
      <c r="O231" t="s">
        <v>10</v>
      </c>
      <c r="P231" s="14">
        <v>44579</v>
      </c>
      <c r="Q231" s="31">
        <v>28</v>
      </c>
    </row>
    <row r="232" spans="1:17" x14ac:dyDescent="0.25">
      <c r="A232" s="35" t="s">
        <v>101</v>
      </c>
      <c r="B232" s="17" t="s">
        <v>25</v>
      </c>
      <c r="C232" s="17" t="s">
        <v>347</v>
      </c>
      <c r="D232" s="17">
        <v>2017</v>
      </c>
      <c r="E232" s="24" t="s">
        <v>426</v>
      </c>
      <c r="F232" s="18"/>
      <c r="G232" s="18"/>
      <c r="H232" s="18"/>
      <c r="I232" s="18" t="s">
        <v>644</v>
      </c>
      <c r="J232" s="18"/>
      <c r="K232" s="7" t="b">
        <f>IFERROR(+VLOOKUP(A232,Lockers!D:F,3,FALSE),FALSE)</f>
        <v>0</v>
      </c>
      <c r="L232" s="7" t="b">
        <f>IFERROR(+VLOOKUP(A232,BagStorage!A:D,3,FALSE),FALSE)</f>
        <v>1</v>
      </c>
      <c r="M232" s="29">
        <v>533</v>
      </c>
      <c r="N232" s="29"/>
      <c r="O232" t="s">
        <v>10</v>
      </c>
      <c r="P232" s="14">
        <v>44635</v>
      </c>
    </row>
    <row r="233" spans="1:17" x14ac:dyDescent="0.25">
      <c r="A233" s="35" t="s">
        <v>709</v>
      </c>
      <c r="B233" s="17" t="s">
        <v>7</v>
      </c>
      <c r="C233" s="17" t="s">
        <v>347</v>
      </c>
      <c r="D233" s="17">
        <v>2022</v>
      </c>
      <c r="E233" s="24">
        <v>1989</v>
      </c>
      <c r="F233" s="18"/>
      <c r="G233" s="18"/>
      <c r="H233" s="18"/>
      <c r="I233" s="18"/>
      <c r="J233" s="18"/>
      <c r="K233" s="7" t="b">
        <v>0</v>
      </c>
      <c r="L233" s="7" t="b">
        <v>0</v>
      </c>
      <c r="M233" s="29" t="s">
        <v>526</v>
      </c>
      <c r="N233" s="29"/>
      <c r="O233" t="s">
        <v>10</v>
      </c>
    </row>
    <row r="234" spans="1:17" x14ac:dyDescent="0.25">
      <c r="A234" s="35" t="s">
        <v>273</v>
      </c>
      <c r="B234" s="17" t="s">
        <v>7</v>
      </c>
      <c r="C234" s="17" t="s">
        <v>347</v>
      </c>
      <c r="D234" s="17">
        <v>2000</v>
      </c>
      <c r="E234" s="17"/>
      <c r="F234" s="18"/>
      <c r="G234" s="18"/>
      <c r="H234" s="18"/>
      <c r="I234" s="18"/>
      <c r="J234" s="18"/>
      <c r="K234" s="7" t="b">
        <f>IFERROR(+VLOOKUP(A234,Lockers!D:F,3,FALSE),FALSE)</f>
        <v>1</v>
      </c>
      <c r="L234" s="7" t="b">
        <f>IFERROR(+VLOOKUP(A234,BagStorage!A:D,3,FALSE),FALSE)</f>
        <v>0</v>
      </c>
      <c r="M234" s="29">
        <v>533</v>
      </c>
      <c r="N234" s="29"/>
      <c r="O234" t="s">
        <v>10</v>
      </c>
      <c r="P234" s="14">
        <v>44648</v>
      </c>
    </row>
    <row r="235" spans="1:17" x14ac:dyDescent="0.25">
      <c r="A235" s="35" t="s">
        <v>84</v>
      </c>
      <c r="B235" s="17" t="s">
        <v>25</v>
      </c>
      <c r="C235" s="17" t="s">
        <v>347</v>
      </c>
      <c r="D235" s="17">
        <v>2020</v>
      </c>
      <c r="E235" s="24" t="s">
        <v>372</v>
      </c>
      <c r="K235" s="7" t="b">
        <f>IFERROR(+VLOOKUP(A235,Lockers!D:F,3,FALSE),FALSE)</f>
        <v>0</v>
      </c>
      <c r="L235" s="7" t="b">
        <f>IFERROR(+VLOOKUP(A235,BagStorage!A:D,3,FALSE),FALSE)</f>
        <v>0</v>
      </c>
      <c r="M235" s="29">
        <v>533</v>
      </c>
      <c r="N235" s="29"/>
      <c r="O235" t="s">
        <v>10</v>
      </c>
      <c r="P235" s="14">
        <v>44585</v>
      </c>
    </row>
    <row r="236" spans="1:17" x14ac:dyDescent="0.25">
      <c r="A236" s="35" t="s">
        <v>102</v>
      </c>
      <c r="B236" s="17" t="s">
        <v>25</v>
      </c>
      <c r="C236" s="17" t="s">
        <v>347</v>
      </c>
      <c r="D236" s="17">
        <v>2020</v>
      </c>
      <c r="E236" s="24" t="s">
        <v>372</v>
      </c>
      <c r="F236" s="18"/>
      <c r="G236" s="18"/>
      <c r="H236" s="18"/>
      <c r="I236" s="18"/>
      <c r="J236" s="18"/>
      <c r="K236" s="7" t="b">
        <f>IFERROR(+VLOOKUP(A236,Lockers!D:F,3,FALSE),FALSE)</f>
        <v>0</v>
      </c>
      <c r="L236" s="7" t="b">
        <f>IFERROR(+VLOOKUP(A236,BagStorage!A:D,3,FALSE),FALSE)</f>
        <v>0</v>
      </c>
      <c r="M236" s="29">
        <v>533</v>
      </c>
      <c r="N236" s="29"/>
      <c r="O236" t="s">
        <v>10</v>
      </c>
      <c r="P236" s="14">
        <v>44587</v>
      </c>
    </row>
    <row r="237" spans="1:17" x14ac:dyDescent="0.25">
      <c r="A237" s="35" t="s">
        <v>598</v>
      </c>
      <c r="B237" s="17" t="s">
        <v>25</v>
      </c>
      <c r="C237" s="17" t="s">
        <v>347</v>
      </c>
      <c r="D237" s="17">
        <v>2022</v>
      </c>
      <c r="E237" s="24" t="s">
        <v>407</v>
      </c>
      <c r="F237" s="18" t="s">
        <v>604</v>
      </c>
      <c r="G237" s="18"/>
      <c r="H237" s="18"/>
      <c r="I237" s="18"/>
      <c r="J237" s="18"/>
      <c r="K237" s="7" t="b">
        <f>IFERROR(+VLOOKUP(A237,Lockers!D:F,3,FALSE),FALSE)</f>
        <v>0</v>
      </c>
      <c r="L237" s="7" t="b">
        <f>IFERROR(+VLOOKUP(A237,BagStorage!A:D,3,FALSE),FALSE)</f>
        <v>0</v>
      </c>
      <c r="M237" s="29">
        <v>533</v>
      </c>
      <c r="N237" s="29"/>
      <c r="O237" t="s">
        <v>10</v>
      </c>
    </row>
    <row r="238" spans="1:17" x14ac:dyDescent="0.25">
      <c r="A238" s="35" t="s">
        <v>254</v>
      </c>
      <c r="B238" s="17" t="s">
        <v>17</v>
      </c>
      <c r="C238" s="17" t="s">
        <v>347</v>
      </c>
      <c r="D238" s="17">
        <v>2018</v>
      </c>
      <c r="E238" s="17"/>
      <c r="F238" s="18"/>
      <c r="G238" s="18"/>
      <c r="H238" s="18"/>
      <c r="I238" s="18"/>
      <c r="J238" s="18"/>
      <c r="K238" s="7" t="b">
        <f>IFERROR(+VLOOKUP(A238,Lockers!D:F,3,FALSE),FALSE)</f>
        <v>0</v>
      </c>
      <c r="L238" s="7" t="b">
        <f>IFERROR(+VLOOKUP(A238,BagStorage!A:D,3,FALSE),FALSE)</f>
        <v>0</v>
      </c>
      <c r="M238" s="29" t="s">
        <v>526</v>
      </c>
      <c r="N238" s="29"/>
      <c r="O238" t="s">
        <v>10</v>
      </c>
      <c r="P238" s="33"/>
    </row>
    <row r="239" spans="1:17" x14ac:dyDescent="0.25">
      <c r="A239" s="35" t="s">
        <v>239</v>
      </c>
      <c r="B239" s="17" t="s">
        <v>7</v>
      </c>
      <c r="C239" s="17" t="s">
        <v>347</v>
      </c>
      <c r="D239" s="17">
        <v>2002</v>
      </c>
      <c r="E239" s="17"/>
      <c r="F239" s="18"/>
      <c r="G239" s="18"/>
      <c r="H239" s="18"/>
      <c r="I239" s="18"/>
      <c r="J239" s="18"/>
      <c r="K239" s="7" t="b">
        <f>IFERROR(+VLOOKUP(A239,Lockers!D:F,3,FALSE),FALSE)</f>
        <v>0</v>
      </c>
      <c r="L239" s="7" t="b">
        <f>IFERROR(+VLOOKUP(A239,BagStorage!A:D,3,FALSE),FALSE)</f>
        <v>0</v>
      </c>
      <c r="M239" s="29">
        <v>533</v>
      </c>
      <c r="N239" s="29"/>
      <c r="O239" t="s">
        <v>10</v>
      </c>
      <c r="P239" s="14">
        <v>44648</v>
      </c>
    </row>
    <row r="240" spans="1:17" x14ac:dyDescent="0.25">
      <c r="A240" s="35" t="s">
        <v>205</v>
      </c>
      <c r="B240" s="17" t="s">
        <v>25</v>
      </c>
      <c r="C240" s="17" t="s">
        <v>347</v>
      </c>
      <c r="D240" s="17">
        <v>2015</v>
      </c>
      <c r="E240" s="24" t="s">
        <v>403</v>
      </c>
      <c r="F240" s="18" t="s">
        <v>206</v>
      </c>
      <c r="G240" s="18"/>
      <c r="H240" s="18"/>
      <c r="I240" s="18"/>
      <c r="J240" s="18"/>
      <c r="K240" s="7" t="b">
        <f>IFERROR(+VLOOKUP(A240,Lockers!D:F,3,FALSE),FALSE)</f>
        <v>1</v>
      </c>
      <c r="L240" s="7" t="b">
        <f>IFERROR(+VLOOKUP(A240,BagStorage!A:D,3,FALSE),FALSE)</f>
        <v>0</v>
      </c>
      <c r="M240" s="29">
        <v>533</v>
      </c>
      <c r="N240" s="29"/>
      <c r="O240" t="s">
        <v>10</v>
      </c>
      <c r="P240" s="14">
        <v>44652</v>
      </c>
    </row>
    <row r="241" spans="1:16" x14ac:dyDescent="0.25">
      <c r="A241" s="35" t="s">
        <v>150</v>
      </c>
      <c r="B241" s="17" t="s">
        <v>25</v>
      </c>
      <c r="C241" s="17" t="s">
        <v>347</v>
      </c>
      <c r="D241" s="17">
        <v>2019</v>
      </c>
      <c r="E241" s="24" t="s">
        <v>426</v>
      </c>
      <c r="F241" s="18"/>
      <c r="G241" s="18"/>
      <c r="H241" s="18"/>
      <c r="I241" s="18" t="s">
        <v>268</v>
      </c>
      <c r="J241" s="18"/>
      <c r="K241" s="7" t="b">
        <f>IFERROR(+VLOOKUP(A241,Lockers!D:F,3,FALSE),FALSE)</f>
        <v>1</v>
      </c>
      <c r="L241" s="7" t="b">
        <f>IFERROR(+VLOOKUP(A241,BagStorage!A:D,3,FALSE),FALSE)</f>
        <v>1</v>
      </c>
      <c r="M241" s="29">
        <v>533</v>
      </c>
      <c r="N241" s="29"/>
      <c r="O241" t="s">
        <v>10</v>
      </c>
      <c r="P241" s="14">
        <v>44589</v>
      </c>
    </row>
    <row r="242" spans="1:16" x14ac:dyDescent="0.25">
      <c r="A242" s="35" t="s">
        <v>66</v>
      </c>
      <c r="B242" s="17" t="s">
        <v>25</v>
      </c>
      <c r="C242" s="17" t="s">
        <v>347</v>
      </c>
      <c r="D242" s="17">
        <v>2017</v>
      </c>
      <c r="E242" s="24" t="s">
        <v>402</v>
      </c>
      <c r="F242" s="18"/>
      <c r="G242" s="18"/>
      <c r="H242" s="18"/>
      <c r="I242" s="18"/>
      <c r="J242" s="18"/>
      <c r="K242" s="7" t="b">
        <f>IFERROR(+VLOOKUP(A242,Lockers!D:F,3,FALSE),FALSE)</f>
        <v>0</v>
      </c>
      <c r="L242" s="7" t="b">
        <f>IFERROR(+VLOOKUP(A242,BagStorage!A:D,3,FALSE),FALSE)</f>
        <v>0</v>
      </c>
      <c r="M242" s="29">
        <v>533</v>
      </c>
      <c r="N242" s="29"/>
      <c r="O242" t="s">
        <v>10</v>
      </c>
      <c r="P242" s="14">
        <v>44592</v>
      </c>
    </row>
    <row r="243" spans="1:16" x14ac:dyDescent="0.25">
      <c r="A243" s="35" t="s">
        <v>395</v>
      </c>
      <c r="B243" s="17" t="s">
        <v>25</v>
      </c>
      <c r="C243" s="17" t="s">
        <v>347</v>
      </c>
      <c r="D243" s="17">
        <v>2014</v>
      </c>
      <c r="E243" s="24" t="s">
        <v>401</v>
      </c>
      <c r="K243" s="7" t="b">
        <f>IFERROR(+VLOOKUP(A243,Lockers!D:F,3,FALSE),FALSE)</f>
        <v>1</v>
      </c>
      <c r="L243" s="7" t="b">
        <f>IFERROR(+VLOOKUP(A243,BagStorage!A:D,3,FALSE),FALSE)</f>
        <v>0</v>
      </c>
      <c r="M243" s="29">
        <v>533</v>
      </c>
      <c r="N243" s="29"/>
      <c r="O243" t="s">
        <v>10</v>
      </c>
      <c r="P243" s="14">
        <v>44592</v>
      </c>
    </row>
    <row r="244" spans="1:16" x14ac:dyDescent="0.25">
      <c r="A244" s="35" t="s">
        <v>58</v>
      </c>
      <c r="B244" s="17" t="s">
        <v>25</v>
      </c>
      <c r="C244" s="17" t="s">
        <v>347</v>
      </c>
      <c r="D244" s="17">
        <v>2020</v>
      </c>
      <c r="E244" s="24" t="s">
        <v>406</v>
      </c>
      <c r="F244" s="18"/>
      <c r="G244" s="18"/>
      <c r="H244" s="18"/>
      <c r="I244" s="18"/>
      <c r="J244" s="18"/>
      <c r="K244" s="7" t="b">
        <f>IFERROR(+VLOOKUP(A244,Lockers!D:F,3,FALSE),FALSE)</f>
        <v>0</v>
      </c>
      <c r="L244" s="7" t="b">
        <f>IFERROR(+VLOOKUP(A244,BagStorage!A:D,3,FALSE),FALSE)</f>
        <v>0</v>
      </c>
      <c r="M244" s="29">
        <v>533</v>
      </c>
      <c r="N244" s="29"/>
      <c r="O244" t="s">
        <v>10</v>
      </c>
      <c r="P244" s="14">
        <v>44585</v>
      </c>
    </row>
    <row r="245" spans="1:16" x14ac:dyDescent="0.25">
      <c r="A245" s="35" t="s">
        <v>653</v>
      </c>
      <c r="B245" s="17" t="s">
        <v>20</v>
      </c>
      <c r="C245" s="17" t="s">
        <v>347</v>
      </c>
      <c r="D245" s="17">
        <v>2022</v>
      </c>
      <c r="E245" s="24" t="s">
        <v>657</v>
      </c>
      <c r="F245" s="18"/>
      <c r="G245" s="18"/>
      <c r="H245" s="18"/>
      <c r="I245" s="18"/>
      <c r="J245" s="18"/>
      <c r="K245" s="7" t="b">
        <f>IFERROR(+VLOOKUP(A245,Lockers!D:F,3,FALSE),FALSE)</f>
        <v>0</v>
      </c>
      <c r="L245" s="7" t="b">
        <f>IFERROR(+VLOOKUP(A245,BagStorage!A:D,3,FALSE),FALSE)</f>
        <v>0</v>
      </c>
      <c r="M245" s="29" t="s">
        <v>526</v>
      </c>
      <c r="N245" s="29"/>
      <c r="O245" t="s">
        <v>10</v>
      </c>
    </row>
    <row r="246" spans="1:16" x14ac:dyDescent="0.25">
      <c r="A246" s="35" t="s">
        <v>199</v>
      </c>
      <c r="B246" s="17" t="s">
        <v>11</v>
      </c>
      <c r="C246" s="17" t="s">
        <v>347</v>
      </c>
      <c r="D246" s="17">
        <v>2019</v>
      </c>
      <c r="E246" s="24" t="s">
        <v>409</v>
      </c>
      <c r="F246" s="18"/>
      <c r="G246" s="18"/>
      <c r="H246" s="18"/>
      <c r="I246" s="18"/>
      <c r="J246" s="18"/>
      <c r="K246" s="7" t="b">
        <f>IFERROR(+VLOOKUP(A246,Lockers!D:F,3,FALSE),FALSE)</f>
        <v>0</v>
      </c>
      <c r="L246" s="7" t="b">
        <f>IFERROR(+VLOOKUP(A246,BagStorage!A:D,3,FALSE),FALSE)</f>
        <v>0</v>
      </c>
      <c r="M246" s="29">
        <v>373</v>
      </c>
      <c r="N246" s="29"/>
      <c r="O246" t="s">
        <v>10</v>
      </c>
    </row>
    <row r="247" spans="1:16" x14ac:dyDescent="0.25">
      <c r="A247" s="35" t="s">
        <v>103</v>
      </c>
      <c r="B247" s="17" t="s">
        <v>25</v>
      </c>
      <c r="C247" s="17" t="s">
        <v>347</v>
      </c>
      <c r="D247" s="17">
        <v>2012</v>
      </c>
      <c r="E247" s="17"/>
      <c r="F247" s="18"/>
      <c r="G247" s="18"/>
      <c r="H247" s="18"/>
      <c r="I247" s="18"/>
      <c r="J247" s="18"/>
      <c r="K247" s="7" t="b">
        <f>IFERROR(+VLOOKUP(A247,Lockers!D:F,3,FALSE),FALSE)</f>
        <v>1</v>
      </c>
      <c r="L247" s="7" t="b">
        <f>IFERROR(+VLOOKUP(A247,BagStorage!A:D,3,FALSE),FALSE)</f>
        <v>1</v>
      </c>
      <c r="M247" s="29">
        <v>533</v>
      </c>
      <c r="N247" s="29"/>
      <c r="O247" t="s">
        <v>10</v>
      </c>
      <c r="P247" s="14">
        <v>44579</v>
      </c>
    </row>
    <row r="248" spans="1:16" x14ac:dyDescent="0.25">
      <c r="A248" s="35" t="s">
        <v>126</v>
      </c>
      <c r="B248" s="17" t="s">
        <v>25</v>
      </c>
      <c r="C248" s="17" t="s">
        <v>347</v>
      </c>
      <c r="D248" s="17">
        <v>2019</v>
      </c>
      <c r="E248" s="24" t="s">
        <v>352</v>
      </c>
      <c r="F248" s="18"/>
      <c r="G248" s="18"/>
      <c r="H248" s="18"/>
      <c r="I248" s="18"/>
      <c r="J248" s="18"/>
      <c r="K248" s="7" t="b">
        <f>IFERROR(+VLOOKUP(A248,Lockers!D:F,3,FALSE),FALSE)</f>
        <v>1</v>
      </c>
      <c r="L248" s="7" t="b">
        <f>IFERROR(+VLOOKUP(A248,BagStorage!A:D,3,FALSE),FALSE)</f>
        <v>0</v>
      </c>
      <c r="M248" s="29">
        <v>533</v>
      </c>
      <c r="N248" s="29"/>
      <c r="O248" t="s">
        <v>10</v>
      </c>
      <c r="P248" s="14">
        <v>44592</v>
      </c>
    </row>
    <row r="249" spans="1:16" x14ac:dyDescent="0.25">
      <c r="A249" s="35" t="s">
        <v>148</v>
      </c>
      <c r="B249" s="17" t="s">
        <v>7</v>
      </c>
      <c r="C249" s="17" t="s">
        <v>347</v>
      </c>
      <c r="D249" s="17">
        <v>2018</v>
      </c>
      <c r="E249" s="17"/>
      <c r="F249" s="18" t="s">
        <v>312</v>
      </c>
      <c r="G249" s="18"/>
      <c r="H249" s="18"/>
      <c r="I249" s="18"/>
      <c r="J249" s="18"/>
      <c r="K249" s="7" t="b">
        <f>IFERROR(+VLOOKUP(A249,Lockers!D:F,3,FALSE),FALSE)</f>
        <v>1</v>
      </c>
      <c r="L249" s="7" t="b">
        <f>IFERROR(+VLOOKUP(A249,BagStorage!A:D,3,FALSE),FALSE)</f>
        <v>1</v>
      </c>
      <c r="M249" s="29">
        <v>533</v>
      </c>
      <c r="N249" s="29"/>
      <c r="O249" t="s">
        <v>10</v>
      </c>
      <c r="P249" s="14">
        <v>44652</v>
      </c>
    </row>
    <row r="250" spans="1:16" x14ac:dyDescent="0.25">
      <c r="A250" s="35" t="s">
        <v>39</v>
      </c>
      <c r="B250" s="17" t="s">
        <v>16</v>
      </c>
      <c r="C250" s="17" t="s">
        <v>347</v>
      </c>
      <c r="D250" s="17">
        <v>2017</v>
      </c>
      <c r="E250" s="24" t="s">
        <v>362</v>
      </c>
      <c r="F250" s="18"/>
      <c r="G250" s="18"/>
      <c r="H250" s="18"/>
      <c r="I250" s="18"/>
      <c r="J250" s="18"/>
      <c r="K250" s="7" t="b">
        <f>IFERROR(+VLOOKUP(A250,Lockers!D:F,3,FALSE),FALSE)</f>
        <v>0</v>
      </c>
      <c r="L250" s="7" t="b">
        <f>IFERROR(+VLOOKUP(A250,BagStorage!A:D,3,FALSE),FALSE)</f>
        <v>0</v>
      </c>
      <c r="M250" s="29">
        <v>373</v>
      </c>
      <c r="N250" s="29"/>
      <c r="O250" t="s">
        <v>10</v>
      </c>
      <c r="P250" s="14">
        <v>44628</v>
      </c>
    </row>
    <row r="251" spans="1:16" x14ac:dyDescent="0.25">
      <c r="A251" s="35" t="s">
        <v>40</v>
      </c>
      <c r="B251" s="17" t="s">
        <v>7</v>
      </c>
      <c r="C251" s="17" t="s">
        <v>347</v>
      </c>
      <c r="D251" s="17">
        <v>2008</v>
      </c>
      <c r="E251" s="17"/>
      <c r="F251" s="18" t="s">
        <v>85</v>
      </c>
      <c r="G251" s="18"/>
      <c r="H251" s="18"/>
      <c r="I251" s="18"/>
      <c r="J251" s="18"/>
      <c r="K251" s="7" t="b">
        <f>IFERROR(+VLOOKUP(A251,Lockers!D:F,3,FALSE),FALSE)</f>
        <v>1</v>
      </c>
      <c r="L251" s="7" t="b">
        <f>IFERROR(+VLOOKUP(A251,BagStorage!A:D,3,FALSE),FALSE)</f>
        <v>0</v>
      </c>
      <c r="M251" s="29">
        <v>533</v>
      </c>
      <c r="N251" s="29"/>
      <c r="O251" t="s">
        <v>10</v>
      </c>
      <c r="P251" s="14">
        <v>44592</v>
      </c>
    </row>
    <row r="252" spans="1:16" x14ac:dyDescent="0.25">
      <c r="A252" s="35" t="s">
        <v>322</v>
      </c>
      <c r="B252" s="17" t="s">
        <v>7</v>
      </c>
      <c r="C252" s="17" t="s">
        <v>347</v>
      </c>
      <c r="D252" s="17">
        <v>2021</v>
      </c>
      <c r="E252" s="17"/>
      <c r="F252" s="18"/>
      <c r="G252" s="18"/>
      <c r="H252" s="18"/>
      <c r="I252" s="18"/>
      <c r="J252" s="18"/>
      <c r="K252" s="7" t="b">
        <f>IFERROR(+VLOOKUP(A252,Lockers!D:F,3,FALSE),FALSE)</f>
        <v>0</v>
      </c>
      <c r="L252" s="7" t="b">
        <f>IFERROR(+VLOOKUP(A252,BagStorage!A:D,3,FALSE),FALSE)</f>
        <v>0</v>
      </c>
      <c r="M252" s="29">
        <v>533</v>
      </c>
      <c r="N252" s="29" t="s">
        <v>348</v>
      </c>
      <c r="O252" t="s">
        <v>10</v>
      </c>
      <c r="P252" s="32">
        <v>44592</v>
      </c>
    </row>
    <row r="253" spans="1:16" x14ac:dyDescent="0.25">
      <c r="A253" s="35" t="s">
        <v>298</v>
      </c>
      <c r="B253" s="17" t="s">
        <v>17</v>
      </c>
      <c r="C253" s="17" t="s">
        <v>347</v>
      </c>
      <c r="D253" s="17">
        <v>2021</v>
      </c>
      <c r="E253" s="24" t="s">
        <v>402</v>
      </c>
      <c r="F253" s="18"/>
      <c r="G253" s="18"/>
      <c r="H253" s="18"/>
      <c r="I253" s="18"/>
      <c r="J253" s="18"/>
      <c r="K253" s="7" t="b">
        <f>IFERROR(+VLOOKUP(A253,Lockers!D:F,3,FALSE),FALSE)</f>
        <v>0</v>
      </c>
      <c r="L253" s="7" t="b">
        <f>IFERROR(+VLOOKUP(A253,BagStorage!A:D,3,FALSE),FALSE)</f>
        <v>0</v>
      </c>
      <c r="M253" s="29" t="s">
        <v>526</v>
      </c>
      <c r="N253" s="29"/>
      <c r="O253" t="s">
        <v>10</v>
      </c>
      <c r="P253" s="33"/>
    </row>
    <row r="254" spans="1:16" x14ac:dyDescent="0.25">
      <c r="A254" s="35" t="s">
        <v>114</v>
      </c>
      <c r="B254" s="17" t="s">
        <v>9</v>
      </c>
      <c r="C254" s="17" t="s">
        <v>347</v>
      </c>
      <c r="D254" s="17">
        <v>2020</v>
      </c>
      <c r="E254" s="17"/>
      <c r="F254" s="18"/>
      <c r="G254" s="18"/>
      <c r="H254" s="18"/>
      <c r="I254" s="18"/>
      <c r="J254" s="18"/>
      <c r="K254" s="7" t="b">
        <f>IFERROR(+VLOOKUP(A254,Lockers!D:F,3,FALSE),FALSE)</f>
        <v>0</v>
      </c>
      <c r="L254" s="7" t="b">
        <f>IFERROR(+VLOOKUP(A254,BagStorage!A:D,3,FALSE),FALSE)</f>
        <v>0</v>
      </c>
      <c r="M254" s="29">
        <v>373</v>
      </c>
      <c r="N254" s="29"/>
      <c r="O254" t="s">
        <v>10</v>
      </c>
      <c r="P254" s="14">
        <v>44628</v>
      </c>
    </row>
    <row r="255" spans="1:16" x14ac:dyDescent="0.25">
      <c r="A255" s="35" t="s">
        <v>396</v>
      </c>
      <c r="B255" s="17" t="s">
        <v>7</v>
      </c>
      <c r="C255" s="17" t="s">
        <v>347</v>
      </c>
      <c r="D255" s="17">
        <v>1996</v>
      </c>
      <c r="E255" s="17"/>
      <c r="F255" s="18" t="s">
        <v>200</v>
      </c>
      <c r="G255" s="18"/>
      <c r="H255" s="18"/>
      <c r="I255" s="18"/>
      <c r="J255" s="18"/>
      <c r="K255" s="7" t="b">
        <f>IFERROR(+VLOOKUP(A255,Lockers!D:F,3,FALSE),FALSE)</f>
        <v>1</v>
      </c>
      <c r="L255" s="7" t="b">
        <f>IFERROR(+VLOOKUP(A255,BagStorage!A:D,3,FALSE),FALSE)</f>
        <v>0</v>
      </c>
      <c r="M255" s="29">
        <v>533</v>
      </c>
      <c r="N255" s="29"/>
      <c r="O255" t="s">
        <v>10</v>
      </c>
      <c r="P255" s="14">
        <v>44592</v>
      </c>
    </row>
    <row r="256" spans="1:16" x14ac:dyDescent="0.25">
      <c r="A256" s="35" t="s">
        <v>158</v>
      </c>
      <c r="B256" s="12" t="s">
        <v>7</v>
      </c>
      <c r="C256" s="17" t="s">
        <v>347</v>
      </c>
      <c r="D256" s="17">
        <v>2012</v>
      </c>
      <c r="E256" s="17"/>
      <c r="F256" s="13" t="s">
        <v>436</v>
      </c>
      <c r="G256" s="13"/>
      <c r="H256" s="13"/>
      <c r="I256" s="16"/>
      <c r="J256" s="16"/>
      <c r="K256" s="7" t="b">
        <f>IFERROR(+VLOOKUP(A256,Lockers!D:F,3,FALSE),FALSE)</f>
        <v>0</v>
      </c>
      <c r="L256" s="7" t="b">
        <f>IFERROR(+VLOOKUP(A256,BagStorage!A:D,3,FALSE),FALSE)</f>
        <v>0</v>
      </c>
      <c r="M256" s="29">
        <v>533</v>
      </c>
      <c r="N256" s="29"/>
      <c r="O256" t="s">
        <v>10</v>
      </c>
    </row>
    <row r="257" spans="1:20" x14ac:dyDescent="0.25">
      <c r="A257" s="35" t="s">
        <v>104</v>
      </c>
      <c r="B257" s="17" t="s">
        <v>11</v>
      </c>
      <c r="C257" s="17" t="s">
        <v>347</v>
      </c>
      <c r="D257" s="17">
        <v>2020</v>
      </c>
      <c r="E257" s="24" t="s">
        <v>417</v>
      </c>
      <c r="F257" s="18" t="s">
        <v>548</v>
      </c>
      <c r="G257" s="18"/>
      <c r="H257" s="18"/>
      <c r="I257" s="18"/>
      <c r="J257" s="18"/>
      <c r="K257" s="7" t="b">
        <f>IFERROR(+VLOOKUP(A257,Lockers!D:F,3,FALSE),FALSE)</f>
        <v>0</v>
      </c>
      <c r="L257" s="7" t="b">
        <f>IFERROR(+VLOOKUP(A257,BagStorage!A:D,3,FALSE),FALSE)</f>
        <v>0</v>
      </c>
      <c r="M257" s="29">
        <v>373</v>
      </c>
      <c r="N257" s="29"/>
      <c r="O257" t="s">
        <v>10</v>
      </c>
      <c r="P257" s="14">
        <v>44652</v>
      </c>
    </row>
    <row r="258" spans="1:20" x14ac:dyDescent="0.25">
      <c r="A258" s="35" t="s">
        <v>397</v>
      </c>
      <c r="B258" s="17" t="s">
        <v>7</v>
      </c>
      <c r="C258" s="17" t="s">
        <v>347</v>
      </c>
      <c r="D258" s="17">
        <v>2014</v>
      </c>
      <c r="E258" s="24" t="s">
        <v>410</v>
      </c>
      <c r="F258" s="18"/>
      <c r="G258" s="18"/>
      <c r="H258" s="18"/>
      <c r="I258" s="18"/>
      <c r="J258" s="18"/>
      <c r="K258" s="7" t="b">
        <f>IFERROR(+VLOOKUP(A258,Lockers!D:F,3,FALSE),FALSE)</f>
        <v>0</v>
      </c>
      <c r="L258" s="7" t="b">
        <f>IFERROR(+VLOOKUP(A258,BagStorage!A:D,3,FALSE),FALSE)</f>
        <v>0</v>
      </c>
      <c r="M258" s="29">
        <v>533</v>
      </c>
      <c r="N258" s="29"/>
      <c r="O258" t="s">
        <v>10</v>
      </c>
      <c r="P258" s="14">
        <v>44592</v>
      </c>
    </row>
    <row r="259" spans="1:20" x14ac:dyDescent="0.25">
      <c r="A259" s="35" t="s">
        <v>41</v>
      </c>
      <c r="B259" s="17" t="s">
        <v>25</v>
      </c>
      <c r="C259" s="17" t="s">
        <v>347</v>
      </c>
      <c r="D259" s="17">
        <v>2013</v>
      </c>
      <c r="E259" s="17"/>
      <c r="F259" s="18"/>
      <c r="G259" s="18"/>
      <c r="H259" s="18"/>
      <c r="I259" s="18"/>
      <c r="J259" s="18"/>
      <c r="K259" s="7" t="b">
        <f>IFERROR(+VLOOKUP(A259,Lockers!D:F,3,FALSE),FALSE)</f>
        <v>0</v>
      </c>
      <c r="L259" s="7" t="b">
        <f>IFERROR(+VLOOKUP(A259,BagStorage!A:D,3,FALSE),FALSE)</f>
        <v>0</v>
      </c>
      <c r="M259" s="29">
        <v>533</v>
      </c>
      <c r="N259" s="29"/>
      <c r="O259" t="s">
        <v>10</v>
      </c>
      <c r="P259" s="14">
        <v>44592</v>
      </c>
    </row>
    <row r="260" spans="1:20" x14ac:dyDescent="0.25">
      <c r="A260" s="35" t="s">
        <v>223</v>
      </c>
      <c r="B260" s="12" t="s">
        <v>11</v>
      </c>
      <c r="C260" s="17" t="s">
        <v>347</v>
      </c>
      <c r="D260" s="17">
        <v>2012</v>
      </c>
      <c r="E260" s="17"/>
      <c r="G260" s="13"/>
      <c r="H260" s="13"/>
      <c r="I260" s="16"/>
      <c r="J260" s="16"/>
      <c r="K260" s="7" t="b">
        <f>IFERROR(+VLOOKUP(A260,Lockers!D:F,3,FALSE),FALSE)</f>
        <v>0</v>
      </c>
      <c r="L260" s="7" t="b">
        <f>IFERROR(+VLOOKUP(A260,BagStorage!A:D,3,FALSE),FALSE)</f>
        <v>0</v>
      </c>
      <c r="M260" s="29">
        <v>373</v>
      </c>
      <c r="N260" s="29"/>
      <c r="O260" t="s">
        <v>10</v>
      </c>
      <c r="P260" s="14">
        <v>44648</v>
      </c>
    </row>
    <row r="261" spans="1:20" x14ac:dyDescent="0.25">
      <c r="A261" s="35" t="s">
        <v>256</v>
      </c>
      <c r="B261" s="17" t="s">
        <v>25</v>
      </c>
      <c r="C261" s="17" t="s">
        <v>347</v>
      </c>
      <c r="D261" s="17">
        <v>2020</v>
      </c>
      <c r="E261" s="17"/>
      <c r="F261" s="18"/>
      <c r="G261" s="18"/>
      <c r="H261" s="18"/>
      <c r="I261" s="18"/>
      <c r="J261" s="18"/>
      <c r="K261" s="7" t="b">
        <f>IFERROR(+VLOOKUP(A261,Lockers!D:F,3,FALSE),FALSE)</f>
        <v>0</v>
      </c>
      <c r="L261" s="7" t="b">
        <f>IFERROR(+VLOOKUP(A261,BagStorage!A:D,3,FALSE),FALSE)</f>
        <v>0</v>
      </c>
      <c r="M261" s="29">
        <v>533</v>
      </c>
      <c r="N261" s="29"/>
      <c r="O261" t="s">
        <v>10</v>
      </c>
      <c r="P261" s="14">
        <v>44635</v>
      </c>
    </row>
    <row r="262" spans="1:20" x14ac:dyDescent="0.25">
      <c r="A262" s="35" t="s">
        <v>207</v>
      </c>
      <c r="B262" s="17" t="s">
        <v>7</v>
      </c>
      <c r="C262" s="17" t="s">
        <v>347</v>
      </c>
      <c r="D262" s="17">
        <v>1995</v>
      </c>
      <c r="E262" s="17"/>
      <c r="F262" s="18"/>
      <c r="G262" s="18"/>
      <c r="H262" s="18"/>
      <c r="I262" s="18"/>
      <c r="J262" s="18"/>
      <c r="K262" s="7" t="b">
        <f>IFERROR(+VLOOKUP(A262,Lockers!D:F,3,FALSE),FALSE)</f>
        <v>1</v>
      </c>
      <c r="L262" s="7" t="b">
        <f>IFERROR(+VLOOKUP(A262,BagStorage!A:D,3,FALSE),FALSE)</f>
        <v>0</v>
      </c>
      <c r="M262" s="29">
        <v>533</v>
      </c>
      <c r="N262" s="29"/>
      <c r="O262" t="s">
        <v>10</v>
      </c>
      <c r="P262" s="14">
        <v>44620</v>
      </c>
    </row>
    <row r="263" spans="1:20" x14ac:dyDescent="0.25">
      <c r="A263" s="35" t="s">
        <v>568</v>
      </c>
      <c r="B263" s="17" t="s">
        <v>17</v>
      </c>
      <c r="C263" s="17" t="s">
        <v>347</v>
      </c>
      <c r="D263" s="17">
        <v>2021</v>
      </c>
      <c r="E263" s="24" t="s">
        <v>404</v>
      </c>
      <c r="F263" s="18"/>
      <c r="G263" s="18"/>
      <c r="H263" s="18"/>
      <c r="I263" s="18"/>
      <c r="J263" s="18"/>
      <c r="K263" s="7" t="b">
        <f>IFERROR(+VLOOKUP(A263,Lockers!D:F,3,FALSE),FALSE)</f>
        <v>0</v>
      </c>
      <c r="L263" s="7" t="b">
        <f>IFERROR(+VLOOKUP(A263,BagStorage!A:D,3,FALSE),FALSE)</f>
        <v>0</v>
      </c>
      <c r="M263" s="29" t="s">
        <v>526</v>
      </c>
      <c r="N263" s="29"/>
      <c r="O263" t="s">
        <v>10</v>
      </c>
      <c r="P263" s="33"/>
    </row>
    <row r="264" spans="1:20" x14ac:dyDescent="0.25">
      <c r="A264" s="35" t="s">
        <v>138</v>
      </c>
      <c r="B264" s="12" t="s">
        <v>25</v>
      </c>
      <c r="C264" s="17" t="s">
        <v>347</v>
      </c>
      <c r="D264" s="17">
        <v>2018</v>
      </c>
      <c r="E264" s="17"/>
      <c r="F264" s="13" t="s">
        <v>3</v>
      </c>
      <c r="G264" s="13"/>
      <c r="H264" s="13"/>
      <c r="I264" s="16"/>
      <c r="J264" s="16"/>
      <c r="K264" s="7" t="b">
        <f>IFERROR(+VLOOKUP(A264,Lockers!D:F,3,FALSE),FALSE)</f>
        <v>1</v>
      </c>
      <c r="L264" s="7" t="b">
        <f>IFERROR(+VLOOKUP(A264,BagStorage!A:D,3,FALSE),FALSE)</f>
        <v>0</v>
      </c>
      <c r="M264" s="29">
        <v>533</v>
      </c>
      <c r="N264" s="29"/>
      <c r="O264" t="s">
        <v>10</v>
      </c>
      <c r="P264" s="14">
        <v>44610</v>
      </c>
    </row>
    <row r="265" spans="1:20" x14ac:dyDescent="0.25">
      <c r="A265" s="35" t="s">
        <v>398</v>
      </c>
      <c r="B265" s="12" t="s">
        <v>7</v>
      </c>
      <c r="C265" s="17" t="s">
        <v>347</v>
      </c>
      <c r="D265" s="17">
        <v>2012</v>
      </c>
      <c r="E265" s="17"/>
      <c r="G265" s="13"/>
      <c r="H265" s="16"/>
      <c r="I265" s="16"/>
      <c r="J265" s="16"/>
      <c r="K265" s="7" t="b">
        <f>IFERROR(+VLOOKUP(A265,Lockers!D:F,3,FALSE),FALSE)</f>
        <v>0</v>
      </c>
      <c r="L265" s="7" t="b">
        <f>IFERROR(+VLOOKUP(A265,BagStorage!A:D,3,FALSE),FALSE)</f>
        <v>0</v>
      </c>
      <c r="M265" s="29">
        <v>533</v>
      </c>
      <c r="N265" s="29"/>
      <c r="O265" t="s">
        <v>10</v>
      </c>
    </row>
    <row r="266" spans="1:20" s="8" customFormat="1" x14ac:dyDescent="0.25">
      <c r="A266" s="35" t="s">
        <v>172</v>
      </c>
      <c r="B266" s="12" t="s">
        <v>11</v>
      </c>
      <c r="C266" s="17" t="s">
        <v>347</v>
      </c>
      <c r="D266" s="17">
        <v>2016</v>
      </c>
      <c r="E266" s="24" t="s">
        <v>417</v>
      </c>
      <c r="F266" s="18"/>
      <c r="G266" s="18"/>
      <c r="H266" s="18"/>
      <c r="I266" s="18"/>
      <c r="J266" s="18"/>
      <c r="K266" s="7" t="b">
        <f>IFERROR(+VLOOKUP(A266,Lockers!D:F,3,FALSE),FALSE)</f>
        <v>0</v>
      </c>
      <c r="L266" s="7" t="b">
        <f>IFERROR(+VLOOKUP(A266,BagStorage!A:D,3,FALSE),FALSE)</f>
        <v>0</v>
      </c>
      <c r="M266" s="29">
        <v>373</v>
      </c>
      <c r="N266" s="29"/>
      <c r="O266" t="s">
        <v>10</v>
      </c>
      <c r="P266" s="14">
        <v>44627</v>
      </c>
      <c r="Q266"/>
      <c r="R266"/>
      <c r="S266"/>
      <c r="T266"/>
    </row>
    <row r="267" spans="1:20" s="8" customFormat="1" x14ac:dyDescent="0.25">
      <c r="A267" s="35" t="s">
        <v>275</v>
      </c>
      <c r="B267" s="17" t="s">
        <v>16</v>
      </c>
      <c r="C267" s="17" t="s">
        <v>347</v>
      </c>
      <c r="D267" s="17">
        <v>2000</v>
      </c>
      <c r="E267" s="24" t="s">
        <v>362</v>
      </c>
      <c r="F267" s="18"/>
      <c r="G267" s="18"/>
      <c r="H267" s="18"/>
      <c r="I267" s="18"/>
      <c r="J267" s="18"/>
      <c r="K267" s="7" t="b">
        <f>IFERROR(+VLOOKUP(A267,Lockers!D:F,3,FALSE),FALSE)</f>
        <v>0</v>
      </c>
      <c r="L267" s="7" t="b">
        <f>IFERROR(+VLOOKUP(A267,BagStorage!A:D,3,FALSE),FALSE)</f>
        <v>0</v>
      </c>
      <c r="M267" s="29">
        <v>373</v>
      </c>
      <c r="N267" s="29"/>
      <c r="O267" t="s">
        <v>10</v>
      </c>
      <c r="P267" s="14"/>
      <c r="Q267"/>
      <c r="R267"/>
      <c r="S267"/>
      <c r="T267"/>
    </row>
    <row r="268" spans="1:20" s="8" customFormat="1" x14ac:dyDescent="0.25">
      <c r="A268" s="35" t="s">
        <v>127</v>
      </c>
      <c r="B268" s="17" t="s">
        <v>7</v>
      </c>
      <c r="C268" s="17" t="s">
        <v>347</v>
      </c>
      <c r="D268" s="17">
        <v>2010</v>
      </c>
      <c r="E268" s="17"/>
      <c r="F268" s="18"/>
      <c r="G268" s="18"/>
      <c r="H268" s="18"/>
      <c r="I268" s="18"/>
      <c r="J268" s="18"/>
      <c r="K268" s="7" t="b">
        <f>IFERROR(+VLOOKUP(A268,Lockers!D:F,3,FALSE),FALSE)</f>
        <v>1</v>
      </c>
      <c r="L268" s="7" t="b">
        <f>IFERROR(+VLOOKUP(A268,BagStorage!A:D,3,FALSE),FALSE)</f>
        <v>0</v>
      </c>
      <c r="M268" s="29">
        <v>533</v>
      </c>
      <c r="N268" s="29"/>
      <c r="O268" t="s">
        <v>10</v>
      </c>
      <c r="P268" s="14">
        <v>44592</v>
      </c>
      <c r="Q268"/>
      <c r="R268"/>
      <c r="S268"/>
      <c r="T268"/>
    </row>
    <row r="269" spans="1:20" x14ac:dyDescent="0.25">
      <c r="A269" s="35" t="s">
        <v>282</v>
      </c>
      <c r="B269" s="17" t="s">
        <v>11</v>
      </c>
      <c r="C269" s="17" t="s">
        <v>347</v>
      </c>
      <c r="D269" s="17">
        <v>2021</v>
      </c>
      <c r="E269" s="24" t="s">
        <v>404</v>
      </c>
      <c r="F269" s="18" t="s">
        <v>610</v>
      </c>
      <c r="G269" s="18"/>
      <c r="H269" s="18"/>
      <c r="I269" s="18"/>
      <c r="J269" s="18"/>
      <c r="K269" s="7" t="b">
        <f>IFERROR(+VLOOKUP(A269,Lockers!D:F,3,FALSE),FALSE)</f>
        <v>0</v>
      </c>
      <c r="L269" s="7" t="b">
        <f>IFERROR(+VLOOKUP(A269,BagStorage!A:D,3,FALSE),FALSE)</f>
        <v>1</v>
      </c>
      <c r="M269" s="29">
        <v>373</v>
      </c>
      <c r="N269" s="29"/>
      <c r="O269" t="s">
        <v>10</v>
      </c>
    </row>
    <row r="270" spans="1:20" x14ac:dyDescent="0.25">
      <c r="A270" s="35" t="s">
        <v>285</v>
      </c>
      <c r="B270" s="17" t="s">
        <v>20</v>
      </c>
      <c r="C270" s="17" t="s">
        <v>347</v>
      </c>
      <c r="D270" s="17">
        <v>2020</v>
      </c>
      <c r="E270" s="24" t="s">
        <v>427</v>
      </c>
      <c r="F270" s="18"/>
      <c r="G270" s="18"/>
      <c r="H270" s="18"/>
      <c r="I270" s="18"/>
      <c r="J270" s="18"/>
      <c r="K270" s="7" t="b">
        <f>IFERROR(+VLOOKUP(A270,Lockers!D:F,3,FALSE),FALSE)</f>
        <v>0</v>
      </c>
      <c r="L270" s="7" t="b">
        <f>IFERROR(+VLOOKUP(A270,BagStorage!A:D,3,FALSE),FALSE)</f>
        <v>0</v>
      </c>
      <c r="M270" s="29" t="s">
        <v>526</v>
      </c>
      <c r="N270" s="29"/>
      <c r="O270" t="s">
        <v>10</v>
      </c>
      <c r="P270" s="14">
        <v>44636</v>
      </c>
    </row>
    <row r="271" spans="1:20" x14ac:dyDescent="0.25">
      <c r="A271" s="4"/>
      <c r="B271" s="12"/>
      <c r="C271" s="12"/>
      <c r="D271" s="12"/>
      <c r="E271" s="12"/>
      <c r="G271" s="13"/>
      <c r="H271" s="16"/>
      <c r="I271" s="16"/>
      <c r="J271" s="16"/>
      <c r="K271" s="7"/>
      <c r="L271" s="1"/>
    </row>
    <row r="272" spans="1:20" x14ac:dyDescent="0.25">
      <c r="A272" s="4"/>
      <c r="B272" s="12"/>
      <c r="C272" s="12"/>
      <c r="D272" s="12"/>
      <c r="E272" s="12"/>
      <c r="G272" s="13"/>
      <c r="H272" s="16"/>
      <c r="I272" s="16"/>
      <c r="J272" s="16"/>
      <c r="K272" s="7"/>
      <c r="L272" s="1"/>
    </row>
    <row r="273" spans="1:12" x14ac:dyDescent="0.25">
      <c r="A273" s="4"/>
      <c r="B273" s="12"/>
      <c r="C273" s="12"/>
      <c r="D273" s="12"/>
      <c r="E273" s="12"/>
      <c r="G273" s="13"/>
      <c r="H273" s="16"/>
      <c r="I273" s="16"/>
      <c r="J273" s="16"/>
      <c r="K273" s="7"/>
      <c r="L273" s="1"/>
    </row>
    <row r="274" spans="1:12" x14ac:dyDescent="0.25">
      <c r="A274" s="4"/>
      <c r="B274" s="12"/>
      <c r="C274" s="12"/>
      <c r="D274" s="12"/>
      <c r="E274" s="12"/>
      <c r="G274" s="13"/>
      <c r="H274" s="16"/>
      <c r="I274" s="16"/>
      <c r="J274" s="16"/>
      <c r="K274" s="7"/>
      <c r="L274" s="1"/>
    </row>
    <row r="275" spans="1:12" x14ac:dyDescent="0.25">
      <c r="A275" s="4"/>
      <c r="B275" s="12"/>
      <c r="C275" s="12"/>
      <c r="D275" s="12"/>
      <c r="E275" s="12"/>
      <c r="G275" s="13"/>
      <c r="H275" s="16"/>
      <c r="I275" s="16"/>
      <c r="J275" s="16"/>
      <c r="K275" s="1"/>
      <c r="L275" s="1"/>
    </row>
    <row r="276" spans="1:12" x14ac:dyDescent="0.25">
      <c r="A276" s="4"/>
      <c r="B276" s="12"/>
      <c r="C276" s="12"/>
      <c r="D276" s="12"/>
      <c r="E276" s="12"/>
      <c r="G276" s="13"/>
      <c r="H276" s="16"/>
      <c r="I276" s="16"/>
      <c r="J276" s="16"/>
      <c r="K276" s="7"/>
      <c r="L276" s="1"/>
    </row>
    <row r="277" spans="1:12" x14ac:dyDescent="0.25">
      <c r="A277" s="4"/>
      <c r="B277" s="12"/>
      <c r="C277" s="12"/>
      <c r="D277" s="12"/>
      <c r="E277" s="12"/>
      <c r="G277" s="13"/>
      <c r="H277" s="16"/>
      <c r="I277" s="16"/>
      <c r="J277" s="16"/>
      <c r="K277" s="1"/>
      <c r="L277" s="1"/>
    </row>
    <row r="278" spans="1:12" x14ac:dyDescent="0.25">
      <c r="A278" s="4"/>
      <c r="B278" s="12"/>
      <c r="C278" s="12"/>
      <c r="D278" s="12"/>
      <c r="E278" s="12"/>
      <c r="G278" s="13"/>
      <c r="H278" s="16"/>
      <c r="I278" s="16"/>
      <c r="J278" s="16"/>
      <c r="K278" s="7"/>
      <c r="L278" s="1"/>
    </row>
    <row r="279" spans="1:12" x14ac:dyDescent="0.25">
      <c r="A279" s="4"/>
      <c r="B279" s="12"/>
      <c r="C279" s="12"/>
      <c r="D279" s="12"/>
      <c r="E279" s="12"/>
      <c r="G279" s="13"/>
      <c r="H279" s="16"/>
      <c r="I279" s="16"/>
      <c r="J279" s="16"/>
      <c r="K279" s="1"/>
      <c r="L279" s="1"/>
    </row>
    <row r="280" spans="1:12" x14ac:dyDescent="0.25">
      <c r="A280" s="4"/>
      <c r="B280" s="12"/>
      <c r="C280" s="12"/>
      <c r="D280" s="12"/>
      <c r="E280" s="12"/>
      <c r="G280" s="13"/>
      <c r="H280" s="16"/>
      <c r="I280" s="16"/>
      <c r="J280" s="16"/>
      <c r="K280" s="7"/>
      <c r="L280" s="1"/>
    </row>
    <row r="281" spans="1:12" x14ac:dyDescent="0.25">
      <c r="A281" s="4"/>
      <c r="B281" s="12"/>
      <c r="C281" s="12"/>
      <c r="D281" s="12"/>
      <c r="E281" s="12"/>
      <c r="G281" s="13"/>
      <c r="H281" s="16"/>
      <c r="I281" s="16"/>
      <c r="J281" s="16"/>
      <c r="K281" s="1"/>
      <c r="L281" s="1"/>
    </row>
    <row r="282" spans="1:12" x14ac:dyDescent="0.25">
      <c r="A282" s="4"/>
      <c r="B282" s="12"/>
      <c r="C282" s="12"/>
      <c r="D282" s="12"/>
      <c r="E282" s="12"/>
      <c r="G282" s="13"/>
      <c r="H282" s="16"/>
      <c r="I282" s="16"/>
      <c r="J282" s="16"/>
      <c r="K282" s="7"/>
      <c r="L282" s="1"/>
    </row>
    <row r="283" spans="1:12" x14ac:dyDescent="0.25">
      <c r="A283" s="4"/>
      <c r="B283" s="12"/>
      <c r="C283" s="12"/>
      <c r="D283" s="12"/>
      <c r="E283" s="12"/>
      <c r="G283" s="13"/>
      <c r="H283" s="16"/>
      <c r="I283" s="16"/>
      <c r="J283" s="16"/>
      <c r="K283" s="1"/>
      <c r="L283" s="1"/>
    </row>
    <row r="284" spans="1:12" x14ac:dyDescent="0.25">
      <c r="A284" s="4"/>
      <c r="B284" s="12"/>
      <c r="C284" s="12"/>
      <c r="D284" s="12"/>
      <c r="E284" s="12"/>
      <c r="G284" s="13"/>
      <c r="H284" s="16"/>
      <c r="I284" s="16"/>
      <c r="J284" s="16"/>
      <c r="K284" s="7"/>
      <c r="L284" s="1"/>
    </row>
    <row r="285" spans="1:12" x14ac:dyDescent="0.25">
      <c r="A285" s="4"/>
      <c r="B285" s="12"/>
      <c r="C285" s="12"/>
      <c r="D285" s="12"/>
      <c r="E285" s="12"/>
      <c r="G285" s="13"/>
      <c r="H285" s="16"/>
      <c r="I285" s="16"/>
      <c r="J285" s="16"/>
      <c r="K285" s="1"/>
      <c r="L285" s="1"/>
    </row>
    <row r="286" spans="1:12" x14ac:dyDescent="0.25">
      <c r="A286" s="4"/>
      <c r="B286" s="12"/>
      <c r="C286" s="12"/>
      <c r="D286" s="12"/>
      <c r="E286" s="12"/>
      <c r="G286" s="13"/>
      <c r="H286" s="16"/>
      <c r="I286" s="16"/>
      <c r="J286" s="16"/>
      <c r="K286" s="7"/>
      <c r="L286" s="1"/>
    </row>
    <row r="287" spans="1:12" x14ac:dyDescent="0.25">
      <c r="A287" s="4"/>
      <c r="B287" s="12"/>
      <c r="C287" s="12"/>
      <c r="D287" s="12"/>
      <c r="E287" s="12"/>
      <c r="G287" s="13"/>
      <c r="H287" s="16"/>
      <c r="I287" s="16"/>
      <c r="J287" s="16"/>
      <c r="K287" s="1"/>
      <c r="L287" s="1"/>
    </row>
    <row r="288" spans="1:12" x14ac:dyDescent="0.25">
      <c r="A288" s="4"/>
      <c r="B288" s="12"/>
      <c r="C288" s="12"/>
      <c r="D288" s="12"/>
      <c r="E288" s="12"/>
      <c r="G288" s="13"/>
      <c r="H288" s="16"/>
      <c r="I288" s="16"/>
      <c r="J288" s="16"/>
      <c r="K288" s="7"/>
      <c r="L288" s="1"/>
    </row>
    <row r="289" spans="1:12" x14ac:dyDescent="0.25">
      <c r="A289" s="4"/>
      <c r="B289" s="12"/>
      <c r="C289" s="12"/>
      <c r="D289" s="12"/>
      <c r="E289" s="12"/>
      <c r="G289" s="13"/>
      <c r="H289" s="16"/>
      <c r="I289" s="16"/>
      <c r="J289" s="16"/>
      <c r="K289" s="1"/>
      <c r="L289" s="1"/>
    </row>
    <row r="290" spans="1:12" x14ac:dyDescent="0.25">
      <c r="A290" s="4"/>
      <c r="B290" s="12"/>
      <c r="C290" s="12"/>
      <c r="D290" s="12"/>
      <c r="E290" s="12"/>
      <c r="G290" s="13"/>
      <c r="H290" s="16"/>
      <c r="I290" s="16"/>
      <c r="J290" s="16"/>
      <c r="K290" s="7"/>
      <c r="L290" s="1"/>
    </row>
    <row r="291" spans="1:12" x14ac:dyDescent="0.25">
      <c r="A291" s="4"/>
      <c r="B291" s="12"/>
      <c r="C291" s="12"/>
      <c r="D291" s="12"/>
      <c r="E291" s="12"/>
      <c r="G291" s="13"/>
      <c r="H291" s="16"/>
      <c r="I291" s="16"/>
      <c r="J291" s="16"/>
      <c r="K291" s="1"/>
      <c r="L291" s="1"/>
    </row>
    <row r="292" spans="1:12" x14ac:dyDescent="0.25">
      <c r="A292" s="4"/>
      <c r="B292" s="12"/>
      <c r="C292" s="12"/>
      <c r="D292" s="12"/>
      <c r="E292" s="12"/>
      <c r="G292" s="13"/>
      <c r="H292" s="16"/>
      <c r="I292" s="16"/>
      <c r="J292" s="16"/>
      <c r="K292" s="7"/>
      <c r="L292" s="1"/>
    </row>
    <row r="293" spans="1:12" x14ac:dyDescent="0.25">
      <c r="A293" s="4"/>
      <c r="B293" s="12"/>
      <c r="C293" s="12"/>
      <c r="D293" s="12"/>
      <c r="E293" s="12"/>
      <c r="G293" s="13"/>
      <c r="H293" s="16"/>
      <c r="I293" s="16"/>
      <c r="J293" s="16"/>
      <c r="K293" s="1"/>
      <c r="L293" s="1"/>
    </row>
    <row r="294" spans="1:12" x14ac:dyDescent="0.25">
      <c r="A294" s="4"/>
      <c r="B294" s="12"/>
      <c r="C294" s="12"/>
      <c r="D294" s="12"/>
      <c r="E294" s="12"/>
      <c r="G294" s="13"/>
      <c r="H294" s="16"/>
      <c r="I294" s="16"/>
      <c r="J294" s="16"/>
      <c r="K294" s="7"/>
      <c r="L294" s="1"/>
    </row>
    <row r="295" spans="1:12" x14ac:dyDescent="0.25">
      <c r="A295" s="4"/>
      <c r="B295" s="12"/>
      <c r="C295" s="12"/>
      <c r="D295" s="12"/>
      <c r="E295" s="12"/>
      <c r="G295" s="13"/>
      <c r="H295" s="16"/>
      <c r="I295" s="16"/>
      <c r="J295" s="16"/>
      <c r="K295" s="1"/>
      <c r="L295" s="1"/>
    </row>
    <row r="296" spans="1:12" x14ac:dyDescent="0.25">
      <c r="A296" s="4"/>
      <c r="B296" s="12"/>
      <c r="C296" s="12"/>
      <c r="D296" s="12"/>
      <c r="E296" s="12"/>
      <c r="G296" s="13"/>
      <c r="H296" s="16"/>
      <c r="I296" s="16"/>
      <c r="J296" s="16"/>
      <c r="K296" s="7"/>
      <c r="L296" s="1"/>
    </row>
    <row r="297" spans="1:12" x14ac:dyDescent="0.25">
      <c r="A297" s="4"/>
      <c r="B297" s="12"/>
      <c r="C297" s="12"/>
      <c r="D297" s="12"/>
      <c r="E297" s="12"/>
      <c r="G297" s="13"/>
      <c r="H297" s="16"/>
      <c r="I297" s="16"/>
      <c r="J297" s="16"/>
      <c r="K297" s="1"/>
      <c r="L297" s="1"/>
    </row>
    <row r="298" spans="1:12" x14ac:dyDescent="0.25">
      <c r="A298" s="4"/>
      <c r="B298" s="12"/>
      <c r="C298" s="12"/>
      <c r="D298" s="12"/>
      <c r="E298" s="12"/>
      <c r="G298" s="13"/>
      <c r="H298" s="16"/>
      <c r="I298" s="16"/>
      <c r="J298" s="16"/>
      <c r="K298" s="7"/>
      <c r="L298" s="1"/>
    </row>
    <row r="299" spans="1:12" x14ac:dyDescent="0.25">
      <c r="A299" s="4"/>
      <c r="B299" s="12"/>
      <c r="C299" s="12"/>
      <c r="D299" s="12"/>
      <c r="E299" s="12"/>
      <c r="G299" s="13"/>
      <c r="H299" s="16"/>
      <c r="I299" s="16"/>
      <c r="J299" s="16"/>
      <c r="K299" s="1"/>
      <c r="L299" s="1"/>
    </row>
    <row r="300" spans="1:12" x14ac:dyDescent="0.25">
      <c r="A300" s="4"/>
      <c r="B300" s="12"/>
      <c r="C300" s="12"/>
      <c r="D300" s="12"/>
      <c r="E300" s="12"/>
      <c r="G300" s="13"/>
      <c r="H300" s="16"/>
      <c r="I300" s="16"/>
      <c r="J300" s="16"/>
      <c r="K300" s="7"/>
      <c r="L300" s="1"/>
    </row>
    <row r="301" spans="1:12" x14ac:dyDescent="0.25">
      <c r="A301" s="4"/>
      <c r="B301" s="12"/>
      <c r="C301" s="12"/>
      <c r="D301" s="12"/>
      <c r="E301" s="12"/>
      <c r="G301" s="13"/>
      <c r="H301" s="16"/>
      <c r="I301" s="16"/>
      <c r="J301" s="16"/>
      <c r="K301" s="1"/>
      <c r="L301" s="1"/>
    </row>
    <row r="302" spans="1:12" x14ac:dyDescent="0.25">
      <c r="A302" s="4"/>
      <c r="B302" s="12"/>
      <c r="C302" s="12"/>
      <c r="D302" s="12"/>
      <c r="E302" s="12"/>
      <c r="G302" s="13"/>
      <c r="H302" s="16"/>
      <c r="I302" s="16"/>
      <c r="J302" s="16"/>
      <c r="K302" s="7"/>
      <c r="L302" s="1"/>
    </row>
    <row r="303" spans="1:12" x14ac:dyDescent="0.25">
      <c r="A303" s="4"/>
      <c r="B303" s="12"/>
      <c r="C303" s="12"/>
      <c r="D303" s="12"/>
      <c r="E303" s="12"/>
      <c r="G303" s="13"/>
      <c r="H303" s="16"/>
      <c r="I303" s="16"/>
      <c r="J303" s="16"/>
      <c r="K303" s="1"/>
      <c r="L303" s="1"/>
    </row>
    <row r="304" spans="1:12" x14ac:dyDescent="0.25">
      <c r="A304" s="4"/>
      <c r="B304" s="12"/>
      <c r="C304" s="12"/>
      <c r="D304" s="12"/>
      <c r="E304" s="12"/>
      <c r="G304" s="13"/>
      <c r="H304" s="16"/>
      <c r="I304" s="16"/>
      <c r="J304" s="16"/>
      <c r="K304" s="7"/>
      <c r="L304" s="1"/>
    </row>
    <row r="305" spans="1:12" x14ac:dyDescent="0.25">
      <c r="A305" s="4"/>
      <c r="B305" s="12"/>
      <c r="C305" s="12"/>
      <c r="D305" s="12"/>
      <c r="E305" s="12"/>
      <c r="G305" s="13"/>
      <c r="H305" s="16"/>
      <c r="I305" s="16"/>
      <c r="J305" s="16"/>
      <c r="K305" s="1"/>
      <c r="L305" s="1"/>
    </row>
    <row r="306" spans="1:12" x14ac:dyDescent="0.25">
      <c r="A306" s="4"/>
      <c r="B306" s="12"/>
      <c r="C306" s="12"/>
      <c r="D306" s="12"/>
      <c r="E306" s="12"/>
      <c r="G306" s="13"/>
      <c r="H306" s="16"/>
      <c r="I306" s="16"/>
      <c r="J306" s="16"/>
      <c r="K306" s="7"/>
      <c r="L306" s="1"/>
    </row>
    <row r="307" spans="1:12" x14ac:dyDescent="0.25">
      <c r="A307" s="4"/>
      <c r="B307" s="12"/>
      <c r="C307" s="12"/>
      <c r="D307" s="12"/>
      <c r="E307" s="12"/>
      <c r="G307" s="13"/>
      <c r="H307" s="16"/>
      <c r="I307" s="16"/>
      <c r="J307" s="16"/>
      <c r="K307" s="1"/>
      <c r="L307" s="1"/>
    </row>
    <row r="308" spans="1:12" x14ac:dyDescent="0.25">
      <c r="A308" s="4"/>
      <c r="B308" s="12"/>
      <c r="C308" s="12"/>
      <c r="D308" s="12"/>
      <c r="E308" s="12"/>
      <c r="G308" s="13"/>
      <c r="H308" s="16"/>
      <c r="I308" s="16"/>
      <c r="J308" s="16"/>
      <c r="K308" s="7"/>
      <c r="L308" s="1"/>
    </row>
    <row r="309" spans="1:12" x14ac:dyDescent="0.25">
      <c r="A309" s="4"/>
      <c r="B309" s="12"/>
      <c r="C309" s="12"/>
      <c r="D309" s="12"/>
      <c r="E309" s="12"/>
      <c r="G309" s="13"/>
      <c r="H309" s="16"/>
      <c r="I309" s="16"/>
      <c r="J309" s="16"/>
      <c r="K309" s="1"/>
      <c r="L309" s="1"/>
    </row>
    <row r="310" spans="1:12" x14ac:dyDescent="0.25">
      <c r="A310" s="4"/>
      <c r="B310" s="12"/>
      <c r="C310" s="12"/>
      <c r="D310" s="12"/>
      <c r="E310" s="12"/>
      <c r="G310" s="13"/>
      <c r="H310" s="16"/>
      <c r="I310" s="16"/>
      <c r="J310" s="16"/>
      <c r="K310" s="7"/>
      <c r="L310" s="1"/>
    </row>
    <row r="311" spans="1:12" x14ac:dyDescent="0.25">
      <c r="A311" s="4"/>
      <c r="B311" s="12"/>
      <c r="C311" s="12"/>
      <c r="D311" s="12"/>
      <c r="E311" s="12"/>
      <c r="G311" s="13"/>
      <c r="H311" s="16"/>
      <c r="I311" s="16"/>
      <c r="J311" s="16"/>
      <c r="K311" s="1"/>
      <c r="L311" s="1"/>
    </row>
    <row r="312" spans="1:12" x14ac:dyDescent="0.25">
      <c r="A312" s="4"/>
      <c r="B312" s="12"/>
      <c r="C312" s="12"/>
      <c r="D312" s="12"/>
      <c r="E312" s="12"/>
      <c r="G312" s="13"/>
      <c r="H312" s="16"/>
      <c r="I312" s="16"/>
      <c r="J312" s="16"/>
      <c r="K312" s="7"/>
      <c r="L312" s="1"/>
    </row>
    <row r="313" spans="1:12" x14ac:dyDescent="0.25">
      <c r="A313" s="4"/>
      <c r="B313" s="12"/>
      <c r="C313" s="12"/>
      <c r="D313" s="12"/>
      <c r="E313" s="12"/>
      <c r="G313" s="13"/>
      <c r="H313" s="16"/>
      <c r="I313" s="16"/>
      <c r="J313" s="16"/>
      <c r="K313" s="1"/>
      <c r="L313" s="1"/>
    </row>
    <row r="314" spans="1:12" x14ac:dyDescent="0.25">
      <c r="A314" s="4"/>
      <c r="B314" s="12"/>
      <c r="C314" s="12"/>
      <c r="D314" s="12"/>
      <c r="E314" s="12"/>
      <c r="G314" s="13"/>
      <c r="H314" s="16"/>
      <c r="I314" s="16"/>
      <c r="J314" s="16"/>
      <c r="K314" s="7"/>
      <c r="L314" s="1"/>
    </row>
    <row r="315" spans="1:12" x14ac:dyDescent="0.25">
      <c r="A315" s="4"/>
      <c r="B315" s="12"/>
      <c r="C315" s="12"/>
      <c r="D315" s="12"/>
      <c r="E315" s="12"/>
      <c r="G315" s="13"/>
      <c r="H315" s="16"/>
      <c r="I315" s="16"/>
      <c r="J315" s="16"/>
      <c r="K315" s="1"/>
      <c r="L315" s="1"/>
    </row>
    <row r="316" spans="1:12" x14ac:dyDescent="0.25">
      <c r="A316" s="4"/>
      <c r="B316" s="12"/>
      <c r="C316" s="12"/>
      <c r="D316" s="12"/>
      <c r="E316" s="12"/>
      <c r="G316" s="13"/>
      <c r="H316" s="16"/>
      <c r="I316" s="16"/>
      <c r="J316" s="16"/>
      <c r="K316" s="7"/>
      <c r="L316" s="1"/>
    </row>
    <row r="317" spans="1:12" x14ac:dyDescent="0.25">
      <c r="A317" s="4"/>
      <c r="B317" s="12"/>
      <c r="C317" s="12"/>
      <c r="D317" s="12"/>
      <c r="E317" s="12"/>
      <c r="G317" s="13"/>
      <c r="H317" s="16"/>
      <c r="I317" s="16"/>
      <c r="J317" s="16"/>
      <c r="K317" s="1"/>
      <c r="L317" s="1"/>
    </row>
    <row r="318" spans="1:12" x14ac:dyDescent="0.25">
      <c r="A318" s="4"/>
      <c r="B318" s="12"/>
      <c r="C318" s="12"/>
      <c r="D318" s="12"/>
      <c r="E318" s="12"/>
      <c r="G318" s="13"/>
      <c r="H318" s="16"/>
      <c r="I318" s="16"/>
      <c r="J318" s="16"/>
      <c r="K318" s="7"/>
      <c r="L318" s="1"/>
    </row>
    <row r="319" spans="1:12" x14ac:dyDescent="0.25">
      <c r="A319" s="4"/>
      <c r="B319" s="12"/>
      <c r="C319" s="12"/>
      <c r="D319" s="12"/>
      <c r="E319" s="12"/>
      <c r="G319" s="13"/>
      <c r="H319" s="16"/>
      <c r="I319" s="16"/>
      <c r="J319" s="16"/>
      <c r="K319" s="1"/>
      <c r="L319" s="1"/>
    </row>
    <row r="320" spans="1:12" x14ac:dyDescent="0.25">
      <c r="A320" s="4"/>
      <c r="B320" s="12"/>
      <c r="C320" s="12"/>
      <c r="D320" s="12"/>
      <c r="E320" s="12"/>
      <c r="G320" s="13"/>
      <c r="H320" s="16"/>
      <c r="I320" s="16"/>
      <c r="J320" s="16"/>
      <c r="K320" s="7"/>
      <c r="L320" s="1"/>
    </row>
    <row r="321" spans="1:12" x14ac:dyDescent="0.25">
      <c r="A321" s="4"/>
      <c r="B321" s="12"/>
      <c r="C321" s="12"/>
      <c r="D321" s="12"/>
      <c r="E321" s="12"/>
      <c r="G321" s="13"/>
      <c r="H321" s="16"/>
      <c r="I321" s="16"/>
      <c r="J321" s="16"/>
      <c r="K321" s="1"/>
      <c r="L321" s="1"/>
    </row>
    <row r="322" spans="1:12" x14ac:dyDescent="0.25">
      <c r="A322" s="4"/>
      <c r="B322" s="12"/>
      <c r="C322" s="12"/>
      <c r="D322" s="12"/>
      <c r="E322" s="12"/>
      <c r="G322" s="13"/>
      <c r="H322" s="16"/>
      <c r="I322" s="16"/>
      <c r="J322" s="16"/>
      <c r="K322" s="7"/>
      <c r="L322" s="1"/>
    </row>
    <row r="323" spans="1:12" x14ac:dyDescent="0.25">
      <c r="A323" s="4"/>
      <c r="B323" s="12"/>
      <c r="C323" s="12"/>
      <c r="D323" s="12"/>
      <c r="E323" s="12"/>
      <c r="G323" s="13"/>
      <c r="H323" s="16"/>
      <c r="I323" s="16"/>
      <c r="J323" s="16"/>
      <c r="K323" s="1"/>
      <c r="L323" s="1"/>
    </row>
    <row r="324" spans="1:12" x14ac:dyDescent="0.25">
      <c r="A324" s="4"/>
      <c r="B324" s="12"/>
      <c r="C324" s="12"/>
      <c r="D324" s="12"/>
      <c r="E324" s="12"/>
      <c r="G324" s="13"/>
      <c r="H324" s="16"/>
      <c r="I324" s="16"/>
      <c r="J324" s="16"/>
      <c r="K324" s="7"/>
      <c r="L324" s="1"/>
    </row>
    <row r="325" spans="1:12" x14ac:dyDescent="0.25">
      <c r="A325" s="4"/>
      <c r="B325" s="12"/>
      <c r="C325" s="12"/>
      <c r="D325" s="12"/>
      <c r="E325" s="12"/>
      <c r="G325" s="13"/>
      <c r="H325" s="16"/>
      <c r="I325" s="16"/>
      <c r="J325" s="16"/>
      <c r="K325" s="1"/>
      <c r="L325" s="1"/>
    </row>
    <row r="326" spans="1:12" x14ac:dyDescent="0.25">
      <c r="A326" s="4"/>
      <c r="B326" s="12"/>
      <c r="C326" s="12"/>
      <c r="D326" s="12"/>
      <c r="E326" s="12"/>
      <c r="G326" s="13"/>
      <c r="H326" s="16"/>
      <c r="I326" s="16"/>
      <c r="J326" s="16"/>
      <c r="K326" s="7"/>
      <c r="L326" s="1"/>
    </row>
    <row r="327" spans="1:12" x14ac:dyDescent="0.25">
      <c r="A327" s="4"/>
      <c r="B327" s="12"/>
      <c r="C327" s="12"/>
      <c r="D327" s="12"/>
      <c r="E327" s="12"/>
      <c r="G327" s="13"/>
      <c r="H327" s="16"/>
      <c r="I327" s="16"/>
      <c r="J327" s="16"/>
      <c r="K327" s="1"/>
      <c r="L327" s="1"/>
    </row>
    <row r="328" spans="1:12" x14ac:dyDescent="0.25">
      <c r="A328" s="4"/>
      <c r="B328" s="12"/>
      <c r="C328" s="12"/>
      <c r="D328" s="12"/>
      <c r="E328" s="12"/>
      <c r="G328" s="13"/>
      <c r="H328" s="16"/>
      <c r="I328" s="16"/>
      <c r="J328" s="16"/>
      <c r="K328" s="7"/>
      <c r="L328" s="1"/>
    </row>
    <row r="329" spans="1:12" x14ac:dyDescent="0.25">
      <c r="A329" s="4"/>
      <c r="B329" s="12"/>
      <c r="C329" s="12"/>
      <c r="D329" s="12"/>
      <c r="E329" s="12"/>
      <c r="G329" s="13"/>
      <c r="H329" s="16"/>
      <c r="I329" s="16"/>
      <c r="J329" s="16"/>
      <c r="K329" s="1"/>
      <c r="L329" s="1"/>
    </row>
    <row r="330" spans="1:12" x14ac:dyDescent="0.25">
      <c r="A330" s="4"/>
      <c r="B330" s="12"/>
      <c r="C330" s="12"/>
      <c r="D330" s="12"/>
      <c r="E330" s="12"/>
      <c r="G330" s="13"/>
      <c r="H330" s="16"/>
      <c r="I330" s="16"/>
      <c r="J330" s="16"/>
      <c r="K330" s="7"/>
      <c r="L330" s="1"/>
    </row>
    <row r="331" spans="1:12" x14ac:dyDescent="0.25">
      <c r="A331" s="4"/>
      <c r="B331" s="12"/>
      <c r="C331" s="12"/>
      <c r="D331" s="12"/>
      <c r="E331" s="12"/>
      <c r="G331" s="13"/>
      <c r="H331" s="16"/>
      <c r="I331" s="16"/>
      <c r="J331" s="16"/>
      <c r="K331" s="1"/>
      <c r="L331" s="1"/>
    </row>
    <row r="332" spans="1:12" x14ac:dyDescent="0.25">
      <c r="A332" s="4"/>
      <c r="B332" s="12"/>
      <c r="C332" s="12"/>
      <c r="D332" s="12"/>
      <c r="E332" s="12"/>
      <c r="G332" s="13"/>
      <c r="H332" s="16"/>
      <c r="I332" s="16"/>
      <c r="J332" s="16"/>
      <c r="K332" s="7"/>
      <c r="L332" s="1"/>
    </row>
    <row r="333" spans="1:12" x14ac:dyDescent="0.25">
      <c r="A333" s="4"/>
      <c r="B333" s="12"/>
      <c r="C333" s="12"/>
      <c r="D333" s="12"/>
      <c r="E333" s="12"/>
      <c r="G333" s="13"/>
      <c r="H333" s="16"/>
      <c r="I333" s="16"/>
      <c r="J333" s="16"/>
      <c r="K333" s="1"/>
      <c r="L333" s="1"/>
    </row>
    <row r="334" spans="1:12" x14ac:dyDescent="0.25">
      <c r="A334" s="4"/>
      <c r="B334" s="12"/>
      <c r="C334" s="12"/>
      <c r="D334" s="12"/>
      <c r="E334" s="12"/>
      <c r="G334" s="13"/>
      <c r="H334" s="16"/>
      <c r="I334" s="16"/>
      <c r="J334" s="16"/>
      <c r="K334" s="7"/>
      <c r="L334" s="1"/>
    </row>
    <row r="335" spans="1:12" x14ac:dyDescent="0.25">
      <c r="A335" s="4"/>
      <c r="B335" s="12"/>
      <c r="C335" s="12"/>
      <c r="D335" s="12"/>
      <c r="E335" s="12"/>
      <c r="G335" s="13"/>
      <c r="H335" s="16"/>
      <c r="I335" s="16"/>
      <c r="J335" s="16"/>
      <c r="K335" s="1"/>
      <c r="L335" s="1"/>
    </row>
    <row r="336" spans="1:12" x14ac:dyDescent="0.25">
      <c r="A336" s="4"/>
      <c r="B336" s="12"/>
      <c r="C336" s="12"/>
      <c r="D336" s="12"/>
      <c r="E336" s="12"/>
      <c r="G336" s="13"/>
      <c r="H336" s="16"/>
      <c r="I336" s="16"/>
      <c r="J336" s="16"/>
      <c r="K336" s="7"/>
      <c r="L336" s="1"/>
    </row>
    <row r="337" spans="1:12" x14ac:dyDescent="0.25">
      <c r="A337" s="4"/>
      <c r="B337" s="12"/>
      <c r="C337" s="12"/>
      <c r="D337" s="12"/>
      <c r="E337" s="12"/>
      <c r="G337" s="13"/>
      <c r="H337" s="16"/>
      <c r="I337" s="16"/>
      <c r="J337" s="16"/>
      <c r="K337" s="1"/>
      <c r="L337" s="1"/>
    </row>
    <row r="338" spans="1:12" x14ac:dyDescent="0.25">
      <c r="A338" s="4"/>
      <c r="B338" s="12"/>
      <c r="C338" s="12"/>
      <c r="D338" s="12"/>
      <c r="E338" s="12"/>
      <c r="G338" s="13"/>
      <c r="H338" s="16"/>
      <c r="I338" s="16"/>
      <c r="J338" s="16"/>
      <c r="K338" s="7"/>
      <c r="L338" s="1"/>
    </row>
    <row r="339" spans="1:12" x14ac:dyDescent="0.25">
      <c r="A339" s="4"/>
      <c r="B339" s="12"/>
      <c r="C339" s="12"/>
      <c r="D339" s="12"/>
      <c r="E339" s="12"/>
      <c r="G339" s="13"/>
      <c r="H339" s="16"/>
      <c r="I339" s="16"/>
      <c r="J339" s="16"/>
      <c r="K339" s="1"/>
      <c r="L339" s="1"/>
    </row>
    <row r="340" spans="1:12" x14ac:dyDescent="0.25">
      <c r="A340" s="4"/>
      <c r="B340" s="12"/>
      <c r="C340" s="12"/>
      <c r="D340" s="12"/>
      <c r="E340" s="12"/>
      <c r="G340" s="13"/>
      <c r="H340" s="16"/>
      <c r="I340" s="16"/>
      <c r="J340" s="16"/>
      <c r="K340" s="7"/>
      <c r="L340" s="1"/>
    </row>
    <row r="341" spans="1:12" x14ac:dyDescent="0.25">
      <c r="A341" s="4"/>
      <c r="B341" s="12"/>
      <c r="C341" s="12"/>
      <c r="D341" s="12"/>
      <c r="E341" s="12"/>
      <c r="G341" s="13"/>
      <c r="H341" s="16"/>
      <c r="I341" s="16"/>
      <c r="J341" s="16"/>
      <c r="K341" s="1"/>
      <c r="L341" s="1"/>
    </row>
    <row r="342" spans="1:12" x14ac:dyDescent="0.25">
      <c r="A342" s="4"/>
      <c r="B342" s="12"/>
      <c r="C342" s="12"/>
      <c r="D342" s="12"/>
      <c r="E342" s="12"/>
      <c r="G342" s="13"/>
      <c r="H342" s="16"/>
      <c r="I342" s="16"/>
      <c r="J342" s="16"/>
      <c r="K342" s="7"/>
      <c r="L342" s="1"/>
    </row>
    <row r="343" spans="1:12" x14ac:dyDescent="0.25">
      <c r="A343" s="4"/>
      <c r="B343" s="12"/>
      <c r="C343" s="12"/>
      <c r="D343" s="12"/>
      <c r="E343" s="12"/>
      <c r="G343" s="13"/>
      <c r="H343" s="16"/>
      <c r="I343" s="16"/>
      <c r="J343" s="16"/>
      <c r="K343" s="1"/>
      <c r="L343" s="1"/>
    </row>
    <row r="344" spans="1:12" x14ac:dyDescent="0.25">
      <c r="A344" s="4"/>
      <c r="B344" s="12"/>
      <c r="C344" s="12"/>
      <c r="D344" s="12"/>
      <c r="E344" s="12"/>
      <c r="G344" s="13"/>
      <c r="H344" s="16"/>
      <c r="I344" s="16"/>
      <c r="J344" s="16"/>
      <c r="K344" s="7"/>
      <c r="L344" s="1"/>
    </row>
    <row r="345" spans="1:12" x14ac:dyDescent="0.25">
      <c r="A345" s="4"/>
      <c r="B345" s="12"/>
      <c r="C345" s="12"/>
      <c r="D345" s="12"/>
      <c r="E345" s="12"/>
      <c r="G345" s="13"/>
      <c r="H345" s="16"/>
      <c r="I345" s="16"/>
      <c r="J345" s="16"/>
      <c r="K345" s="1"/>
      <c r="L345" s="1"/>
    </row>
    <row r="346" spans="1:12" x14ac:dyDescent="0.25">
      <c r="A346" s="4"/>
      <c r="B346" s="12"/>
      <c r="C346" s="12"/>
      <c r="D346" s="12"/>
      <c r="E346" s="12"/>
      <c r="G346" s="13"/>
      <c r="H346" s="16"/>
      <c r="I346" s="16"/>
      <c r="J346" s="16"/>
      <c r="K346" s="7"/>
      <c r="L346" s="1"/>
    </row>
    <row r="347" spans="1:12" x14ac:dyDescent="0.25">
      <c r="A347" s="4"/>
      <c r="B347" s="12"/>
      <c r="C347" s="12"/>
      <c r="D347" s="12"/>
      <c r="E347" s="12"/>
      <c r="G347" s="13"/>
      <c r="H347" s="16"/>
      <c r="I347" s="16"/>
      <c r="J347" s="16"/>
      <c r="K347" s="1"/>
      <c r="L347" s="1"/>
    </row>
    <row r="348" spans="1:12" x14ac:dyDescent="0.25">
      <c r="A348" s="4"/>
      <c r="B348" s="12"/>
      <c r="C348" s="12"/>
      <c r="D348" s="12"/>
      <c r="E348" s="12"/>
      <c r="G348" s="13"/>
      <c r="H348" s="16"/>
      <c r="I348" s="16"/>
      <c r="J348" s="16"/>
      <c r="K348" s="7"/>
      <c r="L348" s="1"/>
    </row>
    <row r="349" spans="1:12" x14ac:dyDescent="0.25">
      <c r="A349" s="4"/>
      <c r="B349" s="12"/>
      <c r="C349" s="12"/>
      <c r="D349" s="12"/>
      <c r="E349" s="12"/>
      <c r="G349" s="13"/>
      <c r="H349" s="16"/>
      <c r="I349" s="16"/>
      <c r="J349" s="16"/>
      <c r="K349" s="1"/>
      <c r="L349" s="1"/>
    </row>
    <row r="350" spans="1:12" x14ac:dyDescent="0.25">
      <c r="A350" s="4"/>
      <c r="B350" s="12"/>
      <c r="C350" s="12"/>
      <c r="D350" s="12"/>
      <c r="E350" s="12"/>
      <c r="G350" s="13"/>
      <c r="H350" s="16"/>
      <c r="I350" s="16"/>
      <c r="J350" s="16"/>
      <c r="K350" s="7"/>
      <c r="L350" s="1"/>
    </row>
    <row r="351" spans="1:12" x14ac:dyDescent="0.25">
      <c r="A351" s="4"/>
      <c r="B351" s="12"/>
      <c r="C351" s="12"/>
      <c r="D351" s="12"/>
      <c r="E351" s="12"/>
      <c r="F351" s="21"/>
      <c r="G351" s="16"/>
      <c r="H351" s="13"/>
      <c r="I351" s="16"/>
      <c r="J351" s="16"/>
      <c r="K351" s="1"/>
    </row>
    <row r="352" spans="1:12" x14ac:dyDescent="0.25">
      <c r="A352" s="4"/>
      <c r="B352" s="12"/>
      <c r="C352" s="12"/>
      <c r="D352" s="12"/>
      <c r="E352" s="12"/>
      <c r="F352" s="21"/>
      <c r="G352" s="16"/>
      <c r="H352" s="13"/>
      <c r="I352" s="16"/>
      <c r="J352" s="16"/>
      <c r="K352" s="7"/>
    </row>
    <row r="353" spans="1:11" x14ac:dyDescent="0.25">
      <c r="A353" s="4"/>
      <c r="B353" s="12"/>
      <c r="C353" s="12"/>
      <c r="D353" s="12"/>
      <c r="E353" s="12"/>
      <c r="F353" s="21"/>
      <c r="G353" s="16"/>
      <c r="H353" s="13"/>
      <c r="I353" s="16"/>
      <c r="J353" s="16"/>
      <c r="K353" s="1"/>
    </row>
    <row r="354" spans="1:11" x14ac:dyDescent="0.25">
      <c r="A354" s="4"/>
      <c r="B354" s="12"/>
      <c r="C354" s="12"/>
      <c r="D354" s="12"/>
      <c r="E354" s="12"/>
      <c r="F354" s="21"/>
      <c r="G354" s="16"/>
      <c r="H354" s="13"/>
      <c r="I354" s="16"/>
      <c r="J354" s="16"/>
      <c r="K354" s="7"/>
    </row>
    <row r="355" spans="1:11" x14ac:dyDescent="0.25">
      <c r="A355" s="4"/>
      <c r="B355" s="12"/>
      <c r="C355" s="12"/>
      <c r="D355" s="12"/>
      <c r="E355" s="12"/>
      <c r="F355" s="21"/>
      <c r="G355" s="16"/>
      <c r="H355" s="13"/>
      <c r="I355" s="16"/>
      <c r="J355" s="16"/>
      <c r="K355" s="1"/>
    </row>
    <row r="356" spans="1:11" x14ac:dyDescent="0.25">
      <c r="A356" s="4"/>
      <c r="B356" s="12"/>
      <c r="C356" s="12"/>
      <c r="D356" s="12"/>
      <c r="E356" s="12"/>
      <c r="F356" s="21"/>
      <c r="G356" s="16"/>
      <c r="H356" s="13"/>
      <c r="I356" s="16"/>
      <c r="J356" s="16"/>
      <c r="K356" s="7"/>
    </row>
    <row r="357" spans="1:11" x14ac:dyDescent="0.25">
      <c r="A357" s="4"/>
      <c r="B357" s="12"/>
      <c r="C357" s="12"/>
      <c r="D357" s="12"/>
      <c r="E357" s="12"/>
      <c r="F357" s="21"/>
      <c r="G357" s="16"/>
      <c r="H357" s="13"/>
      <c r="I357" s="16"/>
      <c r="J357" s="16"/>
      <c r="K357" s="1"/>
    </row>
    <row r="358" spans="1:11" x14ac:dyDescent="0.25">
      <c r="A358" s="4"/>
      <c r="B358" s="12"/>
      <c r="C358" s="12"/>
      <c r="D358" s="12"/>
      <c r="E358" s="12"/>
      <c r="F358" s="21"/>
      <c r="G358" s="16"/>
      <c r="H358" s="13"/>
      <c r="I358" s="16"/>
      <c r="J358" s="16"/>
      <c r="K358" s="7"/>
    </row>
    <row r="359" spans="1:11" x14ac:dyDescent="0.25">
      <c r="A359" s="4"/>
      <c r="B359" s="12"/>
      <c r="C359" s="12"/>
      <c r="D359" s="12"/>
      <c r="E359" s="12"/>
      <c r="F359" s="21"/>
      <c r="G359" s="16"/>
      <c r="H359" s="13"/>
      <c r="I359" s="16"/>
      <c r="J359" s="16"/>
      <c r="K359" s="1"/>
    </row>
    <row r="360" spans="1:11" x14ac:dyDescent="0.25">
      <c r="A360" s="4"/>
      <c r="B360" s="12"/>
      <c r="C360" s="12"/>
      <c r="D360" s="12"/>
      <c r="E360" s="12"/>
      <c r="F360" s="21"/>
      <c r="G360" s="16"/>
      <c r="H360" s="13"/>
      <c r="I360" s="16"/>
      <c r="J360" s="16"/>
      <c r="K360" s="7"/>
    </row>
    <row r="361" spans="1:11" x14ac:dyDescent="0.25">
      <c r="A361" s="4"/>
      <c r="B361" s="12"/>
      <c r="C361" s="12"/>
      <c r="D361" s="12"/>
      <c r="E361" s="12"/>
      <c r="F361" s="21"/>
      <c r="G361" s="16"/>
      <c r="H361" s="13"/>
      <c r="I361" s="16"/>
      <c r="J361" s="16"/>
      <c r="K361" s="1"/>
    </row>
    <row r="362" spans="1:11" x14ac:dyDescent="0.25">
      <c r="A362" s="4"/>
      <c r="B362" s="12"/>
      <c r="C362" s="12"/>
      <c r="D362" s="12"/>
      <c r="E362" s="12"/>
      <c r="F362" s="21"/>
      <c r="G362" s="16"/>
      <c r="H362" s="13"/>
      <c r="I362" s="16"/>
      <c r="J362" s="16"/>
      <c r="K362" s="7"/>
    </row>
    <row r="363" spans="1:11" x14ac:dyDescent="0.25">
      <c r="A363" s="4"/>
      <c r="B363" s="12"/>
      <c r="C363" s="12"/>
      <c r="D363" s="12"/>
      <c r="E363" s="12"/>
      <c r="F363" s="21"/>
      <c r="G363" s="16"/>
      <c r="H363" s="16"/>
      <c r="I363" s="16"/>
      <c r="J363" s="16"/>
      <c r="K363" s="1"/>
    </row>
    <row r="364" spans="1:11" x14ac:dyDescent="0.25">
      <c r="A364" s="4"/>
      <c r="B364" s="12"/>
      <c r="C364" s="12"/>
      <c r="D364" s="12"/>
      <c r="E364" s="12"/>
      <c r="F364" s="21"/>
      <c r="G364" s="16"/>
      <c r="H364" s="16"/>
      <c r="I364" s="16"/>
      <c r="J364" s="16"/>
      <c r="K364" s="7"/>
    </row>
    <row r="365" spans="1:11" x14ac:dyDescent="0.25">
      <c r="A365" s="4"/>
      <c r="B365" s="12"/>
      <c r="C365" s="12"/>
      <c r="D365" s="12"/>
      <c r="E365" s="12"/>
      <c r="F365" s="21"/>
      <c r="G365" s="16"/>
      <c r="H365" s="16"/>
      <c r="I365" s="16"/>
      <c r="J365" s="16"/>
      <c r="K365" s="1"/>
    </row>
    <row r="366" spans="1:11" x14ac:dyDescent="0.25">
      <c r="A366" s="4"/>
      <c r="B366" s="12"/>
      <c r="C366" s="12"/>
      <c r="D366" s="12"/>
      <c r="E366" s="12"/>
      <c r="F366" s="21"/>
      <c r="G366" s="16"/>
      <c r="H366" s="16"/>
      <c r="I366" s="16"/>
      <c r="J366" s="16"/>
      <c r="K366" s="7"/>
    </row>
    <row r="367" spans="1:11" x14ac:dyDescent="0.25">
      <c r="A367" s="4"/>
      <c r="B367" s="12"/>
      <c r="C367" s="12"/>
      <c r="D367" s="12"/>
      <c r="E367" s="12"/>
      <c r="F367" s="21"/>
      <c r="G367" s="16"/>
      <c r="H367" s="16"/>
      <c r="I367" s="16"/>
      <c r="J367" s="16"/>
      <c r="K367" s="1"/>
    </row>
    <row r="368" spans="1:11" x14ac:dyDescent="0.25">
      <c r="A368" s="4"/>
      <c r="B368" s="12"/>
      <c r="C368" s="12"/>
      <c r="D368" s="12"/>
      <c r="E368" s="12"/>
      <c r="F368" s="21"/>
      <c r="G368" s="16"/>
      <c r="H368" s="16"/>
      <c r="I368" s="16"/>
      <c r="J368" s="16"/>
      <c r="K368" s="7"/>
    </row>
    <row r="369" spans="1:12" x14ac:dyDescent="0.25">
      <c r="A369" s="4"/>
      <c r="B369" s="12"/>
      <c r="C369" s="12"/>
      <c r="D369" s="12"/>
      <c r="E369" s="12"/>
      <c r="F369" s="21"/>
      <c r="G369" s="16"/>
      <c r="H369" s="16"/>
      <c r="I369" s="16"/>
      <c r="J369" s="16"/>
      <c r="K369" s="1"/>
    </row>
    <row r="370" spans="1:12" x14ac:dyDescent="0.25">
      <c r="A370" s="4"/>
      <c r="B370" s="12"/>
      <c r="C370" s="12"/>
      <c r="D370" s="12"/>
      <c r="E370" s="12"/>
      <c r="F370" s="21"/>
      <c r="G370" s="16"/>
      <c r="H370" s="16"/>
      <c r="I370" s="16"/>
      <c r="J370" s="16"/>
      <c r="K370" s="7"/>
    </row>
    <row r="371" spans="1:12" x14ac:dyDescent="0.25">
      <c r="A371" s="4"/>
      <c r="B371" s="12"/>
      <c r="C371" s="12"/>
      <c r="D371" s="12"/>
      <c r="E371" s="12"/>
      <c r="F371" s="21"/>
      <c r="G371" s="16"/>
      <c r="H371" s="16"/>
      <c r="I371" s="16"/>
      <c r="J371" s="16"/>
      <c r="K371" s="1"/>
    </row>
    <row r="372" spans="1:12" x14ac:dyDescent="0.25">
      <c r="A372" s="4"/>
      <c r="B372" s="12"/>
      <c r="C372" s="12"/>
      <c r="D372" s="12"/>
      <c r="E372" s="12"/>
      <c r="F372" s="21"/>
      <c r="G372" s="16"/>
      <c r="H372" s="16"/>
      <c r="I372" s="16"/>
      <c r="J372" s="16"/>
      <c r="K372" s="7"/>
    </row>
    <row r="373" spans="1:12" x14ac:dyDescent="0.25">
      <c r="A373" s="4"/>
      <c r="B373" s="12"/>
      <c r="C373" s="12"/>
      <c r="D373" s="12"/>
      <c r="E373" s="12"/>
      <c r="F373" s="21"/>
      <c r="G373" s="16"/>
      <c r="H373" s="16"/>
      <c r="I373" s="16"/>
      <c r="J373" s="16"/>
      <c r="K373" s="1"/>
    </row>
    <row r="374" spans="1:12" x14ac:dyDescent="0.25">
      <c r="A374" s="4"/>
      <c r="B374" s="12"/>
      <c r="C374" s="12"/>
      <c r="D374" s="12"/>
      <c r="E374" s="12"/>
      <c r="F374" s="21"/>
      <c r="G374" s="16"/>
      <c r="H374" s="16"/>
      <c r="I374" s="16"/>
      <c r="J374" s="16"/>
      <c r="K374" s="7"/>
    </row>
    <row r="375" spans="1:12" x14ac:dyDescent="0.25">
      <c r="A375" s="4"/>
      <c r="B375" s="12"/>
      <c r="C375" s="12"/>
      <c r="D375" s="12"/>
      <c r="E375" s="12"/>
      <c r="F375" s="21"/>
      <c r="G375" s="16"/>
      <c r="H375" s="16"/>
      <c r="I375" s="16"/>
      <c r="J375" s="16"/>
      <c r="K375" s="1"/>
    </row>
    <row r="376" spans="1:12" x14ac:dyDescent="0.25">
      <c r="A376" s="4"/>
      <c r="B376" s="12"/>
      <c r="C376" s="12"/>
      <c r="D376" s="12"/>
      <c r="E376" s="12"/>
      <c r="F376" s="21"/>
      <c r="G376" s="16"/>
      <c r="H376" s="16"/>
      <c r="I376" s="16"/>
      <c r="J376" s="16"/>
      <c r="K376" s="7"/>
    </row>
    <row r="377" spans="1:12" x14ac:dyDescent="0.25">
      <c r="A377" s="4"/>
      <c r="B377" s="12"/>
      <c r="C377" s="12"/>
      <c r="D377" s="12"/>
      <c r="E377" s="12"/>
      <c r="F377" s="21"/>
      <c r="G377" s="16"/>
      <c r="H377" s="16"/>
      <c r="I377" s="16"/>
      <c r="J377" s="16"/>
      <c r="K377" s="1"/>
    </row>
    <row r="378" spans="1:12" x14ac:dyDescent="0.25">
      <c r="A378" s="4"/>
      <c r="B378" s="12"/>
      <c r="C378" s="12"/>
      <c r="D378" s="12"/>
      <c r="E378" s="12"/>
      <c r="F378" s="21"/>
      <c r="G378" s="16"/>
      <c r="H378" s="16"/>
      <c r="I378" s="16"/>
      <c r="J378" s="16"/>
      <c r="K378" s="7"/>
      <c r="L378" s="1"/>
    </row>
    <row r="379" spans="1:12" x14ac:dyDescent="0.25">
      <c r="A379" s="4"/>
      <c r="B379" s="12"/>
      <c r="C379" s="12"/>
      <c r="D379" s="12"/>
      <c r="E379" s="12"/>
      <c r="F379" s="21"/>
      <c r="G379" s="16"/>
      <c r="H379" s="16"/>
      <c r="I379" s="16"/>
      <c r="J379" s="16"/>
      <c r="K379" s="1"/>
      <c r="L379" s="1"/>
    </row>
    <row r="380" spans="1:12" x14ac:dyDescent="0.25">
      <c r="A380" s="4"/>
      <c r="B380" s="12"/>
      <c r="C380" s="12"/>
      <c r="D380" s="12"/>
      <c r="E380" s="12"/>
      <c r="F380" s="21"/>
      <c r="G380" s="16"/>
      <c r="H380" s="16"/>
      <c r="I380" s="16"/>
      <c r="J380" s="16"/>
      <c r="K380" s="7"/>
      <c r="L380" s="1"/>
    </row>
    <row r="381" spans="1:12" x14ac:dyDescent="0.25">
      <c r="A381" s="4"/>
      <c r="B381" s="12"/>
      <c r="C381" s="12"/>
      <c r="D381" s="12"/>
      <c r="E381" s="12"/>
      <c r="F381" s="21"/>
      <c r="G381" s="16"/>
      <c r="H381" s="16"/>
      <c r="I381" s="16"/>
      <c r="J381" s="16"/>
      <c r="K381" s="1"/>
      <c r="L381" s="1"/>
    </row>
    <row r="382" spans="1:12" x14ac:dyDescent="0.25">
      <c r="A382" s="4"/>
      <c r="B382" s="12"/>
      <c r="C382" s="12"/>
      <c r="D382" s="12"/>
      <c r="E382" s="12"/>
      <c r="F382" s="21"/>
      <c r="G382" s="16"/>
      <c r="H382" s="16"/>
      <c r="I382" s="16"/>
      <c r="J382" s="16"/>
      <c r="K382" s="7"/>
      <c r="L382" s="1"/>
    </row>
    <row r="383" spans="1:12" x14ac:dyDescent="0.25">
      <c r="A383" s="4"/>
      <c r="B383" s="12"/>
      <c r="C383" s="12"/>
      <c r="D383" s="12"/>
      <c r="E383" s="12"/>
      <c r="F383" s="21"/>
      <c r="G383" s="16"/>
      <c r="H383" s="16"/>
      <c r="I383" s="16"/>
      <c r="J383" s="16"/>
      <c r="K383" s="1"/>
      <c r="L383" s="1"/>
    </row>
    <row r="384" spans="1:12" x14ac:dyDescent="0.25">
      <c r="A384" s="4"/>
      <c r="B384" s="12"/>
      <c r="C384" s="12"/>
      <c r="D384" s="12"/>
      <c r="E384" s="12"/>
      <c r="F384" s="21"/>
      <c r="G384" s="16"/>
      <c r="H384" s="16"/>
      <c r="I384" s="16"/>
      <c r="J384" s="16"/>
      <c r="K384" s="7"/>
      <c r="L384" s="1"/>
    </row>
    <row r="385" spans="1:12" x14ac:dyDescent="0.25">
      <c r="A385" s="4"/>
      <c r="B385" s="12"/>
      <c r="C385" s="12"/>
      <c r="D385" s="12"/>
      <c r="E385" s="12"/>
      <c r="F385" s="21"/>
      <c r="G385" s="16"/>
      <c r="H385" s="16"/>
      <c r="I385" s="16"/>
      <c r="J385" s="16"/>
      <c r="K385" s="1"/>
      <c r="L385" s="1"/>
    </row>
    <row r="386" spans="1:12" x14ac:dyDescent="0.25">
      <c r="A386" s="4"/>
      <c r="B386" s="12"/>
      <c r="C386" s="12"/>
      <c r="D386" s="12"/>
      <c r="E386" s="12"/>
      <c r="F386" s="21"/>
      <c r="G386" s="16"/>
      <c r="H386" s="16"/>
      <c r="I386" s="16"/>
      <c r="J386" s="16"/>
      <c r="K386" s="7"/>
      <c r="L386" s="1"/>
    </row>
    <row r="387" spans="1:12" x14ac:dyDescent="0.25">
      <c r="A387" s="4"/>
      <c r="B387" s="12"/>
      <c r="C387" s="12"/>
      <c r="D387" s="12"/>
      <c r="E387" s="12"/>
      <c r="F387" s="21"/>
      <c r="G387" s="16"/>
      <c r="H387" s="16"/>
      <c r="I387" s="16"/>
      <c r="J387" s="16"/>
      <c r="K387" s="1"/>
      <c r="L387" s="1"/>
    </row>
    <row r="388" spans="1:12" x14ac:dyDescent="0.25">
      <c r="A388" s="4"/>
      <c r="B388" s="12"/>
      <c r="C388" s="12"/>
      <c r="D388" s="12"/>
      <c r="E388" s="12"/>
      <c r="F388" s="21"/>
      <c r="G388" s="16"/>
      <c r="H388" s="16"/>
      <c r="I388" s="16"/>
      <c r="J388" s="16"/>
      <c r="K388" s="7"/>
      <c r="L388" s="1"/>
    </row>
    <row r="389" spans="1:12" x14ac:dyDescent="0.25">
      <c r="A389" s="4"/>
      <c r="B389" s="12"/>
      <c r="C389" s="12"/>
      <c r="D389" s="12"/>
      <c r="E389" s="12"/>
      <c r="F389" s="21"/>
      <c r="G389" s="16"/>
      <c r="H389" s="16"/>
      <c r="I389" s="16"/>
      <c r="J389" s="16"/>
      <c r="K389" s="1"/>
      <c r="L389" s="1"/>
    </row>
    <row r="390" spans="1:12" x14ac:dyDescent="0.25">
      <c r="A390" s="4"/>
      <c r="B390" s="12"/>
      <c r="C390" s="12"/>
      <c r="D390" s="12"/>
      <c r="E390" s="12"/>
      <c r="F390" s="21"/>
      <c r="G390" s="16"/>
      <c r="H390" s="16"/>
      <c r="I390" s="16"/>
      <c r="J390" s="16"/>
      <c r="K390" s="7"/>
      <c r="L390" s="1"/>
    </row>
    <row r="391" spans="1:12" x14ac:dyDescent="0.25">
      <c r="A391" s="4"/>
      <c r="B391" s="12"/>
      <c r="C391" s="12"/>
      <c r="D391" s="12"/>
      <c r="E391" s="12"/>
      <c r="F391" s="21"/>
      <c r="G391" s="16"/>
      <c r="H391" s="16"/>
      <c r="I391" s="16"/>
      <c r="J391" s="16"/>
      <c r="K391" s="1"/>
      <c r="L391" s="1"/>
    </row>
    <row r="392" spans="1:12" x14ac:dyDescent="0.25">
      <c r="A392" s="4"/>
      <c r="B392" s="12"/>
      <c r="C392" s="12"/>
      <c r="D392" s="12"/>
      <c r="E392" s="12"/>
      <c r="F392" s="21"/>
      <c r="G392" s="16"/>
      <c r="H392" s="16"/>
      <c r="I392" s="16"/>
      <c r="J392" s="16"/>
      <c r="K392" s="7"/>
      <c r="L392" s="1"/>
    </row>
    <row r="393" spans="1:12" x14ac:dyDescent="0.25">
      <c r="A393" s="4"/>
      <c r="B393" s="12"/>
      <c r="C393" s="12"/>
      <c r="D393" s="12"/>
      <c r="E393" s="12"/>
      <c r="F393" s="21"/>
      <c r="G393" s="16"/>
      <c r="H393" s="16"/>
      <c r="I393" s="16"/>
      <c r="J393" s="16"/>
      <c r="K393" s="1"/>
      <c r="L393" s="1"/>
    </row>
    <row r="394" spans="1:12" x14ac:dyDescent="0.25">
      <c r="A394" s="4"/>
      <c r="B394" s="12"/>
      <c r="C394" s="12"/>
      <c r="D394" s="12"/>
      <c r="E394" s="12"/>
      <c r="F394" s="21"/>
      <c r="G394" s="16"/>
      <c r="H394" s="16"/>
      <c r="I394" s="16"/>
      <c r="J394" s="16"/>
      <c r="K394" s="7"/>
      <c r="L394" s="1"/>
    </row>
    <row r="395" spans="1:12" x14ac:dyDescent="0.25">
      <c r="A395" s="4"/>
      <c r="B395" s="12"/>
      <c r="C395" s="12"/>
      <c r="D395" s="12"/>
      <c r="E395" s="12"/>
      <c r="F395" s="21"/>
      <c r="G395" s="16"/>
      <c r="H395" s="16"/>
      <c r="I395" s="16"/>
      <c r="J395" s="16"/>
      <c r="K395" s="1"/>
      <c r="L395" s="1"/>
    </row>
    <row r="396" spans="1:12" x14ac:dyDescent="0.25">
      <c r="A396" s="4"/>
      <c r="B396" s="12"/>
      <c r="C396" s="12"/>
      <c r="D396" s="12"/>
      <c r="E396" s="12"/>
      <c r="F396" s="21"/>
      <c r="G396" s="16"/>
      <c r="H396" s="16"/>
      <c r="I396" s="16"/>
      <c r="J396" s="16"/>
      <c r="K396" s="7"/>
      <c r="L396" s="1"/>
    </row>
    <row r="397" spans="1:12" x14ac:dyDescent="0.25">
      <c r="A397" s="4"/>
      <c r="B397" s="12"/>
      <c r="C397" s="12"/>
      <c r="D397" s="12"/>
      <c r="E397" s="12"/>
      <c r="F397" s="21"/>
      <c r="G397" s="16"/>
      <c r="H397" s="16"/>
      <c r="I397" s="16"/>
      <c r="J397" s="16"/>
      <c r="K397" s="1"/>
      <c r="L397" s="1"/>
    </row>
    <row r="398" spans="1:12" x14ac:dyDescent="0.25">
      <c r="A398" s="4"/>
      <c r="B398" s="12"/>
      <c r="C398" s="12"/>
      <c r="D398" s="12"/>
      <c r="E398" s="12"/>
      <c r="F398" s="21"/>
      <c r="G398" s="16"/>
      <c r="H398" s="16"/>
      <c r="I398" s="16"/>
      <c r="J398" s="16"/>
      <c r="K398" s="7"/>
      <c r="L398" s="1"/>
    </row>
    <row r="399" spans="1:12" x14ac:dyDescent="0.25">
      <c r="A399" s="4"/>
      <c r="B399" s="12"/>
      <c r="C399" s="12"/>
      <c r="D399" s="12"/>
      <c r="E399" s="12"/>
      <c r="F399" s="21"/>
      <c r="G399" s="16"/>
      <c r="H399" s="16"/>
      <c r="I399" s="16"/>
      <c r="J399" s="16"/>
      <c r="K399" s="1"/>
      <c r="L399" s="1"/>
    </row>
    <row r="400" spans="1:12" x14ac:dyDescent="0.25">
      <c r="A400" s="4"/>
      <c r="B400" s="12"/>
      <c r="C400" s="12"/>
      <c r="D400" s="12"/>
      <c r="E400" s="12"/>
      <c r="F400" s="21"/>
      <c r="G400" s="16"/>
      <c r="H400" s="16"/>
      <c r="I400" s="16"/>
      <c r="J400" s="16"/>
      <c r="K400" s="7"/>
      <c r="L400" s="1"/>
    </row>
    <row r="401" spans="1:12" x14ac:dyDescent="0.25">
      <c r="A401" s="4"/>
      <c r="B401" s="12"/>
      <c r="C401" s="12"/>
      <c r="D401" s="12"/>
      <c r="E401" s="12"/>
      <c r="F401" s="21"/>
      <c r="G401" s="16"/>
      <c r="H401" s="16"/>
      <c r="I401" s="16"/>
      <c r="J401" s="16"/>
      <c r="K401" s="1"/>
      <c r="L401" s="1"/>
    </row>
    <row r="402" spans="1:12" x14ac:dyDescent="0.25">
      <c r="A402" s="4"/>
      <c r="B402" s="12"/>
      <c r="C402" s="12"/>
      <c r="D402" s="12"/>
      <c r="E402" s="12"/>
      <c r="F402" s="21"/>
      <c r="G402" s="16"/>
      <c r="H402" s="16"/>
      <c r="I402" s="16"/>
      <c r="J402" s="16"/>
      <c r="K402" s="7"/>
      <c r="L402" s="1"/>
    </row>
    <row r="403" spans="1:12" x14ac:dyDescent="0.25">
      <c r="A403" s="4"/>
      <c r="B403" s="12"/>
      <c r="C403" s="12"/>
      <c r="D403" s="12"/>
      <c r="E403" s="12"/>
      <c r="F403" s="21"/>
      <c r="G403" s="16"/>
      <c r="H403" s="16"/>
      <c r="I403" s="16"/>
      <c r="J403" s="16"/>
      <c r="K403" s="1"/>
      <c r="L403" s="1"/>
    </row>
    <row r="404" spans="1:12" x14ac:dyDescent="0.25">
      <c r="A404" s="4"/>
      <c r="B404" s="12"/>
      <c r="C404" s="12"/>
      <c r="D404" s="12"/>
      <c r="E404" s="12"/>
      <c r="F404" s="21"/>
      <c r="G404" s="16"/>
      <c r="H404" s="16"/>
      <c r="I404" s="16"/>
      <c r="J404" s="16"/>
      <c r="K404" s="7"/>
      <c r="L404" s="1"/>
    </row>
    <row r="405" spans="1:12" x14ac:dyDescent="0.25">
      <c r="A405" s="4"/>
      <c r="B405" s="12"/>
      <c r="C405" s="12"/>
      <c r="D405" s="12"/>
      <c r="E405" s="12"/>
      <c r="F405" s="21"/>
      <c r="G405" s="16"/>
      <c r="H405" s="16"/>
      <c r="I405" s="16"/>
      <c r="J405" s="16"/>
      <c r="K405" s="1"/>
      <c r="L405" s="1"/>
    </row>
    <row r="406" spans="1:12" x14ac:dyDescent="0.25">
      <c r="A406" s="4"/>
      <c r="B406" s="12"/>
      <c r="C406" s="12"/>
      <c r="D406" s="12"/>
      <c r="E406" s="12"/>
      <c r="F406" s="21"/>
      <c r="G406" s="16"/>
      <c r="H406" s="16"/>
      <c r="I406" s="16"/>
      <c r="J406" s="16"/>
      <c r="K406" s="7"/>
      <c r="L406" s="1"/>
    </row>
    <row r="407" spans="1:12" x14ac:dyDescent="0.25">
      <c r="A407" s="4"/>
      <c r="B407" s="12"/>
      <c r="C407" s="12"/>
      <c r="D407" s="12"/>
      <c r="E407" s="12"/>
      <c r="F407" s="21"/>
      <c r="G407" s="16"/>
      <c r="H407" s="16"/>
      <c r="I407" s="16"/>
      <c r="J407" s="16"/>
      <c r="K407" s="1"/>
      <c r="L407" s="1"/>
    </row>
    <row r="408" spans="1:12" x14ac:dyDescent="0.25">
      <c r="A408" s="4"/>
      <c r="B408" s="12"/>
      <c r="C408" s="12"/>
      <c r="D408" s="12"/>
      <c r="E408" s="12"/>
      <c r="F408" s="21"/>
      <c r="G408" s="16"/>
      <c r="H408" s="16"/>
      <c r="I408" s="16"/>
      <c r="J408" s="16"/>
      <c r="K408" s="7"/>
      <c r="L408" s="1"/>
    </row>
    <row r="409" spans="1:12" x14ac:dyDescent="0.25">
      <c r="A409" s="4"/>
      <c r="B409" s="12"/>
      <c r="C409" s="12"/>
      <c r="D409" s="12"/>
      <c r="E409" s="12"/>
      <c r="F409" s="21"/>
      <c r="G409" s="16"/>
      <c r="H409" s="16"/>
      <c r="I409" s="16"/>
      <c r="J409" s="16"/>
      <c r="K409" s="1"/>
      <c r="L409" s="1"/>
    </row>
    <row r="410" spans="1:12" x14ac:dyDescent="0.25">
      <c r="A410" s="4"/>
      <c r="B410" s="12"/>
      <c r="C410" s="12"/>
      <c r="D410" s="12"/>
      <c r="E410" s="12"/>
      <c r="F410" s="21"/>
      <c r="G410" s="16"/>
      <c r="H410" s="16"/>
      <c r="I410" s="16"/>
      <c r="J410" s="16"/>
      <c r="K410" s="7"/>
      <c r="L410" s="1"/>
    </row>
    <row r="411" spans="1:12" x14ac:dyDescent="0.25">
      <c r="A411" s="4"/>
      <c r="B411" s="12"/>
      <c r="C411" s="12"/>
      <c r="D411" s="12"/>
      <c r="E411" s="12"/>
      <c r="F411" s="21"/>
      <c r="G411" s="16"/>
      <c r="H411" s="16"/>
      <c r="I411" s="16"/>
      <c r="J411" s="16"/>
      <c r="K411" s="1"/>
      <c r="L411" s="1"/>
    </row>
    <row r="412" spans="1:12" x14ac:dyDescent="0.25">
      <c r="A412" s="4"/>
      <c r="B412" s="12"/>
      <c r="C412" s="12"/>
      <c r="D412" s="12"/>
      <c r="E412" s="12"/>
      <c r="F412" s="16"/>
      <c r="G412" s="16"/>
      <c r="H412" s="16"/>
      <c r="I412" s="16"/>
      <c r="J412" s="16"/>
      <c r="K412" s="7"/>
      <c r="L412" s="1"/>
    </row>
    <row r="413" spans="1:12" x14ac:dyDescent="0.25">
      <c r="A413" s="4"/>
      <c r="B413" s="12"/>
      <c r="C413" s="12"/>
      <c r="D413" s="12"/>
      <c r="E413" s="12"/>
      <c r="F413" s="16"/>
      <c r="G413" s="16"/>
      <c r="H413" s="16"/>
      <c r="I413" s="16"/>
      <c r="J413" s="16"/>
      <c r="K413" s="1"/>
      <c r="L413" s="1"/>
    </row>
    <row r="414" spans="1:12" x14ac:dyDescent="0.25">
      <c r="A414" s="4"/>
      <c r="B414" s="12"/>
      <c r="C414" s="12"/>
      <c r="D414" s="12"/>
      <c r="E414" s="12"/>
      <c r="F414" s="16"/>
      <c r="G414" s="16"/>
      <c r="H414" s="16"/>
      <c r="I414" s="16"/>
      <c r="J414" s="16"/>
      <c r="K414" s="7"/>
      <c r="L414" s="1"/>
    </row>
    <row r="415" spans="1:12" x14ac:dyDescent="0.25">
      <c r="A415" s="4"/>
      <c r="B415" s="12"/>
      <c r="C415" s="12"/>
      <c r="D415" s="12"/>
      <c r="E415" s="12"/>
      <c r="F415" s="16"/>
      <c r="G415" s="16"/>
      <c r="H415" s="16"/>
      <c r="I415" s="16"/>
      <c r="J415" s="16"/>
      <c r="K415" s="1"/>
      <c r="L415" s="1"/>
    </row>
    <row r="416" spans="1:12" x14ac:dyDescent="0.25">
      <c r="A416" s="4"/>
      <c r="B416" s="12"/>
      <c r="C416" s="12"/>
      <c r="D416" s="12"/>
      <c r="E416" s="12"/>
      <c r="F416" s="16"/>
      <c r="G416" s="16"/>
      <c r="H416" s="16"/>
      <c r="I416" s="16"/>
      <c r="J416" s="16"/>
      <c r="K416" s="7"/>
      <c r="L416" s="1"/>
    </row>
    <row r="417" spans="1:12" x14ac:dyDescent="0.25">
      <c r="A417" s="4"/>
      <c r="B417" s="12"/>
      <c r="C417" s="12"/>
      <c r="D417" s="12"/>
      <c r="E417" s="12"/>
      <c r="F417" s="16"/>
      <c r="G417" s="16"/>
      <c r="H417" s="16"/>
      <c r="I417" s="16"/>
      <c r="J417" s="16"/>
      <c r="K417" s="1"/>
      <c r="L417" s="1"/>
    </row>
    <row r="418" spans="1:12" x14ac:dyDescent="0.25">
      <c r="A418" s="4"/>
      <c r="B418" s="12"/>
      <c r="C418" s="12"/>
      <c r="D418" s="12"/>
      <c r="E418" s="12"/>
      <c r="F418" s="16"/>
      <c r="G418" s="16"/>
      <c r="H418" s="16"/>
      <c r="I418" s="16"/>
      <c r="J418" s="16"/>
      <c r="K418" s="7"/>
      <c r="L418" s="1"/>
    </row>
    <row r="419" spans="1:12" x14ac:dyDescent="0.25">
      <c r="A419" s="4"/>
      <c r="B419" s="12"/>
      <c r="C419" s="12"/>
      <c r="D419" s="12"/>
      <c r="E419" s="12"/>
      <c r="F419" s="16"/>
      <c r="G419" s="16"/>
      <c r="H419" s="16"/>
      <c r="I419" s="16"/>
      <c r="J419" s="16"/>
      <c r="K419" s="1"/>
      <c r="L419" s="1"/>
    </row>
    <row r="420" spans="1:12" x14ac:dyDescent="0.25">
      <c r="A420" s="4"/>
      <c r="B420" s="12"/>
      <c r="C420" s="12"/>
      <c r="D420" s="12"/>
      <c r="E420" s="12"/>
      <c r="F420" s="16"/>
      <c r="G420" s="16"/>
      <c r="H420" s="16"/>
      <c r="I420" s="16"/>
      <c r="J420" s="16"/>
      <c r="K420" s="7"/>
      <c r="L420" s="1"/>
    </row>
    <row r="421" spans="1:12" x14ac:dyDescent="0.25">
      <c r="A421" s="4"/>
      <c r="B421" s="12"/>
      <c r="C421" s="12"/>
      <c r="D421" s="12"/>
      <c r="E421" s="12"/>
      <c r="F421" s="16"/>
      <c r="G421" s="16"/>
      <c r="H421" s="16"/>
      <c r="I421" s="16"/>
      <c r="J421" s="16"/>
      <c r="K421" s="1"/>
      <c r="L421" s="1"/>
    </row>
    <row r="422" spans="1:12" x14ac:dyDescent="0.25">
      <c r="A422" s="4"/>
      <c r="B422" s="12"/>
      <c r="C422" s="12"/>
      <c r="D422" s="12"/>
      <c r="E422" s="12"/>
      <c r="F422" s="16"/>
      <c r="G422" s="16"/>
      <c r="H422" s="16"/>
      <c r="I422" s="16"/>
      <c r="J422" s="16"/>
      <c r="K422" s="7"/>
      <c r="L422" s="1"/>
    </row>
    <row r="423" spans="1:12" x14ac:dyDescent="0.25">
      <c r="A423" s="4"/>
      <c r="B423" s="12"/>
      <c r="C423" s="12"/>
      <c r="D423" s="12"/>
      <c r="E423" s="12"/>
      <c r="F423" s="16"/>
      <c r="G423" s="16"/>
      <c r="H423" s="16"/>
      <c r="I423" s="16"/>
      <c r="J423" s="16"/>
      <c r="K423" s="1"/>
      <c r="L423" s="1"/>
    </row>
    <row r="424" spans="1:12" x14ac:dyDescent="0.25">
      <c r="A424" s="4"/>
      <c r="B424" s="12"/>
      <c r="C424" s="12"/>
      <c r="D424" s="12"/>
      <c r="E424" s="12"/>
      <c r="F424" s="16"/>
      <c r="G424" s="16"/>
      <c r="H424" s="16"/>
      <c r="I424" s="16"/>
      <c r="J424" s="16"/>
      <c r="K424" s="7"/>
      <c r="L424" s="1"/>
    </row>
    <row r="425" spans="1:12" x14ac:dyDescent="0.25">
      <c r="A425" s="4"/>
      <c r="B425" s="12"/>
      <c r="C425" s="12"/>
      <c r="D425" s="12"/>
      <c r="E425" s="12"/>
      <c r="F425" s="16"/>
      <c r="G425" s="16"/>
      <c r="H425" s="16"/>
      <c r="I425" s="16"/>
      <c r="J425" s="16"/>
      <c r="K425" s="1"/>
      <c r="L425" s="1"/>
    </row>
    <row r="426" spans="1:12" x14ac:dyDescent="0.25">
      <c r="A426" s="4"/>
      <c r="B426" s="12"/>
      <c r="C426" s="12"/>
      <c r="D426" s="12"/>
      <c r="E426" s="12"/>
      <c r="F426" s="16"/>
      <c r="G426" s="16"/>
      <c r="H426" s="16"/>
      <c r="I426" s="16"/>
      <c r="J426" s="16"/>
      <c r="K426" s="7"/>
      <c r="L426" s="1"/>
    </row>
    <row r="427" spans="1:12" x14ac:dyDescent="0.25">
      <c r="A427" s="4"/>
      <c r="B427" s="12"/>
      <c r="C427" s="12"/>
      <c r="D427" s="12"/>
      <c r="E427" s="12"/>
      <c r="F427" s="16"/>
      <c r="G427" s="16"/>
      <c r="H427" s="16"/>
      <c r="I427" s="16"/>
      <c r="J427" s="16"/>
      <c r="K427" s="1"/>
      <c r="L427" s="1"/>
    </row>
    <row r="428" spans="1:12" x14ac:dyDescent="0.25">
      <c r="A428" s="4"/>
      <c r="B428" s="12"/>
      <c r="C428" s="12"/>
      <c r="D428" s="12"/>
      <c r="E428" s="12"/>
      <c r="F428" s="16"/>
      <c r="G428" s="16"/>
      <c r="H428" s="16"/>
      <c r="I428" s="16"/>
      <c r="J428" s="16"/>
      <c r="K428" s="7"/>
      <c r="L428" s="1"/>
    </row>
    <row r="429" spans="1:12" x14ac:dyDescent="0.25">
      <c r="A429" s="4"/>
      <c r="B429" s="12"/>
      <c r="C429" s="12"/>
      <c r="D429" s="12"/>
      <c r="E429" s="12"/>
      <c r="F429" s="16"/>
      <c r="G429" s="16"/>
      <c r="H429" s="16"/>
      <c r="I429" s="16"/>
      <c r="J429" s="16"/>
      <c r="K429" s="1"/>
      <c r="L429" s="1"/>
    </row>
    <row r="430" spans="1:12" x14ac:dyDescent="0.25">
      <c r="A430" s="4"/>
      <c r="B430" s="12"/>
      <c r="C430" s="12"/>
      <c r="D430" s="12"/>
      <c r="E430" s="12"/>
      <c r="F430" s="16"/>
      <c r="G430" s="16"/>
      <c r="H430" s="16"/>
      <c r="I430" s="16"/>
      <c r="J430" s="16"/>
      <c r="K430" s="7"/>
      <c r="L430" s="1"/>
    </row>
  </sheetData>
  <autoFilter ref="A3:P430" xr:uid="{00000000-0009-0000-0000-000006000000}"/>
  <printOptions gridLines="1"/>
  <pageMargins left="0.2" right="0.2" top="0.5" bottom="0" header="0.3" footer="0.3"/>
  <pageSetup scale="9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O68"/>
  <sheetViews>
    <sheetView zoomScale="90" zoomScaleNormal="90" workbookViewId="0">
      <selection activeCell="B28" sqref="B28"/>
    </sheetView>
  </sheetViews>
  <sheetFormatPr defaultColWidth="8.85546875" defaultRowHeight="12.75" x14ac:dyDescent="0.2"/>
  <cols>
    <col min="1" max="1" width="24.140625" style="38" customWidth="1"/>
    <col min="2" max="2" width="8.140625" style="38" customWidth="1"/>
    <col min="3" max="3" width="11" style="38" customWidth="1"/>
    <col min="4" max="4" width="3.28515625" style="40" customWidth="1"/>
    <col min="5" max="5" width="31.85546875" style="38" customWidth="1"/>
    <col min="6" max="8" width="8.85546875" style="38"/>
    <col min="9" max="9" width="3.28515625" style="40" customWidth="1"/>
    <col min="10" max="10" width="33" style="38" bestFit="1" customWidth="1"/>
    <col min="11" max="11" width="11" style="38" customWidth="1"/>
    <col min="12" max="12" width="36.5703125" style="38" customWidth="1"/>
    <col min="13" max="13" width="13.42578125" style="38" bestFit="1" customWidth="1"/>
    <col min="14" max="14" width="32.28515625" style="38" customWidth="1"/>
    <col min="15" max="15" width="12.28515625" style="38" customWidth="1"/>
    <col min="16" max="16384" width="8.85546875" style="38"/>
  </cols>
  <sheetData>
    <row r="1" spans="1:14" x14ac:dyDescent="0.2">
      <c r="A1" s="39" t="s">
        <v>328</v>
      </c>
      <c r="B1" s="39" t="s">
        <v>561</v>
      </c>
      <c r="C1" s="39" t="s">
        <v>2</v>
      </c>
      <c r="E1" s="39" t="s">
        <v>552</v>
      </c>
      <c r="F1" s="39" t="s">
        <v>553</v>
      </c>
      <c r="G1" s="39" t="s">
        <v>554</v>
      </c>
      <c r="H1" s="39" t="s">
        <v>344</v>
      </c>
      <c r="J1" s="39" t="s">
        <v>30</v>
      </c>
      <c r="K1" s="39" t="s">
        <v>2</v>
      </c>
      <c r="L1" s="39" t="s">
        <v>528</v>
      </c>
      <c r="M1" s="39" t="s">
        <v>529</v>
      </c>
      <c r="N1" s="39" t="s">
        <v>28</v>
      </c>
    </row>
    <row r="2" spans="1:14" x14ac:dyDescent="0.2">
      <c r="A2" s="38" t="s">
        <v>428</v>
      </c>
      <c r="B2" s="38" t="s">
        <v>578</v>
      </c>
      <c r="C2" s="38" t="s">
        <v>25</v>
      </c>
      <c r="D2" s="41"/>
      <c r="E2" s="42" t="s">
        <v>269</v>
      </c>
      <c r="F2" s="42" t="s">
        <v>7</v>
      </c>
      <c r="G2" s="42" t="s">
        <v>11</v>
      </c>
      <c r="H2" s="42" t="s">
        <v>581</v>
      </c>
      <c r="I2" s="41"/>
      <c r="J2" s="38" t="s">
        <v>574</v>
      </c>
      <c r="K2" s="38" t="s">
        <v>25</v>
      </c>
      <c r="L2" s="38" t="s">
        <v>575</v>
      </c>
      <c r="M2" s="38" t="s">
        <v>576</v>
      </c>
      <c r="N2" s="38" t="s">
        <v>577</v>
      </c>
    </row>
    <row r="3" spans="1:14" x14ac:dyDescent="0.2">
      <c r="A3" s="51" t="s">
        <v>211</v>
      </c>
      <c r="B3" s="49" t="s">
        <v>578</v>
      </c>
      <c r="C3" s="48" t="s">
        <v>25</v>
      </c>
      <c r="D3" s="41"/>
      <c r="E3" s="48" t="s">
        <v>133</v>
      </c>
      <c r="F3" s="48" t="s">
        <v>9</v>
      </c>
      <c r="G3" s="48" t="s">
        <v>572</v>
      </c>
      <c r="H3" s="48" t="s">
        <v>583</v>
      </c>
      <c r="I3" s="41"/>
      <c r="J3" s="38" t="s">
        <v>329</v>
      </c>
      <c r="K3" s="38" t="s">
        <v>7</v>
      </c>
      <c r="L3" s="38" t="s">
        <v>331</v>
      </c>
      <c r="M3" s="38" t="s">
        <v>330</v>
      </c>
      <c r="N3" s="38" t="s">
        <v>332</v>
      </c>
    </row>
    <row r="4" spans="1:14" x14ac:dyDescent="0.2">
      <c r="A4" s="38" t="s">
        <v>196</v>
      </c>
      <c r="B4" s="38" t="s">
        <v>578</v>
      </c>
      <c r="C4" s="38" t="s">
        <v>11</v>
      </c>
      <c r="D4" s="41"/>
      <c r="E4" s="38" t="s">
        <v>563</v>
      </c>
      <c r="F4" s="38" t="s">
        <v>11</v>
      </c>
      <c r="G4" s="38" t="s">
        <v>17</v>
      </c>
      <c r="H4" s="38" t="s">
        <v>583</v>
      </c>
      <c r="I4" s="41"/>
      <c r="J4" s="38" t="s">
        <v>337</v>
      </c>
      <c r="K4" s="38" t="s">
        <v>25</v>
      </c>
      <c r="L4" s="38" t="s">
        <v>339</v>
      </c>
      <c r="M4" s="38" t="s">
        <v>338</v>
      </c>
      <c r="N4" s="38" t="s">
        <v>546</v>
      </c>
    </row>
    <row r="5" spans="1:14" x14ac:dyDescent="0.2">
      <c r="A5" s="38" t="s">
        <v>550</v>
      </c>
      <c r="B5" s="38">
        <v>2021</v>
      </c>
      <c r="C5" s="38" t="s">
        <v>26</v>
      </c>
      <c r="E5" s="38" t="s">
        <v>51</v>
      </c>
      <c r="F5" s="38" t="s">
        <v>25</v>
      </c>
      <c r="G5" s="38" t="s">
        <v>17</v>
      </c>
      <c r="H5" s="38" t="s">
        <v>583</v>
      </c>
      <c r="J5" s="43" t="s">
        <v>366</v>
      </c>
      <c r="K5" s="43" t="s">
        <v>17</v>
      </c>
      <c r="L5" s="44" t="s">
        <v>569</v>
      </c>
      <c r="M5" s="38" t="s">
        <v>570</v>
      </c>
      <c r="N5" s="38" t="s">
        <v>571</v>
      </c>
    </row>
    <row r="6" spans="1:14" x14ac:dyDescent="0.2">
      <c r="A6" s="38" t="s">
        <v>287</v>
      </c>
      <c r="B6" s="38">
        <v>2021</v>
      </c>
      <c r="C6" s="38" t="s">
        <v>25</v>
      </c>
      <c r="E6" s="48" t="s">
        <v>153</v>
      </c>
      <c r="F6" s="48" t="s">
        <v>9</v>
      </c>
      <c r="G6" s="48" t="s">
        <v>572</v>
      </c>
      <c r="H6" s="48" t="s">
        <v>583</v>
      </c>
      <c r="J6" s="43" t="s">
        <v>368</v>
      </c>
      <c r="K6" s="43" t="s">
        <v>7</v>
      </c>
      <c r="L6" s="38" t="s">
        <v>530</v>
      </c>
      <c r="M6" s="38" t="s">
        <v>531</v>
      </c>
      <c r="N6" s="43" t="s">
        <v>532</v>
      </c>
    </row>
    <row r="7" spans="1:14" x14ac:dyDescent="0.2">
      <c r="A7" s="43" t="s">
        <v>147</v>
      </c>
      <c r="B7" s="38" t="s">
        <v>578</v>
      </c>
      <c r="C7" s="38" t="s">
        <v>9</v>
      </c>
      <c r="E7" s="38" t="s">
        <v>562</v>
      </c>
      <c r="F7" s="38" t="s">
        <v>7</v>
      </c>
      <c r="G7" s="38" t="s">
        <v>9</v>
      </c>
      <c r="H7" s="38" t="s">
        <v>583</v>
      </c>
      <c r="J7" s="43" t="s">
        <v>542</v>
      </c>
      <c r="K7" s="43" t="s">
        <v>25</v>
      </c>
      <c r="L7" s="38" t="s">
        <v>544</v>
      </c>
      <c r="M7" s="38" t="s">
        <v>555</v>
      </c>
      <c r="N7" s="38" t="s">
        <v>545</v>
      </c>
    </row>
    <row r="8" spans="1:14" x14ac:dyDescent="0.2">
      <c r="A8" s="38" t="s">
        <v>257</v>
      </c>
      <c r="B8" s="38" t="s">
        <v>578</v>
      </c>
      <c r="C8" s="38" t="s">
        <v>19</v>
      </c>
      <c r="E8" s="38" t="s">
        <v>148</v>
      </c>
      <c r="F8" s="38" t="s">
        <v>11</v>
      </c>
      <c r="G8" s="38" t="s">
        <v>7</v>
      </c>
      <c r="H8" s="38" t="s">
        <v>583</v>
      </c>
      <c r="J8" s="38" t="s">
        <v>318</v>
      </c>
      <c r="K8" s="38" t="s">
        <v>25</v>
      </c>
      <c r="L8" s="38" t="s">
        <v>320</v>
      </c>
      <c r="M8" s="38" t="s">
        <v>319</v>
      </c>
      <c r="N8" s="38" t="s">
        <v>321</v>
      </c>
    </row>
    <row r="9" spans="1:14" x14ac:dyDescent="0.2">
      <c r="A9" s="48" t="s">
        <v>213</v>
      </c>
      <c r="B9" s="49" t="s">
        <v>578</v>
      </c>
      <c r="C9" s="48" t="s">
        <v>14</v>
      </c>
      <c r="E9" s="42" t="s">
        <v>322</v>
      </c>
      <c r="F9" s="42" t="s">
        <v>579</v>
      </c>
      <c r="G9" s="42" t="s">
        <v>11</v>
      </c>
      <c r="H9" s="42" t="s">
        <v>581</v>
      </c>
      <c r="J9" s="43" t="s">
        <v>534</v>
      </c>
      <c r="K9" s="43" t="s">
        <v>25</v>
      </c>
      <c r="L9" s="44" t="s">
        <v>535</v>
      </c>
      <c r="M9" s="38" t="s">
        <v>536</v>
      </c>
      <c r="N9" s="38" t="s">
        <v>537</v>
      </c>
    </row>
    <row r="10" spans="1:14" x14ac:dyDescent="0.2">
      <c r="A10" s="38" t="s">
        <v>156</v>
      </c>
      <c r="B10" s="38">
        <v>2021</v>
      </c>
      <c r="C10" s="38" t="s">
        <v>25</v>
      </c>
      <c r="E10" s="50" t="s">
        <v>379</v>
      </c>
      <c r="F10" s="48" t="s">
        <v>7</v>
      </c>
      <c r="G10" s="48" t="s">
        <v>572</v>
      </c>
      <c r="H10" s="48" t="s">
        <v>583</v>
      </c>
      <c r="J10" s="43" t="s">
        <v>540</v>
      </c>
      <c r="K10" s="43" t="s">
        <v>7</v>
      </c>
      <c r="L10" s="38" t="s">
        <v>538</v>
      </c>
      <c r="M10" s="38" t="s">
        <v>539</v>
      </c>
      <c r="N10" s="38" t="s">
        <v>541</v>
      </c>
    </row>
    <row r="11" spans="1:14" x14ac:dyDescent="0.2">
      <c r="A11" s="38" t="s">
        <v>37</v>
      </c>
      <c r="B11" s="38">
        <v>2021</v>
      </c>
      <c r="C11" s="38" t="s">
        <v>7</v>
      </c>
      <c r="E11" s="51" t="s">
        <v>211</v>
      </c>
      <c r="F11" s="48" t="s">
        <v>25</v>
      </c>
      <c r="G11" s="48" t="s">
        <v>572</v>
      </c>
      <c r="H11" s="48" t="s">
        <v>583</v>
      </c>
      <c r="J11" s="38" t="s">
        <v>333</v>
      </c>
      <c r="K11" s="38" t="s">
        <v>25</v>
      </c>
      <c r="L11" s="38" t="s">
        <v>335</v>
      </c>
      <c r="M11" s="38" t="s">
        <v>334</v>
      </c>
      <c r="N11" s="38" t="s">
        <v>336</v>
      </c>
    </row>
    <row r="12" spans="1:14" x14ac:dyDescent="0.2">
      <c r="A12" s="43" t="s">
        <v>380</v>
      </c>
      <c r="B12" s="38" t="s">
        <v>578</v>
      </c>
      <c r="C12" s="38" t="s">
        <v>7</v>
      </c>
      <c r="E12" s="48" t="s">
        <v>213</v>
      </c>
      <c r="F12" s="48" t="s">
        <v>14</v>
      </c>
      <c r="G12" s="48" t="s">
        <v>572</v>
      </c>
      <c r="H12" s="48" t="s">
        <v>583</v>
      </c>
      <c r="J12" s="38" t="s">
        <v>322</v>
      </c>
      <c r="K12" s="38" t="s">
        <v>7</v>
      </c>
      <c r="L12" s="38" t="s">
        <v>324</v>
      </c>
      <c r="M12" s="38" t="s">
        <v>323</v>
      </c>
      <c r="N12" s="38" t="s">
        <v>325</v>
      </c>
    </row>
    <row r="13" spans="1:14" x14ac:dyDescent="0.2">
      <c r="A13" s="35" t="s">
        <v>54</v>
      </c>
      <c r="B13" s="46" t="s">
        <v>578</v>
      </c>
      <c r="C13" s="38" t="s">
        <v>25</v>
      </c>
      <c r="E13" s="51" t="s">
        <v>385</v>
      </c>
      <c r="F13" s="48" t="s">
        <v>14</v>
      </c>
      <c r="G13" s="48" t="s">
        <v>572</v>
      </c>
      <c r="H13" s="48" t="s">
        <v>583</v>
      </c>
      <c r="J13" s="43" t="s">
        <v>367</v>
      </c>
      <c r="K13" s="43" t="s">
        <v>17</v>
      </c>
      <c r="L13" s="44" t="s">
        <v>565</v>
      </c>
      <c r="M13" s="38" t="s">
        <v>566</v>
      </c>
      <c r="N13" s="38" t="s">
        <v>567</v>
      </c>
    </row>
    <row r="14" spans="1:14" x14ac:dyDescent="0.2">
      <c r="A14" s="48" t="s">
        <v>133</v>
      </c>
      <c r="B14" s="49" t="s">
        <v>578</v>
      </c>
      <c r="C14" s="48" t="s">
        <v>9</v>
      </c>
      <c r="E14" s="48" t="s">
        <v>278</v>
      </c>
      <c r="F14" s="48" t="s">
        <v>7</v>
      </c>
      <c r="G14" s="48" t="s">
        <v>572</v>
      </c>
      <c r="H14" s="48" t="s">
        <v>583</v>
      </c>
      <c r="J14" s="38" t="s">
        <v>585</v>
      </c>
      <c r="K14" s="38" t="s">
        <v>17</v>
      </c>
      <c r="L14" s="38" t="s">
        <v>587</v>
      </c>
      <c r="M14" s="42"/>
      <c r="N14" s="38" t="s">
        <v>586</v>
      </c>
    </row>
    <row r="15" spans="1:14" x14ac:dyDescent="0.2">
      <c r="A15" s="38" t="s">
        <v>563</v>
      </c>
      <c r="B15" s="38" t="s">
        <v>578</v>
      </c>
      <c r="C15" s="38" t="s">
        <v>11</v>
      </c>
      <c r="E15" s="51" t="s">
        <v>392</v>
      </c>
      <c r="F15" s="48" t="s">
        <v>11</v>
      </c>
      <c r="G15" s="48" t="s">
        <v>572</v>
      </c>
      <c r="H15" s="48" t="s">
        <v>583</v>
      </c>
      <c r="J15" s="38" t="s">
        <v>605</v>
      </c>
      <c r="K15" s="38" t="s">
        <v>17</v>
      </c>
      <c r="L15" s="42"/>
      <c r="M15" s="42"/>
      <c r="N15" s="42"/>
    </row>
    <row r="16" spans="1:14" ht="15" x14ac:dyDescent="0.25">
      <c r="A16" s="38" t="s">
        <v>241</v>
      </c>
      <c r="B16" s="38" t="s">
        <v>578</v>
      </c>
      <c r="C16" s="38" t="s">
        <v>7</v>
      </c>
      <c r="E16" s="51" t="s">
        <v>108</v>
      </c>
      <c r="F16" s="48" t="s">
        <v>7</v>
      </c>
      <c r="G16" s="48" t="s">
        <v>572</v>
      </c>
      <c r="H16" s="48" t="s">
        <v>583</v>
      </c>
      <c r="J16" s="38" t="s">
        <v>594</v>
      </c>
      <c r="K16" s="38" t="s">
        <v>17</v>
      </c>
      <c r="L16" s="52" t="s">
        <v>595</v>
      </c>
      <c r="M16" s="38" t="s">
        <v>596</v>
      </c>
      <c r="N16" s="38" t="s">
        <v>597</v>
      </c>
    </row>
    <row r="17" spans="1:14" x14ac:dyDescent="0.2">
      <c r="A17" s="43" t="s">
        <v>276</v>
      </c>
      <c r="B17" s="38" t="s">
        <v>578</v>
      </c>
      <c r="C17" s="38" t="s">
        <v>25</v>
      </c>
      <c r="E17" s="35" t="s">
        <v>266</v>
      </c>
      <c r="F17" s="38" t="s">
        <v>17</v>
      </c>
      <c r="G17" s="38" t="s">
        <v>11</v>
      </c>
      <c r="H17" s="38" t="s">
        <v>583</v>
      </c>
      <c r="J17" s="38" t="s">
        <v>598</v>
      </c>
      <c r="K17" s="38" t="s">
        <v>25</v>
      </c>
      <c r="L17" s="38" t="s">
        <v>601</v>
      </c>
      <c r="M17" s="38" t="s">
        <v>602</v>
      </c>
      <c r="N17" s="38" t="s">
        <v>603</v>
      </c>
    </row>
    <row r="18" spans="1:14" ht="15" x14ac:dyDescent="0.25">
      <c r="A18" s="45" t="s">
        <v>188</v>
      </c>
      <c r="B18" s="38" t="s">
        <v>578</v>
      </c>
      <c r="C18" s="38" t="s">
        <v>17</v>
      </c>
      <c r="E18" s="38" t="s">
        <v>130</v>
      </c>
      <c r="F18" s="38" t="s">
        <v>7</v>
      </c>
      <c r="G18" s="38" t="s">
        <v>11</v>
      </c>
      <c r="H18" s="38" t="s">
        <v>583</v>
      </c>
      <c r="J18" s="38" t="s">
        <v>606</v>
      </c>
      <c r="K18" s="38" t="s">
        <v>17</v>
      </c>
      <c r="L18" s="52" t="s">
        <v>618</v>
      </c>
      <c r="M18" s="38" t="s">
        <v>607</v>
      </c>
      <c r="N18" s="38" t="s">
        <v>608</v>
      </c>
    </row>
    <row r="19" spans="1:14" x14ac:dyDescent="0.2">
      <c r="A19" s="45" t="s">
        <v>189</v>
      </c>
      <c r="B19" s="38" t="s">
        <v>578</v>
      </c>
      <c r="C19" s="38" t="s">
        <v>17</v>
      </c>
      <c r="E19" s="35" t="s">
        <v>269</v>
      </c>
      <c r="F19" s="38" t="s">
        <v>7</v>
      </c>
      <c r="G19" s="38" t="s">
        <v>11</v>
      </c>
      <c r="H19" s="38" t="s">
        <v>583</v>
      </c>
      <c r="J19" s="38" t="s">
        <v>612</v>
      </c>
      <c r="K19" s="38" t="s">
        <v>25</v>
      </c>
      <c r="L19" s="38" t="s">
        <v>617</v>
      </c>
      <c r="M19" s="38" t="s">
        <v>616</v>
      </c>
      <c r="N19" s="38" t="s">
        <v>615</v>
      </c>
    </row>
    <row r="20" spans="1:14" x14ac:dyDescent="0.2">
      <c r="A20" s="38" t="s">
        <v>308</v>
      </c>
      <c r="B20" s="38" t="s">
        <v>578</v>
      </c>
      <c r="C20" s="38" t="s">
        <v>17</v>
      </c>
      <c r="E20" s="35" t="s">
        <v>432</v>
      </c>
      <c r="F20" s="38" t="s">
        <v>7</v>
      </c>
      <c r="G20" s="38" t="s">
        <v>11</v>
      </c>
      <c r="H20" s="38" t="s">
        <v>583</v>
      </c>
      <c r="J20" s="38" t="s">
        <v>611</v>
      </c>
      <c r="K20" s="38" t="s">
        <v>25</v>
      </c>
      <c r="L20" s="38" t="s">
        <v>620</v>
      </c>
      <c r="M20" s="38" t="s">
        <v>621</v>
      </c>
      <c r="N20" s="38" t="s">
        <v>619</v>
      </c>
    </row>
    <row r="21" spans="1:14" ht="15" x14ac:dyDescent="0.25">
      <c r="A21" s="38" t="s">
        <v>235</v>
      </c>
      <c r="B21" s="38">
        <v>2021</v>
      </c>
      <c r="C21" s="38" t="s">
        <v>19</v>
      </c>
      <c r="E21" s="48" t="s">
        <v>382</v>
      </c>
      <c r="F21" s="48" t="s">
        <v>9</v>
      </c>
      <c r="G21" s="48" t="s">
        <v>572</v>
      </c>
      <c r="H21" s="48" t="s">
        <v>583</v>
      </c>
      <c r="J21" s="38" t="s">
        <v>622</v>
      </c>
      <c r="K21" s="38" t="s">
        <v>25</v>
      </c>
      <c r="L21" s="52" t="s">
        <v>623</v>
      </c>
      <c r="M21" s="38" t="s">
        <v>624</v>
      </c>
      <c r="N21" s="38" t="s">
        <v>625</v>
      </c>
    </row>
    <row r="22" spans="1:14" x14ac:dyDescent="0.2">
      <c r="A22" s="38" t="s">
        <v>51</v>
      </c>
      <c r="B22" s="38" t="s">
        <v>578</v>
      </c>
      <c r="C22" s="38" t="s">
        <v>25</v>
      </c>
      <c r="E22" s="35" t="s">
        <v>295</v>
      </c>
      <c r="F22" s="38" t="s">
        <v>25</v>
      </c>
      <c r="G22" s="38" t="s">
        <v>9</v>
      </c>
      <c r="H22" s="38" t="s">
        <v>583</v>
      </c>
      <c r="J22" s="38" t="s">
        <v>627</v>
      </c>
      <c r="K22" s="38" t="s">
        <v>7</v>
      </c>
      <c r="L22" s="38" t="s">
        <v>628</v>
      </c>
      <c r="M22" s="38" t="s">
        <v>629</v>
      </c>
      <c r="N22" s="38" t="s">
        <v>630</v>
      </c>
    </row>
    <row r="23" spans="1:14" ht="15" x14ac:dyDescent="0.25">
      <c r="A23" s="51" t="s">
        <v>385</v>
      </c>
      <c r="B23" s="49" t="s">
        <v>578</v>
      </c>
      <c r="C23" s="48" t="s">
        <v>14</v>
      </c>
      <c r="E23" s="38" t="s">
        <v>109</v>
      </c>
      <c r="F23" s="38" t="s">
        <v>7</v>
      </c>
      <c r="G23" s="38" t="s">
        <v>17</v>
      </c>
      <c r="H23" s="38" t="s">
        <v>583</v>
      </c>
      <c r="J23" s="38" t="s">
        <v>631</v>
      </c>
      <c r="K23" s="38" t="s">
        <v>20</v>
      </c>
      <c r="L23" s="52" t="s">
        <v>634</v>
      </c>
      <c r="M23" s="38" t="s">
        <v>635</v>
      </c>
      <c r="N23" s="38" t="s">
        <v>633</v>
      </c>
    </row>
    <row r="24" spans="1:14" x14ac:dyDescent="0.2">
      <c r="A24" s="48" t="s">
        <v>278</v>
      </c>
      <c r="B24" s="49" t="s">
        <v>578</v>
      </c>
      <c r="C24" s="48" t="s">
        <v>7</v>
      </c>
      <c r="E24" s="50" t="s">
        <v>379</v>
      </c>
      <c r="F24" s="49" t="s">
        <v>7</v>
      </c>
      <c r="G24" s="48" t="s">
        <v>572</v>
      </c>
      <c r="H24" s="48" t="s">
        <v>583</v>
      </c>
      <c r="J24" s="38" t="s">
        <v>632</v>
      </c>
      <c r="K24" s="38" t="s">
        <v>20</v>
      </c>
      <c r="L24" s="38" t="s">
        <v>634</v>
      </c>
      <c r="M24" s="38" t="s">
        <v>635</v>
      </c>
      <c r="N24" s="38" t="s">
        <v>633</v>
      </c>
    </row>
    <row r="25" spans="1:14" ht="15" x14ac:dyDescent="0.25">
      <c r="A25" s="43" t="s">
        <v>209</v>
      </c>
      <c r="B25" s="46" t="s">
        <v>578</v>
      </c>
      <c r="C25" s="38" t="s">
        <v>9</v>
      </c>
      <c r="E25" s="48" t="s">
        <v>135</v>
      </c>
      <c r="F25" s="48" t="s">
        <v>16</v>
      </c>
      <c r="G25" s="48" t="s">
        <v>572</v>
      </c>
      <c r="H25" s="48" t="s">
        <v>583</v>
      </c>
      <c r="J25" s="38" t="s">
        <v>636</v>
      </c>
      <c r="K25" s="38" t="s">
        <v>17</v>
      </c>
      <c r="L25" s="52" t="s">
        <v>637</v>
      </c>
      <c r="M25" s="38" t="s">
        <v>638</v>
      </c>
      <c r="N25" s="38" t="s">
        <v>639</v>
      </c>
    </row>
    <row r="26" spans="1:14" x14ac:dyDescent="0.2">
      <c r="A26" s="38" t="s">
        <v>46</v>
      </c>
      <c r="B26" s="38">
        <v>2021</v>
      </c>
      <c r="C26" s="38" t="s">
        <v>17</v>
      </c>
      <c r="J26" s="38" t="s">
        <v>640</v>
      </c>
      <c r="K26" s="38" t="s">
        <v>25</v>
      </c>
      <c r="L26" s="38" t="s">
        <v>641</v>
      </c>
      <c r="M26" s="38" t="s">
        <v>642</v>
      </c>
      <c r="N26" s="38" t="s">
        <v>643</v>
      </c>
    </row>
    <row r="27" spans="1:14" x14ac:dyDescent="0.2">
      <c r="A27" s="35" t="s">
        <v>195</v>
      </c>
      <c r="B27" s="46" t="s">
        <v>578</v>
      </c>
      <c r="C27" s="38" t="s">
        <v>7</v>
      </c>
      <c r="J27" s="38" t="s">
        <v>645</v>
      </c>
      <c r="K27" s="38" t="s">
        <v>7</v>
      </c>
      <c r="L27" s="38" t="s">
        <v>647</v>
      </c>
      <c r="M27" s="38" t="s">
        <v>646</v>
      </c>
      <c r="N27" s="38" t="s">
        <v>648</v>
      </c>
    </row>
    <row r="28" spans="1:14" ht="15" x14ac:dyDescent="0.25">
      <c r="A28" s="48" t="s">
        <v>153</v>
      </c>
      <c r="B28" s="49" t="s">
        <v>578</v>
      </c>
      <c r="C28" s="48" t="s">
        <v>9</v>
      </c>
      <c r="J28" s="38" t="s">
        <v>649</v>
      </c>
      <c r="K28" s="38" t="s">
        <v>17</v>
      </c>
      <c r="L28" s="52" t="s">
        <v>650</v>
      </c>
      <c r="M28" s="38" t="s">
        <v>651</v>
      </c>
      <c r="N28" s="38" t="s">
        <v>652</v>
      </c>
    </row>
    <row r="29" spans="1:14" ht="15" x14ac:dyDescent="0.25">
      <c r="A29" s="38" t="s">
        <v>299</v>
      </c>
      <c r="B29" s="38">
        <v>2021</v>
      </c>
      <c r="C29" s="38" t="s">
        <v>26</v>
      </c>
      <c r="J29" s="38" t="s">
        <v>653</v>
      </c>
      <c r="K29" s="38" t="s">
        <v>20</v>
      </c>
      <c r="L29" s="52" t="s">
        <v>654</v>
      </c>
      <c r="M29" s="38" t="s">
        <v>655</v>
      </c>
      <c r="N29" s="38" t="s">
        <v>656</v>
      </c>
    </row>
    <row r="30" spans="1:14" ht="15" x14ac:dyDescent="0.25">
      <c r="A30" s="38" t="s">
        <v>342</v>
      </c>
      <c r="B30" s="38">
        <v>2021</v>
      </c>
      <c r="C30" s="38" t="s">
        <v>9</v>
      </c>
      <c r="J30" s="38" t="s">
        <v>658</v>
      </c>
      <c r="K30" s="38" t="s">
        <v>25</v>
      </c>
      <c r="L30" s="52" t="s">
        <v>659</v>
      </c>
      <c r="M30" s="38" t="s">
        <v>660</v>
      </c>
      <c r="N30" s="38" t="s">
        <v>661</v>
      </c>
    </row>
    <row r="31" spans="1:14" ht="15" x14ac:dyDescent="0.25">
      <c r="A31" s="43" t="s">
        <v>79</v>
      </c>
      <c r="B31" s="46" t="s">
        <v>578</v>
      </c>
      <c r="C31" s="38" t="s">
        <v>17</v>
      </c>
      <c r="J31" s="38" t="s">
        <v>663</v>
      </c>
      <c r="K31" s="38" t="s">
        <v>17</v>
      </c>
      <c r="L31" s="52" t="s">
        <v>664</v>
      </c>
      <c r="M31" s="38" t="s">
        <v>665</v>
      </c>
      <c r="N31" s="38" t="s">
        <v>666</v>
      </c>
    </row>
    <row r="32" spans="1:14" ht="15" x14ac:dyDescent="0.25">
      <c r="A32" s="38" t="s">
        <v>326</v>
      </c>
      <c r="B32" s="38">
        <v>2021</v>
      </c>
      <c r="C32" s="38" t="s">
        <v>17</v>
      </c>
      <c r="J32" s="38" t="s">
        <v>669</v>
      </c>
      <c r="K32" s="38" t="s">
        <v>17</v>
      </c>
      <c r="L32" s="52" t="s">
        <v>670</v>
      </c>
      <c r="M32" s="38" t="s">
        <v>671</v>
      </c>
      <c r="N32" s="38" t="s">
        <v>672</v>
      </c>
    </row>
    <row r="33" spans="1:15" x14ac:dyDescent="0.2">
      <c r="A33" s="51" t="s">
        <v>392</v>
      </c>
      <c r="B33" s="49" t="s">
        <v>578</v>
      </c>
      <c r="C33" s="48" t="s">
        <v>11</v>
      </c>
      <c r="J33" s="53" t="s">
        <v>676</v>
      </c>
      <c r="K33" s="53" t="s">
        <v>7</v>
      </c>
      <c r="L33" s="53" t="s">
        <v>678</v>
      </c>
      <c r="M33" s="53" t="s">
        <v>679</v>
      </c>
      <c r="N33" s="53" t="s">
        <v>677</v>
      </c>
      <c r="O33" s="53" t="s">
        <v>599</v>
      </c>
    </row>
    <row r="34" spans="1:15" x14ac:dyDescent="0.2">
      <c r="A34" s="35" t="s">
        <v>82</v>
      </c>
      <c r="B34" s="46" t="s">
        <v>578</v>
      </c>
      <c r="C34" s="38" t="s">
        <v>17</v>
      </c>
      <c r="J34" s="53" t="s">
        <v>682</v>
      </c>
      <c r="K34" s="53" t="s">
        <v>25</v>
      </c>
      <c r="L34" s="53" t="s">
        <v>683</v>
      </c>
      <c r="M34" s="53" t="s">
        <v>681</v>
      </c>
      <c r="N34" s="53" t="s">
        <v>684</v>
      </c>
      <c r="O34" s="53" t="s">
        <v>599</v>
      </c>
    </row>
    <row r="35" spans="1:15" ht="15" x14ac:dyDescent="0.25">
      <c r="A35" s="43" t="s">
        <v>305</v>
      </c>
      <c r="B35" s="38">
        <v>2021</v>
      </c>
      <c r="C35" s="38" t="s">
        <v>11</v>
      </c>
      <c r="J35" s="53" t="s">
        <v>685</v>
      </c>
      <c r="K35" s="53" t="s">
        <v>25</v>
      </c>
      <c r="L35" s="54" t="s">
        <v>687</v>
      </c>
      <c r="M35" s="53" t="s">
        <v>688</v>
      </c>
      <c r="N35" s="53" t="s">
        <v>689</v>
      </c>
      <c r="O35" s="53" t="s">
        <v>599</v>
      </c>
    </row>
    <row r="36" spans="1:15" ht="15" x14ac:dyDescent="0.25">
      <c r="A36" s="51" t="s">
        <v>108</v>
      </c>
      <c r="B36" s="49" t="s">
        <v>578</v>
      </c>
      <c r="C36" s="48" t="s">
        <v>7</v>
      </c>
      <c r="J36" s="53" t="s">
        <v>690</v>
      </c>
      <c r="K36" s="53" t="s">
        <v>25</v>
      </c>
      <c r="L36" s="54" t="s">
        <v>692</v>
      </c>
      <c r="M36" s="53" t="s">
        <v>693</v>
      </c>
      <c r="N36" s="53" t="s">
        <v>694</v>
      </c>
      <c r="O36" s="53" t="s">
        <v>599</v>
      </c>
    </row>
    <row r="37" spans="1:15" ht="15" x14ac:dyDescent="0.25">
      <c r="A37" s="35" t="s">
        <v>74</v>
      </c>
      <c r="B37" s="46" t="s">
        <v>578</v>
      </c>
      <c r="C37" s="38" t="s">
        <v>11</v>
      </c>
      <c r="J37" s="53" t="s">
        <v>698</v>
      </c>
      <c r="K37" s="53" t="s">
        <v>7</v>
      </c>
      <c r="L37" s="54" t="s">
        <v>699</v>
      </c>
      <c r="M37" s="53" t="s">
        <v>700</v>
      </c>
      <c r="N37" s="53" t="s">
        <v>701</v>
      </c>
      <c r="O37" s="53" t="s">
        <v>599</v>
      </c>
    </row>
    <row r="38" spans="1:15" x14ac:dyDescent="0.2">
      <c r="A38" s="35" t="s">
        <v>62</v>
      </c>
      <c r="B38" s="46" t="s">
        <v>578</v>
      </c>
      <c r="C38" s="38" t="s">
        <v>9</v>
      </c>
      <c r="J38" s="55" t="s">
        <v>705</v>
      </c>
      <c r="K38" s="53" t="s">
        <v>25</v>
      </c>
      <c r="L38" s="53" t="s">
        <v>712</v>
      </c>
      <c r="M38" s="53" t="s">
        <v>713</v>
      </c>
      <c r="N38" s="53" t="s">
        <v>714</v>
      </c>
      <c r="O38" s="53" t="s">
        <v>599</v>
      </c>
    </row>
    <row r="39" spans="1:15" x14ac:dyDescent="0.2">
      <c r="A39" s="35" t="s">
        <v>270</v>
      </c>
      <c r="B39" s="46" t="s">
        <v>578</v>
      </c>
      <c r="C39" s="38" t="s">
        <v>25</v>
      </c>
      <c r="J39" s="53" t="s">
        <v>706</v>
      </c>
      <c r="K39" s="53" t="s">
        <v>25</v>
      </c>
      <c r="L39" s="53" t="s">
        <v>715</v>
      </c>
      <c r="M39" s="53" t="s">
        <v>716</v>
      </c>
      <c r="N39" s="53" t="s">
        <v>717</v>
      </c>
      <c r="O39" s="53" t="s">
        <v>599</v>
      </c>
    </row>
    <row r="40" spans="1:15" x14ac:dyDescent="0.2">
      <c r="A40" s="35" t="s">
        <v>260</v>
      </c>
      <c r="B40" s="46" t="s">
        <v>578</v>
      </c>
      <c r="C40" s="38" t="s">
        <v>7</v>
      </c>
      <c r="J40" s="53" t="s">
        <v>707</v>
      </c>
      <c r="K40" s="53" t="s">
        <v>7</v>
      </c>
      <c r="L40" s="53" t="s">
        <v>718</v>
      </c>
      <c r="M40" s="53" t="s">
        <v>719</v>
      </c>
      <c r="N40" s="53" t="s">
        <v>720</v>
      </c>
      <c r="O40" s="53" t="s">
        <v>599</v>
      </c>
    </row>
    <row r="41" spans="1:15" x14ac:dyDescent="0.2">
      <c r="A41" s="38" t="s">
        <v>292</v>
      </c>
      <c r="B41" s="46" t="s">
        <v>578</v>
      </c>
      <c r="C41" s="38" t="s">
        <v>19</v>
      </c>
      <c r="J41" s="53" t="s">
        <v>709</v>
      </c>
      <c r="K41" s="53" t="s">
        <v>7</v>
      </c>
      <c r="L41" s="53" t="s">
        <v>721</v>
      </c>
      <c r="M41" s="53" t="s">
        <v>722</v>
      </c>
      <c r="N41" s="53" t="s">
        <v>723</v>
      </c>
      <c r="O41" s="53" t="s">
        <v>599</v>
      </c>
    </row>
    <row r="42" spans="1:15" ht="15" x14ac:dyDescent="0.25">
      <c r="A42" s="35" t="s">
        <v>209</v>
      </c>
      <c r="B42" s="46" t="s">
        <v>578</v>
      </c>
      <c r="C42" s="38" t="s">
        <v>9</v>
      </c>
      <c r="J42" s="53" t="s">
        <v>710</v>
      </c>
      <c r="K42" s="53" t="s">
        <v>7</v>
      </c>
      <c r="L42" s="54" t="s">
        <v>724</v>
      </c>
      <c r="M42" s="53" t="s">
        <v>725</v>
      </c>
      <c r="N42" s="53" t="s">
        <v>726</v>
      </c>
      <c r="O42" s="53" t="s">
        <v>599</v>
      </c>
    </row>
    <row r="43" spans="1:15" x14ac:dyDescent="0.2">
      <c r="A43" s="38" t="s">
        <v>137</v>
      </c>
      <c r="B43" s="46" t="s">
        <v>578</v>
      </c>
      <c r="C43" s="38" t="s">
        <v>16</v>
      </c>
    </row>
    <row r="44" spans="1:15" x14ac:dyDescent="0.2">
      <c r="A44" s="38" t="s">
        <v>71</v>
      </c>
      <c r="B44" s="46" t="s">
        <v>578</v>
      </c>
      <c r="C44" s="38" t="s">
        <v>19</v>
      </c>
    </row>
    <row r="45" spans="1:15" ht="15" x14ac:dyDescent="0.25">
      <c r="A45" s="35" t="s">
        <v>286</v>
      </c>
      <c r="B45" s="46" t="s">
        <v>578</v>
      </c>
      <c r="C45" s="17" t="s">
        <v>25</v>
      </c>
    </row>
    <row r="46" spans="1:15" x14ac:dyDescent="0.2">
      <c r="A46" s="35" t="s">
        <v>167</v>
      </c>
      <c r="B46" s="46" t="s">
        <v>578</v>
      </c>
      <c r="C46" s="38" t="s">
        <v>11</v>
      </c>
    </row>
    <row r="47" spans="1:15" x14ac:dyDescent="0.2">
      <c r="A47" s="38" t="s">
        <v>290</v>
      </c>
      <c r="B47" s="46" t="s">
        <v>578</v>
      </c>
      <c r="C47" s="38" t="s">
        <v>25</v>
      </c>
    </row>
    <row r="48" spans="1:15" x14ac:dyDescent="0.2">
      <c r="A48" s="35" t="s">
        <v>56</v>
      </c>
      <c r="B48" s="46" t="s">
        <v>578</v>
      </c>
      <c r="C48" s="38" t="s">
        <v>11</v>
      </c>
    </row>
    <row r="49" spans="1:3" x14ac:dyDescent="0.2">
      <c r="A49" s="38" t="s">
        <v>232</v>
      </c>
      <c r="B49" s="46" t="s">
        <v>578</v>
      </c>
      <c r="C49" s="38" t="s">
        <v>19</v>
      </c>
    </row>
    <row r="50" spans="1:3" x14ac:dyDescent="0.2">
      <c r="A50" s="38" t="s">
        <v>190</v>
      </c>
      <c r="B50" s="46" t="s">
        <v>578</v>
      </c>
      <c r="C50" s="38" t="s">
        <v>17</v>
      </c>
    </row>
    <row r="51" spans="1:3" x14ac:dyDescent="0.2">
      <c r="A51" s="48" t="s">
        <v>382</v>
      </c>
      <c r="B51" s="49" t="s">
        <v>578</v>
      </c>
      <c r="C51" s="48" t="s">
        <v>9</v>
      </c>
    </row>
    <row r="52" spans="1:3" x14ac:dyDescent="0.2">
      <c r="A52" s="35" t="s">
        <v>279</v>
      </c>
      <c r="B52" s="46" t="s">
        <v>578</v>
      </c>
      <c r="C52" s="35" t="s">
        <v>9</v>
      </c>
    </row>
    <row r="53" spans="1:3" x14ac:dyDescent="0.2">
      <c r="A53" s="35" t="s">
        <v>640</v>
      </c>
      <c r="B53" s="46" t="s">
        <v>578</v>
      </c>
      <c r="C53" s="35" t="s">
        <v>25</v>
      </c>
    </row>
    <row r="54" spans="1:3" x14ac:dyDescent="0.2">
      <c r="A54" s="35" t="s">
        <v>243</v>
      </c>
      <c r="B54" s="46" t="s">
        <v>578</v>
      </c>
      <c r="C54" s="35" t="s">
        <v>17</v>
      </c>
    </row>
    <row r="55" spans="1:3" x14ac:dyDescent="0.2">
      <c r="A55" s="35" t="s">
        <v>64</v>
      </c>
      <c r="B55" s="46" t="s">
        <v>578</v>
      </c>
      <c r="C55" s="35" t="s">
        <v>9</v>
      </c>
    </row>
    <row r="56" spans="1:3" x14ac:dyDescent="0.2">
      <c r="A56" s="35" t="s">
        <v>115</v>
      </c>
      <c r="B56" s="46" t="s">
        <v>578</v>
      </c>
      <c r="C56" s="35" t="s">
        <v>17</v>
      </c>
    </row>
    <row r="57" spans="1:3" x14ac:dyDescent="0.2">
      <c r="A57" s="51" t="s">
        <v>379</v>
      </c>
      <c r="B57" s="49" t="s">
        <v>578</v>
      </c>
      <c r="C57" s="51" t="s">
        <v>7</v>
      </c>
    </row>
    <row r="58" spans="1:3" x14ac:dyDescent="0.2">
      <c r="A58" s="51" t="s">
        <v>135</v>
      </c>
      <c r="B58" s="49" t="s">
        <v>578</v>
      </c>
      <c r="C58" s="51" t="s">
        <v>16</v>
      </c>
    </row>
    <row r="59" spans="1:3" x14ac:dyDescent="0.2">
      <c r="A59" s="35" t="s">
        <v>75</v>
      </c>
      <c r="B59" s="46" t="s">
        <v>578</v>
      </c>
      <c r="C59" s="35" t="s">
        <v>11</v>
      </c>
    </row>
    <row r="60" spans="1:3" x14ac:dyDescent="0.2">
      <c r="A60" s="35" t="s">
        <v>259</v>
      </c>
      <c r="B60" s="46" t="s">
        <v>578</v>
      </c>
      <c r="C60" s="35" t="s">
        <v>17</v>
      </c>
    </row>
    <row r="61" spans="1:3" x14ac:dyDescent="0.2">
      <c r="A61" s="35" t="s">
        <v>178</v>
      </c>
      <c r="B61" s="46" t="s">
        <v>578</v>
      </c>
      <c r="C61" s="35" t="s">
        <v>9</v>
      </c>
    </row>
    <row r="62" spans="1:3" x14ac:dyDescent="0.2">
      <c r="A62" s="35" t="s">
        <v>303</v>
      </c>
      <c r="B62" s="46" t="s">
        <v>578</v>
      </c>
      <c r="C62" s="35" t="s">
        <v>17</v>
      </c>
    </row>
    <row r="63" spans="1:3" x14ac:dyDescent="0.2">
      <c r="A63" s="35" t="s">
        <v>302</v>
      </c>
      <c r="B63" s="46" t="s">
        <v>578</v>
      </c>
      <c r="C63" s="35" t="s">
        <v>9</v>
      </c>
    </row>
    <row r="64" spans="1:3" x14ac:dyDescent="0.2">
      <c r="A64" s="35" t="s">
        <v>310</v>
      </c>
      <c r="B64" s="46" t="s">
        <v>578</v>
      </c>
      <c r="C64" s="35" t="s">
        <v>17</v>
      </c>
    </row>
    <row r="65" spans="1:3" x14ac:dyDescent="0.2">
      <c r="A65" s="35" t="s">
        <v>202</v>
      </c>
      <c r="B65" s="46" t="s">
        <v>578</v>
      </c>
      <c r="C65" s="35" t="s">
        <v>7</v>
      </c>
    </row>
    <row r="66" spans="1:3" x14ac:dyDescent="0.2">
      <c r="A66" s="38" t="s">
        <v>211</v>
      </c>
      <c r="B66" s="46" t="s">
        <v>578</v>
      </c>
      <c r="C66" s="38" t="s">
        <v>19</v>
      </c>
    </row>
    <row r="67" spans="1:3" x14ac:dyDescent="0.2">
      <c r="A67" s="35" t="s">
        <v>391</v>
      </c>
      <c r="B67" s="46" t="s">
        <v>578</v>
      </c>
      <c r="C67" s="38" t="s">
        <v>25</v>
      </c>
    </row>
    <row r="68" spans="1:3" x14ac:dyDescent="0.2">
      <c r="A68" s="38" t="s">
        <v>63</v>
      </c>
      <c r="B68" s="46" t="s">
        <v>578</v>
      </c>
      <c r="C68" s="38" t="s">
        <v>9</v>
      </c>
    </row>
  </sheetData>
  <autoFilter ref="A1:C22" xr:uid="{00000000-0009-0000-0000-000007000000}">
    <sortState xmlns:xlrd2="http://schemas.microsoft.com/office/spreadsheetml/2017/richdata2" ref="A2:C39">
      <sortCondition ref="A1:A23"/>
    </sortState>
  </autoFilter>
  <hyperlinks>
    <hyperlink ref="L9" r:id="rId1" xr:uid="{00000000-0004-0000-0700-000000000000}"/>
    <hyperlink ref="L13" r:id="rId2" xr:uid="{00000000-0004-0000-0700-000001000000}"/>
    <hyperlink ref="L5" r:id="rId3" xr:uid="{00000000-0004-0000-0700-000002000000}"/>
    <hyperlink ref="L16" r:id="rId4" xr:uid="{00000000-0004-0000-0700-000003000000}"/>
    <hyperlink ref="L18" r:id="rId5" xr:uid="{00000000-0004-0000-0700-000004000000}"/>
    <hyperlink ref="L21" r:id="rId6" xr:uid="{00000000-0004-0000-0700-000005000000}"/>
    <hyperlink ref="L23" r:id="rId7" xr:uid="{00000000-0004-0000-0700-000006000000}"/>
    <hyperlink ref="L25" r:id="rId8" xr:uid="{00000000-0004-0000-0700-000007000000}"/>
    <hyperlink ref="L28" r:id="rId9" xr:uid="{00000000-0004-0000-0700-000008000000}"/>
    <hyperlink ref="L29" r:id="rId10" xr:uid="{00000000-0004-0000-0700-000009000000}"/>
    <hyperlink ref="L30" r:id="rId11" xr:uid="{00000000-0004-0000-0700-00000A000000}"/>
    <hyperlink ref="L31" r:id="rId12" xr:uid="{00000000-0004-0000-0700-00000B000000}"/>
    <hyperlink ref="L32" r:id="rId13" xr:uid="{00000000-0004-0000-0700-00000C000000}"/>
    <hyperlink ref="L35" r:id="rId14" xr:uid="{00000000-0004-0000-0700-00000D000000}"/>
    <hyperlink ref="L36" r:id="rId15" xr:uid="{00000000-0004-0000-0700-00000E000000}"/>
    <hyperlink ref="L37" r:id="rId16" xr:uid="{00000000-0004-0000-0700-00000F000000}"/>
    <hyperlink ref="L42" r:id="rId17" xr:uid="{00000000-0004-0000-0700-000010000000}"/>
  </hyperlinks>
  <pageMargins left="0.7" right="0.7" top="0.75" bottom="0.75" header="0.3" footer="0.3"/>
  <pageSetup orientation="portrait"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D89"/>
  <sheetViews>
    <sheetView zoomScale="80" zoomScaleNormal="80" workbookViewId="0">
      <pane ySplit="1" topLeftCell="A2" activePane="bottomLeft" state="frozen"/>
      <selection pane="bottomLeft" activeCell="A89" sqref="A89"/>
    </sheetView>
  </sheetViews>
  <sheetFormatPr defaultRowHeight="15" x14ac:dyDescent="0.25"/>
  <cols>
    <col min="1" max="1" width="27.140625" customWidth="1"/>
    <col min="2" max="2" width="17.7109375" customWidth="1"/>
    <col min="3" max="3" width="30.5703125" customWidth="1"/>
    <col min="4" max="4" width="73" customWidth="1"/>
  </cols>
  <sheetData>
    <row r="1" spans="1:4" s="6" customFormat="1" x14ac:dyDescent="0.25">
      <c r="A1" s="11" t="s">
        <v>668</v>
      </c>
      <c r="B1" s="11" t="s">
        <v>584</v>
      </c>
      <c r="C1" s="11" t="s">
        <v>674</v>
      </c>
      <c r="D1" s="11" t="s">
        <v>697</v>
      </c>
    </row>
    <row r="2" spans="1:4" x14ac:dyDescent="0.25">
      <c r="A2" t="s">
        <v>653</v>
      </c>
      <c r="B2" t="s">
        <v>20</v>
      </c>
      <c r="C2" t="s">
        <v>675</v>
      </c>
    </row>
    <row r="3" spans="1:4" x14ac:dyDescent="0.25">
      <c r="A3" t="s">
        <v>24</v>
      </c>
      <c r="B3" t="s">
        <v>25</v>
      </c>
      <c r="C3" t="s">
        <v>675</v>
      </c>
    </row>
    <row r="4" spans="1:4" x14ac:dyDescent="0.25">
      <c r="A4" t="s">
        <v>598</v>
      </c>
      <c r="B4" t="s">
        <v>25</v>
      </c>
      <c r="C4" t="s">
        <v>675</v>
      </c>
    </row>
    <row r="5" spans="1:4" x14ac:dyDescent="0.25">
      <c r="A5" t="s">
        <v>813</v>
      </c>
      <c r="B5" t="s">
        <v>19</v>
      </c>
      <c r="C5" t="s">
        <v>675</v>
      </c>
    </row>
    <row r="6" spans="1:4" x14ac:dyDescent="0.25">
      <c r="A6" t="s">
        <v>696</v>
      </c>
      <c r="B6" t="s">
        <v>17</v>
      </c>
      <c r="C6" t="s">
        <v>675</v>
      </c>
    </row>
    <row r="7" spans="1:4" x14ac:dyDescent="0.25">
      <c r="A7" t="s">
        <v>274</v>
      </c>
      <c r="B7" t="s">
        <v>25</v>
      </c>
      <c r="C7" t="s">
        <v>675</v>
      </c>
    </row>
    <row r="8" spans="1:4" x14ac:dyDescent="0.25">
      <c r="A8" t="s">
        <v>730</v>
      </c>
      <c r="B8" t="s">
        <v>25</v>
      </c>
      <c r="C8" t="s">
        <v>675</v>
      </c>
    </row>
    <row r="9" spans="1:4" x14ac:dyDescent="0.25">
      <c r="A9" t="s">
        <v>819</v>
      </c>
      <c r="B9" t="s">
        <v>25</v>
      </c>
      <c r="C9" t="s">
        <v>579</v>
      </c>
      <c r="D9" t="s">
        <v>875</v>
      </c>
    </row>
    <row r="10" spans="1:4" x14ac:dyDescent="0.25">
      <c r="A10" t="s">
        <v>822</v>
      </c>
      <c r="B10" t="s">
        <v>17</v>
      </c>
      <c r="C10" t="s">
        <v>579</v>
      </c>
    </row>
    <row r="11" spans="1:4" x14ac:dyDescent="0.25">
      <c r="A11" t="s">
        <v>262</v>
      </c>
      <c r="B11" t="s">
        <v>7</v>
      </c>
      <c r="C11" t="s">
        <v>830</v>
      </c>
    </row>
    <row r="12" spans="1:4" x14ac:dyDescent="0.25">
      <c r="A12" s="4" t="s">
        <v>246</v>
      </c>
      <c r="B12" t="s">
        <v>7</v>
      </c>
      <c r="C12" t="s">
        <v>675</v>
      </c>
    </row>
    <row r="13" spans="1:4" x14ac:dyDescent="0.25">
      <c r="A13" t="s">
        <v>814</v>
      </c>
      <c r="B13" t="s">
        <v>25</v>
      </c>
      <c r="C13" t="s">
        <v>579</v>
      </c>
      <c r="D13" t="s">
        <v>875</v>
      </c>
    </row>
    <row r="14" spans="1:4" x14ac:dyDescent="0.25">
      <c r="A14" t="s">
        <v>831</v>
      </c>
      <c r="B14" t="s">
        <v>11</v>
      </c>
      <c r="C14" t="s">
        <v>675</v>
      </c>
    </row>
    <row r="15" spans="1:4" x14ac:dyDescent="0.25">
      <c r="A15" t="s">
        <v>818</v>
      </c>
      <c r="B15" t="s">
        <v>25</v>
      </c>
      <c r="C15" t="s">
        <v>579</v>
      </c>
      <c r="D15" t="s">
        <v>875</v>
      </c>
    </row>
    <row r="16" spans="1:4" x14ac:dyDescent="0.25">
      <c r="A16" t="s">
        <v>774</v>
      </c>
      <c r="B16" t="s">
        <v>17</v>
      </c>
      <c r="C16" t="s">
        <v>675</v>
      </c>
    </row>
    <row r="17" spans="1:4" x14ac:dyDescent="0.25">
      <c r="A17" t="s">
        <v>834</v>
      </c>
      <c r="B17" t="s">
        <v>25</v>
      </c>
      <c r="C17" t="s">
        <v>835</v>
      </c>
      <c r="D17" t="s">
        <v>836</v>
      </c>
    </row>
    <row r="18" spans="1:4" x14ac:dyDescent="0.25">
      <c r="A18" t="s">
        <v>837</v>
      </c>
      <c r="B18" t="s">
        <v>7</v>
      </c>
      <c r="C18" t="s">
        <v>838</v>
      </c>
    </row>
    <row r="19" spans="1:4" x14ac:dyDescent="0.25">
      <c r="A19" s="4" t="s">
        <v>288</v>
      </c>
      <c r="B19" t="s">
        <v>26</v>
      </c>
      <c r="C19" t="s">
        <v>847</v>
      </c>
    </row>
    <row r="20" spans="1:4" x14ac:dyDescent="0.25">
      <c r="A20" t="s">
        <v>777</v>
      </c>
      <c r="B20" t="s">
        <v>29</v>
      </c>
      <c r="C20" t="s">
        <v>839</v>
      </c>
    </row>
    <row r="21" spans="1:4" x14ac:dyDescent="0.25">
      <c r="A21" s="35" t="s">
        <v>706</v>
      </c>
      <c r="B21" t="s">
        <v>25</v>
      </c>
      <c r="C21" t="s">
        <v>675</v>
      </c>
    </row>
    <row r="22" spans="1:4" x14ac:dyDescent="0.25">
      <c r="A22" t="s">
        <v>108</v>
      </c>
      <c r="B22" t="s">
        <v>7</v>
      </c>
      <c r="C22" t="s">
        <v>854</v>
      </c>
    </row>
    <row r="23" spans="1:4" x14ac:dyDescent="0.25">
      <c r="A23" t="s">
        <v>133</v>
      </c>
      <c r="B23" t="s">
        <v>9</v>
      </c>
      <c r="C23" t="s">
        <v>433</v>
      </c>
    </row>
    <row r="24" spans="1:4" x14ac:dyDescent="0.25">
      <c r="A24" s="4" t="s">
        <v>707</v>
      </c>
      <c r="B24" t="s">
        <v>7</v>
      </c>
      <c r="C24" t="s">
        <v>841</v>
      </c>
    </row>
    <row r="25" spans="1:4" x14ac:dyDescent="0.25">
      <c r="A25" t="s">
        <v>842</v>
      </c>
      <c r="B25" t="s">
        <v>25</v>
      </c>
      <c r="C25" t="s">
        <v>579</v>
      </c>
      <c r="D25" t="s">
        <v>843</v>
      </c>
    </row>
    <row r="26" spans="1:4" x14ac:dyDescent="0.25">
      <c r="A26" t="s">
        <v>88</v>
      </c>
      <c r="B26" t="s">
        <v>9</v>
      </c>
      <c r="C26" t="s">
        <v>433</v>
      </c>
    </row>
    <row r="27" spans="1:4" x14ac:dyDescent="0.25">
      <c r="A27" s="4" t="s">
        <v>208</v>
      </c>
      <c r="B27" t="s">
        <v>7</v>
      </c>
      <c r="C27" t="s">
        <v>433</v>
      </c>
      <c r="D27" t="s">
        <v>878</v>
      </c>
    </row>
    <row r="28" spans="1:4" x14ac:dyDescent="0.25">
      <c r="A28" t="s">
        <v>690</v>
      </c>
      <c r="B28" t="s">
        <v>25</v>
      </c>
      <c r="C28" t="s">
        <v>675</v>
      </c>
    </row>
    <row r="29" spans="1:4" x14ac:dyDescent="0.25">
      <c r="A29" t="s">
        <v>729</v>
      </c>
      <c r="B29" t="s">
        <v>14</v>
      </c>
      <c r="C29" t="s">
        <v>433</v>
      </c>
    </row>
    <row r="30" spans="1:4" x14ac:dyDescent="0.25">
      <c r="A30" t="s">
        <v>39</v>
      </c>
      <c r="B30" t="s">
        <v>16</v>
      </c>
      <c r="C30" t="s">
        <v>848</v>
      </c>
    </row>
    <row r="31" spans="1:4" x14ac:dyDescent="0.25">
      <c r="A31" t="s">
        <v>773</v>
      </c>
      <c r="B31" t="s">
        <v>25</v>
      </c>
      <c r="C31" t="s">
        <v>675</v>
      </c>
    </row>
    <row r="32" spans="1:4" x14ac:dyDescent="0.25">
      <c r="A32" t="s">
        <v>849</v>
      </c>
      <c r="B32" t="s">
        <v>19</v>
      </c>
      <c r="C32" t="s">
        <v>579</v>
      </c>
    </row>
    <row r="33" spans="1:4" x14ac:dyDescent="0.25">
      <c r="A33" t="s">
        <v>110</v>
      </c>
      <c r="B33" t="s">
        <v>11</v>
      </c>
      <c r="C33" t="s">
        <v>851</v>
      </c>
    </row>
    <row r="34" spans="1:4" x14ac:dyDescent="0.25">
      <c r="A34" s="4" t="s">
        <v>213</v>
      </c>
      <c r="B34" t="s">
        <v>14</v>
      </c>
      <c r="C34" t="s">
        <v>433</v>
      </c>
    </row>
    <row r="35" spans="1:4" x14ac:dyDescent="0.25">
      <c r="A35" s="4" t="s">
        <v>118</v>
      </c>
      <c r="B35" t="s">
        <v>16</v>
      </c>
      <c r="C35" t="s">
        <v>433</v>
      </c>
    </row>
    <row r="36" spans="1:4" x14ac:dyDescent="0.25">
      <c r="A36" s="35" t="s">
        <v>248</v>
      </c>
      <c r="B36" t="s">
        <v>9</v>
      </c>
      <c r="C36" t="s">
        <v>852</v>
      </c>
    </row>
    <row r="37" spans="1:4" x14ac:dyDescent="0.25">
      <c r="A37" s="35" t="s">
        <v>568</v>
      </c>
      <c r="B37" t="s">
        <v>17</v>
      </c>
      <c r="C37" t="s">
        <v>853</v>
      </c>
    </row>
    <row r="38" spans="1:4" x14ac:dyDescent="0.25">
      <c r="A38" s="4" t="s">
        <v>802</v>
      </c>
      <c r="B38" t="s">
        <v>20</v>
      </c>
      <c r="C38" t="s">
        <v>675</v>
      </c>
    </row>
    <row r="39" spans="1:4" x14ac:dyDescent="0.25">
      <c r="A39" s="35" t="s">
        <v>385</v>
      </c>
      <c r="B39" t="s">
        <v>14</v>
      </c>
      <c r="C39" t="s">
        <v>433</v>
      </c>
    </row>
    <row r="40" spans="1:4" x14ac:dyDescent="0.25">
      <c r="A40" t="s">
        <v>846</v>
      </c>
      <c r="B40" t="s">
        <v>25</v>
      </c>
      <c r="C40" t="s">
        <v>579</v>
      </c>
      <c r="D40" t="s">
        <v>843</v>
      </c>
    </row>
    <row r="41" spans="1:4" x14ac:dyDescent="0.25">
      <c r="A41" s="35" t="s">
        <v>244</v>
      </c>
      <c r="B41" t="s">
        <v>16</v>
      </c>
      <c r="C41" t="s">
        <v>675</v>
      </c>
    </row>
    <row r="42" spans="1:4" x14ac:dyDescent="0.25">
      <c r="A42" s="35" t="s">
        <v>120</v>
      </c>
      <c r="B42" t="s">
        <v>29</v>
      </c>
      <c r="C42" t="s">
        <v>855</v>
      </c>
      <c r="D42" t="s">
        <v>856</v>
      </c>
    </row>
    <row r="43" spans="1:4" x14ac:dyDescent="0.25">
      <c r="A43" s="35" t="s">
        <v>313</v>
      </c>
      <c r="B43" t="s">
        <v>25</v>
      </c>
      <c r="C43" t="s">
        <v>675</v>
      </c>
    </row>
    <row r="44" spans="1:4" x14ac:dyDescent="0.25">
      <c r="A44" s="35" t="s">
        <v>751</v>
      </c>
      <c r="B44" t="s">
        <v>25</v>
      </c>
      <c r="C44" t="s">
        <v>675</v>
      </c>
    </row>
    <row r="45" spans="1:4" x14ac:dyDescent="0.25">
      <c r="A45" t="s">
        <v>753</v>
      </c>
      <c r="B45" t="s">
        <v>20</v>
      </c>
      <c r="C45" t="s">
        <v>675</v>
      </c>
    </row>
    <row r="46" spans="1:4" x14ac:dyDescent="0.25">
      <c r="A46" t="s">
        <v>754</v>
      </c>
      <c r="B46" t="s">
        <v>20</v>
      </c>
      <c r="C46" t="s">
        <v>675</v>
      </c>
    </row>
    <row r="47" spans="1:4" x14ac:dyDescent="0.25">
      <c r="A47" s="35" t="s">
        <v>139</v>
      </c>
      <c r="B47" t="s">
        <v>8</v>
      </c>
      <c r="C47" t="s">
        <v>860</v>
      </c>
      <c r="D47" t="s">
        <v>861</v>
      </c>
    </row>
    <row r="48" spans="1:4" x14ac:dyDescent="0.25">
      <c r="A48" s="35" t="s">
        <v>102</v>
      </c>
      <c r="B48" t="s">
        <v>25</v>
      </c>
      <c r="C48" t="s">
        <v>675</v>
      </c>
    </row>
    <row r="49" spans="1:4" x14ac:dyDescent="0.25">
      <c r="A49" t="s">
        <v>237</v>
      </c>
      <c r="B49" t="s">
        <v>7</v>
      </c>
      <c r="C49" t="s">
        <v>433</v>
      </c>
    </row>
    <row r="50" spans="1:4" x14ac:dyDescent="0.25">
      <c r="A50" t="s">
        <v>295</v>
      </c>
      <c r="B50" t="s">
        <v>9</v>
      </c>
      <c r="C50" t="s">
        <v>864</v>
      </c>
    </row>
    <row r="51" spans="1:4" x14ac:dyDescent="0.25">
      <c r="A51" t="s">
        <v>236</v>
      </c>
      <c r="B51" t="s">
        <v>14</v>
      </c>
      <c r="C51" t="s">
        <v>433</v>
      </c>
      <c r="D51" t="s">
        <v>856</v>
      </c>
    </row>
    <row r="52" spans="1:4" x14ac:dyDescent="0.25">
      <c r="A52" t="s">
        <v>252</v>
      </c>
      <c r="B52" t="s">
        <v>25</v>
      </c>
      <c r="C52" t="s">
        <v>675</v>
      </c>
    </row>
    <row r="53" spans="1:4" x14ac:dyDescent="0.25">
      <c r="A53" s="4" t="s">
        <v>784</v>
      </c>
      <c r="B53" t="s">
        <v>17</v>
      </c>
      <c r="C53" t="s">
        <v>675</v>
      </c>
    </row>
    <row r="54" spans="1:4" x14ac:dyDescent="0.25">
      <c r="A54" t="s">
        <v>280</v>
      </c>
      <c r="B54" t="s">
        <v>9</v>
      </c>
      <c r="C54" t="s">
        <v>675</v>
      </c>
    </row>
    <row r="55" spans="1:4" x14ac:dyDescent="0.25">
      <c r="A55" t="s">
        <v>865</v>
      </c>
      <c r="B55" t="s">
        <v>7</v>
      </c>
      <c r="C55" t="s">
        <v>579</v>
      </c>
      <c r="D55" t="s">
        <v>843</v>
      </c>
    </row>
    <row r="56" spans="1:4" x14ac:dyDescent="0.25">
      <c r="A56" t="s">
        <v>240</v>
      </c>
      <c r="B56" t="s">
        <v>9</v>
      </c>
      <c r="C56" t="s">
        <v>675</v>
      </c>
    </row>
    <row r="57" spans="1:4" x14ac:dyDescent="0.25">
      <c r="A57" t="s">
        <v>627</v>
      </c>
      <c r="B57" t="s">
        <v>7</v>
      </c>
      <c r="C57" t="s">
        <v>433</v>
      </c>
    </row>
    <row r="58" spans="1:4" x14ac:dyDescent="0.25">
      <c r="A58" t="s">
        <v>145</v>
      </c>
      <c r="B58" t="s">
        <v>25</v>
      </c>
      <c r="C58" t="s">
        <v>433</v>
      </c>
    </row>
    <row r="59" spans="1:4" x14ac:dyDescent="0.25">
      <c r="A59" t="s">
        <v>869</v>
      </c>
      <c r="B59" t="s">
        <v>17</v>
      </c>
      <c r="C59" t="s">
        <v>579</v>
      </c>
    </row>
    <row r="60" spans="1:4" x14ac:dyDescent="0.25">
      <c r="A60" t="s">
        <v>867</v>
      </c>
      <c r="B60" t="s">
        <v>25</v>
      </c>
      <c r="C60" t="s">
        <v>579</v>
      </c>
      <c r="D60" t="s">
        <v>843</v>
      </c>
    </row>
    <row r="61" spans="1:4" x14ac:dyDescent="0.25">
      <c r="A61" t="s">
        <v>866</v>
      </c>
      <c r="B61" t="s">
        <v>25</v>
      </c>
      <c r="C61" t="s">
        <v>579</v>
      </c>
      <c r="D61" t="s">
        <v>843</v>
      </c>
    </row>
    <row r="62" spans="1:4" x14ac:dyDescent="0.25">
      <c r="A62" t="s">
        <v>291</v>
      </c>
      <c r="B62" t="s">
        <v>7</v>
      </c>
      <c r="C62" t="s">
        <v>870</v>
      </c>
      <c r="D62" t="s">
        <v>843</v>
      </c>
    </row>
    <row r="63" spans="1:4" x14ac:dyDescent="0.25">
      <c r="A63" t="s">
        <v>298</v>
      </c>
      <c r="B63" t="s">
        <v>17</v>
      </c>
      <c r="C63" t="s">
        <v>675</v>
      </c>
    </row>
    <row r="64" spans="1:4" x14ac:dyDescent="0.25">
      <c r="A64" t="s">
        <v>636</v>
      </c>
      <c r="B64" t="s">
        <v>25</v>
      </c>
      <c r="C64" t="s">
        <v>873</v>
      </c>
      <c r="D64" t="s">
        <v>843</v>
      </c>
    </row>
    <row r="65" spans="1:4" x14ac:dyDescent="0.25">
      <c r="A65" s="4" t="s">
        <v>874</v>
      </c>
      <c r="B65" t="s">
        <v>19</v>
      </c>
      <c r="C65" t="s">
        <v>579</v>
      </c>
    </row>
    <row r="66" spans="1:4" x14ac:dyDescent="0.25">
      <c r="A66" t="s">
        <v>156</v>
      </c>
      <c r="B66" t="s">
        <v>17</v>
      </c>
      <c r="C66" t="s">
        <v>675</v>
      </c>
    </row>
    <row r="67" spans="1:4" x14ac:dyDescent="0.25">
      <c r="A67" t="s">
        <v>57</v>
      </c>
      <c r="B67" t="s">
        <v>17</v>
      </c>
      <c r="C67" t="s">
        <v>675</v>
      </c>
    </row>
    <row r="68" spans="1:4" x14ac:dyDescent="0.25">
      <c r="A68" t="s">
        <v>605</v>
      </c>
      <c r="B68" t="s">
        <v>17</v>
      </c>
      <c r="C68" t="s">
        <v>675</v>
      </c>
    </row>
    <row r="69" spans="1:4" x14ac:dyDescent="0.25">
      <c r="A69" t="s">
        <v>389</v>
      </c>
      <c r="B69" t="s">
        <v>25</v>
      </c>
      <c r="C69" t="s">
        <v>675</v>
      </c>
    </row>
    <row r="70" spans="1:4" x14ac:dyDescent="0.25">
      <c r="A70" t="s">
        <v>731</v>
      </c>
      <c r="B70" t="s">
        <v>25</v>
      </c>
      <c r="C70" t="s">
        <v>675</v>
      </c>
    </row>
    <row r="71" spans="1:4" x14ac:dyDescent="0.25">
      <c r="A71" t="s">
        <v>333</v>
      </c>
      <c r="B71" t="s">
        <v>9</v>
      </c>
      <c r="C71" t="s">
        <v>675</v>
      </c>
    </row>
    <row r="72" spans="1:4" x14ac:dyDescent="0.25">
      <c r="A72" t="s">
        <v>304</v>
      </c>
      <c r="B72" t="s">
        <v>17</v>
      </c>
      <c r="C72" t="s">
        <v>675</v>
      </c>
    </row>
    <row r="73" spans="1:4" x14ac:dyDescent="0.25">
      <c r="A73" t="s">
        <v>145</v>
      </c>
      <c r="B73" t="s">
        <v>25</v>
      </c>
      <c r="C73" t="s">
        <v>675</v>
      </c>
    </row>
    <row r="74" spans="1:4" x14ac:dyDescent="0.25">
      <c r="A74" t="s">
        <v>775</v>
      </c>
      <c r="B74" t="s">
        <v>17</v>
      </c>
      <c r="C74" t="s">
        <v>675</v>
      </c>
    </row>
    <row r="75" spans="1:4" x14ac:dyDescent="0.25">
      <c r="A75" t="s">
        <v>879</v>
      </c>
      <c r="B75" t="s">
        <v>25</v>
      </c>
      <c r="C75" t="s">
        <v>579</v>
      </c>
      <c r="D75" t="s">
        <v>880</v>
      </c>
    </row>
    <row r="76" spans="1:4" x14ac:dyDescent="0.25">
      <c r="A76" s="4" t="s">
        <v>218</v>
      </c>
      <c r="B76" t="s">
        <v>13</v>
      </c>
      <c r="C76" t="s">
        <v>881</v>
      </c>
    </row>
    <row r="77" spans="1:4" x14ac:dyDescent="0.25">
      <c r="A77" t="s">
        <v>290</v>
      </c>
      <c r="B77" t="s">
        <v>17</v>
      </c>
      <c r="C77" t="s">
        <v>579</v>
      </c>
    </row>
    <row r="78" spans="1:4" x14ac:dyDescent="0.25">
      <c r="A78" t="s">
        <v>46</v>
      </c>
      <c r="B78" t="s">
        <v>17</v>
      </c>
      <c r="C78" t="s">
        <v>579</v>
      </c>
    </row>
    <row r="79" spans="1:4" x14ac:dyDescent="0.25">
      <c r="A79" t="s">
        <v>882</v>
      </c>
      <c r="B79" t="s">
        <v>7</v>
      </c>
      <c r="C79" t="s">
        <v>579</v>
      </c>
      <c r="D79" t="s">
        <v>890</v>
      </c>
    </row>
    <row r="80" spans="1:4" x14ac:dyDescent="0.25">
      <c r="A80" t="s">
        <v>891</v>
      </c>
      <c r="B80" t="s">
        <v>7</v>
      </c>
      <c r="C80" t="s">
        <v>579</v>
      </c>
      <c r="D80" t="s">
        <v>892</v>
      </c>
    </row>
    <row r="81" spans="1:4" x14ac:dyDescent="0.25">
      <c r="A81" s="4" t="s">
        <v>908</v>
      </c>
      <c r="B81" t="s">
        <v>17</v>
      </c>
      <c r="C81" t="s">
        <v>579</v>
      </c>
    </row>
    <row r="82" spans="1:4" x14ac:dyDescent="0.25">
      <c r="A82" t="s">
        <v>169</v>
      </c>
      <c r="B82" t="s">
        <v>25</v>
      </c>
      <c r="C82" t="s">
        <v>675</v>
      </c>
    </row>
    <row r="83" spans="1:4" x14ac:dyDescent="0.25">
      <c r="A83" t="s">
        <v>917</v>
      </c>
      <c r="B83" t="s">
        <v>19</v>
      </c>
      <c r="C83" t="s">
        <v>579</v>
      </c>
    </row>
    <row r="84" spans="1:4" x14ac:dyDescent="0.25">
      <c r="A84" t="s">
        <v>918</v>
      </c>
      <c r="B84" t="s">
        <v>12</v>
      </c>
      <c r="C84" t="s">
        <v>579</v>
      </c>
      <c r="D84" t="s">
        <v>919</v>
      </c>
    </row>
    <row r="85" spans="1:4" x14ac:dyDescent="0.25">
      <c r="A85" t="s">
        <v>920</v>
      </c>
      <c r="B85" t="s">
        <v>25</v>
      </c>
      <c r="C85" t="s">
        <v>579</v>
      </c>
      <c r="D85" t="s">
        <v>919</v>
      </c>
    </row>
    <row r="86" spans="1:4" x14ac:dyDescent="0.25">
      <c r="A86" t="s">
        <v>922</v>
      </c>
      <c r="B86" t="s">
        <v>7</v>
      </c>
      <c r="C86" t="s">
        <v>579</v>
      </c>
      <c r="D86" t="s">
        <v>919</v>
      </c>
    </row>
    <row r="87" spans="1:4" x14ac:dyDescent="0.25">
      <c r="A87" t="s">
        <v>923</v>
      </c>
      <c r="B87" t="s">
        <v>29</v>
      </c>
      <c r="C87" t="s">
        <v>579</v>
      </c>
      <c r="D87" t="s">
        <v>924</v>
      </c>
    </row>
    <row r="88" spans="1:4" x14ac:dyDescent="0.25">
      <c r="A88" t="s">
        <v>925</v>
      </c>
      <c r="B88" t="s">
        <v>25</v>
      </c>
      <c r="C88" t="s">
        <v>579</v>
      </c>
      <c r="D88" t="s">
        <v>927</v>
      </c>
    </row>
    <row r="89" spans="1:4" x14ac:dyDescent="0.25">
      <c r="A89" t="s">
        <v>928</v>
      </c>
      <c r="C89" t="s">
        <v>579</v>
      </c>
      <c r="D89" t="s">
        <v>927</v>
      </c>
    </row>
  </sheetData>
  <autoFilter ref="A1:D75" xr:uid="{00000000-0009-0000-0000-000008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Membership by Class</vt:lpstr>
      <vt:lpstr>2025 Master</vt:lpstr>
      <vt:lpstr>Food</vt:lpstr>
      <vt:lpstr>Payment Plans</vt:lpstr>
      <vt:lpstr>2025 Updates</vt:lpstr>
      <vt:lpstr>Init Fees to Bill</vt:lpstr>
      <vt:lpstr>2022 Master</vt:lpstr>
      <vt:lpstr>2022 Updates</vt:lpstr>
      <vt:lpstr>2024 Updates</vt:lpstr>
      <vt:lpstr>Lockers</vt:lpstr>
      <vt:lpstr>BagStorage</vt:lpstr>
      <vt:lpstr>2023 Food minimums</vt:lpstr>
      <vt:lpstr>LOA Return Calcs</vt:lpstr>
      <vt:lpstr>Lottery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Packanack GolfClub</cp:lastModifiedBy>
  <cp:lastPrinted>2023-05-06T21:12:24Z</cp:lastPrinted>
  <dcterms:created xsi:type="dcterms:W3CDTF">2013-12-31T20:13:19Z</dcterms:created>
  <dcterms:modified xsi:type="dcterms:W3CDTF">2025-08-01T13:49:51Z</dcterms:modified>
</cp:coreProperties>
</file>