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ebaa\Downloads\"/>
    </mc:Choice>
  </mc:AlternateContent>
  <xr:revisionPtr revIDLastSave="0" documentId="13_ncr:1_{8D4D6C1E-CAC9-4263-8105-1FB1FD1146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formacion" sheetId="1" r:id="rId1"/>
    <sheet name="Respuesta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5" i="1" l="1" a="1"/>
  <c r="D45" i="1" s="1"/>
  <c r="D44" i="1"/>
  <c r="D43" i="1"/>
  <c r="D42" i="1"/>
  <c r="E58" i="1"/>
  <c r="F58" i="1" s="1"/>
  <c r="E57" i="1"/>
  <c r="F57" i="1" s="1"/>
  <c r="E54" i="1"/>
  <c r="E52" i="1"/>
  <c r="F52" i="1" s="1"/>
  <c r="F53" i="1" s="1"/>
  <c r="E49" i="1"/>
  <c r="E47" i="1"/>
  <c r="E43" i="1"/>
  <c r="E42" i="1"/>
  <c r="E44" i="4"/>
  <c r="D52" i="4"/>
  <c r="D51" i="4"/>
  <c r="C50" i="4"/>
  <c r="C49" i="4"/>
  <c r="D53" i="4"/>
  <c r="D50" i="4"/>
  <c r="D49" i="4"/>
  <c r="C51" i="4"/>
  <c r="C52" i="4"/>
  <c r="K41" i="4"/>
  <c r="K40" i="4"/>
  <c r="K39" i="4"/>
  <c r="J15" i="4"/>
  <c r="H10" i="1"/>
  <c r="H7" i="1"/>
  <c r="H8" i="1" s="1"/>
  <c r="G27" i="4"/>
  <c r="G28" i="4"/>
  <c r="F27" i="4"/>
  <c r="F28" i="4"/>
  <c r="F26" i="4"/>
  <c r="G26" i="4" s="1"/>
  <c r="G29" i="4" s="1"/>
  <c r="E21" i="4"/>
  <c r="E41" i="4"/>
  <c r="E42" i="4"/>
  <c r="E43" i="4"/>
  <c r="E40" i="4"/>
  <c r="E16" i="4"/>
  <c r="E17" i="4"/>
  <c r="E15" i="4"/>
  <c r="F20" i="1"/>
  <c r="F21" i="1"/>
  <c r="F22" i="1"/>
  <c r="F19" i="1"/>
  <c r="F15" i="1"/>
  <c r="F16" i="1"/>
  <c r="F14" i="1"/>
  <c r="F59" i="1" l="1"/>
  <c r="E55" i="1"/>
  <c r="F42" i="1"/>
  <c r="F43" i="1"/>
  <c r="F47" i="1"/>
  <c r="F48" i="1"/>
  <c r="E50" i="1" s="1"/>
  <c r="J10" i="1"/>
  <c r="F32" i="4"/>
  <c r="G30" i="4"/>
  <c r="G49" i="4"/>
  <c r="E18" i="4"/>
  <c r="B26" i="4" s="1"/>
  <c r="I26" i="4"/>
  <c r="E45" i="4"/>
  <c r="H39" i="4" s="1"/>
  <c r="G50" i="4" l="1"/>
  <c r="C26" i="4"/>
  <c r="C29" i="4" s="1"/>
  <c r="B29" i="4"/>
  <c r="B27" i="4"/>
  <c r="C27" i="4" s="1"/>
  <c r="E19" i="4"/>
  <c r="B20" i="4" s="1"/>
  <c r="B28" i="4"/>
  <c r="C28" i="4" s="1"/>
  <c r="B46" i="4"/>
  <c r="H40" i="4" s="1"/>
  <c r="H4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<sst xmlns="http://schemas.openxmlformats.org/spreadsheetml/2006/main" count="154" uniqueCount="65">
  <si>
    <t>Existencias: Electric Co.</t>
  </si>
  <si>
    <t>Inventario inicial de productos</t>
  </si>
  <si>
    <t>ID</t>
  </si>
  <si>
    <t>Producto</t>
  </si>
  <si>
    <t>Cantidad</t>
  </si>
  <si>
    <t>Valor total</t>
  </si>
  <si>
    <t>SM7522LA</t>
  </si>
  <si>
    <t>SM12511LA</t>
  </si>
  <si>
    <t>SM8744LA</t>
  </si>
  <si>
    <t>SM5503LA</t>
  </si>
  <si>
    <t>Televisor LED 3D Marca Samsung Modelo SM7522LA</t>
  </si>
  <si>
    <t>Televisor LED SmartTV Marca Samsung Modelo SM12511LA</t>
  </si>
  <si>
    <t>DVD Full Marca Samsung Modelo SM8744LA</t>
  </si>
  <si>
    <t>Reproductor Musica Marca Samsung Modelo SM5503LA</t>
  </si>
  <si>
    <t>Fecha</t>
  </si>
  <si>
    <t>CIF en USD</t>
  </si>
  <si>
    <t>FOB en USD</t>
  </si>
  <si>
    <t>Precio venta neta</t>
  </si>
  <si>
    <t>Valor Unitario</t>
  </si>
  <si>
    <t>Impuestos AdValorem</t>
  </si>
  <si>
    <t>IVA CF</t>
  </si>
  <si>
    <t>Total</t>
  </si>
  <si>
    <t xml:space="preserve">Prueba de eficiencia energetica: </t>
  </si>
  <si>
    <t>por cada tipo de producto</t>
  </si>
  <si>
    <t xml:space="preserve">Modificacion eletrica en productos: </t>
  </si>
  <si>
    <t>por unidad</t>
  </si>
  <si>
    <t>rotulado en productos:</t>
  </si>
  <si>
    <t>Advalorem</t>
  </si>
  <si>
    <t>Factura</t>
  </si>
  <si>
    <t>factura</t>
  </si>
  <si>
    <t>aduanero</t>
  </si>
  <si>
    <t>TV</t>
  </si>
  <si>
    <t>DVD</t>
  </si>
  <si>
    <t>R. Musica</t>
  </si>
  <si>
    <t>cantidad</t>
  </si>
  <si>
    <t>Impuestps Advalorem</t>
  </si>
  <si>
    <t>USD</t>
  </si>
  <si>
    <t>Aduanero</t>
  </si>
  <si>
    <t>TV LED</t>
  </si>
  <si>
    <t>TV Smart</t>
  </si>
  <si>
    <t>Seguro internacional</t>
  </si>
  <si>
    <t>Flete internacional</t>
  </si>
  <si>
    <t>Total CIF</t>
  </si>
  <si>
    <t>Articulo</t>
  </si>
  <si>
    <t>Total FOB</t>
  </si>
  <si>
    <t>IVA CF CIF</t>
  </si>
  <si>
    <t>IVA CF FOB</t>
  </si>
  <si>
    <t>Flete y seguros inter</t>
  </si>
  <si>
    <t>Flete y seguros nacio</t>
  </si>
  <si>
    <t>Valor unitario</t>
  </si>
  <si>
    <t>Total aduana</t>
  </si>
  <si>
    <t>Valor clp a pagar</t>
  </si>
  <si>
    <t>% fletes seguros</t>
  </si>
  <si>
    <t>cantidad de flete y seguros</t>
  </si>
  <si>
    <t>Comision internacional</t>
  </si>
  <si>
    <t>Precio unitario</t>
  </si>
  <si>
    <t>total unitario</t>
  </si>
  <si>
    <t>PMP</t>
  </si>
  <si>
    <t xml:space="preserve">PMP </t>
  </si>
  <si>
    <t>Pesos chilenos</t>
  </si>
  <si>
    <t>Valor total inventario</t>
  </si>
  <si>
    <t>Inventario vendido</t>
  </si>
  <si>
    <t>Venta neta</t>
  </si>
  <si>
    <t xml:space="preserve">Ingreso por Televisor LED 3D </t>
  </si>
  <si>
    <t>Ingreso por Televisor LED Smart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</si>
</sst>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 &quot;$&quot;* #,##0_ ;_ &quot;$&quot;* \-#,##0_ ;_ &quot;$&quot;* &quot;-&quot;_ ;_ @_ "/>
    <numFmt numFmtId="164" formatCode="_ &quot;$&quot;* #,##0.00_ ;_ &quot;$&quot;* \-#,##0.00_ ;_ &quot;$&quot;* &quot;-&quot;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25">
    <xf numFmtId="0" fontId="0" fillId="0" borderId="0" xfId="0"/>
    <xf numFmtId="14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42" fontId="0" fillId="0" borderId="5" xfId="1" applyFont="1" applyBorder="1"/>
    <xf numFmtId="42" fontId="0" fillId="0" borderId="4" xfId="1" applyFont="1" applyBorder="1"/>
    <xf numFmtId="0" fontId="0" fillId="0" borderId="1" xfId="0" applyBorder="1"/>
    <xf numFmtId="14" fontId="0" fillId="0" borderId="5" xfId="0" applyNumberFormat="1" applyBorder="1"/>
    <xf numFmtId="42" fontId="0" fillId="0" borderId="0" xfId="1" applyFont="1"/>
    <xf numFmtId="0" fontId="0" fillId="0" borderId="6" xfId="0" applyBorder="1"/>
    <xf numFmtId="164" fontId="0" fillId="0" borderId="6" xfId="1" applyNumberFormat="1" applyFont="1" applyBorder="1"/>
    <xf numFmtId="164" fontId="0" fillId="0" borderId="0" xfId="1" applyNumberFormat="1" applyFont="1"/>
    <xf numFmtId="42" fontId="0" fillId="0" borderId="0" xfId="0" applyNumberFormat="1"/>
    <xf numFmtId="14" fontId="0" fillId="0" borderId="4" xfId="0" applyNumberFormat="1" applyBorder="1"/>
    <xf numFmtId="0" fontId="0" fillId="0" borderId="0" xfId="0" applyAlignment="1">
      <alignment horizontal="center"/>
    </xf>
    <xf numFmtId="42" fontId="0" fillId="0" borderId="4" xfId="0" applyNumberFormat="1" applyBorder="1"/>
    <xf numFmtId="0" fontId="2" fillId="0" borderId="7" xfId="0" applyFont="1" applyBorder="1"/>
    <xf numFmtId="0" fontId="2" fillId="0" borderId="3" xfId="0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59"/>
  <sheetViews>
    <sheetView tabSelected="1" topLeftCell="A29" zoomScale="110" zoomScaleNormal="110" workbookViewId="0">
      <selection activeCell="D47" sqref="D47"/>
    </sheetView>
  </sheetViews>
  <sheetFormatPr baseColWidth="10" defaultColWidth="8.85546875" defaultRowHeight="15" x14ac:dyDescent="0.25"/>
  <cols>
    <col min="1" max="1" width="16.5703125" customWidth="1"/>
    <col min="2" max="2" width="16.85546875" customWidth="1"/>
    <col min="3" max="3" width="50" bestFit="1" customWidth="1"/>
    <col min="4" max="4" width="10.28515625" bestFit="1" customWidth="1"/>
    <col min="5" max="5" width="15.28515625" bestFit="1" customWidth="1"/>
    <col min="6" max="6" width="12.28515625" bestFit="1" customWidth="1"/>
    <col min="8" max="8" width="19" bestFit="1" customWidth="1"/>
    <col min="9" max="9" width="9.85546875" bestFit="1" customWidth="1"/>
  </cols>
  <sheetData>
    <row r="3" spans="1:12" x14ac:dyDescent="0.25">
      <c r="B3" s="24" t="s">
        <v>0</v>
      </c>
      <c r="C3" s="24"/>
      <c r="D3" s="24"/>
    </row>
    <row r="5" spans="1:12" x14ac:dyDescent="0.25">
      <c r="B5" s="24" t="s">
        <v>1</v>
      </c>
      <c r="C5" s="24"/>
      <c r="D5" s="24"/>
    </row>
    <row r="6" spans="1:12" ht="15.75" thickBot="1" x14ac:dyDescent="0.3">
      <c r="D6" s="1">
        <v>42005</v>
      </c>
    </row>
    <row r="7" spans="1:12" ht="15.75" thickBot="1" x14ac:dyDescent="0.3">
      <c r="A7" s="10" t="s">
        <v>14</v>
      </c>
      <c r="B7" s="2" t="s">
        <v>2</v>
      </c>
      <c r="C7" s="10" t="s">
        <v>3</v>
      </c>
      <c r="D7" s="10" t="s">
        <v>4</v>
      </c>
      <c r="E7" s="10" t="s">
        <v>18</v>
      </c>
      <c r="F7" s="3" t="s">
        <v>5</v>
      </c>
      <c r="H7">
        <f>SUM(D8:D11)</f>
        <v>258</v>
      </c>
    </row>
    <row r="8" spans="1:12" x14ac:dyDescent="0.25">
      <c r="A8" s="11">
        <v>42005</v>
      </c>
      <c r="B8" s="5" t="s">
        <v>6</v>
      </c>
      <c r="C8" s="5" t="s">
        <v>10</v>
      </c>
      <c r="D8" s="6">
        <v>22</v>
      </c>
      <c r="E8" s="8">
        <v>420000</v>
      </c>
      <c r="F8" s="8">
        <v>9240000</v>
      </c>
      <c r="H8">
        <f>H7+70</f>
        <v>328</v>
      </c>
    </row>
    <row r="9" spans="1:12" x14ac:dyDescent="0.25">
      <c r="A9" s="4"/>
      <c r="B9" s="4" t="s">
        <v>7</v>
      </c>
      <c r="C9" s="4" t="s">
        <v>11</v>
      </c>
      <c r="D9" s="7">
        <v>33</v>
      </c>
      <c r="E9" s="9">
        <v>210000</v>
      </c>
      <c r="F9" s="9">
        <v>6930000</v>
      </c>
    </row>
    <row r="10" spans="1:12" x14ac:dyDescent="0.25">
      <c r="A10" s="4"/>
      <c r="B10" s="4" t="s">
        <v>8</v>
      </c>
      <c r="C10" s="4" t="s">
        <v>12</v>
      </c>
      <c r="D10" s="7">
        <v>125</v>
      </c>
      <c r="E10" s="9">
        <v>38000</v>
      </c>
      <c r="F10" s="9">
        <v>4750000</v>
      </c>
      <c r="H10" s="16">
        <f>SUM(F8:F11)</f>
        <v>27472000</v>
      </c>
      <c r="J10" s="16">
        <f>H10/H8</f>
        <v>83756.097560975613</v>
      </c>
    </row>
    <row r="11" spans="1:12" x14ac:dyDescent="0.25">
      <c r="A11" s="4"/>
      <c r="B11" s="4" t="s">
        <v>9</v>
      </c>
      <c r="C11" s="4" t="s">
        <v>13</v>
      </c>
      <c r="D11" s="7">
        <v>78</v>
      </c>
      <c r="E11" s="9">
        <v>84000</v>
      </c>
      <c r="F11" s="9">
        <v>6552000</v>
      </c>
    </row>
    <row r="12" spans="1:12" ht="15.75" thickBot="1" x14ac:dyDescent="0.3"/>
    <row r="13" spans="1:12" ht="15.75" thickBot="1" x14ac:dyDescent="0.3">
      <c r="A13" s="10" t="s">
        <v>14</v>
      </c>
      <c r="B13" s="2" t="s">
        <v>2</v>
      </c>
      <c r="C13" s="10" t="s">
        <v>3</v>
      </c>
      <c r="D13" s="10" t="s">
        <v>4</v>
      </c>
      <c r="E13" s="10" t="s">
        <v>15</v>
      </c>
      <c r="F13" s="3" t="s">
        <v>5</v>
      </c>
      <c r="H13" t="s">
        <v>19</v>
      </c>
      <c r="I13" s="15">
        <v>777</v>
      </c>
      <c r="K13" t="s">
        <v>29</v>
      </c>
      <c r="L13">
        <v>652</v>
      </c>
    </row>
    <row r="14" spans="1:12" x14ac:dyDescent="0.25">
      <c r="A14" s="11">
        <v>42014</v>
      </c>
      <c r="B14" s="5" t="s">
        <v>6</v>
      </c>
      <c r="C14" s="5" t="s">
        <v>10</v>
      </c>
      <c r="D14" s="6">
        <v>10</v>
      </c>
      <c r="E14" s="8">
        <v>610</v>
      </c>
      <c r="F14" s="8">
        <f>E14*D14</f>
        <v>6100</v>
      </c>
      <c r="H14" s="13" t="s">
        <v>20</v>
      </c>
      <c r="I14" s="14">
        <v>2608.13</v>
      </c>
      <c r="K14" t="s">
        <v>30</v>
      </c>
      <c r="L14">
        <v>660</v>
      </c>
    </row>
    <row r="15" spans="1:12" x14ac:dyDescent="0.25">
      <c r="A15" s="4"/>
      <c r="B15" s="4" t="s">
        <v>8</v>
      </c>
      <c r="C15" s="4" t="s">
        <v>12</v>
      </c>
      <c r="D15" s="7">
        <v>10</v>
      </c>
      <c r="E15" s="9">
        <v>60</v>
      </c>
      <c r="F15" s="8">
        <f t="shared" ref="F15:F16" si="0">E15*D15</f>
        <v>600</v>
      </c>
      <c r="H15" t="s">
        <v>21</v>
      </c>
      <c r="I15" s="15">
        <v>3385.13</v>
      </c>
    </row>
    <row r="16" spans="1:12" x14ac:dyDescent="0.25">
      <c r="A16" s="4"/>
      <c r="B16" s="4" t="s">
        <v>9</v>
      </c>
      <c r="C16" s="4" t="s">
        <v>13</v>
      </c>
      <c r="D16" s="7">
        <v>50</v>
      </c>
      <c r="E16" s="9">
        <v>125</v>
      </c>
      <c r="F16" s="8">
        <f t="shared" si="0"/>
        <v>6250</v>
      </c>
    </row>
    <row r="17" spans="1:6" ht="15.75" thickBot="1" x14ac:dyDescent="0.3"/>
    <row r="18" spans="1:6" ht="15.75" thickBot="1" x14ac:dyDescent="0.3">
      <c r="A18" s="10" t="s">
        <v>14</v>
      </c>
      <c r="B18" s="2" t="s">
        <v>2</v>
      </c>
      <c r="C18" s="10" t="s">
        <v>3</v>
      </c>
      <c r="D18" s="10" t="s">
        <v>4</v>
      </c>
      <c r="E18" s="10" t="s">
        <v>16</v>
      </c>
      <c r="F18" s="3" t="s">
        <v>5</v>
      </c>
    </row>
    <row r="19" spans="1:6" x14ac:dyDescent="0.25">
      <c r="A19" s="11">
        <v>42024</v>
      </c>
      <c r="B19" s="5" t="s">
        <v>6</v>
      </c>
      <c r="C19" s="5" t="s">
        <v>10</v>
      </c>
      <c r="D19" s="6">
        <v>50</v>
      </c>
      <c r="E19" s="8">
        <v>605</v>
      </c>
      <c r="F19" s="8">
        <f>D19*E19</f>
        <v>30250</v>
      </c>
    </row>
    <row r="20" spans="1:6" x14ac:dyDescent="0.25">
      <c r="A20" s="4"/>
      <c r="B20" s="4" t="s">
        <v>7</v>
      </c>
      <c r="C20" s="4" t="s">
        <v>11</v>
      </c>
      <c r="D20" s="7">
        <v>20</v>
      </c>
      <c r="E20" s="9">
        <v>320</v>
      </c>
      <c r="F20" s="8">
        <f t="shared" ref="F20:F22" si="1">D20*E20</f>
        <v>6400</v>
      </c>
    </row>
    <row r="21" spans="1:6" x14ac:dyDescent="0.25">
      <c r="A21" s="4"/>
      <c r="B21" s="4" t="s">
        <v>8</v>
      </c>
      <c r="C21" s="4" t="s">
        <v>12</v>
      </c>
      <c r="D21" s="7">
        <v>125</v>
      </c>
      <c r="E21" s="9">
        <v>62</v>
      </c>
      <c r="F21" s="8">
        <f t="shared" si="1"/>
        <v>7750</v>
      </c>
    </row>
    <row r="22" spans="1:6" x14ac:dyDescent="0.25">
      <c r="A22" s="4"/>
      <c r="B22" s="4" t="s">
        <v>9</v>
      </c>
      <c r="C22" s="4" t="s">
        <v>13</v>
      </c>
      <c r="D22" s="7">
        <v>22</v>
      </c>
      <c r="E22" s="9">
        <v>110</v>
      </c>
      <c r="F22" s="8">
        <f t="shared" si="1"/>
        <v>2420</v>
      </c>
    </row>
    <row r="24" spans="1:6" x14ac:dyDescent="0.25">
      <c r="A24" s="23" t="s">
        <v>22</v>
      </c>
      <c r="B24" s="23"/>
      <c r="C24" s="12">
        <v>800000</v>
      </c>
      <c r="D24" s="23" t="s">
        <v>23</v>
      </c>
      <c r="E24" s="23"/>
    </row>
    <row r="26" spans="1:6" x14ac:dyDescent="0.25">
      <c r="A26" s="23" t="s">
        <v>24</v>
      </c>
      <c r="B26" s="23"/>
      <c r="C26" t="s">
        <v>6</v>
      </c>
      <c r="D26" s="12">
        <v>8000</v>
      </c>
      <c r="E26" t="s">
        <v>25</v>
      </c>
    </row>
    <row r="27" spans="1:6" x14ac:dyDescent="0.25">
      <c r="C27" t="s">
        <v>7</v>
      </c>
      <c r="D27" s="12">
        <v>8000</v>
      </c>
      <c r="E27" t="s">
        <v>25</v>
      </c>
    </row>
    <row r="28" spans="1:6" x14ac:dyDescent="0.25">
      <c r="C28" t="s">
        <v>8</v>
      </c>
      <c r="D28" s="12">
        <v>5000</v>
      </c>
      <c r="E28" t="s">
        <v>25</v>
      </c>
    </row>
    <row r="29" spans="1:6" x14ac:dyDescent="0.25">
      <c r="C29" t="s">
        <v>9</v>
      </c>
      <c r="D29" s="12">
        <v>7000</v>
      </c>
      <c r="E29" t="s">
        <v>25</v>
      </c>
    </row>
    <row r="31" spans="1:6" x14ac:dyDescent="0.25">
      <c r="A31" s="23" t="s">
        <v>26</v>
      </c>
      <c r="B31" s="23"/>
      <c r="C31" t="s">
        <v>6</v>
      </c>
      <c r="D31" s="12">
        <v>900</v>
      </c>
      <c r="E31" t="s">
        <v>25</v>
      </c>
    </row>
    <row r="32" spans="1:6" x14ac:dyDescent="0.25">
      <c r="C32" t="s">
        <v>7</v>
      </c>
      <c r="D32" s="12">
        <v>900</v>
      </c>
      <c r="E32" t="s">
        <v>25</v>
      </c>
    </row>
    <row r="33" spans="1:6" x14ac:dyDescent="0.25">
      <c r="C33" t="s">
        <v>8</v>
      </c>
      <c r="D33" s="12">
        <v>400</v>
      </c>
      <c r="E33" t="s">
        <v>25</v>
      </c>
    </row>
    <row r="34" spans="1:6" x14ac:dyDescent="0.25">
      <c r="C34" t="s">
        <v>9</v>
      </c>
      <c r="D34" s="12">
        <v>500</v>
      </c>
      <c r="E34" t="s">
        <v>25</v>
      </c>
    </row>
    <row r="35" spans="1:6" ht="15.75" thickBot="1" x14ac:dyDescent="0.3"/>
    <row r="36" spans="1:6" ht="15.75" thickBot="1" x14ac:dyDescent="0.3">
      <c r="A36" s="10" t="s">
        <v>14</v>
      </c>
      <c r="B36" s="2" t="s">
        <v>2</v>
      </c>
      <c r="C36" s="10" t="s">
        <v>3</v>
      </c>
      <c r="D36" s="10" t="s">
        <v>4</v>
      </c>
      <c r="E36" s="10" t="s">
        <v>17</v>
      </c>
      <c r="F36" s="3" t="s">
        <v>5</v>
      </c>
    </row>
    <row r="37" spans="1:6" x14ac:dyDescent="0.25">
      <c r="A37" s="11">
        <v>42035</v>
      </c>
      <c r="B37" s="5" t="s">
        <v>6</v>
      </c>
      <c r="C37" s="5" t="s">
        <v>10</v>
      </c>
      <c r="D37" s="6">
        <v>41</v>
      </c>
      <c r="E37" s="8">
        <v>780000</v>
      </c>
      <c r="F37" s="8"/>
    </row>
    <row r="38" spans="1:6" x14ac:dyDescent="0.25">
      <c r="A38" s="4"/>
      <c r="B38" s="4" t="s">
        <v>7</v>
      </c>
      <c r="C38" s="4" t="s">
        <v>11</v>
      </c>
      <c r="D38" s="7">
        <v>8</v>
      </c>
      <c r="E38" s="9">
        <v>400000</v>
      </c>
      <c r="F38" s="9"/>
    </row>
    <row r="39" spans="1:6" x14ac:dyDescent="0.25">
      <c r="A39" s="4"/>
      <c r="B39" s="4" t="s">
        <v>8</v>
      </c>
      <c r="C39" s="4" t="s">
        <v>12</v>
      </c>
      <c r="D39" s="7">
        <v>135</v>
      </c>
      <c r="E39" s="9">
        <v>120000</v>
      </c>
      <c r="F39" s="9"/>
    </row>
    <row r="40" spans="1:6" x14ac:dyDescent="0.25">
      <c r="A40" s="4"/>
      <c r="B40" s="4" t="s">
        <v>9</v>
      </c>
      <c r="C40" s="4" t="s">
        <v>13</v>
      </c>
      <c r="D40" s="7">
        <v>18</v>
      </c>
      <c r="E40" s="9">
        <v>180000</v>
      </c>
      <c r="F40" s="9"/>
    </row>
    <row r="42" spans="1:6" x14ac:dyDescent="0.25">
      <c r="C42" s="4" t="s">
        <v>10</v>
      </c>
      <c r="D42" s="18">
        <f>D8</f>
        <v>22</v>
      </c>
      <c r="E42" s="16">
        <f>E8</f>
        <v>420000</v>
      </c>
      <c r="F42" s="16">
        <f>E42*D42</f>
        <v>9240000</v>
      </c>
    </row>
    <row r="43" spans="1:6" x14ac:dyDescent="0.25">
      <c r="D43" s="18">
        <f>D14</f>
        <v>10</v>
      </c>
      <c r="E43" s="16">
        <f>Respuestas!F26</f>
        <v>530639</v>
      </c>
      <c r="F43" s="16">
        <f t="shared" ref="F43:F47" si="2">E43*D43</f>
        <v>5306390</v>
      </c>
    </row>
    <row r="44" spans="1:6" x14ac:dyDescent="0.25">
      <c r="D44" s="18">
        <f>D19</f>
        <v>50</v>
      </c>
      <c r="E44" s="16"/>
      <c r="F44" s="16"/>
    </row>
    <row r="45" spans="1:6" x14ac:dyDescent="0.25">
      <c r="D45" s="18" cm="1">
        <f t="array" ref="D45:D47">(D42:D44)-D37</f>
        <v>-19</v>
      </c>
      <c r="E45" s="16"/>
      <c r="F45" s="16"/>
    </row>
    <row r="46" spans="1:6" x14ac:dyDescent="0.25">
      <c r="D46" s="18">
        <v>-31</v>
      </c>
      <c r="E46" s="16"/>
      <c r="F46" s="16"/>
    </row>
    <row r="47" spans="1:6" x14ac:dyDescent="0.25">
      <c r="D47" s="18">
        <v>9</v>
      </c>
      <c r="E47" s="16">
        <f>Respuestas!C49</f>
        <v>530639</v>
      </c>
      <c r="F47" s="16">
        <f t="shared" si="2"/>
        <v>4775751</v>
      </c>
    </row>
    <row r="48" spans="1:6" x14ac:dyDescent="0.25">
      <c r="C48" s="4" t="s">
        <v>61</v>
      </c>
      <c r="D48" s="22"/>
      <c r="F48" s="16">
        <f>SUM(F42:F47)</f>
        <v>19322141</v>
      </c>
    </row>
    <row r="49" spans="3:6" x14ac:dyDescent="0.25">
      <c r="C49" s="4" t="s">
        <v>62</v>
      </c>
      <c r="E49" s="16">
        <f>E37*D37</f>
        <v>31980000</v>
      </c>
    </row>
    <row r="50" spans="3:6" x14ac:dyDescent="0.25">
      <c r="C50" s="4" t="s">
        <v>63</v>
      </c>
      <c r="E50" s="16">
        <f>E49-F48</f>
        <v>12657859</v>
      </c>
    </row>
    <row r="52" spans="3:6" x14ac:dyDescent="0.25">
      <c r="C52" s="4" t="s">
        <v>11</v>
      </c>
      <c r="D52">
        <v>8</v>
      </c>
      <c r="E52" s="16">
        <f>D52*E9</f>
        <v>1680000</v>
      </c>
      <c r="F52" s="16">
        <f>D52*E52</f>
        <v>13440000</v>
      </c>
    </row>
    <row r="53" spans="3:6" x14ac:dyDescent="0.25">
      <c r="C53" s="4" t="s">
        <v>61</v>
      </c>
      <c r="D53">
        <v>8</v>
      </c>
      <c r="F53" s="16">
        <f>F52</f>
        <v>13440000</v>
      </c>
    </row>
    <row r="54" spans="3:6" x14ac:dyDescent="0.25">
      <c r="C54" s="4" t="s">
        <v>62</v>
      </c>
      <c r="E54" s="16">
        <f>D38*E38</f>
        <v>3200000</v>
      </c>
    </row>
    <row r="55" spans="3:6" x14ac:dyDescent="0.25">
      <c r="C55" s="4" t="s">
        <v>64</v>
      </c>
      <c r="E55" s="16">
        <f>E54-F53</f>
        <v>-10240000</v>
      </c>
    </row>
    <row r="57" spans="3:6" x14ac:dyDescent="0.25">
      <c r="C57" s="4" t="s">
        <v>12</v>
      </c>
      <c r="D57">
        <v>125</v>
      </c>
      <c r="E57" s="16">
        <f>E10</f>
        <v>38000</v>
      </c>
      <c r="F57" s="16">
        <f>E57*D57</f>
        <v>4750000</v>
      </c>
    </row>
    <row r="58" spans="3:6" x14ac:dyDescent="0.25">
      <c r="D58">
        <v>10</v>
      </c>
      <c r="E58" s="16">
        <f>Respuestas!F27</f>
        <v>52194</v>
      </c>
      <c r="F58" s="16">
        <f>E58*D58</f>
        <v>521940</v>
      </c>
    </row>
    <row r="59" spans="3:6" x14ac:dyDescent="0.25">
      <c r="F59" s="16">
        <f>SUM(F57:F58)</f>
        <v>5271940</v>
      </c>
    </row>
  </sheetData>
  <mergeCells count="6">
    <mergeCell ref="A26:B26"/>
    <mergeCell ref="A31:B31"/>
    <mergeCell ref="B3:D3"/>
    <mergeCell ref="B5:D5"/>
    <mergeCell ref="A24:B24"/>
    <mergeCell ref="D24:E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4A2D8-2CE1-424A-BFF1-AEA2B7B27DDB}">
  <dimension ref="B1:K53"/>
  <sheetViews>
    <sheetView topLeftCell="A10" zoomScale="110" zoomScaleNormal="110" workbookViewId="0">
      <selection activeCell="G53" sqref="G53"/>
    </sheetView>
  </sheetViews>
  <sheetFormatPr baseColWidth="10" defaultRowHeight="15" x14ac:dyDescent="0.25"/>
  <cols>
    <col min="2" max="2" width="14.140625" bestFit="1" customWidth="1"/>
    <col min="3" max="3" width="22.85546875" bestFit="1" customWidth="1"/>
    <col min="4" max="4" width="12" bestFit="1" customWidth="1"/>
    <col min="5" max="5" width="13" bestFit="1" customWidth="1"/>
    <col min="6" max="6" width="14.28515625" bestFit="1" customWidth="1"/>
    <col min="7" max="7" width="19.7109375" bestFit="1" customWidth="1"/>
  </cols>
  <sheetData>
    <row r="1" spans="2:10" ht="15.75" thickBot="1" x14ac:dyDescent="0.3"/>
    <row r="2" spans="2:10" ht="15.75" thickBot="1" x14ac:dyDescent="0.3">
      <c r="F2" s="20" t="s">
        <v>59</v>
      </c>
      <c r="G2" s="21">
        <v>869.9</v>
      </c>
    </row>
    <row r="3" spans="2:10" x14ac:dyDescent="0.25">
      <c r="B3" s="1">
        <v>42005</v>
      </c>
    </row>
    <row r="4" spans="2:10" x14ac:dyDescent="0.25">
      <c r="B4" t="s">
        <v>43</v>
      </c>
      <c r="C4" t="s">
        <v>34</v>
      </c>
      <c r="D4" t="s">
        <v>49</v>
      </c>
    </row>
    <row r="13" spans="2:10" x14ac:dyDescent="0.25">
      <c r="B13" s="17">
        <v>42014</v>
      </c>
    </row>
    <row r="14" spans="2:10" x14ac:dyDescent="0.25">
      <c r="B14" s="4" t="s">
        <v>43</v>
      </c>
      <c r="C14" s="4" t="s">
        <v>34</v>
      </c>
      <c r="D14" s="4" t="s">
        <v>15</v>
      </c>
      <c r="E14" s="4" t="s">
        <v>42</v>
      </c>
      <c r="G14" t="s">
        <v>35</v>
      </c>
      <c r="H14" s="15">
        <v>777</v>
      </c>
      <c r="I14" t="s">
        <v>36</v>
      </c>
    </row>
    <row r="15" spans="2:10" x14ac:dyDescent="0.25">
      <c r="B15" t="s">
        <v>38</v>
      </c>
      <c r="C15">
        <v>10</v>
      </c>
      <c r="D15">
        <v>610</v>
      </c>
      <c r="E15" s="12">
        <f>D15*C15</f>
        <v>6100</v>
      </c>
      <c r="G15" s="13" t="s">
        <v>20</v>
      </c>
      <c r="H15" s="14">
        <v>2608.13</v>
      </c>
      <c r="I15" t="s">
        <v>36</v>
      </c>
      <c r="J15">
        <f>258+70</f>
        <v>328</v>
      </c>
    </row>
    <row r="16" spans="2:10" x14ac:dyDescent="0.25">
      <c r="B16" t="s">
        <v>32</v>
      </c>
      <c r="C16">
        <v>10</v>
      </c>
      <c r="D16">
        <v>60</v>
      </c>
      <c r="E16" s="12">
        <f t="shared" ref="E16:E17" si="0">D16*C16</f>
        <v>600</v>
      </c>
      <c r="G16" t="s">
        <v>21</v>
      </c>
      <c r="H16" s="15">
        <v>3385.13</v>
      </c>
      <c r="I16" t="s">
        <v>36</v>
      </c>
    </row>
    <row r="17" spans="2:9" x14ac:dyDescent="0.25">
      <c r="B17" t="s">
        <v>33</v>
      </c>
      <c r="C17">
        <v>50</v>
      </c>
      <c r="D17">
        <v>125</v>
      </c>
      <c r="E17" s="12">
        <f t="shared" si="0"/>
        <v>6250</v>
      </c>
    </row>
    <row r="18" spans="2:9" x14ac:dyDescent="0.25">
      <c r="D18" s="4" t="s">
        <v>21</v>
      </c>
      <c r="E18" s="12">
        <f>SUM(E15:E17)</f>
        <v>12950</v>
      </c>
      <c r="G18" s="4" t="s">
        <v>28</v>
      </c>
      <c r="H18">
        <v>652</v>
      </c>
      <c r="I18" t="s">
        <v>36</v>
      </c>
    </row>
    <row r="19" spans="2:9" x14ac:dyDescent="0.25">
      <c r="B19" s="4" t="s">
        <v>45</v>
      </c>
      <c r="D19" s="4" t="s">
        <v>27</v>
      </c>
      <c r="E19" s="12">
        <f>E18*0.06</f>
        <v>777</v>
      </c>
      <c r="G19" s="4" t="s">
        <v>37</v>
      </c>
      <c r="H19">
        <v>660</v>
      </c>
      <c r="I19" t="s">
        <v>36</v>
      </c>
    </row>
    <row r="20" spans="2:9" x14ac:dyDescent="0.25">
      <c r="B20" s="15">
        <f>(E18+E19)*0.19</f>
        <v>2608.13</v>
      </c>
    </row>
    <row r="21" spans="2:9" x14ac:dyDescent="0.25">
      <c r="D21" s="4" t="s">
        <v>50</v>
      </c>
      <c r="E21" s="12">
        <f>H16</f>
        <v>3385.13</v>
      </c>
      <c r="G21" s="4" t="s">
        <v>47</v>
      </c>
      <c r="H21" s="12">
        <v>3500000</v>
      </c>
    </row>
    <row r="23" spans="2:9" x14ac:dyDescent="0.25">
      <c r="C23" s="4" t="s">
        <v>51</v>
      </c>
      <c r="D23" s="12">
        <v>2943478</v>
      </c>
    </row>
    <row r="25" spans="2:9" x14ac:dyDescent="0.25">
      <c r="B25" s="4" t="s">
        <v>52</v>
      </c>
      <c r="C25" s="4" t="s">
        <v>53</v>
      </c>
      <c r="F25" s="19" t="s">
        <v>55</v>
      </c>
      <c r="G25" s="4" t="s">
        <v>56</v>
      </c>
    </row>
    <row r="26" spans="2:9" x14ac:dyDescent="0.25">
      <c r="B26">
        <f>E15/E18</f>
        <v>0.47104247104247104</v>
      </c>
      <c r="C26" s="16">
        <f>H21*B26</f>
        <v>1648648.6486486488</v>
      </c>
      <c r="E26" s="4" t="s">
        <v>38</v>
      </c>
      <c r="F26" s="12">
        <f>D15*869.9</f>
        <v>530639</v>
      </c>
      <c r="G26" s="12">
        <f>F26*C15</f>
        <v>5306390</v>
      </c>
      <c r="H26" s="4" t="s">
        <v>54</v>
      </c>
      <c r="I26" s="12">
        <f>G29*0.0025</f>
        <v>28163.012500000001</v>
      </c>
    </row>
    <row r="27" spans="2:9" x14ac:dyDescent="0.25">
      <c r="B27">
        <f>E16/E18</f>
        <v>4.633204633204633E-2</v>
      </c>
      <c r="C27" s="16">
        <f>H21*B27</f>
        <v>162162.16216216216</v>
      </c>
      <c r="E27" s="4" t="s">
        <v>32</v>
      </c>
      <c r="F27" s="12">
        <f>D16*869.9</f>
        <v>52194</v>
      </c>
      <c r="G27" s="12">
        <f>F27*C16</f>
        <v>521940</v>
      </c>
    </row>
    <row r="28" spans="2:9" x14ac:dyDescent="0.25">
      <c r="B28">
        <f>E17/E18</f>
        <v>0.4826254826254826</v>
      </c>
      <c r="C28" s="16">
        <f>H21*B28</f>
        <v>1689189.1891891891</v>
      </c>
      <c r="E28" s="4" t="s">
        <v>33</v>
      </c>
      <c r="F28" s="12">
        <f>D17*869.9</f>
        <v>108737.5</v>
      </c>
      <c r="G28" s="12">
        <f>F28*C17</f>
        <v>5436875</v>
      </c>
    </row>
    <row r="29" spans="2:9" x14ac:dyDescent="0.25">
      <c r="B29">
        <f>SUM(B26:B28)</f>
        <v>1</v>
      </c>
      <c r="C29" s="16">
        <f>SUM(C26:C28)</f>
        <v>3500000</v>
      </c>
      <c r="G29" s="16">
        <f>(G28+G26+G27)</f>
        <v>11265205</v>
      </c>
    </row>
    <row r="30" spans="2:9" x14ac:dyDescent="0.25">
      <c r="F30" t="s">
        <v>58</v>
      </c>
      <c r="G30" s="16">
        <f>(G29+Informacion!H10)/328</f>
        <v>118101.23475609756</v>
      </c>
    </row>
    <row r="31" spans="2:9" x14ac:dyDescent="0.25">
      <c r="G31" s="16"/>
    </row>
    <row r="32" spans="2:9" x14ac:dyDescent="0.25">
      <c r="D32" t="s">
        <v>60</v>
      </c>
      <c r="F32" s="16">
        <f>Informacion!H10+Respuestas!G29</f>
        <v>38737205</v>
      </c>
    </row>
    <row r="37" spans="2:11" x14ac:dyDescent="0.25">
      <c r="G37" t="s">
        <v>41</v>
      </c>
      <c r="H37">
        <v>2900</v>
      </c>
      <c r="I37" t="s">
        <v>36</v>
      </c>
    </row>
    <row r="38" spans="2:11" x14ac:dyDescent="0.25">
      <c r="B38" s="1">
        <v>42024</v>
      </c>
      <c r="G38" t="s">
        <v>40</v>
      </c>
      <c r="H38">
        <v>1100</v>
      </c>
      <c r="I38" t="s">
        <v>36</v>
      </c>
    </row>
    <row r="39" spans="2:11" x14ac:dyDescent="0.25">
      <c r="B39" s="4" t="s">
        <v>43</v>
      </c>
      <c r="C39" s="4" t="s">
        <v>34</v>
      </c>
      <c r="D39" s="4" t="s">
        <v>16</v>
      </c>
      <c r="E39" s="4" t="s">
        <v>44</v>
      </c>
      <c r="G39" t="s">
        <v>35</v>
      </c>
      <c r="H39">
        <f>E45</f>
        <v>1161</v>
      </c>
      <c r="I39" t="s">
        <v>36</v>
      </c>
      <c r="K39">
        <f>J15</f>
        <v>328</v>
      </c>
    </row>
    <row r="40" spans="2:11" x14ac:dyDescent="0.25">
      <c r="B40" t="s">
        <v>31</v>
      </c>
      <c r="C40">
        <v>10</v>
      </c>
      <c r="D40">
        <v>610</v>
      </c>
      <c r="E40" s="12">
        <f>C40*D40</f>
        <v>6100</v>
      </c>
      <c r="G40" s="13" t="s">
        <v>20</v>
      </c>
      <c r="H40" s="13">
        <f>B46</f>
        <v>3897.09</v>
      </c>
      <c r="I40" t="s">
        <v>36</v>
      </c>
      <c r="K40">
        <f>SUM(C40:C43)</f>
        <v>90</v>
      </c>
    </row>
    <row r="41" spans="2:11" x14ac:dyDescent="0.25">
      <c r="B41" t="s">
        <v>32</v>
      </c>
      <c r="C41">
        <v>10</v>
      </c>
      <c r="D41">
        <v>60</v>
      </c>
      <c r="E41" s="12">
        <f t="shared" ref="E41:E43" si="1">C41*D41</f>
        <v>600</v>
      </c>
      <c r="G41" t="s">
        <v>21</v>
      </c>
      <c r="H41">
        <f>H37+H39+H38+H40</f>
        <v>9058.09</v>
      </c>
      <c r="K41">
        <f>K39+K40</f>
        <v>418</v>
      </c>
    </row>
    <row r="42" spans="2:11" x14ac:dyDescent="0.25">
      <c r="B42" t="s">
        <v>33</v>
      </c>
      <c r="C42">
        <v>50</v>
      </c>
      <c r="D42">
        <v>125</v>
      </c>
      <c r="E42" s="12">
        <f t="shared" si="1"/>
        <v>6250</v>
      </c>
    </row>
    <row r="43" spans="2:11" x14ac:dyDescent="0.25">
      <c r="B43" t="s">
        <v>39</v>
      </c>
      <c r="C43">
        <v>20</v>
      </c>
      <c r="D43">
        <v>320</v>
      </c>
      <c r="E43" s="12">
        <f t="shared" si="1"/>
        <v>6400</v>
      </c>
      <c r="G43" t="s">
        <v>28</v>
      </c>
      <c r="H43">
        <v>672</v>
      </c>
    </row>
    <row r="44" spans="2:11" x14ac:dyDescent="0.25">
      <c r="E44" s="12">
        <f>SUM(E40:E43)</f>
        <v>19350</v>
      </c>
      <c r="G44" t="s">
        <v>37</v>
      </c>
      <c r="H44">
        <v>660</v>
      </c>
    </row>
    <row r="45" spans="2:11" x14ac:dyDescent="0.25">
      <c r="B45" t="s">
        <v>46</v>
      </c>
      <c r="D45" t="s">
        <v>27</v>
      </c>
      <c r="E45" s="12">
        <f>E44*0.06</f>
        <v>1161</v>
      </c>
    </row>
    <row r="46" spans="2:11" x14ac:dyDescent="0.25">
      <c r="B46" s="15">
        <f>(E44+E45)*0.19</f>
        <v>3897.09</v>
      </c>
      <c r="G46" t="s">
        <v>48</v>
      </c>
      <c r="H46" s="12">
        <v>3500000</v>
      </c>
    </row>
    <row r="47" spans="2:11" x14ac:dyDescent="0.25">
      <c r="E47" s="16"/>
    </row>
    <row r="49" spans="2:7" x14ac:dyDescent="0.25">
      <c r="B49" t="s">
        <v>31</v>
      </c>
      <c r="C49" s="12">
        <f>D40*869.9</f>
        <v>530639</v>
      </c>
      <c r="D49" s="16">
        <f>C49*C40</f>
        <v>5306390</v>
      </c>
      <c r="G49" s="16">
        <f>E44*869.9</f>
        <v>16832565</v>
      </c>
    </row>
    <row r="50" spans="2:7" x14ac:dyDescent="0.25">
      <c r="B50" t="s">
        <v>32</v>
      </c>
      <c r="C50" s="12">
        <f>D41*869.9</f>
        <v>52194</v>
      </c>
      <c r="D50" s="16">
        <f t="shared" ref="D50" si="2">C50*C41</f>
        <v>521940</v>
      </c>
      <c r="F50" t="s">
        <v>57</v>
      </c>
      <c r="G50" s="16">
        <f>(G49+F32)/K41</f>
        <v>132942.03349282296</v>
      </c>
    </row>
    <row r="51" spans="2:7" x14ac:dyDescent="0.25">
      <c r="B51" t="s">
        <v>33</v>
      </c>
      <c r="C51" s="12">
        <f>D42*869.9</f>
        <v>108737.5</v>
      </c>
      <c r="D51" s="16">
        <f>C51*C42</f>
        <v>5436875</v>
      </c>
    </row>
    <row r="52" spans="2:7" x14ac:dyDescent="0.25">
      <c r="B52" t="s">
        <v>39</v>
      </c>
      <c r="C52" s="12">
        <f t="shared" ref="C52" si="3">D43*869.9</f>
        <v>278368</v>
      </c>
      <c r="D52" s="16">
        <f>C52*C43</f>
        <v>5567360</v>
      </c>
    </row>
    <row r="53" spans="2:7" x14ac:dyDescent="0.25">
      <c r="D53" s="16">
        <f>SUM(D49:D52)</f>
        <v>16832565</v>
      </c>
      <c r="G53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Informacion</vt:lpstr>
      <vt:lpstr>Respuestas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 raniqueo</dc:creator>
  <cp:lastModifiedBy>SEBASTIAN IGNACIO SANDOVAL MARTINEZ</cp:lastModifiedBy>
  <dcterms:created xsi:type="dcterms:W3CDTF">2015-06-05T18:19:34Z</dcterms:created>
  <dcterms:modified xsi:type="dcterms:W3CDTF">2023-11-22T02:51:57Z</dcterms:modified>
</cp:coreProperties>
</file>