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ATA\SYNTRA\BUSINESS-SKILLS\VIRTUELE_LESSEN-BS-25-05\"/>
    </mc:Choice>
  </mc:AlternateContent>
  <xr:revisionPtr revIDLastSave="0" documentId="13_ncr:1_{DD1DC4CD-6401-472F-A9E8-920A4260CD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TINGS" sheetId="1" r:id="rId1"/>
    <sheet name="PLAN" sheetId="2" r:id="rId2"/>
    <sheet name="ACTUAL" sheetId="5" r:id="rId3"/>
    <sheet name="ACTUAL_COST" sheetId="7" r:id="rId4"/>
    <sheet name="H_CALC" sheetId="6" state="hidden" r:id="rId5"/>
    <sheet name="EVM" sheetId="8" r:id="rId6"/>
    <sheet name="TERMS" sheetId="9" r:id="rId7"/>
  </sheets>
  <definedNames>
    <definedName name="AC">H_CALC!$C$19</definedName>
    <definedName name="BAC">H_CALC!$BD$4</definedName>
    <definedName name="C_SNDT">H_CALC!#REF!</definedName>
    <definedName name="CPI">EVM!$F$10</definedName>
    <definedName name="CURRENCY_CELLS">EVM!$C$7:$C$10,EVM!$J$7,EVM!$J$6,EVM!$J$8</definedName>
    <definedName name="CV">H_CALC!$C$21</definedName>
    <definedName name="EAC">EVM!$J$7</definedName>
    <definedName name="EV">H_CALC!$C$18</definedName>
    <definedName name="I_ACTCOST">SETTINGS!$B$11</definedName>
    <definedName name="I_AGGR">SETTINGS!$B$9</definedName>
    <definedName name="I_CURRENCY">SETTINGS!$B$12</definedName>
    <definedName name="I_ENDDT">SETTINGS!$B$8</definedName>
    <definedName name="I_FMETHOD">EVM!$J$5</definedName>
    <definedName name="I_PLANUNIT">SETTINGS!$B$10</definedName>
    <definedName name="I_SNDT">EVM!$C$3</definedName>
    <definedName name="I_STARTDT">SETTINGS!$B$7</definedName>
    <definedName name="L_SNDT">OFFSET(H_CALC!$C$3,0,0,1,H_CALC!$B$2)</definedName>
    <definedName name="_xlnm.Print_Area" localSheetId="5">EVM!$A$1:$K$32</definedName>
    <definedName name="PV">H_CALC!$C$17</definedName>
    <definedName name="SPI">EVM!$F$9</definedName>
    <definedName name="SV">H_CALC!$C$20</definedName>
    <definedName name="T_PLANCPH">T_PLAN[COST PER HOUR]</definedName>
    <definedName name="T_PLANTOT">T_PLAN[TOTAL]</definedName>
    <definedName name="TCPI1">EVM!$F$12</definedName>
    <definedName name="TCPI2">EVM!$F$13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4" i="5"/>
  <c r="A5" i="5"/>
  <c r="A6" i="5"/>
  <c r="B5" i="7"/>
  <c r="B6" i="7"/>
  <c r="B5" i="5"/>
  <c r="B6" i="5"/>
  <c r="C15" i="6" l="1"/>
  <c r="B3" i="6"/>
  <c r="C3" i="6" s="1"/>
  <c r="D3" i="6" s="1"/>
  <c r="D10" i="6" s="1"/>
  <c r="B2" i="7"/>
  <c r="B2" i="5"/>
  <c r="B2" i="2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C2" i="2"/>
  <c r="D2" i="2" s="1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C4" i="6"/>
  <c r="C6" i="6" s="1"/>
  <c r="C9" i="6" s="1"/>
  <c r="C10" i="6"/>
  <c r="E3" i="6"/>
  <c r="D4" i="6"/>
  <c r="D6" i="6" s="1"/>
  <c r="C6" i="8"/>
  <c r="C5" i="8"/>
  <c r="A2" i="7"/>
  <c r="B4" i="7"/>
  <c r="B4" i="5"/>
  <c r="BC4" i="2" l="1"/>
  <c r="BC6" i="2"/>
  <c r="BC5" i="2"/>
  <c r="E10" i="6"/>
  <c r="D9" i="6"/>
  <c r="F3" i="6"/>
  <c r="E4" i="6"/>
  <c r="E6" i="6" s="1"/>
  <c r="C7" i="6"/>
  <c r="D7" i="6" s="1"/>
  <c r="A2" i="2"/>
  <c r="D5" i="6" l="1"/>
  <c r="F5" i="6"/>
  <c r="E5" i="6"/>
  <c r="C5" i="6"/>
  <c r="C8" i="6" s="1"/>
  <c r="F10" i="6"/>
  <c r="G5" i="6"/>
  <c r="E9" i="6"/>
  <c r="E7" i="6"/>
  <c r="G3" i="6"/>
  <c r="F4" i="6"/>
  <c r="F6" i="6" s="1"/>
  <c r="D8" i="6" l="1"/>
  <c r="E8" i="6" s="1"/>
  <c r="C12" i="6"/>
  <c r="C11" i="6"/>
  <c r="G10" i="6"/>
  <c r="H5" i="6"/>
  <c r="F9" i="6"/>
  <c r="F7" i="6"/>
  <c r="H3" i="6"/>
  <c r="G4" i="6"/>
  <c r="G6" i="6" s="1"/>
  <c r="D12" i="6" l="1"/>
  <c r="D11" i="6"/>
  <c r="G9" i="6"/>
  <c r="I6" i="6"/>
  <c r="I5" i="6"/>
  <c r="I9" i="6"/>
  <c r="H10" i="6"/>
  <c r="F8" i="6"/>
  <c r="E11" i="6"/>
  <c r="E12" i="6"/>
  <c r="G7" i="6"/>
  <c r="I3" i="6"/>
  <c r="J5" i="6" s="1"/>
  <c r="H4" i="6"/>
  <c r="H6" i="6" s="1"/>
  <c r="H9" i="6" l="1"/>
  <c r="J12" i="6"/>
  <c r="J9" i="6"/>
  <c r="I10" i="6"/>
  <c r="J11" i="6"/>
  <c r="J8" i="6"/>
  <c r="J6" i="6"/>
  <c r="H7" i="6"/>
  <c r="G8" i="6"/>
  <c r="H8" i="6" s="1"/>
  <c r="I8" i="6" s="1"/>
  <c r="F12" i="6"/>
  <c r="F11" i="6"/>
  <c r="J3" i="6"/>
  <c r="K5" i="6" s="1"/>
  <c r="I4" i="6"/>
  <c r="I7" i="6" l="1"/>
  <c r="I12" i="6"/>
  <c r="I11" i="6"/>
  <c r="K6" i="6"/>
  <c r="K11" i="6"/>
  <c r="K8" i="6"/>
  <c r="K12" i="6"/>
  <c r="K9" i="6"/>
  <c r="J10" i="6"/>
  <c r="H12" i="6"/>
  <c r="H11" i="6"/>
  <c r="G12" i="6"/>
  <c r="G11" i="6"/>
  <c r="K3" i="6"/>
  <c r="J4" i="6"/>
  <c r="J7" i="6" s="1"/>
  <c r="L6" i="6" l="1"/>
  <c r="L5" i="6"/>
  <c r="K10" i="6"/>
  <c r="L11" i="6"/>
  <c r="L8" i="6"/>
  <c r="L9" i="6"/>
  <c r="L12" i="6"/>
  <c r="L3" i="6"/>
  <c r="M5" i="6" s="1"/>
  <c r="K4" i="6"/>
  <c r="K7" i="6" s="1"/>
  <c r="M6" i="6" l="1"/>
  <c r="M12" i="6"/>
  <c r="M9" i="6"/>
  <c r="L10" i="6"/>
  <c r="M11" i="6"/>
  <c r="M8" i="6"/>
  <c r="M3" i="6"/>
  <c r="N5" i="6" s="1"/>
  <c r="L4" i="6"/>
  <c r="L7" i="6" s="1"/>
  <c r="N6" i="6" l="1"/>
  <c r="N12" i="6"/>
  <c r="N9" i="6"/>
  <c r="M10" i="6"/>
  <c r="N11" i="6"/>
  <c r="N8" i="6"/>
  <c r="N3" i="6"/>
  <c r="O5" i="6" s="1"/>
  <c r="M4" i="6"/>
  <c r="M7" i="6" s="1"/>
  <c r="O6" i="6" l="1"/>
  <c r="O11" i="6"/>
  <c r="O8" i="6"/>
  <c r="O12" i="6"/>
  <c r="O9" i="6"/>
  <c r="N10" i="6"/>
  <c r="O3" i="6"/>
  <c r="P5" i="6" s="1"/>
  <c r="N4" i="6"/>
  <c r="N7" i="6" s="1"/>
  <c r="P6" i="6" l="1"/>
  <c r="O10" i="6"/>
  <c r="P11" i="6"/>
  <c r="P8" i="6"/>
  <c r="P12" i="6"/>
  <c r="P9" i="6"/>
  <c r="P3" i="6"/>
  <c r="Q5" i="6" s="1"/>
  <c r="O4" i="6"/>
  <c r="O7" i="6" s="1"/>
  <c r="P7" i="6" l="1"/>
  <c r="Q6" i="6"/>
  <c r="Q12" i="6"/>
  <c r="Q9" i="6"/>
  <c r="P10" i="6"/>
  <c r="Q11" i="6"/>
  <c r="Q8" i="6"/>
  <c r="Q3" i="6"/>
  <c r="R5" i="6" s="1"/>
  <c r="P4" i="6"/>
  <c r="R6" i="6" l="1"/>
  <c r="R12" i="6"/>
  <c r="R9" i="6"/>
  <c r="Q10" i="6"/>
  <c r="R8" i="6"/>
  <c r="R11" i="6"/>
  <c r="R3" i="6"/>
  <c r="S5" i="6" s="1"/>
  <c r="Q4" i="6"/>
  <c r="Q7" i="6"/>
  <c r="R7" i="6" l="1"/>
  <c r="S6" i="6"/>
  <c r="S11" i="6"/>
  <c r="S8" i="6"/>
  <c r="S12" i="6"/>
  <c r="S9" i="6"/>
  <c r="R10" i="6"/>
  <c r="S3" i="6"/>
  <c r="T5" i="6" s="1"/>
  <c r="R4" i="6"/>
  <c r="T6" i="6" l="1"/>
  <c r="S10" i="6"/>
  <c r="T11" i="6"/>
  <c r="T8" i="6"/>
  <c r="T9" i="6"/>
  <c r="T12" i="6"/>
  <c r="T3" i="6"/>
  <c r="U5" i="6" s="1"/>
  <c r="S4" i="6"/>
  <c r="S7" i="6"/>
  <c r="T7" i="6" l="1"/>
  <c r="U6" i="6"/>
  <c r="U12" i="6"/>
  <c r="U9" i="6"/>
  <c r="T10" i="6"/>
  <c r="U11" i="6"/>
  <c r="U8" i="6"/>
  <c r="U3" i="6"/>
  <c r="V5" i="6" s="1"/>
  <c r="T4" i="6"/>
  <c r="V12" i="6" l="1"/>
  <c r="V9" i="6"/>
  <c r="U10" i="6"/>
  <c r="V11" i="6"/>
  <c r="V8" i="6"/>
  <c r="V3" i="6"/>
  <c r="U4" i="6"/>
  <c r="V6" i="6"/>
  <c r="U7" i="6"/>
  <c r="V7" i="6" l="1"/>
  <c r="W6" i="6"/>
  <c r="W5" i="6"/>
  <c r="W11" i="6"/>
  <c r="W8" i="6"/>
  <c r="W12" i="6"/>
  <c r="W9" i="6"/>
  <c r="V10" i="6"/>
  <c r="W3" i="6"/>
  <c r="X5" i="6" s="1"/>
  <c r="V4" i="6"/>
  <c r="X6" i="6" l="1"/>
  <c r="W10" i="6"/>
  <c r="X11" i="6"/>
  <c r="X8" i="6"/>
  <c r="X9" i="6"/>
  <c r="X12" i="6"/>
  <c r="X3" i="6"/>
  <c r="Y5" i="6" s="1"/>
  <c r="W4" i="6"/>
  <c r="W7" i="6"/>
  <c r="Y6" i="6" l="1"/>
  <c r="Y12" i="6"/>
  <c r="Y9" i="6"/>
  <c r="X10" i="6"/>
  <c r="Y11" i="6"/>
  <c r="Y8" i="6"/>
  <c r="X7" i="6"/>
  <c r="Y3" i="6"/>
  <c r="Z5" i="6" s="1"/>
  <c r="X4" i="6"/>
  <c r="Z6" i="6" l="1"/>
  <c r="Z12" i="6"/>
  <c r="Z9" i="6"/>
  <c r="Y10" i="6"/>
  <c r="Z11" i="6"/>
  <c r="Z8" i="6"/>
  <c r="Z3" i="6"/>
  <c r="AA5" i="6" s="1"/>
  <c r="Y4" i="6"/>
  <c r="Y7" i="6"/>
  <c r="Z7" i="6" l="1"/>
  <c r="AA6" i="6"/>
  <c r="AA11" i="6"/>
  <c r="AA8" i="6"/>
  <c r="AA12" i="6"/>
  <c r="AA9" i="6"/>
  <c r="Z10" i="6"/>
  <c r="AA3" i="6"/>
  <c r="AB5" i="6" s="1"/>
  <c r="Z4" i="6"/>
  <c r="AB6" i="6" l="1"/>
  <c r="AA10" i="6"/>
  <c r="AB11" i="6"/>
  <c r="AB8" i="6"/>
  <c r="AB9" i="6"/>
  <c r="AB12" i="6"/>
  <c r="AB3" i="6"/>
  <c r="AC5" i="6" s="1"/>
  <c r="AA4" i="6"/>
  <c r="AA7" i="6"/>
  <c r="AC6" i="6" l="1"/>
  <c r="AC12" i="6"/>
  <c r="AC9" i="6"/>
  <c r="AB10" i="6"/>
  <c r="AC11" i="6"/>
  <c r="AC8" i="6"/>
  <c r="AC3" i="6"/>
  <c r="AD5" i="6" s="1"/>
  <c r="AB4" i="6"/>
  <c r="AB7" i="6"/>
  <c r="AD12" i="6" l="1"/>
  <c r="AD9" i="6"/>
  <c r="AC10" i="6"/>
  <c r="AD11" i="6"/>
  <c r="AD8" i="6"/>
  <c r="AD6" i="6"/>
  <c r="AD3" i="6"/>
  <c r="AE5" i="6" s="1"/>
  <c r="AC4" i="6"/>
  <c r="AC7" i="6"/>
  <c r="AE6" i="6" l="1"/>
  <c r="AE11" i="6"/>
  <c r="AE8" i="6"/>
  <c r="AE12" i="6"/>
  <c r="AE9" i="6"/>
  <c r="AD10" i="6"/>
  <c r="AE3" i="6"/>
  <c r="AF5" i="6" s="1"/>
  <c r="AD4" i="6"/>
  <c r="AD7" i="6"/>
  <c r="AE10" i="6" l="1"/>
  <c r="AF11" i="6"/>
  <c r="AF8" i="6"/>
  <c r="AF9" i="6"/>
  <c r="AF12" i="6"/>
  <c r="AF3" i="6"/>
  <c r="AE4" i="6"/>
  <c r="AF6" i="6"/>
  <c r="AE7" i="6"/>
  <c r="AG6" i="6" l="1"/>
  <c r="AG5" i="6"/>
  <c r="AG12" i="6"/>
  <c r="AG9" i="6"/>
  <c r="AF10" i="6"/>
  <c r="AG11" i="6"/>
  <c r="AG8" i="6"/>
  <c r="AG3" i="6"/>
  <c r="AF4" i="6"/>
  <c r="AF7" i="6"/>
  <c r="AH6" i="6" l="1"/>
  <c r="AH5" i="6"/>
  <c r="AH12" i="6"/>
  <c r="AH9" i="6"/>
  <c r="AG10" i="6"/>
  <c r="AH11" i="6"/>
  <c r="AH8" i="6"/>
  <c r="AH3" i="6"/>
  <c r="AI5" i="6" s="1"/>
  <c r="AG4" i="6"/>
  <c r="AG7" i="6"/>
  <c r="AI11" i="6" l="1"/>
  <c r="AI8" i="6"/>
  <c r="AI12" i="6"/>
  <c r="AI9" i="6"/>
  <c r="AH10" i="6"/>
  <c r="AI6" i="6"/>
  <c r="AI3" i="6"/>
  <c r="AJ5" i="6" s="1"/>
  <c r="AH4" i="6"/>
  <c r="AH7" i="6"/>
  <c r="AJ6" i="6" l="1"/>
  <c r="AI10" i="6"/>
  <c r="AJ11" i="6"/>
  <c r="AJ8" i="6"/>
  <c r="AJ12" i="6"/>
  <c r="AJ9" i="6"/>
  <c r="AJ3" i="6"/>
  <c r="AK5" i="6" s="1"/>
  <c r="AI4" i="6"/>
  <c r="AI7" i="6"/>
  <c r="AJ7" i="6" l="1"/>
  <c r="AK12" i="6"/>
  <c r="AK9" i="6"/>
  <c r="AJ10" i="6"/>
  <c r="AK11" i="6"/>
  <c r="AK8" i="6"/>
  <c r="AK3" i="6"/>
  <c r="AJ4" i="6"/>
  <c r="AK6" i="6"/>
  <c r="AL6" i="6" l="1"/>
  <c r="AL5" i="6"/>
  <c r="AL12" i="6"/>
  <c r="AL9" i="6"/>
  <c r="AK10" i="6"/>
  <c r="AL11" i="6"/>
  <c r="AL8" i="6"/>
  <c r="AL3" i="6"/>
  <c r="AK4" i="6"/>
  <c r="AK7" i="6"/>
  <c r="AM6" i="6" l="1"/>
  <c r="AM5" i="6"/>
  <c r="AL7" i="6"/>
  <c r="AM11" i="6"/>
  <c r="AM8" i="6"/>
  <c r="AM12" i="6"/>
  <c r="AM9" i="6"/>
  <c r="AL10" i="6"/>
  <c r="AM3" i="6"/>
  <c r="AN5" i="6" s="1"/>
  <c r="AL4" i="6"/>
  <c r="AN6" i="6" l="1"/>
  <c r="AM10" i="6"/>
  <c r="AN11" i="6"/>
  <c r="AN8" i="6"/>
  <c r="AN9" i="6"/>
  <c r="AN12" i="6"/>
  <c r="AN3" i="6"/>
  <c r="AO5" i="6" s="1"/>
  <c r="AM4" i="6"/>
  <c r="AM7" i="6"/>
  <c r="AO12" i="6" l="1"/>
  <c r="AO9" i="6"/>
  <c r="AN10" i="6"/>
  <c r="AO11" i="6"/>
  <c r="AO8" i="6"/>
  <c r="AO6" i="6"/>
  <c r="AO3" i="6"/>
  <c r="AP5" i="6" s="1"/>
  <c r="AN4" i="6"/>
  <c r="AN7" i="6"/>
  <c r="AP12" i="6" l="1"/>
  <c r="AP9" i="6"/>
  <c r="AO10" i="6"/>
  <c r="AP8" i="6"/>
  <c r="AP11" i="6"/>
  <c r="AP6" i="6"/>
  <c r="AP3" i="6"/>
  <c r="AQ5" i="6" s="1"/>
  <c r="AO4" i="6"/>
  <c r="AO7" i="6"/>
  <c r="AP7" i="6" l="1"/>
  <c r="AQ6" i="6"/>
  <c r="AQ11" i="6"/>
  <c r="AQ8" i="6"/>
  <c r="AQ12" i="6"/>
  <c r="AQ9" i="6"/>
  <c r="AP10" i="6"/>
  <c r="AQ3" i="6"/>
  <c r="AR5" i="6" s="1"/>
  <c r="AP4" i="6"/>
  <c r="AR6" i="6" l="1"/>
  <c r="AQ10" i="6"/>
  <c r="AR11" i="6"/>
  <c r="AR8" i="6"/>
  <c r="AR9" i="6"/>
  <c r="AR12" i="6"/>
  <c r="AR3" i="6"/>
  <c r="AS5" i="6" s="1"/>
  <c r="AQ4" i="6"/>
  <c r="AQ7" i="6"/>
  <c r="AS6" i="6" l="1"/>
  <c r="AS12" i="6"/>
  <c r="AS9" i="6"/>
  <c r="AR10" i="6"/>
  <c r="AS11" i="6"/>
  <c r="AS8" i="6"/>
  <c r="AS3" i="6"/>
  <c r="AT5" i="6" s="1"/>
  <c r="AR4" i="6"/>
  <c r="AR7" i="6"/>
  <c r="AT6" i="6" l="1"/>
  <c r="AT12" i="6"/>
  <c r="AT9" i="6"/>
  <c r="AS10" i="6"/>
  <c r="AT11" i="6"/>
  <c r="AT8" i="6"/>
  <c r="AT3" i="6"/>
  <c r="AU5" i="6" s="1"/>
  <c r="AS4" i="6"/>
  <c r="AS7" i="6"/>
  <c r="AU11" i="6" l="1"/>
  <c r="AU8" i="6"/>
  <c r="AU12" i="6"/>
  <c r="AU9" i="6"/>
  <c r="AT10" i="6"/>
  <c r="AU6" i="6"/>
  <c r="AU3" i="6"/>
  <c r="AV5" i="6" s="1"/>
  <c r="AT4" i="6"/>
  <c r="AT7" i="6"/>
  <c r="AV6" i="6" l="1"/>
  <c r="AU10" i="6"/>
  <c r="AV11" i="6"/>
  <c r="AV8" i="6"/>
  <c r="AV12" i="6"/>
  <c r="AV9" i="6"/>
  <c r="AV3" i="6"/>
  <c r="AW5" i="6" s="1"/>
  <c r="AU4" i="6"/>
  <c r="AU7" i="6"/>
  <c r="AW12" i="6" l="1"/>
  <c r="AW9" i="6"/>
  <c r="AV10" i="6"/>
  <c r="AW11" i="6"/>
  <c r="AW8" i="6"/>
  <c r="AW6" i="6"/>
  <c r="AW3" i="6"/>
  <c r="AX5" i="6" s="1"/>
  <c r="AV4" i="6"/>
  <c r="AV7" i="6"/>
  <c r="AX6" i="6" l="1"/>
  <c r="AX12" i="6"/>
  <c r="AX9" i="6"/>
  <c r="AW10" i="6"/>
  <c r="AX8" i="6"/>
  <c r="AX11" i="6"/>
  <c r="AX3" i="6"/>
  <c r="AY5" i="6" s="1"/>
  <c r="AW4" i="6"/>
  <c r="AW7" i="6"/>
  <c r="AY6" i="6" l="1"/>
  <c r="AY11" i="6"/>
  <c r="AY8" i="6"/>
  <c r="AY12" i="6"/>
  <c r="AY9" i="6"/>
  <c r="AX10" i="6"/>
  <c r="AY3" i="6"/>
  <c r="AZ5" i="6" s="1"/>
  <c r="AX4" i="6"/>
  <c r="AX7" i="6"/>
  <c r="AY10" i="6" l="1"/>
  <c r="AZ11" i="6"/>
  <c r="AZ8" i="6"/>
  <c r="AZ9" i="6"/>
  <c r="AZ12" i="6"/>
  <c r="AZ6" i="6"/>
  <c r="AZ3" i="6"/>
  <c r="BA5" i="6" s="1"/>
  <c r="AY4" i="6"/>
  <c r="AY7" i="6"/>
  <c r="BA12" i="6" l="1"/>
  <c r="BA9" i="6"/>
  <c r="AZ10" i="6"/>
  <c r="BA11" i="6"/>
  <c r="BA8" i="6"/>
  <c r="BA6" i="6"/>
  <c r="BA3" i="6"/>
  <c r="BB5" i="6" s="1"/>
  <c r="AZ4" i="6"/>
  <c r="AZ7" i="6"/>
  <c r="BB6" i="6" l="1"/>
  <c r="BD6" i="6" s="1"/>
  <c r="BB12" i="6"/>
  <c r="BB9" i="6"/>
  <c r="BA10" i="6"/>
  <c r="BB11" i="6"/>
  <c r="BB8" i="6"/>
  <c r="BB3" i="6"/>
  <c r="BA4" i="6"/>
  <c r="BD5" i="6"/>
  <c r="BA7" i="6"/>
  <c r="BB4" i="6" l="1"/>
  <c r="BD4" i="6" s="1"/>
  <c r="C10" i="8" s="1"/>
  <c r="BB10" i="6"/>
  <c r="BB7" i="6"/>
  <c r="C16" i="6"/>
  <c r="C17" i="6" s="1"/>
  <c r="C7" i="8" s="1"/>
  <c r="B2" i="6"/>
  <c r="C19" i="6" l="1"/>
  <c r="C9" i="8" l="1"/>
  <c r="C18" i="6"/>
  <c r="C21" i="6" l="1"/>
  <c r="F10" i="8"/>
  <c r="J7" i="8" s="1"/>
  <c r="F12" i="8"/>
  <c r="G12" i="8" s="1"/>
  <c r="F9" i="8"/>
  <c r="J10" i="8" s="1"/>
  <c r="C20" i="6"/>
  <c r="C8" i="8"/>
  <c r="F13" i="8" l="1"/>
  <c r="G13" i="8" s="1"/>
  <c r="J6" i="8"/>
  <c r="G5" i="8"/>
  <c r="F5" i="8"/>
  <c r="J8" i="8"/>
  <c r="G6" i="8"/>
  <c r="F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indzara</author>
  </authors>
  <commentList>
    <comment ref="E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SV = EV - PV</t>
        </r>
      </text>
    </comment>
    <comment ref="E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CV = EV - AC</t>
        </r>
      </text>
    </comment>
    <comment ref="E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SPI = EV / PV</t>
        </r>
      </text>
    </comment>
    <comment ref="E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CPI = EV / AC</t>
        </r>
      </text>
    </comment>
    <comment ref="E1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(BAC - AC)</t>
        </r>
      </text>
    </comment>
    <comment ref="E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(EAC - AC)</t>
        </r>
      </text>
    </comment>
  </commentList>
</comments>
</file>

<file path=xl/sharedStrings.xml><?xml version="1.0" encoding="utf-8"?>
<sst xmlns="http://schemas.openxmlformats.org/spreadsheetml/2006/main" count="296" uniqueCount="171">
  <si>
    <t>PROJECT START DATE</t>
  </si>
  <si>
    <t>PROJECT END DATE</t>
  </si>
  <si>
    <t>AGGREGATE</t>
  </si>
  <si>
    <t>TASK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</si>
  <si>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</si>
  <si>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</si>
  <si>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</si>
  <si>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</si>
  <si>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</si>
  <si>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</si>
  <si>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</si>
  <si>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</si>
  <si>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</si>
  <si>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</si>
  <si>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</si>
  <si>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</si>
  <si>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</si>
  <si>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</si>
  <si>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</si>
  <si>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</si>
  <si>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</si>
  <si>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</si>
  <si>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</si>
  <si>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</si>
  <si>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</si>
  <si>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</si>
  <si>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</si>
  <si>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</si>
  <si>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</si>
  <si>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</si>
  <si>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</si>
  <si>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</si>
  <si>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</si>
  <si>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</si>
  <si>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</si>
  <si>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</si>
  <si>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</si>
  <si>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</si>
  <si>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</si>
  <si>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</si>
  <si>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</si>
  <si>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</si>
  <si>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</si>
  <si>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</si>
  <si>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</si>
  <si>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</si>
  <si>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</si>
  <si>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</si>
  <si>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</si>
  <si>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</si>
  <si>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</si>
  <si>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</si>
  <si>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</si>
  <si>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</si>
  <si>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</si>
  <si>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</si>
  <si>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</si>
  <si>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PLANNING UNIT</t>
  </si>
  <si>
    <t>Task One</t>
  </si>
  <si>
    <t>COST PER HOUR</t>
  </si>
  <si>
    <t>CURRENCY</t>
  </si>
  <si>
    <t>COST ENTRY</t>
  </si>
  <si>
    <t>EARNED VALUE MANAGEMENT</t>
  </si>
  <si>
    <t>ENTER ACTUAL % OF WORK DONE</t>
  </si>
  <si>
    <t>TOTAL</t>
  </si>
  <si>
    <t>TOTAL %</t>
  </si>
  <si>
    <t>PLANNED</t>
  </si>
  <si>
    <t>EARNED</t>
  </si>
  <si>
    <t>CUMULATIVE</t>
  </si>
  <si>
    <t>PLANNED VALUE</t>
  </si>
  <si>
    <t>EARNED VALUE</t>
  </si>
  <si>
    <t>SNAPSHOT DATE</t>
  </si>
  <si>
    <t>ACTUAL COST</t>
  </si>
  <si>
    <t xml:space="preserve">TOTAL </t>
  </si>
  <si>
    <t>SCHEDULE VARIANCE</t>
  </si>
  <si>
    <t>COST VARIANCE</t>
  </si>
  <si>
    <t>SCHEDULE PERFORMANCE INDEX</t>
  </si>
  <si>
    <t>COST PERFORMANCE INDEX</t>
  </si>
  <si>
    <t>FORECASTING</t>
  </si>
  <si>
    <t>BUDGET AT COMPLETION</t>
  </si>
  <si>
    <t>AS OF SNAPSHOT DATE</t>
  </si>
  <si>
    <t>SNAPSHOT PERIOD</t>
  </si>
  <si>
    <t>INDICES</t>
  </si>
  <si>
    <t>ESTIMATE AT COMPLETION</t>
  </si>
  <si>
    <t>METHOD</t>
  </si>
  <si>
    <t>CPI</t>
  </si>
  <si>
    <t>ESTIMATE TO COMPLETE</t>
  </si>
  <si>
    <t>VARIANCE AT COMPLETION</t>
  </si>
  <si>
    <t>ESTIMATED COMPLETION DATE</t>
  </si>
  <si>
    <t>TERM</t>
  </si>
  <si>
    <t>DEFINITION</t>
  </si>
  <si>
    <t>ABBREVIATION</t>
  </si>
  <si>
    <t>PV</t>
  </si>
  <si>
    <t>EV</t>
  </si>
  <si>
    <t>AC</t>
  </si>
  <si>
    <t>Authorized Budget assigned to the scheduled work</t>
  </si>
  <si>
    <t>Actual cost incurred for the work performed</t>
  </si>
  <si>
    <t>Measure of actual work performed expressed as budget authorized for that work</t>
  </si>
  <si>
    <t>SV</t>
  </si>
  <si>
    <t>CV</t>
  </si>
  <si>
    <t>BAC</t>
  </si>
  <si>
    <t>SPI</t>
  </si>
  <si>
    <t>EAC</t>
  </si>
  <si>
    <t>ETC</t>
  </si>
  <si>
    <t>VAC</t>
  </si>
  <si>
    <t>ECD</t>
  </si>
  <si>
    <t>Total Budget assigned to the entire plan</t>
  </si>
  <si>
    <t xml:space="preserve">Measure of Schedule efficiency expressed as Earned Value to Planned Value </t>
  </si>
  <si>
    <t>Measure of Cost efficiency expressed as Earned Value to Actual Cost</t>
  </si>
  <si>
    <t>VARIANCES</t>
  </si>
  <si>
    <t>Expected Cost to finish the remaining project work</t>
  </si>
  <si>
    <t>Estimated difference in cost at the completion of the project compared to Plan</t>
  </si>
  <si>
    <t>NOTES</t>
  </si>
  <si>
    <t>Option 1)  = AC + (BAC - EV)
Option 2)  = BAC/CPI
Option 3)  = AC + [(BAC- EV)/(CPI * SPI)]</t>
  </si>
  <si>
    <t>Also called as Budgeted Cost for Work Scheduled (BCWS)</t>
  </si>
  <si>
    <t>Also called as Budgeted Cost for Work Performed (BCWP)</t>
  </si>
  <si>
    <t>Also called as Actual Cost of Work Performed (ACWP)</t>
  </si>
  <si>
    <t>TCPI</t>
  </si>
  <si>
    <t>= EV/AC</t>
  </si>
  <si>
    <t>= EV/PV</t>
  </si>
  <si>
    <t>= EV - AC</t>
  </si>
  <si>
    <t>= EV - PV</t>
  </si>
  <si>
    <t xml:space="preserve">Expected Completion Date of the project </t>
  </si>
  <si>
    <t>= BAC - EAC</t>
  </si>
  <si>
    <t>= EAC - AC</t>
  </si>
  <si>
    <t>Site</t>
  </si>
  <si>
    <t>Product Page</t>
  </si>
  <si>
    <t>E-mail</t>
  </si>
  <si>
    <t>Password</t>
  </si>
  <si>
    <t>indzara</t>
  </si>
  <si>
    <t>www.indzara.com</t>
  </si>
  <si>
    <t>indzara@gmail.com</t>
  </si>
  <si>
    <t>SUPPORT</t>
  </si>
  <si>
    <t>v1</t>
  </si>
  <si>
    <t>Amount by which project is ahead or behind plan</t>
  </si>
  <si>
    <t>Amount by which actual cost is ahead or behind planned cost</t>
  </si>
  <si>
    <t>Number of columns of valid dates - used in snapshot dates data validation</t>
  </si>
  <si>
    <t>= Project Start Date + (Planned Duration/SPI)</t>
  </si>
  <si>
    <t>SCHEDULE PERFORMANCE INDEX (SPI)</t>
  </si>
  <si>
    <t>COST PERFORMANCE INDEX (CPI)</t>
  </si>
  <si>
    <t>SCHEDULE VARIANCE (SV)</t>
  </si>
  <si>
    <t>COST VARIANCE (CV)</t>
  </si>
  <si>
    <t>PLANNED VALUE (PV)</t>
  </si>
  <si>
    <t>EARNED VALUE (EV)</t>
  </si>
  <si>
    <t>ACTUAL COST (AC)</t>
  </si>
  <si>
    <t>BUDGET AT COMPLETION (BAC)</t>
  </si>
  <si>
    <t>ESTIMATE TO COMPLETE (ETC)</t>
  </si>
  <si>
    <t>ESTIMATE AT COMPLETION (EAC)</t>
  </si>
  <si>
    <t>VARIANCE AT COMPLETION (VAC)</t>
  </si>
  <si>
    <t>Option 1: To Complete On Planned Budget</t>
  </si>
  <si>
    <t>Option 2: To Complete on new EAC Budget</t>
  </si>
  <si>
    <t>Earned Value Management Template</t>
  </si>
  <si>
    <t>DATE</t>
  </si>
  <si>
    <t>Option 1) = (BAC- EV)/(BAC- AC)
Option 2) = (BAC- EV)/(EAC- AC)</t>
  </si>
  <si>
    <t>Measure of the cost performance required with the remaining resources to meet goal. 
Work Remaining/Funds Remaining
Option 1) Efficiency that must be maintained to complete on Planned Budget
Option 2) Efficiency that must be maintained to complete on current EAC</t>
  </si>
  <si>
    <t>TO-COMPLETE PERFORMANCE INDEX (TCPI)</t>
  </si>
  <si>
    <t>TO-COMPLETE PERFORMANCE INDEX</t>
  </si>
  <si>
    <t>Task Two</t>
  </si>
  <si>
    <t>Task Three</t>
  </si>
  <si>
    <t>ET0330012007001</t>
  </si>
  <si>
    <t>1. Enter basic project information in SETTINGS</t>
  </si>
  <si>
    <t>2. Enter Plan information in PLAN sheet</t>
  </si>
  <si>
    <t>3. Enter Actual work performed in ACTUAL sheet</t>
  </si>
  <si>
    <t>4. Enter Actual Cost in ACTUAL_COST sheet</t>
  </si>
  <si>
    <t>5. View EVM sheet for the output calculations</t>
  </si>
  <si>
    <t>STEPS</t>
  </si>
  <si>
    <t>Expected Total Cost of project = sum of Actual Cost till date and Estimate To Complete remaining work
Option 1) Remaining Work will be done at the planned/budgeted rate
Option 2) Remaining Work will be done at the present CPI
Option 3) Remaining Work will be done considering present SPI and CPI</t>
  </si>
  <si>
    <t>€</t>
  </si>
  <si>
    <t>WEEKLY</t>
  </si>
  <si>
    <t>https://indzara.com/2016/02/earned-value-management-free-excel-template/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</si>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</sst>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mmm\-dd"/>
    <numFmt numFmtId="167" formatCode="0.000"/>
  </numFmts>
  <fonts count="28">
    <font>
      <sz val="11"/>
      <color theme="1"/>
      <name val="HP Simplified"/>
      <family val="2"/>
      <scheme val="minor"/>
    </font>
    <font>
      <sz val="11"/>
      <color theme="1"/>
      <name val="HP Simplified"/>
      <family val="2"/>
      <scheme val="minor"/>
    </font>
    <font>
      <b/>
      <sz val="11"/>
      <color theme="1"/>
      <name val="HP Simplified"/>
      <family val="2"/>
      <scheme val="minor"/>
    </font>
    <font>
      <sz val="14"/>
      <color theme="1"/>
      <name val="HP Simplified"/>
      <family val="2"/>
      <scheme val="minor"/>
    </font>
    <font>
      <sz val="16"/>
      <color theme="1"/>
      <name val="HP Simplified"/>
      <family val="2"/>
    </font>
    <font>
      <sz val="12"/>
      <color theme="1"/>
      <name val="HP Simplified"/>
      <family val="2"/>
    </font>
    <font>
      <b/>
      <sz val="16"/>
      <color theme="4" tint="-0.499984740745262"/>
      <name val="HP Simplified"/>
      <family val="2"/>
    </font>
    <font>
      <sz val="22"/>
      <color theme="1"/>
      <name val="HP Simplified"/>
      <family val="2"/>
      <scheme val="minor"/>
    </font>
    <font>
      <b/>
      <sz val="22"/>
      <color theme="0"/>
      <name val="HP Simplified"/>
      <family val="2"/>
      <scheme val="minor"/>
    </font>
    <font>
      <sz val="22"/>
      <color theme="0"/>
      <name val="HP Simplified"/>
      <family val="2"/>
      <scheme val="minor"/>
    </font>
    <font>
      <b/>
      <sz val="14"/>
      <color theme="4" tint="-0.499984740745262"/>
      <name val="HP Simplified"/>
      <family val="2"/>
    </font>
    <font>
      <sz val="11"/>
      <color theme="1"/>
      <name val="HP Simplified"/>
      <family val="2"/>
    </font>
    <font>
      <b/>
      <sz val="16"/>
      <color theme="0"/>
      <name val="HP Simplified"/>
      <family val="2"/>
      <scheme val="minor"/>
    </font>
    <font>
      <b/>
      <sz val="14"/>
      <color theme="0"/>
      <name val="HP Simplified"/>
      <family val="2"/>
      <scheme val="minor"/>
    </font>
    <font>
      <b/>
      <sz val="11"/>
      <color theme="4" tint="-0.499984740745262"/>
      <name val="HP Simplified"/>
      <family val="2"/>
    </font>
    <font>
      <u/>
      <sz val="11"/>
      <color theme="10"/>
      <name val="HP Simplified"/>
      <family val="2"/>
      <scheme val="minor"/>
    </font>
    <font>
      <sz val="14"/>
      <color theme="3" tint="-0.499984740745262"/>
      <name val="HP Simplified"/>
      <family val="2"/>
      <scheme val="minor"/>
    </font>
    <font>
      <sz val="18"/>
      <color theme="3" tint="-0.499984740745262"/>
      <name val="HP Simplified"/>
      <family val="2"/>
      <scheme val="minor"/>
    </font>
    <font>
      <sz val="18"/>
      <color theme="4" tint="-0.499984740745262"/>
      <name val="HP Simplified"/>
      <family val="2"/>
      <scheme val="minor"/>
    </font>
    <font>
      <sz val="11"/>
      <color theme="4" tint="-0.499984740745262"/>
      <name val="HP Simplified"/>
      <family val="2"/>
      <scheme val="minor"/>
    </font>
    <font>
      <b/>
      <sz val="14"/>
      <color theme="3" tint="-0.499984740745262"/>
      <name val="HP Simplified"/>
      <family val="2"/>
      <scheme val="minor"/>
    </font>
    <font>
      <sz val="14"/>
      <color theme="0"/>
      <name val="HP Simplified"/>
      <family val="2"/>
      <scheme val="minor"/>
    </font>
    <font>
      <b/>
      <sz val="26"/>
      <color theme="0"/>
      <name val="HP Simplified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HP Simplified"/>
      <family val="2"/>
      <scheme val="minor"/>
    </font>
    <font>
      <sz val="11"/>
      <color theme="3" tint="-0.499984740745262"/>
      <name val="HP Simplified"/>
      <family val="2"/>
      <scheme val="minor"/>
    </font>
    <font>
      <b/>
      <sz val="20"/>
      <color theme="1"/>
      <name val="HP Simplifi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/>
    <xf numFmtId="166" fontId="4" fillId="0" borderId="0" xfId="0" applyNumberFormat="1" applyFont="1" applyAlignment="1">
      <alignment horizontal="center" textRotation="90"/>
    </xf>
    <xf numFmtId="0" fontId="4" fillId="3" borderId="0" xfId="0" applyFont="1" applyFill="1"/>
    <xf numFmtId="0" fontId="6" fillId="2" borderId="0" xfId="0" applyFont="1" applyFill="1" applyAlignment="1">
      <alignment vertical="center" wrapText="1"/>
    </xf>
    <xf numFmtId="165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4" fillId="5" borderId="0" xfId="0" applyFont="1" applyFill="1"/>
    <xf numFmtId="166" fontId="5" fillId="6" borderId="0" xfId="0" applyNumberFormat="1" applyFont="1" applyFill="1" applyAlignment="1">
      <alignment horizontal="center" textRotation="90"/>
    </xf>
    <xf numFmtId="0" fontId="0" fillId="7" borderId="0" xfId="0" applyFill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0" fontId="0" fillId="0" borderId="0" xfId="0" applyAlignment="1">
      <alignment horizontal="right"/>
    </xf>
    <xf numFmtId="0" fontId="14" fillId="2" borderId="0" xfId="0" applyFont="1" applyFill="1" applyAlignment="1">
      <alignment horizontal="right" vertical="top" wrapText="1"/>
    </xf>
    <xf numFmtId="0" fontId="15" fillId="0" borderId="0" xfId="2"/>
    <xf numFmtId="0" fontId="17" fillId="0" borderId="0" xfId="0" applyFont="1"/>
    <xf numFmtId="0" fontId="18" fillId="0" borderId="0" xfId="0" applyFont="1"/>
    <xf numFmtId="0" fontId="9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right" vertical="top"/>
    </xf>
    <xf numFmtId="0" fontId="0" fillId="8" borderId="0" xfId="0" applyFill="1" applyBorder="1" applyAlignment="1">
      <alignment horizontal="center" vertical="top"/>
    </xf>
    <xf numFmtId="0" fontId="0" fillId="8" borderId="0" xfId="0" applyFill="1" applyBorder="1"/>
    <xf numFmtId="0" fontId="0" fillId="8" borderId="6" xfId="0" applyFill="1" applyBorder="1"/>
    <xf numFmtId="0" fontId="0" fillId="8" borderId="6" xfId="0" quotePrefix="1" applyFill="1" applyBorder="1"/>
    <xf numFmtId="0" fontId="0" fillId="8" borderId="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6" xfId="0" quotePrefix="1" applyFill="1" applyBorder="1" applyAlignment="1">
      <alignment wrapText="1"/>
    </xf>
    <xf numFmtId="0" fontId="0" fillId="8" borderId="7" xfId="0" applyFill="1" applyBorder="1" applyAlignment="1">
      <alignment horizontal="right" vertical="top"/>
    </xf>
    <xf numFmtId="0" fontId="0" fillId="8" borderId="8" xfId="0" applyFill="1" applyBorder="1" applyAlignment="1">
      <alignment horizontal="center" vertical="top"/>
    </xf>
    <xf numFmtId="0" fontId="0" fillId="8" borderId="8" xfId="0" applyFill="1" applyBorder="1"/>
    <xf numFmtId="0" fontId="0" fillId="8" borderId="9" xfId="0" quotePrefix="1" applyFill="1" applyBorder="1"/>
    <xf numFmtId="166" fontId="5" fillId="9" borderId="0" xfId="0" applyNumberFormat="1" applyFont="1" applyFill="1" applyAlignment="1">
      <alignment horizontal="center" textRotation="90"/>
    </xf>
    <xf numFmtId="0" fontId="0" fillId="9" borderId="0" xfId="0" applyFill="1"/>
    <xf numFmtId="14" fontId="0" fillId="0" borderId="0" xfId="0" applyNumberFormat="1"/>
    <xf numFmtId="0" fontId="22" fillId="3" borderId="1" xfId="0" applyFont="1" applyFill="1" applyBorder="1" applyAlignment="1">
      <alignment horizontal="center" vertical="center"/>
    </xf>
    <xf numFmtId="166" fontId="0" fillId="0" borderId="0" xfId="0" applyNumberFormat="1"/>
    <xf numFmtId="9" fontId="11" fillId="0" borderId="0" xfId="0" applyNumberFormat="1" applyFont="1"/>
    <xf numFmtId="9" fontId="5" fillId="6" borderId="0" xfId="0" applyNumberFormat="1" applyFont="1" applyFill="1"/>
    <xf numFmtId="0" fontId="11" fillId="0" borderId="0" xfId="0" applyNumberFormat="1" applyFont="1"/>
    <xf numFmtId="0" fontId="5" fillId="6" borderId="0" xfId="0" applyNumberFormat="1" applyFont="1" applyFill="1"/>
    <xf numFmtId="0" fontId="5" fillId="0" borderId="0" xfId="0" applyFont="1"/>
    <xf numFmtId="0" fontId="11" fillId="0" borderId="0" xfId="0" applyFont="1"/>
    <xf numFmtId="167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165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165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2" xfId="0" applyFont="1" applyFill="1" applyBorder="1" applyAlignment="1" applyProtection="1">
      <alignment horizontal="right" vertical="center"/>
      <protection locked="0"/>
    </xf>
    <xf numFmtId="0" fontId="3" fillId="2" borderId="4" xfId="0" applyFont="1" applyFill="1" applyBorder="1" applyProtection="1">
      <protection locked="0"/>
    </xf>
    <xf numFmtId="0" fontId="20" fillId="2" borderId="0" xfId="0" applyFont="1" applyFill="1" applyAlignment="1" applyProtection="1">
      <alignment horizontal="right" vertical="center"/>
      <protection locked="0"/>
    </xf>
    <xf numFmtId="0" fontId="16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right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20" fillId="2" borderId="7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1" fontId="3" fillId="2" borderId="6" xfId="1" applyNumberFormat="1" applyFont="1" applyFill="1" applyBorder="1" applyAlignment="1" applyProtection="1">
      <alignment vertical="center"/>
    </xf>
    <xf numFmtId="1" fontId="3" fillId="2" borderId="6" xfId="0" applyNumberFormat="1" applyFont="1" applyFill="1" applyBorder="1" applyAlignment="1" applyProtection="1">
      <alignment vertical="center"/>
    </xf>
    <xf numFmtId="165" fontId="3" fillId="2" borderId="0" xfId="0" applyNumberFormat="1" applyFont="1" applyFill="1" applyAlignment="1" applyProtection="1">
      <alignment vertical="center"/>
    </xf>
    <xf numFmtId="2" fontId="3" fillId="2" borderId="0" xfId="0" applyNumberFormat="1" applyFont="1" applyFill="1" applyAlignment="1" applyProtection="1">
      <alignment vertical="center"/>
    </xf>
    <xf numFmtId="165" fontId="3" fillId="2" borderId="9" xfId="0" applyNumberFormat="1" applyFont="1" applyFill="1" applyBorder="1" applyAlignment="1" applyProtection="1">
      <alignment horizontal="center" vertical="center"/>
    </xf>
    <xf numFmtId="0" fontId="4" fillId="6" borderId="0" xfId="0" applyFont="1" applyFill="1"/>
    <xf numFmtId="0" fontId="26" fillId="0" borderId="0" xfId="0" applyFont="1"/>
    <xf numFmtId="0" fontId="27" fillId="0" borderId="0" xfId="0" applyFont="1"/>
    <xf numFmtId="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77"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8" formatCode="&quot;$&quot;#,##0"/>
    </dxf>
    <dxf>
      <numFmt numFmtId="169" formatCode="[$₹-4009]\ #,##0"/>
    </dxf>
    <dxf>
      <numFmt numFmtId="170" formatCode="[$£-809]#,##0"/>
    </dxf>
    <dxf>
      <numFmt numFmtId="171" formatCode="[$€-2]\ #,##0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EARNED VALUE MANAGEMENT</a:t>
            </a:r>
          </a:p>
        </c:rich>
      </c:tx>
      <c:layout>
        <c:manualLayout>
          <c:xMode val="edge"/>
          <c:yMode val="edge"/>
          <c:x val="2.1233257781895883E-2"/>
          <c:y val="2.4521074769648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4730879517496E-2"/>
          <c:y val="0.17882074225486408"/>
          <c:w val="0.88914245377208656"/>
          <c:h val="0.61495379395843586"/>
        </c:manualLayout>
      </c:layout>
      <c:lineChart>
        <c:grouping val="standard"/>
        <c:varyColors val="0"/>
        <c:ser>
          <c:idx val="0"/>
          <c:order val="0"/>
          <c:tx>
            <c:strRef>
              <c:f>H_CALC!$B$7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H_CALC!$C$3:$BB$3</c:f>
              <c:strCache>
                <c:ptCount val="6"/>
                <c:pt idx="0">
                  <c:v>May-17</c:v>
                </c:pt>
                <c:pt idx="1">
                  <c:v>May-24</c:v>
                </c:pt>
                <c:pt idx="2">
                  <c:v>May-31</c:v>
                </c:pt>
                <c:pt idx="3">
                  <c:v>Jun-07</c:v>
                </c:pt>
                <c:pt idx="4">
                  <c:v>Jun-14</c:v>
                </c:pt>
                <c:pt idx="5">
                  <c:v>Jun-21</c:v>
                </c:pt>
              </c:strCache>
            </c:strRef>
          </c:cat>
          <c:val>
            <c:numRef>
              <c:f>H_CALC!$C$7:$BB$7</c:f>
              <c:numCache>
                <c:formatCode>General</c:formatCode>
                <c:ptCount val="5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800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4F88-93B7-508200E456C4}"/>
            </c:ext>
          </c:extLst>
        </c:ser>
        <c:ser>
          <c:idx val="1"/>
          <c:order val="1"/>
          <c:tx>
            <c:strRef>
              <c:f>H_CALC!$B$8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H_CALC!$C$3:$BB$3</c:f>
              <c:strCache>
                <c:ptCount val="6"/>
                <c:pt idx="0">
                  <c:v>May-17</c:v>
                </c:pt>
                <c:pt idx="1">
                  <c:v>May-24</c:v>
                </c:pt>
                <c:pt idx="2">
                  <c:v>May-31</c:v>
                </c:pt>
                <c:pt idx="3">
                  <c:v>Jun-07</c:v>
                </c:pt>
                <c:pt idx="4">
                  <c:v>Jun-14</c:v>
                </c:pt>
                <c:pt idx="5">
                  <c:v>Jun-21</c:v>
                </c:pt>
              </c:strCache>
            </c:strRef>
          </c:cat>
          <c:val>
            <c:numRef>
              <c:f>H_CALC!$C$8:$BB$8</c:f>
              <c:numCache>
                <c:formatCode>General</c:formatCode>
                <c:ptCount val="52"/>
                <c:pt idx="0">
                  <c:v>250</c:v>
                </c:pt>
                <c:pt idx="1">
                  <c:v>375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0-4F88-93B7-508200E456C4}"/>
            </c:ext>
          </c:extLst>
        </c:ser>
        <c:ser>
          <c:idx val="2"/>
          <c:order val="2"/>
          <c:tx>
            <c:strRef>
              <c:f>H_CALC!$B$9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H_CALC!$C$3:$BB$3</c:f>
              <c:strCache>
                <c:ptCount val="6"/>
                <c:pt idx="0">
                  <c:v>May-17</c:v>
                </c:pt>
                <c:pt idx="1">
                  <c:v>May-24</c:v>
                </c:pt>
                <c:pt idx="2">
                  <c:v>May-31</c:v>
                </c:pt>
                <c:pt idx="3">
                  <c:v>Jun-07</c:v>
                </c:pt>
                <c:pt idx="4">
                  <c:v>Jun-14</c:v>
                </c:pt>
                <c:pt idx="5">
                  <c:v>Jun-21</c:v>
                </c:pt>
              </c:strCache>
            </c:strRef>
          </c:cat>
          <c:val>
            <c:numRef>
              <c:f>H_CALC!$C$9:$BB$9</c:f>
              <c:numCache>
                <c:formatCode>General</c:formatCode>
                <c:ptCount val="52"/>
                <c:pt idx="0">
                  <c:v>61</c:v>
                </c:pt>
                <c:pt idx="1">
                  <c:v>91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0-4F88-93B7-508200E4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date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Offset val="100"/>
        <c:baseTimeUnit val="days"/>
      </c:date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03615273897216"/>
          <c:y val="3.4326155381369863E-2"/>
          <c:w val="0.24844001354669373"/>
          <c:h val="0.18807684848727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INDICES</a:t>
            </a:r>
          </a:p>
        </c:rich>
      </c:tx>
      <c:layout>
        <c:manualLayout>
          <c:xMode val="edge"/>
          <c:yMode val="edge"/>
          <c:x val="4.7055851889481554E-2"/>
          <c:y val="1.470118897846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7518782364367E-2"/>
          <c:y val="0.13548505228105528"/>
          <c:w val="0.8892097833439282"/>
          <c:h val="0.65571625851295723"/>
        </c:manualLayout>
      </c:layout>
      <c:lineChart>
        <c:grouping val="standard"/>
        <c:varyColors val="0"/>
        <c:ser>
          <c:idx val="0"/>
          <c:order val="0"/>
          <c:tx>
            <c:strRef>
              <c:f>H_CALC!$B$11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H_CALC!$C$10:$BB$10</c:f>
              <c:strCache>
                <c:ptCount val="2"/>
                <c:pt idx="0">
                  <c:v>May-17</c:v>
                </c:pt>
                <c:pt idx="1">
                  <c:v>May-24</c:v>
                </c:pt>
              </c:strCache>
            </c:strRef>
          </c:cat>
          <c:val>
            <c:numRef>
              <c:f>H_CALC!$C$11:$BB$11</c:f>
              <c:numCache>
                <c:formatCode>0.00</c:formatCode>
                <c:ptCount val="52"/>
                <c:pt idx="0">
                  <c:v>4.0983606557377046</c:v>
                </c:pt>
                <c:pt idx="1">
                  <c:v>4.1208791208791204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355-8FF8-9AD289439305}"/>
            </c:ext>
          </c:extLst>
        </c:ser>
        <c:ser>
          <c:idx val="1"/>
          <c:order val="1"/>
          <c:tx>
            <c:strRef>
              <c:f>H_CALC!$B$12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H_CALC!$C$10:$BB$10</c:f>
              <c:strCache>
                <c:ptCount val="2"/>
                <c:pt idx="0">
                  <c:v>May-17</c:v>
                </c:pt>
                <c:pt idx="1">
                  <c:v>May-24</c:v>
                </c:pt>
              </c:strCache>
            </c:strRef>
          </c:cat>
          <c:val>
            <c:numRef>
              <c:f>H_CALC!$C$12:$BB$12</c:f>
              <c:numCache>
                <c:formatCode>0.00</c:formatCode>
                <c:ptCount val="52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355-8FF8-9AD28943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date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Offset val="100"/>
        <c:baseTimeUnit val="months"/>
      </c:date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882880536980429"/>
          <c:y val="3.0344990926880547E-2"/>
          <c:w val="0.24953558831868639"/>
          <c:h val="7.2445294994643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208992</xdr:colOff>
      <xdr:row>15</xdr:row>
      <xdr:rowOff>38099</xdr:rowOff>
    </xdr:from>
    <xdr:to>
      <xdr:col>4</xdr:col>
      <xdr:colOff>1447242</xdr:colOff>
      <xdr:row>31</xdr:row>
      <xdr:rowOff>773767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2305049</xdr:colOff>
      <xdr:row>15</xdr:row>
      <xdr:rowOff>38099</xdr:rowOff>
    </xdr:from>
    <xdr:to>
      <xdr:col>9</xdr:col>
      <xdr:colOff>942974</xdr:colOff>
      <xdr:row>31</xdr:row>
      <xdr:rowOff>811025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N" displayName="T_PLAN" ref="A3:BC6" totalsRowShown="0" headerRowDxfId="176" dataDxfId="175">
  <tableColumns count="55">
    <tableColumn id="1" xr3:uid="{00000000-0010-0000-0000-000001000000}" name="TASK" dataDxfId="174"/>
    <tableColumn id="54" xr3:uid="{00000000-0010-0000-0000-000036000000}" name="COST PER HOUR" dataDxfId="173"/>
    <tableColumn id="2" xr3:uid="{00000000-0010-0000-0000-000002000000}" name="P1" dataDxfId="172"/>
    <tableColumn id="3" xr3:uid="{00000000-0010-0000-0000-000003000000}" name="P2" dataDxfId="171"/>
    <tableColumn id="4" xr3:uid="{00000000-0010-0000-0000-000004000000}" name="P3" dataDxfId="170"/>
    <tableColumn id="5" xr3:uid="{00000000-0010-0000-0000-000005000000}" name="P4" dataDxfId="169"/>
    <tableColumn id="6" xr3:uid="{00000000-0010-0000-0000-000006000000}" name="P5" dataDxfId="168"/>
    <tableColumn id="7" xr3:uid="{00000000-0010-0000-0000-000007000000}" name="P6" dataDxfId="167"/>
    <tableColumn id="8" xr3:uid="{00000000-0010-0000-0000-000008000000}" name="P7" dataDxfId="166"/>
    <tableColumn id="9" xr3:uid="{00000000-0010-0000-0000-000009000000}" name="P8" dataDxfId="165"/>
    <tableColumn id="10" xr3:uid="{00000000-0010-0000-0000-00000A000000}" name="P9" dataDxfId="164"/>
    <tableColumn id="11" xr3:uid="{00000000-0010-0000-0000-00000B000000}" name="P10" dataDxfId="163"/>
    <tableColumn id="12" xr3:uid="{00000000-0010-0000-0000-00000C000000}" name="P11" dataDxfId="162"/>
    <tableColumn id="13" xr3:uid="{00000000-0010-0000-0000-00000D000000}" name="P12" dataDxfId="161"/>
    <tableColumn id="14" xr3:uid="{00000000-0010-0000-0000-00000E000000}" name="P13" dataDxfId="160"/>
    <tableColumn id="15" xr3:uid="{00000000-0010-0000-0000-00000F000000}" name="P14" dataDxfId="159"/>
    <tableColumn id="16" xr3:uid="{00000000-0010-0000-0000-000010000000}" name="P15" dataDxfId="158"/>
    <tableColumn id="17" xr3:uid="{00000000-0010-0000-0000-000011000000}" name="P16" dataDxfId="157"/>
    <tableColumn id="18" xr3:uid="{00000000-0010-0000-0000-000012000000}" name="P17" dataDxfId="156"/>
    <tableColumn id="19" xr3:uid="{00000000-0010-0000-0000-000013000000}" name="P18" dataDxfId="155"/>
    <tableColumn id="20" xr3:uid="{00000000-0010-0000-0000-000014000000}" name="P19" dataDxfId="154"/>
    <tableColumn id="21" xr3:uid="{00000000-0010-0000-0000-000015000000}" name="P20" dataDxfId="153"/>
    <tableColumn id="22" xr3:uid="{00000000-0010-0000-0000-000016000000}" name="P21" dataDxfId="152"/>
    <tableColumn id="23" xr3:uid="{00000000-0010-0000-0000-000017000000}" name="P22" dataDxfId="151"/>
    <tableColumn id="24" xr3:uid="{00000000-0010-0000-0000-000018000000}" name="P23" dataDxfId="150"/>
    <tableColumn id="25" xr3:uid="{00000000-0010-0000-0000-000019000000}" name="P24" dataDxfId="149"/>
    <tableColumn id="26" xr3:uid="{00000000-0010-0000-0000-00001A000000}" name="P25" dataDxfId="148"/>
    <tableColumn id="27" xr3:uid="{00000000-0010-0000-0000-00001B000000}" name="P26" dataDxfId="147"/>
    <tableColumn id="28" xr3:uid="{00000000-0010-0000-0000-00001C000000}" name="P27" dataDxfId="146"/>
    <tableColumn id="29" xr3:uid="{00000000-0010-0000-0000-00001D000000}" name="P28" dataDxfId="145"/>
    <tableColumn id="30" xr3:uid="{00000000-0010-0000-0000-00001E000000}" name="P29" dataDxfId="144"/>
    <tableColumn id="31" xr3:uid="{00000000-0010-0000-0000-00001F000000}" name="P30" dataDxfId="143"/>
    <tableColumn id="32" xr3:uid="{00000000-0010-0000-0000-000020000000}" name="P31" dataDxfId="142"/>
    <tableColumn id="33" xr3:uid="{00000000-0010-0000-0000-000021000000}" name="P32" dataDxfId="141"/>
    <tableColumn id="34" xr3:uid="{00000000-0010-0000-0000-000022000000}" name="P33" dataDxfId="140"/>
    <tableColumn id="35" xr3:uid="{00000000-0010-0000-0000-000023000000}" name="P34" dataDxfId="139"/>
    <tableColumn id="36" xr3:uid="{00000000-0010-0000-0000-000024000000}" name="P35" dataDxfId="138"/>
    <tableColumn id="37" xr3:uid="{00000000-0010-0000-0000-000025000000}" name="P36" dataDxfId="137"/>
    <tableColumn id="38" xr3:uid="{00000000-0010-0000-0000-000026000000}" name="P37" dataDxfId="136"/>
    <tableColumn id="39" xr3:uid="{00000000-0010-0000-0000-000027000000}" name="P38" dataDxfId="135"/>
    <tableColumn id="40" xr3:uid="{00000000-0010-0000-0000-000028000000}" name="P39" dataDxfId="134"/>
    <tableColumn id="41" xr3:uid="{00000000-0010-0000-0000-000029000000}" name="P40" dataDxfId="133"/>
    <tableColumn id="42" xr3:uid="{00000000-0010-0000-0000-00002A000000}" name="P41" dataDxfId="132"/>
    <tableColumn id="43" xr3:uid="{00000000-0010-0000-0000-00002B000000}" name="P42" dataDxfId="131"/>
    <tableColumn id="44" xr3:uid="{00000000-0010-0000-0000-00002C000000}" name="P43" dataDxfId="130"/>
    <tableColumn id="45" xr3:uid="{00000000-0010-0000-0000-00002D000000}" name="P44" dataDxfId="129"/>
    <tableColumn id="46" xr3:uid="{00000000-0010-0000-0000-00002E000000}" name="P45" dataDxfId="128"/>
    <tableColumn id="47" xr3:uid="{00000000-0010-0000-0000-00002F000000}" name="P46" dataDxfId="127"/>
    <tableColumn id="48" xr3:uid="{00000000-0010-0000-0000-000030000000}" name="P47" dataDxfId="126"/>
    <tableColumn id="49" xr3:uid="{00000000-0010-0000-0000-000031000000}" name="P48" dataDxfId="125"/>
    <tableColumn id="50" xr3:uid="{00000000-0010-0000-0000-000032000000}" name="P49" dataDxfId="124"/>
    <tableColumn id="51" xr3:uid="{00000000-0010-0000-0000-000033000000}" name="P50" dataDxfId="123"/>
    <tableColumn id="52" xr3:uid="{00000000-0010-0000-0000-000034000000}" name="P51" dataDxfId="122"/>
    <tableColumn id="53" xr3:uid="{00000000-0010-0000-0000-000035000000}" name="P52" dataDxfId="121"/>
    <tableColumn id="55" xr3:uid="{00000000-0010-0000-0000-000037000000}" name="TOTAL" dataDxfId="120">
      <calculatedColumnFormula>SUMIF($C$2:$BB$2,"&gt;=0",T_PLAN[[#This Row],[P1]:[P52]])*(IF(I_PLANUNIT="HOURS",T_PLAN[[#This Row],[COST PER HOUR]],1))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ACTUAL" displayName="T_ACTUAL" ref="A3:BB6" totalsRowShown="0" headerRowDxfId="119" dataDxfId="118">
  <tableColumns count="54">
    <tableColumn id="1" xr3:uid="{00000000-0010-0000-0100-000001000000}" name="TASK" dataDxfId="117">
      <calculatedColumnFormula>INDEX(T_PLAN[TASK],ROW(T_ACTUAL[[#This Row],[TASK]])-ROW(T_ACTUAL[[#Headers],[TASK]]))</calculatedColumnFormula>
    </tableColumn>
    <tableColumn id="55" xr3:uid="{00000000-0010-0000-0100-000037000000}" name="TOTAL %" dataDxfId="116">
      <calculatedColumnFormula>SUM(T_ACTUAL[[#This Row],[P1]:[P52]])</calculatedColumnFormula>
    </tableColumn>
    <tableColumn id="2" xr3:uid="{00000000-0010-0000-0100-000002000000}" name="P1" dataDxfId="115"/>
    <tableColumn id="3" xr3:uid="{00000000-0010-0000-0100-000003000000}" name="P2" dataDxfId="114"/>
    <tableColumn id="4" xr3:uid="{00000000-0010-0000-0100-000004000000}" name="P3" dataDxfId="113"/>
    <tableColumn id="5" xr3:uid="{00000000-0010-0000-0100-000005000000}" name="P4" dataDxfId="112"/>
    <tableColumn id="6" xr3:uid="{00000000-0010-0000-0100-000006000000}" name="P5" dataDxfId="111"/>
    <tableColumn id="7" xr3:uid="{00000000-0010-0000-0100-000007000000}" name="P6" dataDxfId="110"/>
    <tableColumn id="8" xr3:uid="{00000000-0010-0000-0100-000008000000}" name="P7" dataDxfId="109"/>
    <tableColumn id="9" xr3:uid="{00000000-0010-0000-0100-000009000000}" name="P8" dataDxfId="108"/>
    <tableColumn id="10" xr3:uid="{00000000-0010-0000-0100-00000A000000}" name="P9" dataDxfId="107"/>
    <tableColumn id="11" xr3:uid="{00000000-0010-0000-0100-00000B000000}" name="P10" dataDxfId="106"/>
    <tableColumn id="12" xr3:uid="{00000000-0010-0000-0100-00000C000000}" name="P11" dataDxfId="105"/>
    <tableColumn id="13" xr3:uid="{00000000-0010-0000-0100-00000D000000}" name="P12" dataDxfId="104"/>
    <tableColumn id="14" xr3:uid="{00000000-0010-0000-0100-00000E000000}" name="P13" dataDxfId="103"/>
    <tableColumn id="15" xr3:uid="{00000000-0010-0000-0100-00000F000000}" name="P14" dataDxfId="102"/>
    <tableColumn id="16" xr3:uid="{00000000-0010-0000-0100-000010000000}" name="P15" dataDxfId="101"/>
    <tableColumn id="17" xr3:uid="{00000000-0010-0000-0100-000011000000}" name="P16" dataDxfId="100"/>
    <tableColumn id="18" xr3:uid="{00000000-0010-0000-0100-000012000000}" name="P17" dataDxfId="99"/>
    <tableColumn id="19" xr3:uid="{00000000-0010-0000-0100-000013000000}" name="P18" dataDxfId="98"/>
    <tableColumn id="20" xr3:uid="{00000000-0010-0000-0100-000014000000}" name="P19" dataDxfId="97"/>
    <tableColumn id="21" xr3:uid="{00000000-0010-0000-0100-000015000000}" name="P20" dataDxfId="96"/>
    <tableColumn id="22" xr3:uid="{00000000-0010-0000-0100-000016000000}" name="P21" dataDxfId="95"/>
    <tableColumn id="23" xr3:uid="{00000000-0010-0000-0100-000017000000}" name="P22" dataDxfId="94"/>
    <tableColumn id="24" xr3:uid="{00000000-0010-0000-0100-000018000000}" name="P23" dataDxfId="93"/>
    <tableColumn id="25" xr3:uid="{00000000-0010-0000-0100-000019000000}" name="P24" dataDxfId="92"/>
    <tableColumn id="26" xr3:uid="{00000000-0010-0000-0100-00001A000000}" name="P25" dataDxfId="91"/>
    <tableColumn id="27" xr3:uid="{00000000-0010-0000-0100-00001B000000}" name="P26" dataDxfId="90"/>
    <tableColumn id="28" xr3:uid="{00000000-0010-0000-0100-00001C000000}" name="P27" dataDxfId="89"/>
    <tableColumn id="29" xr3:uid="{00000000-0010-0000-0100-00001D000000}" name="P28" dataDxfId="88"/>
    <tableColumn id="30" xr3:uid="{00000000-0010-0000-0100-00001E000000}" name="P29" dataDxfId="87"/>
    <tableColumn id="31" xr3:uid="{00000000-0010-0000-0100-00001F000000}" name="P30" dataDxfId="86"/>
    <tableColumn id="32" xr3:uid="{00000000-0010-0000-0100-000020000000}" name="P31" dataDxfId="85"/>
    <tableColumn id="33" xr3:uid="{00000000-0010-0000-0100-000021000000}" name="P32" dataDxfId="84"/>
    <tableColumn id="34" xr3:uid="{00000000-0010-0000-0100-000022000000}" name="P33" dataDxfId="83"/>
    <tableColumn id="35" xr3:uid="{00000000-0010-0000-0100-000023000000}" name="P34" dataDxfId="82"/>
    <tableColumn id="36" xr3:uid="{00000000-0010-0000-0100-000024000000}" name="P35" dataDxfId="81"/>
    <tableColumn id="37" xr3:uid="{00000000-0010-0000-0100-000025000000}" name="P36" dataDxfId="80"/>
    <tableColumn id="38" xr3:uid="{00000000-0010-0000-0100-000026000000}" name="P37" dataDxfId="79"/>
    <tableColumn id="39" xr3:uid="{00000000-0010-0000-0100-000027000000}" name="P38" dataDxfId="78"/>
    <tableColumn id="40" xr3:uid="{00000000-0010-0000-0100-000028000000}" name="P39" dataDxfId="77"/>
    <tableColumn id="41" xr3:uid="{00000000-0010-0000-0100-000029000000}" name="P40" dataDxfId="76"/>
    <tableColumn id="42" xr3:uid="{00000000-0010-0000-0100-00002A000000}" name="P41" dataDxfId="75"/>
    <tableColumn id="43" xr3:uid="{00000000-0010-0000-0100-00002B000000}" name="P42" dataDxfId="74"/>
    <tableColumn id="44" xr3:uid="{00000000-0010-0000-0100-00002C000000}" name="P43" dataDxfId="73"/>
    <tableColumn id="45" xr3:uid="{00000000-0010-0000-0100-00002D000000}" name="P44" dataDxfId="72"/>
    <tableColumn id="46" xr3:uid="{00000000-0010-0000-0100-00002E000000}" name="P45" dataDxfId="71"/>
    <tableColumn id="47" xr3:uid="{00000000-0010-0000-0100-00002F000000}" name="P46" dataDxfId="70"/>
    <tableColumn id="48" xr3:uid="{00000000-0010-0000-0100-000030000000}" name="P47" dataDxfId="69"/>
    <tableColumn id="49" xr3:uid="{00000000-0010-0000-0100-000031000000}" name="P48" dataDxfId="68"/>
    <tableColumn id="50" xr3:uid="{00000000-0010-0000-0100-000032000000}" name="P49" dataDxfId="67"/>
    <tableColumn id="51" xr3:uid="{00000000-0010-0000-0100-000033000000}" name="P50" dataDxfId="66"/>
    <tableColumn id="52" xr3:uid="{00000000-0010-0000-0100-000034000000}" name="P51" dataDxfId="65"/>
    <tableColumn id="53" xr3:uid="{00000000-0010-0000-0100-000035000000}" name="P52" dataDxfId="6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ACTCOST" displayName="T_ACTCOST" ref="A3:BB6" totalsRowShown="0" headerRowDxfId="63" dataDxfId="62">
  <tableColumns count="54">
    <tableColumn id="1" xr3:uid="{00000000-0010-0000-0200-000001000000}" name="TASK" dataDxfId="61">
      <calculatedColumnFormula>INDEX(T_PLAN[TASK],ROW(T_ACTCOST[[#This Row],[TASK]])-ROW(T_ACTCOST[[#Headers],[TASK]]))</calculatedColumnFormula>
    </tableColumn>
    <tableColumn id="55" xr3:uid="{00000000-0010-0000-0200-000037000000}" name="TOTAL " dataDxfId="60">
      <calculatedColumnFormula>SUM(T_ACTCOST[[#This Row],[P1]:[P52]])</calculatedColumnFormula>
    </tableColumn>
    <tableColumn id="2" xr3:uid="{00000000-0010-0000-0200-000002000000}" name="P1" dataDxfId="59"/>
    <tableColumn id="3" xr3:uid="{00000000-0010-0000-0200-000003000000}" name="P2" dataDxfId="58"/>
    <tableColumn id="4" xr3:uid="{00000000-0010-0000-0200-000004000000}" name="P3" dataDxfId="57"/>
    <tableColumn id="5" xr3:uid="{00000000-0010-0000-0200-000005000000}" name="P4" dataDxfId="56"/>
    <tableColumn id="6" xr3:uid="{00000000-0010-0000-0200-000006000000}" name="P5" dataDxfId="55"/>
    <tableColumn id="7" xr3:uid="{00000000-0010-0000-0200-000007000000}" name="P6" dataDxfId="54"/>
    <tableColumn id="8" xr3:uid="{00000000-0010-0000-0200-000008000000}" name="P7" dataDxfId="53"/>
    <tableColumn id="9" xr3:uid="{00000000-0010-0000-0200-000009000000}" name="P8" dataDxfId="52"/>
    <tableColumn id="10" xr3:uid="{00000000-0010-0000-0200-00000A000000}" name="P9" dataDxfId="51"/>
    <tableColumn id="11" xr3:uid="{00000000-0010-0000-0200-00000B000000}" name="P10" dataDxfId="50"/>
    <tableColumn id="12" xr3:uid="{00000000-0010-0000-0200-00000C000000}" name="P11" dataDxfId="49"/>
    <tableColumn id="13" xr3:uid="{00000000-0010-0000-0200-00000D000000}" name="P12" dataDxfId="48"/>
    <tableColumn id="14" xr3:uid="{00000000-0010-0000-0200-00000E000000}" name="P13" dataDxfId="47"/>
    <tableColumn id="15" xr3:uid="{00000000-0010-0000-0200-00000F000000}" name="P14" dataDxfId="46"/>
    <tableColumn id="16" xr3:uid="{00000000-0010-0000-0200-000010000000}" name="P15" dataDxfId="45"/>
    <tableColumn id="17" xr3:uid="{00000000-0010-0000-0200-000011000000}" name="P16" dataDxfId="44"/>
    <tableColumn id="18" xr3:uid="{00000000-0010-0000-0200-000012000000}" name="P17" dataDxfId="43"/>
    <tableColumn id="19" xr3:uid="{00000000-0010-0000-0200-000013000000}" name="P18" dataDxfId="42"/>
    <tableColumn id="20" xr3:uid="{00000000-0010-0000-0200-000014000000}" name="P19" dataDxfId="41"/>
    <tableColumn id="21" xr3:uid="{00000000-0010-0000-0200-000015000000}" name="P20" dataDxfId="40"/>
    <tableColumn id="22" xr3:uid="{00000000-0010-0000-0200-000016000000}" name="P21" dataDxfId="39"/>
    <tableColumn id="23" xr3:uid="{00000000-0010-0000-0200-000017000000}" name="P22" dataDxfId="38"/>
    <tableColumn id="24" xr3:uid="{00000000-0010-0000-0200-000018000000}" name="P23" dataDxfId="37"/>
    <tableColumn id="25" xr3:uid="{00000000-0010-0000-0200-000019000000}" name="P24" dataDxfId="36"/>
    <tableColumn id="26" xr3:uid="{00000000-0010-0000-0200-00001A000000}" name="P25" dataDxfId="35"/>
    <tableColumn id="27" xr3:uid="{00000000-0010-0000-0200-00001B000000}" name="P26" dataDxfId="34"/>
    <tableColumn id="28" xr3:uid="{00000000-0010-0000-0200-00001C000000}" name="P27" dataDxfId="33"/>
    <tableColumn id="29" xr3:uid="{00000000-0010-0000-0200-00001D000000}" name="P28" dataDxfId="32"/>
    <tableColumn id="30" xr3:uid="{00000000-0010-0000-0200-00001E000000}" name="P29" dataDxfId="31"/>
    <tableColumn id="31" xr3:uid="{00000000-0010-0000-0200-00001F000000}" name="P30" dataDxfId="30"/>
    <tableColumn id="32" xr3:uid="{00000000-0010-0000-0200-000020000000}" name="P31" dataDxfId="29"/>
    <tableColumn id="33" xr3:uid="{00000000-0010-0000-0200-000021000000}" name="P32" dataDxfId="28"/>
    <tableColumn id="34" xr3:uid="{00000000-0010-0000-0200-000022000000}" name="P33" dataDxfId="27"/>
    <tableColumn id="35" xr3:uid="{00000000-0010-0000-0200-000023000000}" name="P34" dataDxfId="26"/>
    <tableColumn id="36" xr3:uid="{00000000-0010-0000-0200-000024000000}" name="P35" dataDxfId="25"/>
    <tableColumn id="37" xr3:uid="{00000000-0010-0000-0200-000025000000}" name="P36" dataDxfId="24"/>
    <tableColumn id="38" xr3:uid="{00000000-0010-0000-0200-000026000000}" name="P37" dataDxfId="23"/>
    <tableColumn id="39" xr3:uid="{00000000-0010-0000-0200-000027000000}" name="P38" dataDxfId="22"/>
    <tableColumn id="40" xr3:uid="{00000000-0010-0000-0200-000028000000}" name="P39" dataDxfId="21"/>
    <tableColumn id="41" xr3:uid="{00000000-0010-0000-0200-000029000000}" name="P40" dataDxfId="20"/>
    <tableColumn id="42" xr3:uid="{00000000-0010-0000-0200-00002A000000}" name="P41" dataDxfId="19"/>
    <tableColumn id="43" xr3:uid="{00000000-0010-0000-0200-00002B000000}" name="P42" dataDxfId="18"/>
    <tableColumn id="44" xr3:uid="{00000000-0010-0000-0200-00002C000000}" name="P43" dataDxfId="17"/>
    <tableColumn id="45" xr3:uid="{00000000-0010-0000-0200-00002D000000}" name="P44" dataDxfId="16"/>
    <tableColumn id="46" xr3:uid="{00000000-0010-0000-0200-00002E000000}" name="P45" dataDxfId="15"/>
    <tableColumn id="47" xr3:uid="{00000000-0010-0000-0200-00002F000000}" name="P46" dataDxfId="14"/>
    <tableColumn id="48" xr3:uid="{00000000-0010-0000-0200-000030000000}" name="P47" dataDxfId="13"/>
    <tableColumn id="49" xr3:uid="{00000000-0010-0000-0200-000031000000}" name="P48" dataDxfId="12"/>
    <tableColumn id="50" xr3:uid="{00000000-0010-0000-0200-000032000000}" name="P49" dataDxfId="11"/>
    <tableColumn id="51" xr3:uid="{00000000-0010-0000-0200-000033000000}" name="P50" dataDxfId="10"/>
    <tableColumn id="52" xr3:uid="{00000000-0010-0000-0200-000034000000}" name="P51" dataDxfId="9"/>
    <tableColumn id="53" xr3:uid="{00000000-0010-0000-0200-000035000000}" name="P52" dataDxfId="8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HP Simplifi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zara.com/2016/02/earned-value-management-free-excel-template/" TargetMode="External"/><Relationship Id="rId2" Type="http://schemas.openxmlformats.org/officeDocument/2006/relationships/hyperlink" Target="mailto:indzara@gmail.com" TargetMode="External"/><Relationship Id="rId1" Type="http://schemas.openxmlformats.org/officeDocument/2006/relationships/hyperlink" Target="http://www.indzara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zara.com/2016/02/earned-value-management-free-excel-templat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showGridLines="0" tabSelected="1" zoomScaleNormal="100" workbookViewId="0">
      <selection activeCell="B10" sqref="B10"/>
    </sheetView>
  </sheetViews>
  <sheetFormatPr defaultRowHeight="13.8"/>
  <cols>
    <col min="1" max="1" width="46.8984375" customWidth="1"/>
    <col min="2" max="2" width="29" customWidth="1"/>
    <col min="9" max="9" width="13" bestFit="1" customWidth="1"/>
  </cols>
  <sheetData>
    <row r="1" spans="1:10" ht="36.75" customHeight="1">
      <c r="A1" s="12" t="s">
        <v>62</v>
      </c>
      <c r="I1" s="24" t="s">
        <v>132</v>
      </c>
      <c r="J1" s="23"/>
    </row>
    <row r="2" spans="1:10" ht="20.100000000000001" customHeight="1">
      <c r="A2" s="25"/>
      <c r="I2" s="26" t="s">
        <v>133</v>
      </c>
      <c r="J2" s="80" t="s">
        <v>159</v>
      </c>
    </row>
    <row r="3" spans="1:10" ht="20.100000000000001" customHeight="1">
      <c r="I3" s="20" t="s">
        <v>126</v>
      </c>
      <c r="J3" s="22" t="s">
        <v>151</v>
      </c>
    </row>
    <row r="4" spans="1:10" ht="20.100000000000001" customHeight="1">
      <c r="A4" s="22" t="s">
        <v>169</v>
      </c>
      <c r="I4" s="20" t="s">
        <v>125</v>
      </c>
      <c r="J4" s="22" t="s">
        <v>130</v>
      </c>
    </row>
    <row r="5" spans="1:10" ht="20.100000000000001" customHeight="1">
      <c r="I5" s="20" t="s">
        <v>127</v>
      </c>
      <c r="J5" s="22" t="s">
        <v>131</v>
      </c>
    </row>
    <row r="6" spans="1:10" ht="15" customHeight="1">
      <c r="I6" s="20" t="s">
        <v>128</v>
      </c>
      <c r="J6" t="s">
        <v>129</v>
      </c>
    </row>
    <row r="7" spans="1:10" ht="45.75" customHeight="1">
      <c r="A7" s="10" t="s">
        <v>0</v>
      </c>
      <c r="B7" s="8">
        <v>43962</v>
      </c>
      <c r="E7" s="81" t="s">
        <v>165</v>
      </c>
      <c r="I7" s="20"/>
    </row>
    <row r="8" spans="1:10" ht="45.75" customHeight="1">
      <c r="A8" s="10" t="s">
        <v>1</v>
      </c>
      <c r="B8" s="8">
        <v>43997</v>
      </c>
      <c r="E8" t="s">
        <v>160</v>
      </c>
    </row>
    <row r="9" spans="1:10" ht="45.75" customHeight="1">
      <c r="A9" s="10" t="s">
        <v>2</v>
      </c>
      <c r="B9" s="9" t="s">
        <v>168</v>
      </c>
      <c r="E9" t="s">
        <v>161</v>
      </c>
    </row>
    <row r="10" spans="1:10" ht="45.75" customHeight="1">
      <c r="A10" s="10" t="s">
        <v>57</v>
      </c>
      <c r="B10" s="9" t="s">
        <v>170</v>
      </c>
      <c r="E10" t="s">
        <v>162</v>
      </c>
    </row>
    <row r="11" spans="1:10" ht="45.75" customHeight="1">
      <c r="A11" s="11" t="s">
        <v>61</v>
      </c>
      <c r="B11" s="9" t="s">
        <v>72</v>
      </c>
      <c r="E11" t="s">
        <v>163</v>
      </c>
    </row>
    <row r="12" spans="1:10" ht="45.75" customHeight="1">
      <c r="A12" s="11" t="s">
        <v>60</v>
      </c>
      <c r="B12" s="45" t="s">
        <v>167</v>
      </c>
      <c r="E12" t="s">
        <v>164</v>
      </c>
    </row>
  </sheetData>
  <dataValidations count="4">
    <dataValidation type="list" allowBlank="1" showInputMessage="1" showErrorMessage="1" sqref="B9" xr:uid="{00000000-0002-0000-0000-000000000000}">
      <formula1>"WEEKLY, MONTHLY"</formula1>
    </dataValidation>
    <dataValidation type="list" allowBlank="1" showInputMessage="1" showErrorMessage="1" sqref="B10" xr:uid="{00000000-0002-0000-0000-000001000000}">
      <formula1>"HOURS, COST"</formula1>
    </dataValidation>
    <dataValidation type="list" allowBlank="1" showInputMessage="1" showErrorMessage="1" sqref="B12" xr:uid="{00000000-0002-0000-0000-000002000000}">
      <formula1>"₹, US$, €,£,OTHER"</formula1>
    </dataValidation>
    <dataValidation type="list" allowBlank="1" showInputMessage="1" showErrorMessage="1" sqref="B11" xr:uid="{00000000-0002-0000-0000-000003000000}">
      <formula1>"ACTUAL COST, COST CHANGE"</formula1>
    </dataValidation>
  </dataValidations>
  <hyperlinks>
    <hyperlink ref="J4" r:id="rId1" xr:uid="{00000000-0004-0000-0000-000000000000}"/>
    <hyperlink ref="J5" r:id="rId2" xr:uid="{00000000-0004-0000-0000-000001000000}"/>
    <hyperlink ref="J3" r:id="rId3" xr:uid="{00000000-0004-0000-0000-000002000000}"/>
    <hyperlink ref="A4" r:id="rId4" xr:uid="{6D070300-48DD-49DB-86EB-FE8F709486B8}"/>
  </hyperlinks>
  <pageMargins left="0.7" right="0.7" top="0.75" bottom="0.75" header="0.3" footer="0.3"/>
  <pageSetup scale="63" orientation="landscape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"/>
  <sheetViews>
    <sheetView showGridLines="0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0" defaultRowHeight="13.8"/>
  <cols>
    <col min="1" max="1" width="19.5" customWidth="1"/>
    <col min="2" max="2" width="34.5" customWidth="1"/>
    <col min="3" max="54" width="4.09765625" customWidth="1"/>
    <col min="55" max="57" width="9" customWidth="1"/>
    <col min="58" max="67" width="0" hidden="1" customWidth="1"/>
    <col min="68" max="16384" width="10" hidden="1"/>
  </cols>
  <sheetData>
    <row r="1" spans="1:55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5" ht="62.25" customHeight="1">
      <c r="A2" s="7" t="str">
        <f>"ENTER PLANNED "&amp;I_PLANUNIT</f>
        <v>ENTER PLANNED HOURS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43968</v>
      </c>
      <c r="D2" s="5">
        <f t="shared" ref="D2:AI2" si="0">IFERROR(IF(IF(I_AGGR="Weekly",C2+7,EOMONTH(C2,1))&gt;I_ENDDT,"",IF(I_AGGR="Weekly",C2+7,EOMONTH(C2,1))),"")</f>
        <v>43975</v>
      </c>
      <c r="E2" s="5">
        <f t="shared" si="0"/>
        <v>43982</v>
      </c>
      <c r="F2" s="5">
        <f t="shared" si="0"/>
        <v>43989</v>
      </c>
      <c r="G2" s="5">
        <f t="shared" si="0"/>
        <v>43996</v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5" ht="20.399999999999999">
      <c r="A3" s="6" t="s">
        <v>3</v>
      </c>
      <c r="B3" s="6" t="s">
        <v>59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1" t="s">
        <v>64</v>
      </c>
    </row>
    <row r="4" spans="1:55" ht="20.399999999999999">
      <c r="A4" s="1" t="s">
        <v>58</v>
      </c>
      <c r="B4" s="51">
        <v>5</v>
      </c>
      <c r="C4" s="52">
        <v>50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>
        <f>SUMIF($C$2:$BB$2,"&gt;=0",T_PLAN[[#This Row],[P1]:[P52]])*(IF(I_PLANUNIT="HOURS",T_PLAN[[#This Row],[COST PER HOUR]],1))</f>
        <v>250</v>
      </c>
    </row>
    <row r="5" spans="1:55" ht="20.399999999999999">
      <c r="A5" s="1" t="s">
        <v>157</v>
      </c>
      <c r="B5" s="51">
        <v>5</v>
      </c>
      <c r="C5" s="52">
        <v>0</v>
      </c>
      <c r="D5" s="52">
        <v>50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49">
        <f>SUMIF($C$2:$BB$2,"&gt;=0",T_PLAN[[#This Row],[P1]:[P52]])*(IF(I_PLANUNIT="HOURS",T_PLAN[[#This Row],[COST PER HOUR]],1))</f>
        <v>250</v>
      </c>
    </row>
    <row r="6" spans="1:55" ht="20.399999999999999">
      <c r="A6" s="1" t="s">
        <v>158</v>
      </c>
      <c r="B6" s="51">
        <v>5</v>
      </c>
      <c r="C6" s="52">
        <v>0</v>
      </c>
      <c r="D6" s="52">
        <v>0</v>
      </c>
      <c r="E6" s="52">
        <v>50</v>
      </c>
      <c r="F6" s="52">
        <v>0</v>
      </c>
      <c r="G6" s="52">
        <v>0</v>
      </c>
      <c r="H6" s="52">
        <v>10</v>
      </c>
      <c r="I6" s="52">
        <v>0</v>
      </c>
      <c r="J6" s="52">
        <v>0</v>
      </c>
      <c r="K6" s="52">
        <v>0</v>
      </c>
      <c r="L6" s="52">
        <v>0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49">
        <f>SUMIF($C$2:$BB$2,"&gt;=0",T_PLAN[[#This Row],[P1]:[P52]])*(IF(I_PLANUNIT="HOURS",T_PLAN[[#This Row],[COST PER HOUR]],1))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3"/>
  <sheetViews>
    <sheetView showGridLines="0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ColWidth="0" defaultRowHeight="13.8"/>
  <cols>
    <col min="1" max="1" width="19.5" customWidth="1"/>
    <col min="2" max="2" width="17.3984375" customWidth="1"/>
    <col min="3" max="3" width="5.5" bestFit="1" customWidth="1"/>
    <col min="4" max="5" width="4.5" bestFit="1" customWidth="1"/>
    <col min="6" max="6" width="5.5" bestFit="1" customWidth="1"/>
    <col min="7" max="8" width="4.5" bestFit="1" customWidth="1"/>
    <col min="9" max="54" width="4.097656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60.6">
      <c r="A2" s="13" t="s">
        <v>63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43968</v>
      </c>
      <c r="D2" s="5">
        <f t="shared" ref="D2:AI2" si="0">IFERROR(IF(IF(I_AGGR="Weekly",C2+7,EOMONTH(C2,1))&gt;I_ENDDT,"",IF(I_AGGR="Weekly",C2+7,EOMONTH(C2,1))),"")</f>
        <v>43975</v>
      </c>
      <c r="E2" s="5">
        <f t="shared" si="0"/>
        <v>43982</v>
      </c>
      <c r="F2" s="5">
        <f t="shared" si="0"/>
        <v>43989</v>
      </c>
      <c r="G2" s="5">
        <f t="shared" si="0"/>
        <v>43996</v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399999999999999">
      <c r="A3" s="14" t="s">
        <v>3</v>
      </c>
      <c r="B3" s="14" t="s">
        <v>65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399999999999999">
      <c r="A4" s="79" t="str">
        <f>INDEX(T_PLAN[TASK],ROW(T_ACTUAL[[#This Row],[TASK]])-ROW(T_ACTUAL[[#Headers],[TASK]]))</f>
        <v>Task One</v>
      </c>
      <c r="B4" s="48">
        <f>SUM(T_ACTUAL[[#This Row],[P1]:[P52]])</f>
        <v>1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</row>
    <row r="5" spans="1:54" ht="20.399999999999999">
      <c r="A5" s="79" t="str">
        <f>INDEX(T_PLAN[TASK],ROW(T_ACTUAL[[#This Row],[TASK]])-ROW(T_ACTUAL[[#Headers],[TASK]]))</f>
        <v>Task Two</v>
      </c>
      <c r="B5" s="48">
        <f>SUM(T_ACTUAL[[#This Row],[P1]:[P52]])</f>
        <v>0.5</v>
      </c>
      <c r="C5" s="47">
        <v>0</v>
      </c>
      <c r="D5" s="47">
        <v>0.5</v>
      </c>
      <c r="E5" s="47">
        <v>0</v>
      </c>
      <c r="F5" s="47">
        <v>0</v>
      </c>
      <c r="G5" s="47">
        <v>0</v>
      </c>
      <c r="H5" s="47">
        <v>0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</row>
    <row r="6" spans="1:54" ht="20.399999999999999">
      <c r="A6" s="79" t="str">
        <f>INDEX(T_PLAN[TASK],ROW(T_ACTUAL[[#This Row],[TASK]])-ROW(T_ACTUAL[[#Headers],[TASK]]))</f>
        <v>Task Three</v>
      </c>
      <c r="B6" s="48">
        <f>SUM(T_ACTUAL[[#This Row],[P1]:[P52]])</f>
        <v>1.5</v>
      </c>
      <c r="C6" s="47">
        <v>0</v>
      </c>
      <c r="D6" s="47">
        <v>0</v>
      </c>
      <c r="E6" s="47">
        <v>0.5</v>
      </c>
      <c r="F6" s="47">
        <v>1</v>
      </c>
      <c r="G6" s="47">
        <v>0</v>
      </c>
      <c r="H6" s="47">
        <v>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</row>
    <row r="7" spans="1:54"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</row>
    <row r="8" spans="1:54"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</row>
    <row r="9" spans="1:54"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</row>
    <row r="10" spans="1:54"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</row>
    <row r="11" spans="1:54"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</row>
    <row r="12" spans="1:54"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</row>
    <row r="13" spans="1:54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</row>
    <row r="14" spans="1:54"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</row>
    <row r="15" spans="1:54"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</row>
    <row r="16" spans="1:54"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</row>
    <row r="17" spans="3:54"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</row>
    <row r="18" spans="3:54"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</row>
    <row r="19" spans="3:54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</row>
    <row r="20" spans="3:54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</row>
    <row r="21" spans="3:54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</row>
    <row r="22" spans="3:54"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</row>
    <row r="23" spans="3:54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</row>
    <row r="24" spans="3:54"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</row>
    <row r="25" spans="3:54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</row>
    <row r="26" spans="3:54"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</row>
    <row r="27" spans="3:54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</row>
    <row r="28" spans="3:54"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</row>
    <row r="29" spans="3:54"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</row>
    <row r="30" spans="3:54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</row>
    <row r="31" spans="3:54"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</row>
    <row r="32" spans="3:54"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</row>
    <row r="33" spans="3:54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</row>
    <row r="34" spans="3:54"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</row>
    <row r="35" spans="3:54"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</row>
    <row r="36" spans="3:54"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</row>
    <row r="37" spans="3:54"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</row>
    <row r="38" spans="3:54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</row>
    <row r="39" spans="3:54"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</row>
    <row r="40" spans="3:54"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</row>
    <row r="41" spans="3:54"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</row>
    <row r="42" spans="3:54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</row>
    <row r="43" spans="3:54"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</row>
    <row r="44" spans="3:54"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</row>
    <row r="45" spans="3:54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</row>
    <row r="46" spans="3:54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</row>
    <row r="47" spans="3:54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</row>
    <row r="48" spans="3:54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</row>
    <row r="49" spans="3:54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</row>
    <row r="50" spans="3:54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</row>
    <row r="51" spans="3:54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</row>
    <row r="52" spans="3:54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</row>
    <row r="53" spans="3:54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</row>
    <row r="54" spans="3:54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</row>
    <row r="55" spans="3:54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</row>
    <row r="56" spans="3:54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</row>
    <row r="57" spans="3:54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</row>
    <row r="58" spans="3:54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</row>
    <row r="59" spans="3:54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</row>
    <row r="60" spans="3:54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</row>
    <row r="61" spans="3:54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</row>
    <row r="62" spans="3:54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</row>
    <row r="63" spans="3:54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</row>
    <row r="64" spans="3:54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</row>
    <row r="65" spans="3:54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</row>
    <row r="66" spans="3:54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</row>
    <row r="67" spans="3:54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</row>
    <row r="68" spans="3:54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</row>
    <row r="69" spans="3:54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</row>
    <row r="70" spans="3:54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</row>
    <row r="71" spans="3:54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</row>
    <row r="72" spans="3:54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</row>
    <row r="73" spans="3:54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</row>
    <row r="74" spans="3:54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</row>
    <row r="75" spans="3:54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</row>
    <row r="76" spans="3:54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</row>
    <row r="77" spans="3:54"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</row>
    <row r="78" spans="3:54"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</row>
    <row r="79" spans="3:54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</row>
    <row r="80" spans="3:54"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</row>
    <row r="81" spans="3:54"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</row>
    <row r="82" spans="3:54"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</row>
    <row r="83" spans="3:54"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</row>
    <row r="84" spans="3:54"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</row>
    <row r="85" spans="3:54"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</row>
    <row r="86" spans="3:54"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</row>
    <row r="87" spans="3:54"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</row>
    <row r="88" spans="3:54"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</row>
    <row r="89" spans="3:54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</row>
    <row r="90" spans="3:54"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</row>
    <row r="91" spans="3:54"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</row>
    <row r="92" spans="3:54"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</row>
    <row r="93" spans="3:54"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</row>
    <row r="94" spans="3:54"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</row>
    <row r="95" spans="3:54"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</row>
    <row r="96" spans="3:54"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</row>
    <row r="97" spans="3:54"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</row>
    <row r="98" spans="3:54"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</row>
    <row r="99" spans="3:54"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</row>
    <row r="100" spans="3:54"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</row>
    <row r="101" spans="3:54"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</row>
    <row r="102" spans="3:54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</row>
    <row r="103" spans="3:54"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showGridLines="0"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6" sqref="E6"/>
    </sheetView>
  </sheetViews>
  <sheetFormatPr defaultColWidth="0" defaultRowHeight="13.8"/>
  <cols>
    <col min="1" max="1" width="19.5" customWidth="1"/>
    <col min="2" max="2" width="17.19921875" customWidth="1"/>
    <col min="3" max="54" width="4.097656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58.5" customHeight="1">
      <c r="A2" s="7" t="str">
        <f>"ENTER "&amp;I_ACTCOST</f>
        <v>ENTER ACTUAL COST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43968</v>
      </c>
      <c r="D2" s="5">
        <f t="shared" ref="D2:AI2" si="0">IFERROR(IF(IF(I_AGGR="Weekly",C2+7,EOMONTH(C2,1))&gt;I_ENDDT,"",IF(I_AGGR="Weekly",C2+7,EOMONTH(C2,1))),"")</f>
        <v>43975</v>
      </c>
      <c r="E2" s="5">
        <f t="shared" si="0"/>
        <v>43982</v>
      </c>
      <c r="F2" s="5">
        <f t="shared" si="0"/>
        <v>43989</v>
      </c>
      <c r="G2" s="5">
        <f t="shared" si="0"/>
        <v>43996</v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399999999999999">
      <c r="A3" s="14" t="s">
        <v>3</v>
      </c>
      <c r="B3" s="14" t="s">
        <v>73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399999999999999">
      <c r="A4" s="79" t="str">
        <f>INDEX(T_PLAN[TASK],ROW(T_ACTCOST[[#This Row],[TASK]])-ROW(T_ACTCOST[[#Headers],[TASK]]))</f>
        <v>Task One</v>
      </c>
      <c r="B4" s="50">
        <f>SUM(T_ACTCOST[[#This Row],[P1]:[P52]])</f>
        <v>61</v>
      </c>
      <c r="C4" s="49">
        <v>61</v>
      </c>
      <c r="D4" s="49">
        <v>0</v>
      </c>
      <c r="E4" s="49">
        <v>0</v>
      </c>
      <c r="F4" s="49"/>
      <c r="G4" s="49"/>
      <c r="H4" s="49">
        <v>0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5" spans="1:54" ht="20.399999999999999">
      <c r="A5" s="79" t="str">
        <f>INDEX(T_PLAN[TASK],ROW(T_ACTCOST[[#This Row],[TASK]])-ROW(T_ACTCOST[[#Headers],[TASK]]))</f>
        <v>Task Two</v>
      </c>
      <c r="B5" s="50">
        <f>SUM(T_ACTCOST[[#This Row],[P1]:[P52]])</f>
        <v>30</v>
      </c>
      <c r="C5" s="49">
        <v>0</v>
      </c>
      <c r="D5" s="49">
        <v>30</v>
      </c>
      <c r="E5" s="49">
        <v>0</v>
      </c>
      <c r="F5" s="49">
        <v>0</v>
      </c>
      <c r="G5" s="49">
        <v>0</v>
      </c>
      <c r="H5" s="49">
        <v>0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ht="20.399999999999999">
      <c r="A6" s="79" t="str">
        <f>INDEX(T_PLAN[TASK],ROW(T_ACTCOST[[#This Row],[TASK]])-ROW(T_ACTCOST[[#Headers],[TASK]]))</f>
        <v>Task Three</v>
      </c>
      <c r="B6" s="50">
        <f>SUM(T_ACTCOST[[#This Row],[P1]:[P52]])</f>
        <v>80</v>
      </c>
      <c r="C6" s="49">
        <v>0</v>
      </c>
      <c r="D6" s="49">
        <v>0</v>
      </c>
      <c r="E6" s="49">
        <v>80</v>
      </c>
      <c r="F6" s="49">
        <v>0</v>
      </c>
      <c r="G6" s="49"/>
      <c r="H6" s="49">
        <v>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8"/>
  <sheetViews>
    <sheetView zoomScaleNormal="100" workbookViewId="0">
      <selection activeCell="Z32" sqref="Z32"/>
    </sheetView>
  </sheetViews>
  <sheetFormatPr defaultRowHeight="13.8"/>
  <cols>
    <col min="1" max="1" width="12.8984375" customWidth="1"/>
    <col min="2" max="2" width="16.8984375" customWidth="1"/>
    <col min="3" max="3" width="9.5" bestFit="1" customWidth="1"/>
    <col min="4" max="5" width="9.3984375" bestFit="1" customWidth="1"/>
    <col min="6" max="6" width="8.3984375" bestFit="1" customWidth="1"/>
    <col min="7" max="7" width="5.69921875" bestFit="1" customWidth="1"/>
    <col min="8" max="8" width="7.69921875" bestFit="1" customWidth="1"/>
    <col min="9" max="9" width="5.69921875" bestFit="1" customWidth="1"/>
    <col min="10" max="11" width="6" bestFit="1" customWidth="1"/>
    <col min="12" max="12" width="5" bestFit="1" customWidth="1"/>
    <col min="13" max="19" width="3.59765625" customWidth="1"/>
    <col min="20" max="20" width="5" bestFit="1" customWidth="1"/>
    <col min="21" max="55" width="3.59765625" customWidth="1"/>
  </cols>
  <sheetData>
    <row r="1" spans="1:56">
      <c r="B1" t="s">
        <v>136</v>
      </c>
    </row>
    <row r="2" spans="1:56">
      <c r="B2" s="16">
        <f>IFERROR(MATCH(I_ENDDT,C3:BB3,1),"")</f>
        <v>5</v>
      </c>
    </row>
    <row r="3" spans="1:56" ht="57" customHeight="1">
      <c r="B3" s="42">
        <f>IFERROR(IF(I_AGGR="Weekly",I_STARTDT-1,EOMONTH(I_STARTDT,-1)),"")</f>
        <v>43961</v>
      </c>
      <c r="C3" s="15">
        <f t="shared" ref="C3:AH3" si="0">IFERROR(IF(B3&gt;=I_ENDDT,"",IF(I_AGGR="Weekly",B3+7,EOMONTH(B3,1))),"")</f>
        <v>43968</v>
      </c>
      <c r="D3" s="15">
        <f t="shared" si="0"/>
        <v>43975</v>
      </c>
      <c r="E3" s="15">
        <f t="shared" si="0"/>
        <v>43982</v>
      </c>
      <c r="F3" s="15">
        <f t="shared" si="0"/>
        <v>43989</v>
      </c>
      <c r="G3" s="15">
        <f t="shared" si="0"/>
        <v>43996</v>
      </c>
      <c r="H3" s="15">
        <f t="shared" si="0"/>
        <v>44003</v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ref="AI3:BB3" si="1">IFERROR(IF(AH3&gt;=I_ENDDT,"",IF(I_AGGR="Weekly",AH3+7,EOMONTH(AH3,1))),"")</f>
        <v/>
      </c>
      <c r="AJ3" s="15" t="str">
        <f t="shared" si="1"/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D3" t="s">
        <v>64</v>
      </c>
    </row>
    <row r="4" spans="1:56">
      <c r="B4" t="s">
        <v>66</v>
      </c>
      <c r="C4">
        <f>IF(C3="","",IF(I_PLANUNIT="HOURS",SUMPRODUCT(T_PLAN[P1],T_PLANCPH),SUM(T_PLAN[P1])))</f>
        <v>250</v>
      </c>
      <c r="D4">
        <f>IF(D3="","",IF(I_PLANUNIT="HOURS",SUMPRODUCT(T_PLAN[P2],T_PLANCPH),SUM(T_PLAN[P2])))</f>
        <v>250</v>
      </c>
      <c r="E4">
        <f>IF(E3="","",IF(I_PLANUNIT="HOURS",SUMPRODUCT(T_PLAN[P3],T_PLANCPH),SUM(T_PLAN[P3])))</f>
        <v>250</v>
      </c>
      <c r="F4">
        <f>IF(F3="","",IF(I_PLANUNIT="HOURS",SUMPRODUCT(T_PLAN[P4],T_PLANCPH),SUM(T_PLAN[P4])))</f>
        <v>0</v>
      </c>
      <c r="G4">
        <f>IF(G3="","",IF(I_PLANUNIT="HOURS",SUMPRODUCT(T_PLAN[P5],T_PLANCPH),SUM(T_PLAN[P5])))</f>
        <v>0</v>
      </c>
      <c r="H4">
        <f>IF(H3="","",IF(I_PLANUNIT="HOURS",SUMPRODUCT(T_PLAN[P6],T_PLANCPH),SUM(T_PLAN[P6])))</f>
        <v>50</v>
      </c>
      <c r="I4" t="str">
        <f>IF(I3="","",IF(I_PLANUNIT="HOURS",SUMPRODUCT(T_PLAN[P7],T_PLANCPH),SUM(T_PLAN[P7])))</f>
        <v/>
      </c>
      <c r="J4" t="str">
        <f>IF(J3="","",IF(I_PLANUNIT="HOURS",SUMPRODUCT(T_PLAN[P8],T_PLANCPH),SUM(T_PLAN[P8])))</f>
        <v/>
      </c>
      <c r="K4" t="str">
        <f>IF(K3="","",IF(I_PLANUNIT="HOURS",SUMPRODUCT(T_PLAN[P9],T_PLANCPH),SUM(T_PLAN[P9])))</f>
        <v/>
      </c>
      <c r="L4" t="str">
        <f>IF(L3="","",IF(I_PLANUNIT="HOURS",SUMPRODUCT(T_PLAN[P10],T_PLANCPH),SUM(T_PLAN[P10])))</f>
        <v/>
      </c>
      <c r="M4" t="str">
        <f>IF(M3="","",IF(I_PLANUNIT="HOURS",SUMPRODUCT(T_PLAN[P11],T_PLANCPH),SUM(T_PLAN[P11])))</f>
        <v/>
      </c>
      <c r="N4" t="str">
        <f>IF(N3="","",IF(I_PLANUNIT="HOURS",SUMPRODUCT(T_PLAN[P12],T_PLANCPH),SUM(T_PLAN[P12])))</f>
        <v/>
      </c>
      <c r="O4" t="str">
        <f>IF(O3="","",IF(I_PLANUNIT="HOURS",SUMPRODUCT(T_PLAN[P13],T_PLANCPH),SUM(T_PLAN[P13])))</f>
        <v/>
      </c>
      <c r="P4" t="str">
        <f>IF(P3="","",IF(I_PLANUNIT="HOURS",SUMPRODUCT(T_PLAN[P14],T_PLANCPH),SUM(T_PLAN[P14])))</f>
        <v/>
      </c>
      <c r="Q4" t="str">
        <f>IF(Q3="","",IF(I_PLANUNIT="HOURS",SUMPRODUCT(T_PLAN[P15],T_PLANCPH),SUM(T_PLAN[P15])))</f>
        <v/>
      </c>
      <c r="R4" t="str">
        <f>IF(R3="","",IF(I_PLANUNIT="HOURS",SUMPRODUCT(T_PLAN[P16],T_PLANCPH),SUM(T_PLAN[P16])))</f>
        <v/>
      </c>
      <c r="S4" t="str">
        <f>IF(S3="","",IF(I_PLANUNIT="HOURS",SUMPRODUCT(T_PLAN[P17],T_PLANCPH),SUM(T_PLAN[P17])))</f>
        <v/>
      </c>
      <c r="T4" t="str">
        <f>IF(T3="","",IF(I_PLANUNIT="HOURS",SUMPRODUCT(T_PLAN[P18],T_PLANCPH),SUM(T_PLAN[P18])))</f>
        <v/>
      </c>
      <c r="U4" t="str">
        <f>IF(U3="","",IF(I_PLANUNIT="HOURS",SUMPRODUCT(T_PLAN[P19],T_PLANCPH),SUM(T_PLAN[P19])))</f>
        <v/>
      </c>
      <c r="V4" t="str">
        <f>IF(V3="","",IF(I_PLANUNIT="HOURS",SUMPRODUCT(T_PLAN[P20],T_PLANCPH),SUM(T_PLAN[P20])))</f>
        <v/>
      </c>
      <c r="W4" t="str">
        <f>IF(W3="","",IF(I_PLANUNIT="HOURS",SUMPRODUCT(T_PLAN[P21],T_PLANCPH),SUM(T_PLAN[P21])))</f>
        <v/>
      </c>
      <c r="X4" t="str">
        <f>IF(X3="","",IF(I_PLANUNIT="HOURS",SUMPRODUCT(T_PLAN[P22],T_PLANCPH),SUM(T_PLAN[P22])))</f>
        <v/>
      </c>
      <c r="Y4" t="str">
        <f>IF(Y3="","",IF(I_PLANUNIT="HOURS",SUMPRODUCT(T_PLAN[P23],T_PLANCPH),SUM(T_PLAN[P23])))</f>
        <v/>
      </c>
      <c r="Z4" t="str">
        <f>IF(Z3="","",IF(I_PLANUNIT="HOURS",SUMPRODUCT(T_PLAN[P24],T_PLANCPH),SUM(T_PLAN[P24])))</f>
        <v/>
      </c>
      <c r="AA4" t="str">
        <f>IF(AA3="","",IF(I_PLANUNIT="HOURS",SUMPRODUCT(T_PLAN[P25],T_PLANCPH),SUM(T_PLAN[P25])))</f>
        <v/>
      </c>
      <c r="AB4" t="str">
        <f>IF(AB3="","",IF(I_PLANUNIT="HOURS",SUMPRODUCT(T_PLAN[P26],T_PLANCPH),SUM(T_PLAN[P26])))</f>
        <v/>
      </c>
      <c r="AC4" t="str">
        <f>IF(AC3="","",IF(I_PLANUNIT="HOURS",SUMPRODUCT(T_PLAN[P27],T_PLANCPH),SUM(T_PLAN[P27])))</f>
        <v/>
      </c>
      <c r="AD4" t="str">
        <f>IF(AD3="","",IF(I_PLANUNIT="HOURS",SUMPRODUCT(T_PLAN[P28],T_PLANCPH),SUM(T_PLAN[P28])))</f>
        <v/>
      </c>
      <c r="AE4" t="str">
        <f>IF(AE3="","",IF(I_PLANUNIT="HOURS",SUMPRODUCT(T_PLAN[P29],T_PLANCPH),SUM(T_PLAN[P29])))</f>
        <v/>
      </c>
      <c r="AF4" t="str">
        <f>IF(AF3="","",IF(I_PLANUNIT="HOURS",SUMPRODUCT(T_PLAN[P30],T_PLANCPH),SUM(T_PLAN[P30])))</f>
        <v/>
      </c>
      <c r="AG4" t="str">
        <f>IF(AG3="","",IF(I_PLANUNIT="HOURS",SUMPRODUCT(T_PLAN[P31],T_PLANCPH),SUM(T_PLAN[P31])))</f>
        <v/>
      </c>
      <c r="AH4" t="str">
        <f>IF(AH3="","",IF(I_PLANUNIT="HOURS",SUMPRODUCT(T_PLAN[P32],T_PLANCPH),SUM(T_PLAN[P32])))</f>
        <v/>
      </c>
      <c r="AI4" t="str">
        <f>IF(AI3="","",IF(I_PLANUNIT="HOURS",SUMPRODUCT(T_PLAN[P33],T_PLANCPH),SUM(T_PLAN[P33])))</f>
        <v/>
      </c>
      <c r="AJ4" t="str">
        <f>IF(AJ3="","",IF(I_PLANUNIT="HOURS",SUMPRODUCT(T_PLAN[P34],T_PLANCPH),SUM(T_PLAN[P34])))</f>
        <v/>
      </c>
      <c r="AK4" t="str">
        <f>IF(AK3="","",IF(I_PLANUNIT="HOURS",SUMPRODUCT(T_PLAN[P35],T_PLANCPH),SUM(T_PLAN[P35])))</f>
        <v/>
      </c>
      <c r="AL4" t="str">
        <f>IF(AL3="","",IF(I_PLANUNIT="HOURS",SUMPRODUCT(T_PLAN[P36],T_PLANCPH),SUM(T_PLAN[P36])))</f>
        <v/>
      </c>
      <c r="AM4" t="str">
        <f>IF(AM3="","",IF(I_PLANUNIT="HOURS",SUMPRODUCT(T_PLAN[P37],T_PLANCPH),SUM(T_PLAN[P37])))</f>
        <v/>
      </c>
      <c r="AN4" t="str">
        <f>IF(AN3="","",IF(I_PLANUNIT="HOURS",SUMPRODUCT(T_PLAN[P38],T_PLANCPH),SUM(T_PLAN[P38])))</f>
        <v/>
      </c>
      <c r="AO4" t="str">
        <f>IF(AO3="","",IF(I_PLANUNIT="HOURS",SUMPRODUCT(T_PLAN[P39],T_PLANCPH),SUM(T_PLAN[P39])))</f>
        <v/>
      </c>
      <c r="AP4" t="str">
        <f>IF(AP3="","",IF(I_PLANUNIT="HOURS",SUMPRODUCT(T_PLAN[P40],T_PLANCPH),SUM(T_PLAN[P40])))</f>
        <v/>
      </c>
      <c r="AQ4" t="str">
        <f>IF(AQ3="","",IF(I_PLANUNIT="HOURS",SUMPRODUCT(T_PLAN[P41],T_PLANCPH),SUM(T_PLAN[P41])))</f>
        <v/>
      </c>
      <c r="AR4" t="str">
        <f>IF(AR3="","",IF(I_PLANUNIT="HOURS",SUMPRODUCT(T_PLAN[P42],T_PLANCPH),SUM(T_PLAN[P42])))</f>
        <v/>
      </c>
      <c r="AS4" t="str">
        <f>IF(AS3="","",IF(I_PLANUNIT="HOURS",SUMPRODUCT(T_PLAN[P43],T_PLANCPH),SUM(T_PLAN[P43])))</f>
        <v/>
      </c>
      <c r="AT4" t="str">
        <f>IF(AT3="","",IF(I_PLANUNIT="HOURS",SUMPRODUCT(T_PLAN[P44],T_PLANCPH),SUM(T_PLAN[P44])))</f>
        <v/>
      </c>
      <c r="AU4" t="str">
        <f>IF(AU3="","",IF(I_PLANUNIT="HOURS",SUMPRODUCT(T_PLAN[P45],T_PLANCPH),SUM(T_PLAN[P45])))</f>
        <v/>
      </c>
      <c r="AV4" t="str">
        <f>IF(AV3="","",IF(I_PLANUNIT="HOURS",SUMPRODUCT(T_PLAN[P46],T_PLANCPH),SUM(T_PLAN[P46])))</f>
        <v/>
      </c>
      <c r="AW4" t="str">
        <f>IF(AW3="","",IF(I_PLANUNIT="HOURS",SUMPRODUCT(T_PLAN[P47],T_PLANCPH),SUM(T_PLAN[P47])))</f>
        <v/>
      </c>
      <c r="AX4" t="str">
        <f>IF(AX3="","",IF(I_PLANUNIT="HOURS",SUMPRODUCT(T_PLAN[P48],T_PLANCPH),SUM(T_PLAN[P48])))</f>
        <v/>
      </c>
      <c r="AY4" t="str">
        <f>IF(AY3="","",IF(I_PLANUNIT="HOURS",SUMPRODUCT(T_PLAN[P49],T_PLANCPH),SUM(T_PLAN[P49])))</f>
        <v/>
      </c>
      <c r="AZ4" t="str">
        <f>IF(AZ3="","",IF(I_PLANUNIT="HOURS",SUMPRODUCT(T_PLAN[P50],T_PLANCPH),SUM(T_PLAN[P50])))</f>
        <v/>
      </c>
      <c r="BA4" t="str">
        <f>IF(BA3="","",IF(I_PLANUNIT="HOURS",SUMPRODUCT(T_PLAN[P51],T_PLANCPH),SUM(T_PLAN[P51])))</f>
        <v/>
      </c>
      <c r="BB4" t="str">
        <f>IF(BB3="","",IF(I_PLANUNIT="HOURS",SUMPRODUCT(T_PLAN[P52],T_PLANCPH),SUM(T_PLAN[P52])))</f>
        <v/>
      </c>
      <c r="BD4" s="43">
        <f>SUM(C4:BB4)</f>
        <v>800</v>
      </c>
    </row>
    <row r="5" spans="1:56">
      <c r="B5" t="s">
        <v>67</v>
      </c>
      <c r="C5">
        <f>IFERROR(IF(B3&gt;=I_SNDT,"",SUMPRODUCT(T_ACTUAL[P1],T_PLANTOT)),0)</f>
        <v>250</v>
      </c>
      <c r="D5">
        <f>IFERROR(IF(C3&gt;=I_SNDT,"",SUMPRODUCT(T_ACTUAL[P2],T_PLANTOT)),0)</f>
        <v>125</v>
      </c>
      <c r="E5" t="str">
        <f>IFERROR(IF(D3&gt;=I_SNDT,"",SUMPRODUCT(T_ACTUAL[P3],T_PLANTOT)),0)</f>
        <v/>
      </c>
      <c r="F5" t="str">
        <f>IFERROR(IF(E3&gt;=I_SNDT,"",SUMPRODUCT(T_ACTUAL[P4],T_PLANTOT)),0)</f>
        <v/>
      </c>
      <c r="G5" t="str">
        <f>IFERROR(IF(F3&gt;=I_SNDT,"",SUMPRODUCT(T_ACTUAL[P5],T_PLANTOT)),0)</f>
        <v/>
      </c>
      <c r="H5" t="str">
        <f>IFERROR(IF(G3&gt;=I_SNDT,"",SUMPRODUCT(T_ACTUAL[P6],T_PLANTOT)),0)</f>
        <v/>
      </c>
      <c r="I5" t="str">
        <f>IFERROR(IF(H3&gt;=I_SNDT,"",SUMPRODUCT(T_ACTUAL[P7],T_PLANTOT)),0)</f>
        <v/>
      </c>
      <c r="J5" t="str">
        <f>IFERROR(IF(I3&gt;=I_SNDT,"",SUMPRODUCT(T_ACTUAL[P8],T_PLANTOT)),0)</f>
        <v/>
      </c>
      <c r="K5" t="str">
        <f>IFERROR(IF(J3&gt;=I_SNDT,"",SUMPRODUCT(T_ACTUAL[P9],T_PLANTOT)),0)</f>
        <v/>
      </c>
      <c r="L5" t="str">
        <f>IFERROR(IF(K3&gt;=I_SNDT,"",SUMPRODUCT(T_ACTUAL[P10],T_PLANTOT)),0)</f>
        <v/>
      </c>
      <c r="M5" t="str">
        <f>IFERROR(IF(L3&gt;=I_SNDT,"",SUMPRODUCT(T_ACTUAL[P11],T_PLANTOT)),0)</f>
        <v/>
      </c>
      <c r="N5" t="str">
        <f>IFERROR(IF(M3&gt;=I_SNDT,"",SUMPRODUCT(T_ACTUAL[P12],T_PLANTOT)),0)</f>
        <v/>
      </c>
      <c r="O5" t="str">
        <f>IFERROR(IF(N3&gt;=I_SNDT,"",SUMPRODUCT(T_ACTUAL[P13],T_PLANTOT)),0)</f>
        <v/>
      </c>
      <c r="P5" t="str">
        <f>IFERROR(IF(O3&gt;=I_SNDT,"",SUMPRODUCT(T_ACTUAL[P14],T_PLANTOT)),0)</f>
        <v/>
      </c>
      <c r="Q5" t="str">
        <f>IFERROR(IF(P3&gt;=I_SNDT,"",SUMPRODUCT(T_ACTUAL[P15],T_PLANTOT)),0)</f>
        <v/>
      </c>
      <c r="R5" t="str">
        <f>IFERROR(IF(Q3&gt;=I_SNDT,"",SUMPRODUCT(T_ACTUAL[P16],T_PLANTOT)),0)</f>
        <v/>
      </c>
      <c r="S5" t="str">
        <f>IFERROR(IF(R3&gt;=I_SNDT,"",SUMPRODUCT(T_ACTUAL[P17],T_PLANTOT)),0)</f>
        <v/>
      </c>
      <c r="T5" t="str">
        <f>IFERROR(IF(S3&gt;=I_SNDT,"",SUMPRODUCT(T_ACTUAL[P18],T_PLANTOT)),0)</f>
        <v/>
      </c>
      <c r="U5" t="str">
        <f>IFERROR(IF(T3&gt;=I_SNDT,"",SUMPRODUCT(T_ACTUAL[P19],T_PLANTOT)),0)</f>
        <v/>
      </c>
      <c r="V5" t="str">
        <f>IFERROR(IF(U3&gt;=I_SNDT,"",SUMPRODUCT(T_ACTUAL[P20],T_PLANTOT)),0)</f>
        <v/>
      </c>
      <c r="W5" t="str">
        <f>IFERROR(IF(V3&gt;=I_SNDT,"",SUMPRODUCT(T_ACTUAL[P21],T_PLANTOT)),0)</f>
        <v/>
      </c>
      <c r="X5" t="str">
        <f>IFERROR(IF(W3&gt;=I_SNDT,"",SUMPRODUCT(T_ACTUAL[P22],T_PLANTOT)),0)</f>
        <v/>
      </c>
      <c r="Y5" t="str">
        <f>IFERROR(IF(X3&gt;=I_SNDT,"",SUMPRODUCT(T_ACTUAL[P23],T_PLANTOT)),0)</f>
        <v/>
      </c>
      <c r="Z5" t="str">
        <f>IFERROR(IF(Y3&gt;=I_SNDT,"",SUMPRODUCT(T_ACTUAL[P24],T_PLANTOT)),0)</f>
        <v/>
      </c>
      <c r="AA5" t="str">
        <f>IFERROR(IF(Z3&gt;=I_SNDT,"",SUMPRODUCT(T_ACTUAL[P25],T_PLANTOT)),0)</f>
        <v/>
      </c>
      <c r="AB5" t="str">
        <f>IFERROR(IF(AA3&gt;=I_SNDT,"",SUMPRODUCT(T_ACTUAL[P26],T_PLANTOT)),0)</f>
        <v/>
      </c>
      <c r="AC5" t="str">
        <f>IFERROR(IF(AB3&gt;=I_SNDT,"",SUMPRODUCT(T_ACTUAL[P27],T_PLANTOT)),0)</f>
        <v/>
      </c>
      <c r="AD5" t="str">
        <f>IFERROR(IF(AC3&gt;=I_SNDT,"",SUMPRODUCT(T_ACTUAL[P28],T_PLANTOT)),0)</f>
        <v/>
      </c>
      <c r="AE5" t="str">
        <f>IFERROR(IF(AD3&gt;=I_SNDT,"",SUMPRODUCT(T_ACTUAL[P29],T_PLANTOT)),0)</f>
        <v/>
      </c>
      <c r="AF5" t="str">
        <f>IFERROR(IF(AE3&gt;=I_SNDT,"",SUMPRODUCT(T_ACTUAL[P30],T_PLANTOT)),0)</f>
        <v/>
      </c>
      <c r="AG5" t="str">
        <f>IFERROR(IF(AF3&gt;=I_SNDT,"",SUMPRODUCT(T_ACTUAL[P31],T_PLANTOT)),0)</f>
        <v/>
      </c>
      <c r="AH5" t="str">
        <f>IFERROR(IF(AG3&gt;=I_SNDT,"",SUMPRODUCT(T_ACTUAL[P32],T_PLANTOT)),0)</f>
        <v/>
      </c>
      <c r="AI5" t="str">
        <f>IFERROR(IF(AH3&gt;=I_SNDT,"",SUMPRODUCT(T_ACTUAL[P33],T_PLANTOT)),0)</f>
        <v/>
      </c>
      <c r="AJ5" t="str">
        <f>IFERROR(IF(AI3&gt;=I_SNDT,"",SUMPRODUCT(T_ACTUAL[P34],T_PLANTOT)),0)</f>
        <v/>
      </c>
      <c r="AK5" t="str">
        <f>IFERROR(IF(AJ3&gt;=I_SNDT,"",SUMPRODUCT(T_ACTUAL[P35],T_PLANTOT)),0)</f>
        <v/>
      </c>
      <c r="AL5" t="str">
        <f>IFERROR(IF(AK3&gt;=I_SNDT,"",SUMPRODUCT(T_ACTUAL[P36],T_PLANTOT)),0)</f>
        <v/>
      </c>
      <c r="AM5" t="str">
        <f>IFERROR(IF(AL3&gt;=I_SNDT,"",SUMPRODUCT(T_ACTUAL[P37],T_PLANTOT)),0)</f>
        <v/>
      </c>
      <c r="AN5" t="str">
        <f>IFERROR(IF(AM3&gt;=I_SNDT,"",SUMPRODUCT(T_ACTUAL[P38],T_PLANTOT)),0)</f>
        <v/>
      </c>
      <c r="AO5" t="str">
        <f>IFERROR(IF(AN3&gt;=I_SNDT,"",SUMPRODUCT(T_ACTUAL[P39],T_PLANTOT)),0)</f>
        <v/>
      </c>
      <c r="AP5" t="str">
        <f>IFERROR(IF(AO3&gt;=I_SNDT,"",SUMPRODUCT(T_ACTUAL[P40],T_PLANTOT)),0)</f>
        <v/>
      </c>
      <c r="AQ5" t="str">
        <f>IFERROR(IF(AP3&gt;=I_SNDT,"",SUMPRODUCT(T_ACTUAL[P41],T_PLANTOT)),0)</f>
        <v/>
      </c>
      <c r="AR5" t="str">
        <f>IFERROR(IF(AQ3&gt;=I_SNDT,"",SUMPRODUCT(T_ACTUAL[P42],T_PLANTOT)),0)</f>
        <v/>
      </c>
      <c r="AS5" t="str">
        <f>IFERROR(IF(AR3&gt;=I_SNDT,"",SUMPRODUCT(T_ACTUAL[P43],T_PLANTOT)),0)</f>
        <v/>
      </c>
      <c r="AT5" t="str">
        <f>IFERROR(IF(AS3&gt;=I_SNDT,"",SUMPRODUCT(T_ACTUAL[P44],T_PLANTOT)),0)</f>
        <v/>
      </c>
      <c r="AU5" t="str">
        <f>IFERROR(IF(AT3&gt;=I_SNDT,"",SUMPRODUCT(T_ACTUAL[P45],T_PLANTOT)),0)</f>
        <v/>
      </c>
      <c r="AV5" t="str">
        <f>IFERROR(IF(AU3&gt;=I_SNDT,"",SUMPRODUCT(T_ACTUAL[P46],T_PLANTOT)),0)</f>
        <v/>
      </c>
      <c r="AW5" t="str">
        <f>IFERROR(IF(AV3&gt;=I_SNDT,"",SUMPRODUCT(T_ACTUAL[P47],T_PLANTOT)),0)</f>
        <v/>
      </c>
      <c r="AX5" t="str">
        <f>IFERROR(IF(AW3&gt;=I_SNDT,"",SUMPRODUCT(T_ACTUAL[P48],T_PLANTOT)),0)</f>
        <v/>
      </c>
      <c r="AY5" t="str">
        <f>IFERROR(IF(AX3&gt;=I_SNDT,"",SUMPRODUCT(T_ACTUAL[P49],T_PLANTOT)),0)</f>
        <v/>
      </c>
      <c r="AZ5" t="str">
        <f>IFERROR(IF(AY3&gt;=I_SNDT,"",SUMPRODUCT(T_ACTUAL[P50],T_PLANTOT)),0)</f>
        <v/>
      </c>
      <c r="BA5" t="str">
        <f>IFERROR(IF(AZ3&gt;=I_SNDT,"",SUMPRODUCT(T_ACTUAL[P51],T_PLANTOT)),0)</f>
        <v/>
      </c>
      <c r="BB5" t="str">
        <f>IFERROR(IF(BA3&gt;=I_SNDT,"",SUMPRODUCT(T_ACTUAL[P52],T_PLANTOT)),0)</f>
        <v/>
      </c>
      <c r="BD5">
        <f t="shared" ref="BD5:BD6" si="2">SUM(C5:BB5)</f>
        <v>375</v>
      </c>
    </row>
    <row r="6" spans="1:56">
      <c r="B6" t="s">
        <v>72</v>
      </c>
      <c r="C6">
        <f>IF(B3&gt;=I_SNDT,"",SUM(T_ACTCOST[P1])+IF(I_ACTCOST="ACTUAL COST",0,C4))</f>
        <v>61</v>
      </c>
      <c r="D6">
        <f>IF(C3&gt;=I_SNDT,"",SUM(T_ACTCOST[P2])+IF(I_ACTCOST="ACTUAL COST",0,D4))</f>
        <v>30</v>
      </c>
      <c r="E6" t="str">
        <f>IF(D3&gt;=I_SNDT,"",SUM(T_ACTCOST[P3])+IF(I_ACTCOST="ACTUAL COST",0,E4))</f>
        <v/>
      </c>
      <c r="F6" t="str">
        <f>IF(E3&gt;=I_SNDT,"",SUM(T_ACTCOST[P4])+IF(I_ACTCOST="ACTUAL COST",0,F4))</f>
        <v/>
      </c>
      <c r="G6" t="str">
        <f>IF(F3&gt;=I_SNDT,"",SUM(T_ACTCOST[P5])+IF(I_ACTCOST="ACTUAL COST",0,G4))</f>
        <v/>
      </c>
      <c r="H6" t="str">
        <f>IF(G3&gt;=I_SNDT,"",SUM(T_ACTCOST[P6])+IF(I_ACTCOST="ACTUAL COST",0,H4))</f>
        <v/>
      </c>
      <c r="I6" t="str">
        <f>IF(H3&gt;=I_SNDT,"",SUM(T_ACTCOST[P7])+IF(I_ACTCOST="ACTUAL COST",0,I4))</f>
        <v/>
      </c>
      <c r="J6" t="str">
        <f>IF(I3&gt;=I_SNDT,"",SUM(T_ACTCOST[P8])+IF(I_ACTCOST="ACTUAL COST",0,J4))</f>
        <v/>
      </c>
      <c r="K6" t="str">
        <f>IF(J3&gt;=I_SNDT,"",SUM(T_ACTCOST[P9])+IF(I_ACTCOST="ACTUAL COST",0,K4))</f>
        <v/>
      </c>
      <c r="L6" t="str">
        <f>IF(K3&gt;=I_SNDT,"",SUM(T_ACTCOST[P10])+IF(I_ACTCOST="ACTUAL COST",0,L4))</f>
        <v/>
      </c>
      <c r="M6" t="str">
        <f>IF(L3&gt;=I_SNDT,"",SUM(T_ACTCOST[P11])+IF(I_ACTCOST="ACTUAL COST",0,M4))</f>
        <v/>
      </c>
      <c r="N6" t="str">
        <f>IF(M3&gt;=I_SNDT,"",SUM(T_ACTCOST[P12])+IF(I_ACTCOST="ACTUAL COST",0,N4))</f>
        <v/>
      </c>
      <c r="O6" t="str">
        <f>IF(N3&gt;=I_SNDT,"",SUM(T_ACTCOST[P13])+IF(I_ACTCOST="ACTUAL COST",0,O4))</f>
        <v/>
      </c>
      <c r="P6" t="str">
        <f>IF(O3&gt;=I_SNDT,"",SUM(T_ACTCOST[P14])+IF(I_ACTCOST="ACTUAL COST",0,P4))</f>
        <v/>
      </c>
      <c r="Q6" t="str">
        <f>IF(P3&gt;=I_SNDT,"",SUM(T_ACTCOST[P15])+IF(I_ACTCOST="ACTUAL COST",0,Q4))</f>
        <v/>
      </c>
      <c r="R6" t="str">
        <f>IF(Q3&gt;=I_SNDT,"",SUM(T_ACTCOST[P16])+IF(I_ACTCOST="ACTUAL COST",0,R4))</f>
        <v/>
      </c>
      <c r="S6" t="str">
        <f>IF(R3&gt;=I_SNDT,"",SUM(T_ACTCOST[P17])+IF(I_ACTCOST="ACTUAL COST",0,S4))</f>
        <v/>
      </c>
      <c r="T6" t="str">
        <f>IF(S3&gt;=I_SNDT,"",SUM(T_ACTCOST[P18])+IF(I_ACTCOST="ACTUAL COST",0,T4))</f>
        <v/>
      </c>
      <c r="U6" t="str">
        <f>IF(T3&gt;=I_SNDT,"",SUM(T_ACTCOST[P19])+IF(I_ACTCOST="ACTUAL COST",0,U4))</f>
        <v/>
      </c>
      <c r="V6" t="str">
        <f>IF(U3&gt;=I_SNDT,"",SUM(T_ACTCOST[P20])+IF(I_ACTCOST="ACTUAL COST",0,V4))</f>
        <v/>
      </c>
      <c r="W6" t="str">
        <f>IF(V3&gt;=I_SNDT,"",SUM(T_ACTCOST[P21])+IF(I_ACTCOST="ACTUAL COST",0,W4))</f>
        <v/>
      </c>
      <c r="X6" t="str">
        <f>IF(W3&gt;=I_SNDT,"",SUM(T_ACTCOST[P22])+IF(I_ACTCOST="ACTUAL COST",0,X4))</f>
        <v/>
      </c>
      <c r="Y6" t="str">
        <f>IF(X3&gt;=I_SNDT,"",SUM(T_ACTCOST[P23])+IF(I_ACTCOST="ACTUAL COST",0,Y4))</f>
        <v/>
      </c>
      <c r="Z6" t="str">
        <f>IF(Y3&gt;=I_SNDT,"",SUM(T_ACTCOST[P24])+IF(I_ACTCOST="ACTUAL COST",0,Z4))</f>
        <v/>
      </c>
      <c r="AA6" t="str">
        <f>IF(Z3&gt;=I_SNDT,"",SUM(T_ACTCOST[P25])+IF(I_ACTCOST="ACTUAL COST",0,AA4))</f>
        <v/>
      </c>
      <c r="AB6" t="str">
        <f>IF(AA3&gt;=I_SNDT,"",SUM(T_ACTCOST[P26])+IF(I_ACTCOST="ACTUAL COST",0,AB4))</f>
        <v/>
      </c>
      <c r="AC6" t="str">
        <f>IF(AB3&gt;=I_SNDT,"",SUM(T_ACTCOST[P27])+IF(I_ACTCOST="ACTUAL COST",0,AC4))</f>
        <v/>
      </c>
      <c r="AD6" t="str">
        <f>IF(AC3&gt;=I_SNDT,"",SUM(T_ACTCOST[P28])+IF(I_ACTCOST="ACTUAL COST",0,AD4))</f>
        <v/>
      </c>
      <c r="AE6" t="str">
        <f>IF(AD3&gt;=I_SNDT,"",SUM(T_ACTCOST[P29])+IF(I_ACTCOST="ACTUAL COST",0,AE4))</f>
        <v/>
      </c>
      <c r="AF6" t="str">
        <f>IF(AE3&gt;=I_SNDT,"",SUM(T_ACTCOST[P30])+IF(I_ACTCOST="ACTUAL COST",0,AF4))</f>
        <v/>
      </c>
      <c r="AG6" t="str">
        <f>IF(AF3&gt;=I_SNDT,"",SUM(T_ACTCOST[P31])+IF(I_ACTCOST="ACTUAL COST",0,AG4))</f>
        <v/>
      </c>
      <c r="AH6" t="str">
        <f>IF(AG3&gt;=I_SNDT,"",SUM(T_ACTCOST[P32])+IF(I_ACTCOST="ACTUAL COST",0,AH4))</f>
        <v/>
      </c>
      <c r="AI6" t="str">
        <f>IF(AH3&gt;=I_SNDT,"",SUM(T_ACTCOST[P33])+IF(I_ACTCOST="ACTUAL COST",0,AI4))</f>
        <v/>
      </c>
      <c r="AJ6" t="str">
        <f>IF(AI3&gt;=I_SNDT,"",SUM(T_ACTCOST[P34])+IF(I_ACTCOST="ACTUAL COST",0,AJ4))</f>
        <v/>
      </c>
      <c r="AK6" t="str">
        <f>IF(AJ3&gt;=I_SNDT,"",SUM(T_ACTCOST[P35])+IF(I_ACTCOST="ACTUAL COST",0,AK4))</f>
        <v/>
      </c>
      <c r="AL6" t="str">
        <f>IF(AK3&gt;=I_SNDT,"",SUM(T_ACTCOST[P36])+IF(I_ACTCOST="ACTUAL COST",0,AL4))</f>
        <v/>
      </c>
      <c r="AM6" t="str">
        <f>IF(AL3&gt;=I_SNDT,"",SUM(T_ACTCOST[P37])+IF(I_ACTCOST="ACTUAL COST",0,AM4))</f>
        <v/>
      </c>
      <c r="AN6" t="str">
        <f>IF(AM3&gt;=I_SNDT,"",SUM(T_ACTCOST[P38])+IF(I_ACTCOST="ACTUAL COST",0,AN4))</f>
        <v/>
      </c>
      <c r="AO6" t="str">
        <f>IF(AN3&gt;=I_SNDT,"",SUM(T_ACTCOST[P39])+IF(I_ACTCOST="ACTUAL COST",0,AO4))</f>
        <v/>
      </c>
      <c r="AP6" t="str">
        <f>IF(AO3&gt;=I_SNDT,"",SUM(T_ACTCOST[P40])+IF(I_ACTCOST="ACTUAL COST",0,AP4))</f>
        <v/>
      </c>
      <c r="AQ6" t="str">
        <f>IF(AP3&gt;=I_SNDT,"",SUM(T_ACTCOST[P41])+IF(I_ACTCOST="ACTUAL COST",0,AQ4))</f>
        <v/>
      </c>
      <c r="AR6" t="str">
        <f>IF(AQ3&gt;=I_SNDT,"",SUM(T_ACTCOST[P42])+IF(I_ACTCOST="ACTUAL COST",0,AR4))</f>
        <v/>
      </c>
      <c r="AS6" t="str">
        <f>IF(AR3&gt;=I_SNDT,"",SUM(T_ACTCOST[P43])+IF(I_ACTCOST="ACTUAL COST",0,AS4))</f>
        <v/>
      </c>
      <c r="AT6" t="str">
        <f>IF(AS3&gt;=I_SNDT,"",SUM(T_ACTCOST[P44])+IF(I_ACTCOST="ACTUAL COST",0,AT4))</f>
        <v/>
      </c>
      <c r="AU6" t="str">
        <f>IF(AT3&gt;=I_SNDT,"",SUM(T_ACTCOST[P45])+IF(I_ACTCOST="ACTUAL COST",0,AU4))</f>
        <v/>
      </c>
      <c r="AV6" t="str">
        <f>IF(AU3&gt;=I_SNDT,"",SUM(T_ACTCOST[P46])+IF(I_ACTCOST="ACTUAL COST",0,AV4))</f>
        <v/>
      </c>
      <c r="AW6" t="str">
        <f>IF(AV3&gt;=I_SNDT,"",SUM(T_ACTCOST[P47])+IF(I_ACTCOST="ACTUAL COST",0,AW4))</f>
        <v/>
      </c>
      <c r="AX6" t="str">
        <f>IF(AW3&gt;=I_SNDT,"",SUM(T_ACTCOST[P48])+IF(I_ACTCOST="ACTUAL COST",0,AX4))</f>
        <v/>
      </c>
      <c r="AY6" t="str">
        <f>IF(AX3&gt;=I_SNDT,"",SUM(T_ACTCOST[P49])+IF(I_ACTCOST="ACTUAL COST",0,AY4))</f>
        <v/>
      </c>
      <c r="AZ6" t="str">
        <f>IF(AY3&gt;=I_SNDT,"",SUM(T_ACTCOST[P50])+IF(I_ACTCOST="ACTUAL COST",0,AZ4))</f>
        <v/>
      </c>
      <c r="BA6" t="str">
        <f>IF(AZ3&gt;=I_SNDT,"",SUM(T_ACTCOST[P51])+IF(I_ACTCOST="ACTUAL COST",0,BA4))</f>
        <v/>
      </c>
      <c r="BB6" t="str">
        <f>IF(BA3&gt;=I_SNDT,"",SUM(T_ACTCOST[P52])+IF(I_ACTCOST="ACTUAL COST",0,BB4))</f>
        <v/>
      </c>
      <c r="BD6">
        <f t="shared" si="2"/>
        <v>91</v>
      </c>
    </row>
    <row r="7" spans="1:56">
      <c r="A7" t="s">
        <v>68</v>
      </c>
      <c r="B7" t="s">
        <v>69</v>
      </c>
      <c r="C7" s="16">
        <f>IF(C3="",NA(),C4)</f>
        <v>250</v>
      </c>
      <c r="D7">
        <f t="shared" ref="D7:AI7" si="3">IF(D3="",NA(),C7+D4)</f>
        <v>500</v>
      </c>
      <c r="E7">
        <f t="shared" si="3"/>
        <v>750</v>
      </c>
      <c r="F7">
        <f t="shared" si="3"/>
        <v>750</v>
      </c>
      <c r="G7">
        <f t="shared" si="3"/>
        <v>750</v>
      </c>
      <c r="H7">
        <f t="shared" si="3"/>
        <v>800</v>
      </c>
      <c r="I7" t="e">
        <f t="shared" si="3"/>
        <v>#N/A</v>
      </c>
      <c r="J7" t="e">
        <f t="shared" si="3"/>
        <v>#N/A</v>
      </c>
      <c r="K7" t="e">
        <f t="shared" si="3"/>
        <v>#N/A</v>
      </c>
      <c r="L7" t="e">
        <f t="shared" si="3"/>
        <v>#N/A</v>
      </c>
      <c r="M7" t="e">
        <f t="shared" si="3"/>
        <v>#N/A</v>
      </c>
      <c r="N7" t="e">
        <f t="shared" si="3"/>
        <v>#N/A</v>
      </c>
      <c r="O7" t="e">
        <f t="shared" si="3"/>
        <v>#N/A</v>
      </c>
      <c r="P7" t="e">
        <f t="shared" si="3"/>
        <v>#N/A</v>
      </c>
      <c r="Q7" t="e">
        <f t="shared" si="3"/>
        <v>#N/A</v>
      </c>
      <c r="R7" t="e">
        <f t="shared" si="3"/>
        <v>#N/A</v>
      </c>
      <c r="S7" t="e">
        <f t="shared" si="3"/>
        <v>#N/A</v>
      </c>
      <c r="T7" t="e">
        <f t="shared" si="3"/>
        <v>#N/A</v>
      </c>
      <c r="U7" t="e">
        <f t="shared" si="3"/>
        <v>#N/A</v>
      </c>
      <c r="V7" t="e">
        <f t="shared" si="3"/>
        <v>#N/A</v>
      </c>
      <c r="W7" t="e">
        <f t="shared" si="3"/>
        <v>#N/A</v>
      </c>
      <c r="X7" t="e">
        <f t="shared" si="3"/>
        <v>#N/A</v>
      </c>
      <c r="Y7" t="e">
        <f t="shared" si="3"/>
        <v>#N/A</v>
      </c>
      <c r="Z7" t="e">
        <f t="shared" si="3"/>
        <v>#N/A</v>
      </c>
      <c r="AA7" t="e">
        <f t="shared" si="3"/>
        <v>#N/A</v>
      </c>
      <c r="AB7" t="e">
        <f t="shared" si="3"/>
        <v>#N/A</v>
      </c>
      <c r="AC7" t="e">
        <f t="shared" si="3"/>
        <v>#N/A</v>
      </c>
      <c r="AD7" t="e">
        <f t="shared" si="3"/>
        <v>#N/A</v>
      </c>
      <c r="AE7" t="e">
        <f t="shared" si="3"/>
        <v>#N/A</v>
      </c>
      <c r="AF7" t="e">
        <f t="shared" si="3"/>
        <v>#N/A</v>
      </c>
      <c r="AG7" t="e">
        <f t="shared" si="3"/>
        <v>#N/A</v>
      </c>
      <c r="AH7" t="e">
        <f t="shared" si="3"/>
        <v>#N/A</v>
      </c>
      <c r="AI7" t="e">
        <f t="shared" si="3"/>
        <v>#N/A</v>
      </c>
      <c r="AJ7" t="e">
        <f t="shared" ref="AJ7:BB7" si="4">IF(AJ3="",NA(),AI7+AJ4)</f>
        <v>#N/A</v>
      </c>
      <c r="AK7" t="e">
        <f t="shared" si="4"/>
        <v>#N/A</v>
      </c>
      <c r="AL7" t="e">
        <f t="shared" si="4"/>
        <v>#N/A</v>
      </c>
      <c r="AM7" t="e">
        <f t="shared" si="4"/>
        <v>#N/A</v>
      </c>
      <c r="AN7" t="e">
        <f t="shared" si="4"/>
        <v>#N/A</v>
      </c>
      <c r="AO7" t="e">
        <f t="shared" si="4"/>
        <v>#N/A</v>
      </c>
      <c r="AP7" t="e">
        <f t="shared" si="4"/>
        <v>#N/A</v>
      </c>
      <c r="AQ7" t="e">
        <f t="shared" si="4"/>
        <v>#N/A</v>
      </c>
      <c r="AR7" t="e">
        <f t="shared" si="4"/>
        <v>#N/A</v>
      </c>
      <c r="AS7" t="e">
        <f t="shared" si="4"/>
        <v>#N/A</v>
      </c>
      <c r="AT7" t="e">
        <f t="shared" si="4"/>
        <v>#N/A</v>
      </c>
      <c r="AU7" t="e">
        <f t="shared" si="4"/>
        <v>#N/A</v>
      </c>
      <c r="AV7" t="e">
        <f t="shared" si="4"/>
        <v>#N/A</v>
      </c>
      <c r="AW7" t="e">
        <f t="shared" si="4"/>
        <v>#N/A</v>
      </c>
      <c r="AX7" t="e">
        <f t="shared" si="4"/>
        <v>#N/A</v>
      </c>
      <c r="AY7" t="e">
        <f t="shared" si="4"/>
        <v>#N/A</v>
      </c>
      <c r="AZ7" t="e">
        <f t="shared" si="4"/>
        <v>#N/A</v>
      </c>
      <c r="BA7" t="e">
        <f t="shared" si="4"/>
        <v>#N/A</v>
      </c>
      <c r="BB7" t="e">
        <f t="shared" si="4"/>
        <v>#N/A</v>
      </c>
    </row>
    <row r="8" spans="1:56">
      <c r="B8" t="s">
        <v>70</v>
      </c>
      <c r="C8" s="16">
        <f>IF(B3&gt;=I_SNDT,NA(),C5)</f>
        <v>250</v>
      </c>
      <c r="D8">
        <f t="shared" ref="D8:AI8" si="5">IF(C3&gt;=I_SNDT,NA(),C8+D5)</f>
        <v>375</v>
      </c>
      <c r="E8" t="e">
        <f t="shared" si="5"/>
        <v>#N/A</v>
      </c>
      <c r="F8" t="e">
        <f t="shared" si="5"/>
        <v>#N/A</v>
      </c>
      <c r="G8" t="e">
        <f t="shared" si="5"/>
        <v>#N/A</v>
      </c>
      <c r="H8" t="e">
        <f t="shared" si="5"/>
        <v>#N/A</v>
      </c>
      <c r="I8" t="e">
        <f t="shared" si="5"/>
        <v>#N/A</v>
      </c>
      <c r="J8" t="e">
        <f t="shared" si="5"/>
        <v>#N/A</v>
      </c>
      <c r="K8" t="e">
        <f t="shared" si="5"/>
        <v>#N/A</v>
      </c>
      <c r="L8" t="e">
        <f t="shared" si="5"/>
        <v>#N/A</v>
      </c>
      <c r="M8" t="e">
        <f t="shared" si="5"/>
        <v>#N/A</v>
      </c>
      <c r="N8" t="e">
        <f t="shared" si="5"/>
        <v>#N/A</v>
      </c>
      <c r="O8" t="e">
        <f t="shared" si="5"/>
        <v>#N/A</v>
      </c>
      <c r="P8" t="e">
        <f t="shared" si="5"/>
        <v>#N/A</v>
      </c>
      <c r="Q8" t="e">
        <f t="shared" si="5"/>
        <v>#N/A</v>
      </c>
      <c r="R8" t="e">
        <f t="shared" si="5"/>
        <v>#N/A</v>
      </c>
      <c r="S8" t="e">
        <f t="shared" si="5"/>
        <v>#N/A</v>
      </c>
      <c r="T8" t="e">
        <f t="shared" si="5"/>
        <v>#N/A</v>
      </c>
      <c r="U8" t="e">
        <f t="shared" si="5"/>
        <v>#N/A</v>
      </c>
      <c r="V8" t="e">
        <f t="shared" si="5"/>
        <v>#N/A</v>
      </c>
      <c r="W8" t="e">
        <f t="shared" si="5"/>
        <v>#N/A</v>
      </c>
      <c r="X8" t="e">
        <f t="shared" si="5"/>
        <v>#N/A</v>
      </c>
      <c r="Y8" t="e">
        <f t="shared" si="5"/>
        <v>#N/A</v>
      </c>
      <c r="Z8" t="e">
        <f t="shared" si="5"/>
        <v>#N/A</v>
      </c>
      <c r="AA8" t="e">
        <f t="shared" si="5"/>
        <v>#N/A</v>
      </c>
      <c r="AB8" t="e">
        <f t="shared" si="5"/>
        <v>#N/A</v>
      </c>
      <c r="AC8" t="e">
        <f t="shared" si="5"/>
        <v>#N/A</v>
      </c>
      <c r="AD8" t="e">
        <f t="shared" si="5"/>
        <v>#N/A</v>
      </c>
      <c r="AE8" t="e">
        <f t="shared" si="5"/>
        <v>#N/A</v>
      </c>
      <c r="AF8" t="e">
        <f t="shared" si="5"/>
        <v>#N/A</v>
      </c>
      <c r="AG8" t="e">
        <f t="shared" si="5"/>
        <v>#N/A</v>
      </c>
      <c r="AH8" t="e">
        <f t="shared" si="5"/>
        <v>#N/A</v>
      </c>
      <c r="AI8" t="e">
        <f t="shared" si="5"/>
        <v>#N/A</v>
      </c>
      <c r="AJ8" t="e">
        <f t="shared" ref="AJ8:BB8" si="6">IF(AI3&gt;=I_SNDT,NA(),AI8+AJ5)</f>
        <v>#N/A</v>
      </c>
      <c r="AK8" t="e">
        <f t="shared" si="6"/>
        <v>#N/A</v>
      </c>
      <c r="AL8" t="e">
        <f t="shared" si="6"/>
        <v>#N/A</v>
      </c>
      <c r="AM8" t="e">
        <f t="shared" si="6"/>
        <v>#N/A</v>
      </c>
      <c r="AN8" t="e">
        <f t="shared" si="6"/>
        <v>#N/A</v>
      </c>
      <c r="AO8" t="e">
        <f t="shared" si="6"/>
        <v>#N/A</v>
      </c>
      <c r="AP8" t="e">
        <f t="shared" si="6"/>
        <v>#N/A</v>
      </c>
      <c r="AQ8" t="e">
        <f t="shared" si="6"/>
        <v>#N/A</v>
      </c>
      <c r="AR8" t="e">
        <f t="shared" si="6"/>
        <v>#N/A</v>
      </c>
      <c r="AS8" t="e">
        <f t="shared" si="6"/>
        <v>#N/A</v>
      </c>
      <c r="AT8" t="e">
        <f t="shared" si="6"/>
        <v>#N/A</v>
      </c>
      <c r="AU8" t="e">
        <f t="shared" si="6"/>
        <v>#N/A</v>
      </c>
      <c r="AV8" t="e">
        <f t="shared" si="6"/>
        <v>#N/A</v>
      </c>
      <c r="AW8" t="e">
        <f t="shared" si="6"/>
        <v>#N/A</v>
      </c>
      <c r="AX8" t="e">
        <f t="shared" si="6"/>
        <v>#N/A</v>
      </c>
      <c r="AY8" t="e">
        <f t="shared" si="6"/>
        <v>#N/A</v>
      </c>
      <c r="AZ8" t="e">
        <f t="shared" si="6"/>
        <v>#N/A</v>
      </c>
      <c r="BA8" t="e">
        <f t="shared" si="6"/>
        <v>#N/A</v>
      </c>
      <c r="BB8" t="e">
        <f t="shared" si="6"/>
        <v>#N/A</v>
      </c>
    </row>
    <row r="9" spans="1:56">
      <c r="B9" t="s">
        <v>72</v>
      </c>
      <c r="C9" s="16">
        <f>IF(B3&gt;=I_SNDT,NA(),C6)</f>
        <v>61</v>
      </c>
      <c r="D9">
        <f t="shared" ref="D9:AI9" si="7">IF(C3&gt;=I_SNDT,NA(),C9+D6)</f>
        <v>91</v>
      </c>
      <c r="E9" t="e">
        <f t="shared" si="7"/>
        <v>#N/A</v>
      </c>
      <c r="F9" t="e">
        <f t="shared" si="7"/>
        <v>#N/A</v>
      </c>
      <c r="G9" t="e">
        <f t="shared" si="7"/>
        <v>#N/A</v>
      </c>
      <c r="H9" t="e">
        <f t="shared" si="7"/>
        <v>#N/A</v>
      </c>
      <c r="I9" t="e">
        <f t="shared" si="7"/>
        <v>#N/A</v>
      </c>
      <c r="J9" t="e">
        <f t="shared" si="7"/>
        <v>#N/A</v>
      </c>
      <c r="K9" t="e">
        <f t="shared" si="7"/>
        <v>#N/A</v>
      </c>
      <c r="L9" t="e">
        <f t="shared" si="7"/>
        <v>#N/A</v>
      </c>
      <c r="M9" t="e">
        <f t="shared" si="7"/>
        <v>#N/A</v>
      </c>
      <c r="N9" t="e">
        <f t="shared" si="7"/>
        <v>#N/A</v>
      </c>
      <c r="O9" t="e">
        <f t="shared" si="7"/>
        <v>#N/A</v>
      </c>
      <c r="P9" t="e">
        <f t="shared" si="7"/>
        <v>#N/A</v>
      </c>
      <c r="Q9" t="e">
        <f t="shared" si="7"/>
        <v>#N/A</v>
      </c>
      <c r="R9" t="e">
        <f t="shared" si="7"/>
        <v>#N/A</v>
      </c>
      <c r="S9" t="e">
        <f t="shared" si="7"/>
        <v>#N/A</v>
      </c>
      <c r="T9" t="e">
        <f t="shared" si="7"/>
        <v>#N/A</v>
      </c>
      <c r="U9" t="e">
        <f t="shared" si="7"/>
        <v>#N/A</v>
      </c>
      <c r="V9" t="e">
        <f t="shared" si="7"/>
        <v>#N/A</v>
      </c>
      <c r="W9" t="e">
        <f t="shared" si="7"/>
        <v>#N/A</v>
      </c>
      <c r="X9" t="e">
        <f t="shared" si="7"/>
        <v>#N/A</v>
      </c>
      <c r="Y9" t="e">
        <f t="shared" si="7"/>
        <v>#N/A</v>
      </c>
      <c r="Z9" t="e">
        <f t="shared" si="7"/>
        <v>#N/A</v>
      </c>
      <c r="AA9" t="e">
        <f t="shared" si="7"/>
        <v>#N/A</v>
      </c>
      <c r="AB9" t="e">
        <f t="shared" si="7"/>
        <v>#N/A</v>
      </c>
      <c r="AC9" t="e">
        <f t="shared" si="7"/>
        <v>#N/A</v>
      </c>
      <c r="AD9" t="e">
        <f t="shared" si="7"/>
        <v>#N/A</v>
      </c>
      <c r="AE9" t="e">
        <f t="shared" si="7"/>
        <v>#N/A</v>
      </c>
      <c r="AF9" t="e">
        <f t="shared" si="7"/>
        <v>#N/A</v>
      </c>
      <c r="AG9" t="e">
        <f t="shared" si="7"/>
        <v>#N/A</v>
      </c>
      <c r="AH9" t="e">
        <f t="shared" si="7"/>
        <v>#N/A</v>
      </c>
      <c r="AI9" t="e">
        <f t="shared" si="7"/>
        <v>#N/A</v>
      </c>
      <c r="AJ9" t="e">
        <f t="shared" ref="AJ9:BB9" si="8">IF(AI3&gt;=I_SNDT,NA(),AI9+AJ6)</f>
        <v>#N/A</v>
      </c>
      <c r="AK9" t="e">
        <f t="shared" si="8"/>
        <v>#N/A</v>
      </c>
      <c r="AL9" t="e">
        <f t="shared" si="8"/>
        <v>#N/A</v>
      </c>
      <c r="AM9" t="e">
        <f t="shared" si="8"/>
        <v>#N/A</v>
      </c>
      <c r="AN9" t="e">
        <f t="shared" si="8"/>
        <v>#N/A</v>
      </c>
      <c r="AO9" t="e">
        <f t="shared" si="8"/>
        <v>#N/A</v>
      </c>
      <c r="AP9" t="e">
        <f t="shared" si="8"/>
        <v>#N/A</v>
      </c>
      <c r="AQ9" t="e">
        <f t="shared" si="8"/>
        <v>#N/A</v>
      </c>
      <c r="AR9" t="e">
        <f t="shared" si="8"/>
        <v>#N/A</v>
      </c>
      <c r="AS9" t="e">
        <f t="shared" si="8"/>
        <v>#N/A</v>
      </c>
      <c r="AT9" t="e">
        <f t="shared" si="8"/>
        <v>#N/A</v>
      </c>
      <c r="AU9" t="e">
        <f t="shared" si="8"/>
        <v>#N/A</v>
      </c>
      <c r="AV9" t="e">
        <f t="shared" si="8"/>
        <v>#N/A</v>
      </c>
      <c r="AW9" t="e">
        <f t="shared" si="8"/>
        <v>#N/A</v>
      </c>
      <c r="AX9" t="e">
        <f t="shared" si="8"/>
        <v>#N/A</v>
      </c>
      <c r="AY9" t="e">
        <f t="shared" si="8"/>
        <v>#N/A</v>
      </c>
      <c r="AZ9" t="e">
        <f t="shared" si="8"/>
        <v>#N/A</v>
      </c>
      <c r="BA9" t="e">
        <f t="shared" si="8"/>
        <v>#N/A</v>
      </c>
      <c r="BB9" t="e">
        <f t="shared" si="8"/>
        <v>#N/A</v>
      </c>
    </row>
    <row r="10" spans="1:56">
      <c r="B10" t="s">
        <v>152</v>
      </c>
      <c r="C10" s="46">
        <f t="shared" ref="C10:AH10" si="9">IF(C3&gt;I_SNDT,"",C3)</f>
        <v>43968</v>
      </c>
      <c r="D10" s="46">
        <f t="shared" si="9"/>
        <v>43975</v>
      </c>
      <c r="E10" s="46" t="str">
        <f t="shared" si="9"/>
        <v/>
      </c>
      <c r="F10" s="46" t="str">
        <f t="shared" si="9"/>
        <v/>
      </c>
      <c r="G10" s="46" t="str">
        <f t="shared" si="9"/>
        <v/>
      </c>
      <c r="H10" s="46" t="str">
        <f t="shared" si="9"/>
        <v/>
      </c>
      <c r="I10" s="46" t="str">
        <f t="shared" si="9"/>
        <v/>
      </c>
      <c r="J10" s="46" t="str">
        <f t="shared" si="9"/>
        <v/>
      </c>
      <c r="K10" s="46" t="str">
        <f t="shared" si="9"/>
        <v/>
      </c>
      <c r="L10" s="46" t="str">
        <f t="shared" si="9"/>
        <v/>
      </c>
      <c r="M10" s="46" t="str">
        <f t="shared" si="9"/>
        <v/>
      </c>
      <c r="N10" s="46" t="str">
        <f t="shared" si="9"/>
        <v/>
      </c>
      <c r="O10" s="46" t="str">
        <f t="shared" si="9"/>
        <v/>
      </c>
      <c r="P10" s="46" t="str">
        <f t="shared" si="9"/>
        <v/>
      </c>
      <c r="Q10" s="46" t="str">
        <f t="shared" si="9"/>
        <v/>
      </c>
      <c r="R10" s="46" t="str">
        <f t="shared" si="9"/>
        <v/>
      </c>
      <c r="S10" s="46" t="str">
        <f t="shared" si="9"/>
        <v/>
      </c>
      <c r="T10" s="46" t="str">
        <f t="shared" si="9"/>
        <v/>
      </c>
      <c r="U10" s="46" t="str">
        <f t="shared" si="9"/>
        <v/>
      </c>
      <c r="V10" s="46" t="str">
        <f t="shared" si="9"/>
        <v/>
      </c>
      <c r="W10" s="46" t="str">
        <f t="shared" si="9"/>
        <v/>
      </c>
      <c r="X10" s="46" t="str">
        <f t="shared" si="9"/>
        <v/>
      </c>
      <c r="Y10" s="46" t="str">
        <f t="shared" si="9"/>
        <v/>
      </c>
      <c r="Z10" s="46" t="str">
        <f t="shared" si="9"/>
        <v/>
      </c>
      <c r="AA10" s="46" t="str">
        <f t="shared" si="9"/>
        <v/>
      </c>
      <c r="AB10" s="46" t="str">
        <f t="shared" si="9"/>
        <v/>
      </c>
      <c r="AC10" s="46" t="str">
        <f t="shared" si="9"/>
        <v/>
      </c>
      <c r="AD10" s="46" t="str">
        <f t="shared" si="9"/>
        <v/>
      </c>
      <c r="AE10" s="46" t="str">
        <f t="shared" si="9"/>
        <v/>
      </c>
      <c r="AF10" s="46" t="str">
        <f t="shared" si="9"/>
        <v/>
      </c>
      <c r="AG10" s="46" t="str">
        <f t="shared" si="9"/>
        <v/>
      </c>
      <c r="AH10" s="46" t="str">
        <f t="shared" si="9"/>
        <v/>
      </c>
      <c r="AI10" s="46" t="str">
        <f t="shared" ref="AI10:BB10" si="10">IF(AI3&gt;I_SNDT,"",AI3)</f>
        <v/>
      </c>
      <c r="AJ10" s="46" t="str">
        <f t="shared" si="10"/>
        <v/>
      </c>
      <c r="AK10" s="46" t="str">
        <f t="shared" si="10"/>
        <v/>
      </c>
      <c r="AL10" s="46" t="str">
        <f t="shared" si="10"/>
        <v/>
      </c>
      <c r="AM10" s="46" t="str">
        <f t="shared" si="10"/>
        <v/>
      </c>
      <c r="AN10" s="46" t="str">
        <f t="shared" si="10"/>
        <v/>
      </c>
      <c r="AO10" s="46" t="str">
        <f t="shared" si="10"/>
        <v/>
      </c>
      <c r="AP10" s="46" t="str">
        <f t="shared" si="10"/>
        <v/>
      </c>
      <c r="AQ10" s="46" t="str">
        <f t="shared" si="10"/>
        <v/>
      </c>
      <c r="AR10" s="46" t="str">
        <f t="shared" si="10"/>
        <v/>
      </c>
      <c r="AS10" s="46" t="str">
        <f t="shared" si="10"/>
        <v/>
      </c>
      <c r="AT10" s="46" t="str">
        <f t="shared" si="10"/>
        <v/>
      </c>
      <c r="AU10" s="46" t="str">
        <f t="shared" si="10"/>
        <v/>
      </c>
      <c r="AV10" s="46" t="str">
        <f t="shared" si="10"/>
        <v/>
      </c>
      <c r="AW10" s="46" t="str">
        <f t="shared" si="10"/>
        <v/>
      </c>
      <c r="AX10" s="46" t="str">
        <f t="shared" si="10"/>
        <v/>
      </c>
      <c r="AY10" s="46" t="str">
        <f t="shared" si="10"/>
        <v/>
      </c>
      <c r="AZ10" s="46" t="str">
        <f t="shared" si="10"/>
        <v/>
      </c>
      <c r="BA10" s="46" t="str">
        <f t="shared" si="10"/>
        <v/>
      </c>
      <c r="BB10" s="46" t="str">
        <f t="shared" si="10"/>
        <v/>
      </c>
    </row>
    <row r="11" spans="1:56">
      <c r="B11" t="s">
        <v>85</v>
      </c>
      <c r="C11" s="17">
        <f t="shared" ref="C11:AH11" si="11">IFERROR(IF(B3&gt;=I_SNDT,NA(),C8/C9),"")</f>
        <v>4.0983606557377046</v>
      </c>
      <c r="D11" s="17">
        <f t="shared" si="11"/>
        <v>4.1208791208791204</v>
      </c>
      <c r="E11" s="17" t="str">
        <f t="shared" si="11"/>
        <v/>
      </c>
      <c r="F11" s="17" t="str">
        <f t="shared" si="11"/>
        <v/>
      </c>
      <c r="G11" s="17" t="str">
        <f t="shared" si="11"/>
        <v/>
      </c>
      <c r="H11" s="17" t="str">
        <f t="shared" si="11"/>
        <v/>
      </c>
      <c r="I11" s="17" t="str">
        <f t="shared" si="11"/>
        <v/>
      </c>
      <c r="J11" s="17" t="str">
        <f t="shared" si="11"/>
        <v/>
      </c>
      <c r="K11" s="17" t="str">
        <f t="shared" si="11"/>
        <v/>
      </c>
      <c r="L11" s="17" t="str">
        <f t="shared" si="11"/>
        <v/>
      </c>
      <c r="M11" s="17" t="str">
        <f t="shared" si="11"/>
        <v/>
      </c>
      <c r="N11" s="17" t="str">
        <f t="shared" si="11"/>
        <v/>
      </c>
      <c r="O11" s="17" t="str">
        <f t="shared" si="11"/>
        <v/>
      </c>
      <c r="P11" s="17" t="str">
        <f t="shared" si="11"/>
        <v/>
      </c>
      <c r="Q11" s="17" t="str">
        <f t="shared" si="11"/>
        <v/>
      </c>
      <c r="R11" s="17" t="str">
        <f t="shared" si="11"/>
        <v/>
      </c>
      <c r="S11" s="17" t="str">
        <f t="shared" si="11"/>
        <v/>
      </c>
      <c r="T11" s="17" t="str">
        <f t="shared" si="11"/>
        <v/>
      </c>
      <c r="U11" s="17" t="str">
        <f t="shared" si="11"/>
        <v/>
      </c>
      <c r="V11" s="17" t="str">
        <f t="shared" si="11"/>
        <v/>
      </c>
      <c r="W11" s="17" t="str">
        <f t="shared" si="11"/>
        <v/>
      </c>
      <c r="X11" s="17" t="str">
        <f t="shared" si="11"/>
        <v/>
      </c>
      <c r="Y11" s="17" t="str">
        <f t="shared" si="11"/>
        <v/>
      </c>
      <c r="Z11" s="17" t="str">
        <f t="shared" si="11"/>
        <v/>
      </c>
      <c r="AA11" s="17" t="str">
        <f t="shared" si="11"/>
        <v/>
      </c>
      <c r="AB11" s="17" t="str">
        <f t="shared" si="11"/>
        <v/>
      </c>
      <c r="AC11" s="17" t="str">
        <f t="shared" si="11"/>
        <v/>
      </c>
      <c r="AD11" s="17" t="str">
        <f t="shared" si="11"/>
        <v/>
      </c>
      <c r="AE11" s="17" t="str">
        <f t="shared" si="11"/>
        <v/>
      </c>
      <c r="AF11" s="17" t="str">
        <f t="shared" si="11"/>
        <v/>
      </c>
      <c r="AG11" s="17" t="str">
        <f t="shared" si="11"/>
        <v/>
      </c>
      <c r="AH11" s="17" t="str">
        <f t="shared" si="11"/>
        <v/>
      </c>
      <c r="AI11" s="17" t="str">
        <f t="shared" ref="AI11:BB11" si="12">IFERROR(IF(AH3&gt;=I_SNDT,NA(),AI8/AI9),"")</f>
        <v/>
      </c>
      <c r="AJ11" s="17" t="str">
        <f t="shared" si="12"/>
        <v/>
      </c>
      <c r="AK11" s="17" t="str">
        <f t="shared" si="12"/>
        <v/>
      </c>
      <c r="AL11" s="17" t="str">
        <f t="shared" si="12"/>
        <v/>
      </c>
      <c r="AM11" s="17" t="str">
        <f t="shared" si="12"/>
        <v/>
      </c>
      <c r="AN11" s="17" t="str">
        <f t="shared" si="12"/>
        <v/>
      </c>
      <c r="AO11" s="17" t="str">
        <f t="shared" si="12"/>
        <v/>
      </c>
      <c r="AP11" s="17" t="str">
        <f t="shared" si="12"/>
        <v/>
      </c>
      <c r="AQ11" s="17" t="str">
        <f t="shared" si="12"/>
        <v/>
      </c>
      <c r="AR11" s="17" t="str">
        <f t="shared" si="12"/>
        <v/>
      </c>
      <c r="AS11" s="17" t="str">
        <f t="shared" si="12"/>
        <v/>
      </c>
      <c r="AT11" s="17" t="str">
        <f t="shared" si="12"/>
        <v/>
      </c>
      <c r="AU11" s="17" t="str">
        <f t="shared" si="12"/>
        <v/>
      </c>
      <c r="AV11" s="17" t="str">
        <f t="shared" si="12"/>
        <v/>
      </c>
      <c r="AW11" s="17" t="str">
        <f t="shared" si="12"/>
        <v/>
      </c>
      <c r="AX11" s="17" t="str">
        <f t="shared" si="12"/>
        <v/>
      </c>
      <c r="AY11" s="17" t="str">
        <f t="shared" si="12"/>
        <v/>
      </c>
      <c r="AZ11" s="17" t="str">
        <f t="shared" si="12"/>
        <v/>
      </c>
      <c r="BA11" s="17" t="str">
        <f t="shared" si="12"/>
        <v/>
      </c>
      <c r="BB11" s="17" t="str">
        <f t="shared" si="12"/>
        <v/>
      </c>
    </row>
    <row r="12" spans="1:56">
      <c r="B12" t="s">
        <v>101</v>
      </c>
      <c r="C12" s="17">
        <f t="shared" ref="C12:AH12" si="13">IFERROR(IF(B3&gt;=I_SNDT,NA(),C8/C7),"")</f>
        <v>1</v>
      </c>
      <c r="D12" s="19">
        <f t="shared" si="13"/>
        <v>0.75</v>
      </c>
      <c r="E12" s="19" t="str">
        <f t="shared" si="13"/>
        <v/>
      </c>
      <c r="F12" s="19" t="str">
        <f t="shared" si="13"/>
        <v/>
      </c>
      <c r="G12" s="19" t="str">
        <f t="shared" si="13"/>
        <v/>
      </c>
      <c r="H12" s="19" t="str">
        <f t="shared" si="13"/>
        <v/>
      </c>
      <c r="I12" s="19" t="str">
        <f t="shared" si="13"/>
        <v/>
      </c>
      <c r="J12" s="19" t="str">
        <f t="shared" si="13"/>
        <v/>
      </c>
      <c r="K12" s="19" t="str">
        <f t="shared" si="13"/>
        <v/>
      </c>
      <c r="L12" s="19" t="str">
        <f t="shared" si="13"/>
        <v/>
      </c>
      <c r="M12" s="19" t="str">
        <f t="shared" si="13"/>
        <v/>
      </c>
      <c r="N12" s="19" t="str">
        <f t="shared" si="13"/>
        <v/>
      </c>
      <c r="O12" s="19" t="str">
        <f t="shared" si="13"/>
        <v/>
      </c>
      <c r="P12" s="19" t="str">
        <f t="shared" si="13"/>
        <v/>
      </c>
      <c r="Q12" s="19" t="str">
        <f t="shared" si="13"/>
        <v/>
      </c>
      <c r="R12" s="19" t="str">
        <f t="shared" si="13"/>
        <v/>
      </c>
      <c r="S12" s="19" t="str">
        <f t="shared" si="13"/>
        <v/>
      </c>
      <c r="T12" s="19" t="str">
        <f t="shared" si="13"/>
        <v/>
      </c>
      <c r="U12" s="19" t="str">
        <f t="shared" si="13"/>
        <v/>
      </c>
      <c r="V12" s="19" t="str">
        <f t="shared" si="13"/>
        <v/>
      </c>
      <c r="W12" s="19" t="str">
        <f t="shared" si="13"/>
        <v/>
      </c>
      <c r="X12" s="19" t="str">
        <f t="shared" si="13"/>
        <v/>
      </c>
      <c r="Y12" s="19" t="str">
        <f t="shared" si="13"/>
        <v/>
      </c>
      <c r="Z12" s="19" t="str">
        <f t="shared" si="13"/>
        <v/>
      </c>
      <c r="AA12" s="19" t="str">
        <f t="shared" si="13"/>
        <v/>
      </c>
      <c r="AB12" s="19" t="str">
        <f t="shared" si="13"/>
        <v/>
      </c>
      <c r="AC12" s="19" t="str">
        <f t="shared" si="13"/>
        <v/>
      </c>
      <c r="AD12" s="19" t="str">
        <f t="shared" si="13"/>
        <v/>
      </c>
      <c r="AE12" s="19" t="str">
        <f t="shared" si="13"/>
        <v/>
      </c>
      <c r="AF12" s="19" t="str">
        <f t="shared" si="13"/>
        <v/>
      </c>
      <c r="AG12" s="19" t="str">
        <f t="shared" si="13"/>
        <v/>
      </c>
      <c r="AH12" s="19" t="str">
        <f t="shared" si="13"/>
        <v/>
      </c>
      <c r="AI12" s="19" t="str">
        <f t="shared" ref="AI12:BB12" si="14">IFERROR(IF(AH3&gt;=I_SNDT,NA(),AI8/AI7),"")</f>
        <v/>
      </c>
      <c r="AJ12" s="19" t="str">
        <f t="shared" si="14"/>
        <v/>
      </c>
      <c r="AK12" s="19" t="str">
        <f t="shared" si="14"/>
        <v/>
      </c>
      <c r="AL12" s="19" t="str">
        <f t="shared" si="14"/>
        <v/>
      </c>
      <c r="AM12" s="19" t="str">
        <f t="shared" si="14"/>
        <v/>
      </c>
      <c r="AN12" s="19" t="str">
        <f t="shared" si="14"/>
        <v/>
      </c>
      <c r="AO12" s="19" t="str">
        <f t="shared" si="14"/>
        <v/>
      </c>
      <c r="AP12" s="19" t="str">
        <f t="shared" si="14"/>
        <v/>
      </c>
      <c r="AQ12" s="19" t="str">
        <f t="shared" si="14"/>
        <v/>
      </c>
      <c r="AR12" s="19" t="str">
        <f t="shared" si="14"/>
        <v/>
      </c>
      <c r="AS12" s="19" t="str">
        <f t="shared" si="14"/>
        <v/>
      </c>
      <c r="AT12" s="19" t="str">
        <f t="shared" si="14"/>
        <v/>
      </c>
      <c r="AU12" s="19" t="str">
        <f t="shared" si="14"/>
        <v/>
      </c>
      <c r="AV12" s="19" t="str">
        <f t="shared" si="14"/>
        <v/>
      </c>
      <c r="AW12" s="19" t="str">
        <f t="shared" si="14"/>
        <v/>
      </c>
      <c r="AX12" s="19" t="str">
        <f t="shared" si="14"/>
        <v/>
      </c>
      <c r="AY12" s="19" t="str">
        <f t="shared" si="14"/>
        <v/>
      </c>
      <c r="AZ12" s="19" t="str">
        <f t="shared" si="14"/>
        <v/>
      </c>
      <c r="BA12" s="19" t="str">
        <f t="shared" si="14"/>
        <v/>
      </c>
      <c r="BB12" s="19" t="str">
        <f t="shared" si="14"/>
        <v/>
      </c>
    </row>
    <row r="15" spans="1:56">
      <c r="B15" t="s">
        <v>80</v>
      </c>
      <c r="C15" s="44">
        <f>I_SNDT</f>
        <v>43975</v>
      </c>
    </row>
    <row r="16" spans="1:56" ht="27.6">
      <c r="B16" s="18" t="s">
        <v>81</v>
      </c>
      <c r="C16">
        <f>IFERROR(MATCH(I_SNDT,C3:BB3,1),"")</f>
        <v>2</v>
      </c>
    </row>
    <row r="17" spans="1:55">
      <c r="B17" t="s">
        <v>69</v>
      </c>
      <c r="C17">
        <f>IFERROR(INDEX(C7:BB7,$C$16),"")</f>
        <v>500</v>
      </c>
    </row>
    <row r="18" spans="1:55">
      <c r="B18" t="s">
        <v>70</v>
      </c>
      <c r="C18">
        <f>IFERROR(INDEX(C8:BB8,$C$16),"")</f>
        <v>375</v>
      </c>
    </row>
    <row r="19" spans="1:55">
      <c r="B19" t="s">
        <v>72</v>
      </c>
      <c r="C19">
        <f>IFERROR(INDEX(C9:BB9,$C$16),"")</f>
        <v>91</v>
      </c>
    </row>
    <row r="20" spans="1:55">
      <c r="B20" t="s">
        <v>74</v>
      </c>
      <c r="C20">
        <f>IFERROR(EV-PV,"")</f>
        <v>-125</v>
      </c>
    </row>
    <row r="21" spans="1:55">
      <c r="B21" t="s">
        <v>75</v>
      </c>
      <c r="C21">
        <f>IFERROR(EV-AC,"")</f>
        <v>284</v>
      </c>
    </row>
    <row r="23" spans="1:5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6" spans="1:55">
      <c r="P26" s="53"/>
    </row>
    <row r="28" spans="1:55">
      <c r="T2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3"/>
  <sheetViews>
    <sheetView showGridLines="0" topLeftCell="A13" zoomScaleNormal="100" zoomScaleSheetLayoutView="85" workbookViewId="0">
      <selection activeCell="F6" sqref="F6"/>
    </sheetView>
  </sheetViews>
  <sheetFormatPr defaultColWidth="0" defaultRowHeight="13.8" zeroHeight="1"/>
  <cols>
    <col min="1" max="1" width="2.19921875" style="54" customWidth="1"/>
    <col min="2" max="2" width="32.59765625" style="54" bestFit="1" customWidth="1"/>
    <col min="3" max="3" width="17.09765625" style="54" customWidth="1"/>
    <col min="4" max="4" width="27" style="54" customWidth="1"/>
    <col min="5" max="5" width="34.3984375" style="54" bestFit="1" customWidth="1"/>
    <col min="6" max="6" width="11.59765625" style="54" customWidth="1"/>
    <col min="7" max="7" width="24.69921875" style="54" customWidth="1"/>
    <col min="8" max="8" width="4.59765625" style="54" customWidth="1"/>
    <col min="9" max="9" width="35.5" style="54" customWidth="1"/>
    <col min="10" max="10" width="14.8984375" style="54" customWidth="1"/>
    <col min="11" max="11" width="2.69921875" style="54" customWidth="1"/>
    <col min="12" max="14" width="9" style="54" customWidth="1"/>
    <col min="15" max="16384" width="9" style="54" hidden="1"/>
  </cols>
  <sheetData>
    <row r="1" spans="1:12"/>
    <row r="2" spans="1:12" ht="29.25" customHeight="1">
      <c r="I2" s="55"/>
      <c r="J2" s="55"/>
    </row>
    <row r="3" spans="1:12" ht="30" customHeight="1">
      <c r="A3" s="55"/>
      <c r="B3" s="56" t="s">
        <v>71</v>
      </c>
      <c r="C3" s="57">
        <v>43975</v>
      </c>
      <c r="D3" s="58"/>
      <c r="E3" s="58"/>
      <c r="F3" s="58"/>
      <c r="G3" s="58"/>
      <c r="H3" s="58"/>
      <c r="I3" s="58"/>
      <c r="J3" s="58"/>
      <c r="K3" s="55"/>
      <c r="L3" s="55"/>
    </row>
    <row r="4" spans="1:12" ht="30" customHeight="1">
      <c r="A4" s="55"/>
      <c r="B4" s="59"/>
      <c r="C4" s="58"/>
      <c r="D4" s="58"/>
      <c r="E4" s="60" t="s">
        <v>109</v>
      </c>
      <c r="F4" s="58"/>
      <c r="G4" s="58"/>
      <c r="H4" s="58"/>
      <c r="I4" s="61" t="s">
        <v>78</v>
      </c>
      <c r="J4" s="62"/>
      <c r="K4" s="55"/>
      <c r="L4" s="55"/>
    </row>
    <row r="5" spans="1:12" ht="30" customHeight="1">
      <c r="A5" s="55"/>
      <c r="B5" s="63" t="s">
        <v>0</v>
      </c>
      <c r="C5" s="76">
        <f>I_STARTDT</f>
        <v>43962</v>
      </c>
      <c r="D5" s="64"/>
      <c r="E5" s="63" t="s">
        <v>140</v>
      </c>
      <c r="F5" s="72">
        <f>SV</f>
        <v>-125</v>
      </c>
      <c r="G5" s="73" t="str">
        <f>IF(SV&gt;0,"AHEAD OF SCHEDULE",IF(SV=0,"ON SCHEDULE","BEHIND SCHEDULE"))</f>
        <v>BEHIND SCHEDULE</v>
      </c>
      <c r="H5" s="65"/>
      <c r="I5" s="66" t="s">
        <v>84</v>
      </c>
      <c r="J5" s="67" t="s">
        <v>85</v>
      </c>
      <c r="K5" s="55"/>
      <c r="L5" s="55"/>
    </row>
    <row r="6" spans="1:12" ht="30" customHeight="1">
      <c r="A6" s="55"/>
      <c r="B6" s="63" t="s">
        <v>1</v>
      </c>
      <c r="C6" s="76">
        <f>I_ENDDT</f>
        <v>43997</v>
      </c>
      <c r="D6" s="64"/>
      <c r="E6" s="63" t="s">
        <v>141</v>
      </c>
      <c r="F6" s="72">
        <f>CV</f>
        <v>284</v>
      </c>
      <c r="G6" s="73" t="str">
        <f>IF(CV&gt;0,"UNDER PLANNED COST",IF(CV=0,"ON PLANNED COST","OVER PLANNED COST"))</f>
        <v>UNDER PLANNED COST</v>
      </c>
      <c r="H6" s="65"/>
      <c r="I6" s="66" t="s">
        <v>146</v>
      </c>
      <c r="J6" s="74">
        <f>IFERROR(EAC-AC,"")</f>
        <v>103.13333333333335</v>
      </c>
      <c r="K6" s="55"/>
      <c r="L6" s="55"/>
    </row>
    <row r="7" spans="1:12" ht="30" customHeight="1">
      <c r="A7" s="55"/>
      <c r="B7" s="63" t="s">
        <v>142</v>
      </c>
      <c r="C7" s="72">
        <f>PV</f>
        <v>500</v>
      </c>
      <c r="D7" s="64"/>
      <c r="E7" s="68"/>
      <c r="F7" s="68"/>
      <c r="G7" s="65"/>
      <c r="H7" s="65"/>
      <c r="I7" s="66" t="s">
        <v>147</v>
      </c>
      <c r="J7" s="75">
        <f>IFERROR(IF(I_FMETHOD="BUDGET RATE",AC+(BAC-EV),IF(I_FMETHOD="CPI",(BAC/CPI),AC+((BAC-EV)/(CPI*SPI)))),"")</f>
        <v>194.13333333333335</v>
      </c>
      <c r="K7" s="55"/>
      <c r="L7" s="55"/>
    </row>
    <row r="8" spans="1:12" ht="30" customHeight="1">
      <c r="A8" s="55"/>
      <c r="B8" s="63" t="s">
        <v>143</v>
      </c>
      <c r="C8" s="72">
        <f>EV</f>
        <v>375</v>
      </c>
      <c r="D8" s="64"/>
      <c r="E8" s="60" t="s">
        <v>82</v>
      </c>
      <c r="F8" s="68"/>
      <c r="G8" s="65"/>
      <c r="H8" s="65"/>
      <c r="I8" s="66" t="s">
        <v>148</v>
      </c>
      <c r="J8" s="74">
        <f>IFERROR(BAC-EAC,"")</f>
        <v>605.86666666666667</v>
      </c>
      <c r="K8" s="55"/>
      <c r="L8" s="55"/>
    </row>
    <row r="9" spans="1:12" ht="30" customHeight="1">
      <c r="A9" s="55"/>
      <c r="B9" s="63" t="s">
        <v>144</v>
      </c>
      <c r="C9" s="72">
        <f>AC</f>
        <v>91</v>
      </c>
      <c r="D9" s="58"/>
      <c r="E9" s="63" t="s">
        <v>138</v>
      </c>
      <c r="F9" s="77">
        <f>IFERROR(EV/PV,"")</f>
        <v>0.75</v>
      </c>
      <c r="G9" s="58"/>
      <c r="H9" s="65"/>
      <c r="I9" s="69"/>
      <c r="J9" s="70"/>
      <c r="K9" s="55"/>
      <c r="L9" s="55"/>
    </row>
    <row r="10" spans="1:12" ht="30" customHeight="1">
      <c r="A10" s="55"/>
      <c r="B10" s="63" t="s">
        <v>145</v>
      </c>
      <c r="C10" s="72">
        <f>BAC</f>
        <v>800</v>
      </c>
      <c r="D10" s="58"/>
      <c r="E10" s="63" t="s">
        <v>139</v>
      </c>
      <c r="F10" s="77">
        <f>IFERROR(EV/AC,"")</f>
        <v>4.1208791208791204</v>
      </c>
      <c r="G10" s="58"/>
      <c r="H10" s="65"/>
      <c r="I10" s="71" t="s">
        <v>88</v>
      </c>
      <c r="J10" s="78">
        <f>I_STARTDT+((I_ENDDT-I_STARTDT)/SPI)</f>
        <v>44008.666666666664</v>
      </c>
      <c r="K10" s="55"/>
      <c r="L10" s="55"/>
    </row>
    <row r="11" spans="1:12" ht="30" customHeight="1">
      <c r="A11" s="55"/>
      <c r="B11" s="58"/>
      <c r="C11" s="58"/>
      <c r="D11" s="58"/>
      <c r="E11" s="63" t="s">
        <v>155</v>
      </c>
      <c r="F11" s="58"/>
      <c r="G11" s="58"/>
      <c r="H11" s="65"/>
      <c r="I11" s="58"/>
      <c r="J11" s="58"/>
      <c r="K11" s="55"/>
      <c r="L11" s="55"/>
    </row>
    <row r="12" spans="1:12" ht="30" customHeight="1">
      <c r="A12" s="55"/>
      <c r="B12" s="58"/>
      <c r="C12" s="58"/>
      <c r="D12" s="58"/>
      <c r="E12" s="63" t="s">
        <v>149</v>
      </c>
      <c r="F12" s="77">
        <f>IFERROR((BAC-EV)/(BAC-AC),"")</f>
        <v>0.59943582510578275</v>
      </c>
      <c r="G12" s="73" t="str">
        <f>IF(TCPI1&gt;1,"HARDER TO COMPLETE",IF(TCPI1=1,"SAME TO COMPLETE","EASIER TO COMPLETE"))</f>
        <v>EASIER TO COMPLETE</v>
      </c>
      <c r="H12" s="65"/>
      <c r="I12" s="58"/>
      <c r="J12" s="58"/>
      <c r="K12" s="55"/>
      <c r="L12" s="55"/>
    </row>
    <row r="13" spans="1:12" ht="30" customHeight="1">
      <c r="A13" s="55"/>
      <c r="B13" s="58"/>
      <c r="C13" s="58"/>
      <c r="D13" s="58"/>
      <c r="E13" s="63" t="s">
        <v>150</v>
      </c>
      <c r="F13" s="77">
        <f>IFERROR((BAC-EV)/(EAC-AC),"")</f>
        <v>4.1208791208791204</v>
      </c>
      <c r="G13" s="73" t="str">
        <f>IF(TCPI2&gt;1,"HARDER TO COMPLETE",IF(TCPI2=1,"SAME TO COMPLETE","EASIER TO COMPLETE"))</f>
        <v>HARDER TO COMPLETE</v>
      </c>
      <c r="H13" s="65"/>
      <c r="I13" s="58"/>
      <c r="J13" s="58"/>
      <c r="K13" s="55"/>
      <c r="L13" s="55"/>
    </row>
    <row r="14" spans="1:12"/>
    <row r="15" spans="1:12"/>
    <row r="16" spans="1:1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 ht="114.75" customHeight="1"/>
    <row r="33"/>
  </sheetData>
  <sheetProtection algorithmName="SHA-512" hashValue="1NCWLdOIJQdKYAcsmaFBI7N0TMwQuLMibeAWxDpYajbth5lkV3X9NS9kK+7jqyC8X3IOQD+ksuxZ3J5PEx7pwA==" saltValue="d44B3JYePSnsMdkDB7G7vw==" spinCount="100000" sheet="1" objects="1" scenarios="1" formatCells="0" formatColumns="0" formatRows="0"/>
  <conditionalFormatting sqref="C7:C10 F5:F6 J6:J8">
    <cfRule type="expression" priority="5">
      <formula>I_CURRENCY="OTHER"</formula>
    </cfRule>
    <cfRule type="expression" dxfId="7" priority="6">
      <formula>I_CURRENCY="€"</formula>
    </cfRule>
    <cfRule type="expression" dxfId="6" priority="7">
      <formula>I_CURRENCY="£"</formula>
    </cfRule>
    <cfRule type="expression" dxfId="5" priority="8">
      <formula>I_CURRENCY="₹"</formula>
    </cfRule>
    <cfRule type="expression" dxfId="4" priority="9">
      <formula>I_CURRENCY="US$"</formula>
    </cfRule>
  </conditionalFormatting>
  <conditionalFormatting sqref="G5">
    <cfRule type="cellIs" dxfId="3" priority="3" operator="equal">
      <formula>"AHEAD OF SCHEDULE"</formula>
    </cfRule>
    <cfRule type="cellIs" dxfId="2" priority="4" operator="equal">
      <formula>"BEHIND SCHEDULE"</formula>
    </cfRule>
  </conditionalFormatting>
  <conditionalFormatting sqref="G6">
    <cfRule type="cellIs" dxfId="1" priority="1" operator="equal">
      <formula>"OVER PLANNED COST"</formula>
    </cfRule>
    <cfRule type="cellIs" dxfId="0" priority="2" operator="equal">
      <formula>"UNDER PLANNED COST"</formula>
    </cfRule>
  </conditionalFormatting>
  <dataValidations count="2">
    <dataValidation type="list" allowBlank="1" showInputMessage="1" showErrorMessage="1" sqref="J5" xr:uid="{00000000-0002-0000-0500-000000000000}">
      <formula1>"BUDGET RATE, CPI, SPI &amp; CPI"</formula1>
    </dataValidation>
    <dataValidation type="list" allowBlank="1" showInputMessage="1" showErrorMessage="1" sqref="C3" xr:uid="{00000000-0002-0000-0500-000001000000}">
      <formula1>L_SNDT</formula1>
    </dataValidation>
  </dataValidations>
  <pageMargins left="0.7" right="0.7" top="0.75" bottom="0.75" header="0.3" footer="0.3"/>
  <pageSetup scale="55" orientation="landscape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D15"/>
  <sheetViews>
    <sheetView showGridLines="0" zoomScale="115" zoomScaleNormal="115" workbookViewId="0">
      <selection activeCell="B13" sqref="B13"/>
    </sheetView>
  </sheetViews>
  <sheetFormatPr defaultRowHeight="13.8"/>
  <cols>
    <col min="1" max="1" width="29.59765625" bestFit="1" customWidth="1"/>
    <col min="2" max="2" width="14" customWidth="1"/>
    <col min="3" max="3" width="79.69921875" customWidth="1"/>
    <col min="4" max="4" width="44.59765625" customWidth="1"/>
  </cols>
  <sheetData>
    <row r="2" spans="1:4">
      <c r="A2" s="27" t="s">
        <v>89</v>
      </c>
      <c r="B2" s="28" t="s">
        <v>91</v>
      </c>
      <c r="C2" s="28" t="s">
        <v>90</v>
      </c>
      <c r="D2" s="29" t="s">
        <v>112</v>
      </c>
    </row>
    <row r="3" spans="1:4">
      <c r="A3" s="30" t="s">
        <v>69</v>
      </c>
      <c r="B3" s="31" t="s">
        <v>92</v>
      </c>
      <c r="C3" s="32" t="s">
        <v>95</v>
      </c>
      <c r="D3" s="33" t="s">
        <v>114</v>
      </c>
    </row>
    <row r="4" spans="1:4">
      <c r="A4" s="30" t="s">
        <v>70</v>
      </c>
      <c r="B4" s="31" t="s">
        <v>93</v>
      </c>
      <c r="C4" s="32" t="s">
        <v>97</v>
      </c>
      <c r="D4" s="33" t="s">
        <v>115</v>
      </c>
    </row>
    <row r="5" spans="1:4">
      <c r="A5" s="30" t="s">
        <v>72</v>
      </c>
      <c r="B5" s="31" t="s">
        <v>94</v>
      </c>
      <c r="C5" s="32" t="s">
        <v>96</v>
      </c>
      <c r="D5" s="33" t="s">
        <v>116</v>
      </c>
    </row>
    <row r="6" spans="1:4">
      <c r="A6" s="30" t="s">
        <v>74</v>
      </c>
      <c r="B6" s="31" t="s">
        <v>98</v>
      </c>
      <c r="C6" s="32" t="s">
        <v>134</v>
      </c>
      <c r="D6" s="34" t="s">
        <v>121</v>
      </c>
    </row>
    <row r="7" spans="1:4">
      <c r="A7" s="30" t="s">
        <v>75</v>
      </c>
      <c r="B7" s="31" t="s">
        <v>99</v>
      </c>
      <c r="C7" s="32" t="s">
        <v>135</v>
      </c>
      <c r="D7" s="34" t="s">
        <v>120</v>
      </c>
    </row>
    <row r="8" spans="1:4">
      <c r="A8" s="30" t="s">
        <v>79</v>
      </c>
      <c r="B8" s="31" t="s">
        <v>100</v>
      </c>
      <c r="C8" s="32" t="s">
        <v>106</v>
      </c>
      <c r="D8" s="33"/>
    </row>
    <row r="9" spans="1:4">
      <c r="A9" s="30" t="s">
        <v>76</v>
      </c>
      <c r="B9" s="31" t="s">
        <v>101</v>
      </c>
      <c r="C9" s="32" t="s">
        <v>107</v>
      </c>
      <c r="D9" s="34" t="s">
        <v>119</v>
      </c>
    </row>
    <row r="10" spans="1:4">
      <c r="A10" s="30" t="s">
        <v>77</v>
      </c>
      <c r="B10" s="31" t="s">
        <v>85</v>
      </c>
      <c r="C10" s="32" t="s">
        <v>108</v>
      </c>
      <c r="D10" s="34" t="s">
        <v>118</v>
      </c>
    </row>
    <row r="11" spans="1:4" ht="77.25" customHeight="1">
      <c r="A11" s="30" t="s">
        <v>83</v>
      </c>
      <c r="B11" s="31" t="s">
        <v>102</v>
      </c>
      <c r="C11" s="35" t="s">
        <v>166</v>
      </c>
      <c r="D11" s="36" t="s">
        <v>113</v>
      </c>
    </row>
    <row r="12" spans="1:4">
      <c r="A12" s="30" t="s">
        <v>86</v>
      </c>
      <c r="B12" s="31" t="s">
        <v>103</v>
      </c>
      <c r="C12" s="32" t="s">
        <v>110</v>
      </c>
      <c r="D12" s="34" t="s">
        <v>124</v>
      </c>
    </row>
    <row r="13" spans="1:4">
      <c r="A13" s="30" t="s">
        <v>87</v>
      </c>
      <c r="B13" s="31" t="s">
        <v>104</v>
      </c>
      <c r="C13" s="32" t="s">
        <v>111</v>
      </c>
      <c r="D13" s="34" t="s">
        <v>123</v>
      </c>
    </row>
    <row r="14" spans="1:4" ht="55.2">
      <c r="A14" s="30" t="s">
        <v>156</v>
      </c>
      <c r="B14" s="31" t="s">
        <v>117</v>
      </c>
      <c r="C14" s="35" t="s">
        <v>154</v>
      </c>
      <c r="D14" s="37" t="s">
        <v>153</v>
      </c>
    </row>
    <row r="15" spans="1:4">
      <c r="A15" s="38" t="s">
        <v>88</v>
      </c>
      <c r="B15" s="39" t="s">
        <v>105</v>
      </c>
      <c r="C15" s="40" t="s">
        <v>122</v>
      </c>
      <c r="D15" s="41" t="s">
        <v>137</v>
      </c>
    </row>
  </sheetData>
  <pageMargins left="0.7" right="0.7" top="0.75" bottom="0.75" header="0.3" footer="0.3"/>
  <pageSetup scale="67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SETTINGS</vt:lpstr>
      <vt:lpstr>PLAN</vt:lpstr>
      <vt:lpstr>ACTUAL</vt:lpstr>
      <vt:lpstr>ACTUAL_COST</vt:lpstr>
      <vt:lpstr>H_CALC</vt:lpstr>
      <vt:lpstr>EVM</vt:lpstr>
      <vt:lpstr>TERMS</vt:lpstr>
      <vt:lpstr>AC</vt:lpstr>
      <vt:lpstr>BAC</vt:lpstr>
      <vt:lpstr>CPI</vt:lpstr>
      <vt:lpstr>CURRENCY_CELLS</vt:lpstr>
      <vt:lpstr>CV</vt:lpstr>
      <vt:lpstr>EAC</vt:lpstr>
      <vt:lpstr>EV</vt:lpstr>
      <vt:lpstr>I_ACTCOST</vt:lpstr>
      <vt:lpstr>I_AGGR</vt:lpstr>
      <vt:lpstr>I_CURRENCY</vt:lpstr>
      <vt:lpstr>I_ENDDT</vt:lpstr>
      <vt:lpstr>I_FMETHOD</vt:lpstr>
      <vt:lpstr>I_PLANUNIT</vt:lpstr>
      <vt:lpstr>I_SNDT</vt:lpstr>
      <vt:lpstr>I_STARTDT</vt:lpstr>
      <vt:lpstr>EVM!Print_Area</vt:lpstr>
      <vt:lpstr>PV</vt:lpstr>
      <vt:lpstr>SPI</vt:lpstr>
      <vt:lpstr>SV</vt:lpstr>
      <vt:lpstr>T_PLANCPH</vt:lpstr>
      <vt:lpstr>T_PLANTOT</vt:lpstr>
      <vt:lpstr>TCPI1</vt:lpstr>
      <vt:lpstr>TCPI2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Helena Coppieters</cp:lastModifiedBy>
  <cp:lastPrinted>2016-02-24T15:07:42Z</cp:lastPrinted>
  <dcterms:created xsi:type="dcterms:W3CDTF">2016-02-22T19:30:01Z</dcterms:created>
  <dcterms:modified xsi:type="dcterms:W3CDTF">2020-05-24T16:55:47Z</dcterms:modified>
</cp:coreProperties>
</file>