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autoCompressPictures="0"/>
  <bookViews>
    <workbookView xWindow="0" yWindow="0" windowWidth="25520" windowHeight="16020" tabRatio="930" activeTab="11"/>
  </bookViews>
  <sheets>
    <sheet name="Screening" sheetId="1" r:id="rId1"/>
    <sheet name="Calculation" sheetId="2" r:id="rId2"/>
    <sheet name="OD600nm" sheetId="4" r:id="rId3"/>
    <sheet name="Metabolites" sheetId="8" r:id="rId4"/>
    <sheet name="D-Fructose" sheetId="19" r:id="rId5"/>
    <sheet name="Formic acid" sheetId="18" r:id="rId6"/>
    <sheet name="Acetic acid" sheetId="15" r:id="rId7"/>
    <sheet name="Propionic acid" sheetId="20" r:id="rId8"/>
    <sheet name="Butyric acid" sheetId="21" r:id="rId9"/>
    <sheet name="Lactic acid" sheetId="14" r:id="rId10"/>
    <sheet name="Ethanol" sheetId="16" r:id="rId11"/>
    <sheet name="Graph" sheetId="24" r:id="rId1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4" l="1"/>
  <c r="C6" i="4"/>
  <c r="C7" i="4"/>
  <c r="C8" i="4"/>
  <c r="C9" i="4"/>
  <c r="D9" i="4"/>
  <c r="D8" i="4"/>
  <c r="D7" i="4"/>
  <c r="D6" i="4"/>
  <c r="D5" i="4"/>
  <c r="D4" i="4"/>
  <c r="D3" i="4"/>
  <c r="Q14" i="8"/>
  <c r="Q15" i="8"/>
  <c r="Q16" i="8"/>
  <c r="Q17" i="8"/>
  <c r="Q18" i="8"/>
  <c r="Q19" i="8"/>
  <c r="P14" i="8"/>
  <c r="P15" i="8"/>
  <c r="P16" i="8"/>
  <c r="P17" i="8"/>
  <c r="P18" i="8"/>
  <c r="P19" i="8"/>
  <c r="Q13" i="8"/>
  <c r="P13" i="8"/>
  <c r="L19" i="8"/>
  <c r="M14" i="8"/>
  <c r="M15" i="8"/>
  <c r="M16" i="8"/>
  <c r="M17" i="8"/>
  <c r="M18" i="8"/>
  <c r="M19" i="8"/>
  <c r="L14" i="8"/>
  <c r="L15" i="8"/>
  <c r="L16" i="8"/>
  <c r="L17" i="8"/>
  <c r="L18" i="8"/>
  <c r="M13" i="8"/>
  <c r="L13" i="8"/>
  <c r="I14" i="8"/>
  <c r="I15" i="8"/>
  <c r="I16" i="8"/>
  <c r="I17" i="8"/>
  <c r="I18" i="8"/>
  <c r="I19" i="8"/>
  <c r="H14" i="8"/>
  <c r="H15" i="8"/>
  <c r="H16" i="8"/>
  <c r="H17" i="8"/>
  <c r="H18" i="8"/>
  <c r="H19" i="8"/>
  <c r="I13" i="8"/>
  <c r="H13" i="8"/>
  <c r="U9" i="8"/>
  <c r="U4" i="8"/>
  <c r="U5" i="8"/>
  <c r="U6" i="8"/>
  <c r="U7" i="8"/>
  <c r="U8" i="8"/>
  <c r="U3" i="8"/>
  <c r="T4" i="8"/>
  <c r="T5" i="8"/>
  <c r="T6" i="8"/>
  <c r="T7" i="8"/>
  <c r="T8" i="8"/>
  <c r="T9" i="8"/>
  <c r="T3" i="8"/>
  <c r="Q9" i="8"/>
  <c r="Q4" i="8"/>
  <c r="Q5" i="8"/>
  <c r="Q6" i="8"/>
  <c r="Q7" i="8"/>
  <c r="Q8" i="8"/>
  <c r="Q3" i="8"/>
  <c r="P4" i="8"/>
  <c r="P5" i="8"/>
  <c r="P6" i="8"/>
  <c r="P7" i="8"/>
  <c r="P8" i="8"/>
  <c r="P9" i="8"/>
  <c r="P3" i="8"/>
  <c r="M4" i="8"/>
  <c r="M5" i="8"/>
  <c r="M6" i="8"/>
  <c r="M7" i="8"/>
  <c r="M8" i="8"/>
  <c r="M9" i="8"/>
  <c r="L4" i="8"/>
  <c r="L5" i="8"/>
  <c r="L6" i="8"/>
  <c r="L7" i="8"/>
  <c r="L8" i="8"/>
  <c r="L9" i="8"/>
  <c r="M3" i="8"/>
  <c r="L3" i="8"/>
  <c r="I4" i="8"/>
  <c r="I5" i="8"/>
  <c r="I6" i="8"/>
  <c r="I7" i="8"/>
  <c r="I8" i="8"/>
  <c r="I9" i="8"/>
  <c r="H4" i="8"/>
  <c r="H5" i="8"/>
  <c r="H6" i="8"/>
  <c r="H7" i="8"/>
  <c r="H8" i="8"/>
  <c r="H9" i="8"/>
  <c r="I3" i="8"/>
  <c r="H3" i="8"/>
  <c r="C5" i="2"/>
  <c r="C6" i="2"/>
  <c r="C7" i="2"/>
  <c r="C8" i="2"/>
  <c r="C9" i="2"/>
  <c r="D4" i="2"/>
  <c r="D5" i="2"/>
  <c r="D6" i="2"/>
  <c r="D7" i="2"/>
  <c r="D8" i="2"/>
  <c r="D9" i="2"/>
  <c r="D3" i="2"/>
  <c r="J4" i="4"/>
  <c r="J5" i="4"/>
  <c r="J6" i="4"/>
  <c r="J7" i="4"/>
  <c r="J8" i="4"/>
  <c r="J9" i="4"/>
  <c r="J3" i="4"/>
  <c r="I3" i="4"/>
  <c r="H7" i="19"/>
  <c r="G7" i="19"/>
  <c r="G7" i="21"/>
  <c r="H7" i="21"/>
  <c r="H13" i="21"/>
  <c r="G13" i="21"/>
  <c r="H12" i="21"/>
  <c r="G12" i="21"/>
  <c r="H11" i="21"/>
  <c r="G11" i="21"/>
  <c r="H10" i="21"/>
  <c r="G10" i="21"/>
  <c r="H9" i="21"/>
  <c r="G9" i="21"/>
  <c r="H8" i="21"/>
  <c r="G8" i="21"/>
  <c r="H13" i="20"/>
  <c r="G13" i="20"/>
  <c r="H12" i="20"/>
  <c r="G12" i="20"/>
  <c r="H11" i="20"/>
  <c r="G11" i="20"/>
  <c r="H10" i="20"/>
  <c r="G10" i="20"/>
  <c r="H9" i="20"/>
  <c r="G9" i="20"/>
  <c r="H8" i="20"/>
  <c r="G8" i="20"/>
  <c r="H7" i="20"/>
  <c r="G7" i="20"/>
  <c r="H13" i="19"/>
  <c r="G13" i="19"/>
  <c r="H12" i="19"/>
  <c r="G12" i="19"/>
  <c r="H11" i="19"/>
  <c r="G11" i="19"/>
  <c r="H10" i="19"/>
  <c r="G10" i="19"/>
  <c r="H9" i="19"/>
  <c r="G9" i="19"/>
  <c r="H8" i="19"/>
  <c r="G8" i="19"/>
  <c r="H13" i="18"/>
  <c r="G13" i="18"/>
  <c r="H12" i="18"/>
  <c r="G12" i="18"/>
  <c r="H11" i="18"/>
  <c r="G11" i="18"/>
  <c r="H10" i="18"/>
  <c r="G10" i="18"/>
  <c r="H9" i="18"/>
  <c r="G9" i="18"/>
  <c r="H8" i="18"/>
  <c r="G8" i="18"/>
  <c r="H7" i="18"/>
  <c r="G7" i="18"/>
  <c r="H8" i="16"/>
  <c r="H9" i="16"/>
  <c r="H10" i="16"/>
  <c r="H11" i="16"/>
  <c r="H12" i="16"/>
  <c r="H13" i="16"/>
  <c r="H7" i="16"/>
  <c r="G8" i="16"/>
  <c r="G9" i="16"/>
  <c r="G10" i="16"/>
  <c r="G11" i="16"/>
  <c r="G12" i="16"/>
  <c r="G13" i="16"/>
  <c r="G7" i="16"/>
  <c r="H8" i="15"/>
  <c r="H9" i="15"/>
  <c r="H10" i="15"/>
  <c r="H11" i="15"/>
  <c r="H12" i="15"/>
  <c r="H13" i="15"/>
  <c r="H7" i="15"/>
  <c r="G8" i="15"/>
  <c r="G9" i="15"/>
  <c r="G10" i="15"/>
  <c r="G11" i="15"/>
  <c r="G12" i="15"/>
  <c r="G13" i="15"/>
  <c r="G7" i="15"/>
  <c r="H8" i="14"/>
  <c r="H9" i="14"/>
  <c r="H10" i="14"/>
  <c r="H11" i="14"/>
  <c r="H12" i="14"/>
  <c r="H13" i="14"/>
  <c r="G8" i="14"/>
  <c r="G9" i="14"/>
  <c r="G10" i="14"/>
  <c r="G11" i="14"/>
  <c r="G12" i="14"/>
  <c r="G13" i="14"/>
  <c r="H7" i="14"/>
  <c r="G7" i="14"/>
  <c r="I4" i="4"/>
  <c r="I5" i="4"/>
  <c r="I6" i="4"/>
  <c r="I7" i="4"/>
  <c r="I8" i="4"/>
  <c r="I9" i="4"/>
</calcChain>
</file>

<file path=xl/connections.xml><?xml version="1.0" encoding="utf-8"?>
<connections xmlns="http://schemas.openxmlformats.org/spreadsheetml/2006/main">
  <connection id="1" name="2012_05_10_FPRAU_fruc1" type="6" refreshedVersion="3" background="1" saveData="1">
    <textPr codePage="850" firstRow="50" sourceFile="C:\Users\Lonne\Documents\VUB\5-2de Master\Thesis\Experimenten\CompactGC_colon\2012_05_10_FPRAU_fruc1.txt" decimal="," thousands=".">
      <textFields count="4">
        <textField type="skip"/>
        <textField type="skip"/>
        <textField/>
        <textField type="skip"/>
      </textFields>
    </textPr>
  </connection>
  <connection id="2" name="2012_06_08_BIF_REC_OLI_1" type="6" refreshedVersion="3" background="1" saveData="1">
    <textPr codePage="850" firstRow="7" sourceFile="C:\Users\Lonne\Documents\VUB\5-2de Master\Thesis\Experimenten\CompactGC_colon\2012_06_08_BIF_REC_OLI_1.txt" decimal="," thousands=".">
      <textFields count="4">
        <textField type="skip"/>
        <textField/>
        <textField type="skip"/>
        <textField type="skip"/>
      </textFields>
    </textPr>
  </connection>
  <connection id="3" name="2012_06_08_BIF_REC_OLI_11" type="6" refreshedVersion="3" background="1" saveData="1">
    <textPr codePage="850" firstRow="50" sourceFile="C:\Users\Lonne\Documents\VUB\5-2de Master\Thesis\Experimenten\CompactGC_colon\2012_06_08_BIF_REC_OLI_1.txt" decimal="," thousands=".">
      <textFields count="4">
        <textField type="skip"/>
        <textField type="skip"/>
        <textField/>
        <textField type="skip"/>
      </textFields>
    </textPr>
  </connection>
</connections>
</file>

<file path=xl/sharedStrings.xml><?xml version="1.0" encoding="utf-8"?>
<sst xmlns="http://schemas.openxmlformats.org/spreadsheetml/2006/main" count="256" uniqueCount="92">
  <si>
    <t>Fermentation:</t>
  </si>
  <si>
    <t>Strain:</t>
  </si>
  <si>
    <t>Sample</t>
  </si>
  <si>
    <t>Time (h)</t>
  </si>
  <si>
    <t>0'</t>
  </si>
  <si>
    <t>Dilution</t>
  </si>
  <si>
    <t>STDEV</t>
  </si>
  <si>
    <t>OD1</t>
  </si>
  <si>
    <t>OD2</t>
  </si>
  <si>
    <t>OD3</t>
  </si>
  <si>
    <t xml:space="preserve">OD </t>
  </si>
  <si>
    <t>average</t>
  </si>
  <si>
    <t>CPSM</t>
  </si>
  <si>
    <t>Component</t>
  </si>
  <si>
    <t>Glucose</t>
  </si>
  <si>
    <t>MM</t>
  </si>
  <si>
    <t>g/mol</t>
  </si>
  <si>
    <t>Fructose</t>
  </si>
  <si>
    <t>Standard addition</t>
  </si>
  <si>
    <t>Lactic acid</t>
  </si>
  <si>
    <t>Acetic acid</t>
  </si>
  <si>
    <t>Ethanol</t>
  </si>
  <si>
    <t>A</t>
  </si>
  <si>
    <t>B</t>
  </si>
  <si>
    <t>C</t>
  </si>
  <si>
    <t>mM</t>
  </si>
  <si>
    <t>Temperature</t>
  </si>
  <si>
    <t>Time</t>
  </si>
  <si>
    <t>MW</t>
  </si>
  <si>
    <t>Concentration (g/l)</t>
  </si>
  <si>
    <t>Concentration (mM)</t>
  </si>
  <si>
    <t>STDEV (mM)</t>
  </si>
  <si>
    <t>Formic acid</t>
  </si>
  <si>
    <t>Butyric acid</t>
  </si>
  <si>
    <t>Propionic acid</t>
  </si>
  <si>
    <t>Volume</t>
  </si>
  <si>
    <t>NaCl</t>
  </si>
  <si>
    <t>Resazurin</t>
  </si>
  <si>
    <r>
      <t>NaHCO</t>
    </r>
    <r>
      <rPr>
        <vertAlign val="subscript"/>
        <sz val="11"/>
        <color theme="1"/>
        <rFont val="Calibri"/>
        <family val="2"/>
        <scheme val="minor"/>
      </rPr>
      <t>3</t>
    </r>
  </si>
  <si>
    <r>
      <t>KH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</si>
  <si>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HPO</t>
    </r>
    <r>
      <rPr>
        <vertAlign val="subscript"/>
        <sz val="11"/>
        <color theme="1"/>
        <rFont val="Calibri"/>
        <family val="2"/>
        <scheme val="minor"/>
      </rPr>
      <t>4</t>
    </r>
  </si>
  <si>
    <t>Compound</t>
  </si>
  <si>
    <t>Mass (g/l mMCB)</t>
  </si>
  <si>
    <t>Bacteriological pepton</t>
  </si>
  <si>
    <t>6.50</t>
  </si>
  <si>
    <t>Neutralised soy pepton</t>
  </si>
  <si>
    <t>5.00</t>
  </si>
  <si>
    <t>Trypton</t>
  </si>
  <si>
    <t>2.50</t>
  </si>
  <si>
    <t>Granulated yeast extract</t>
  </si>
  <si>
    <t>3.00</t>
  </si>
  <si>
    <t>4.50</t>
  </si>
  <si>
    <t>1.00</t>
  </si>
  <si>
    <t>2.00</t>
  </si>
  <si>
    <t>0.4</t>
  </si>
  <si>
    <t>0.2</t>
  </si>
  <si>
    <t>0.10</t>
  </si>
  <si>
    <t>0.05</t>
  </si>
  <si>
    <t>0.005</t>
  </si>
  <si>
    <t>Hemine</t>
  </si>
  <si>
    <t>Menadione</t>
  </si>
  <si>
    <t>/</t>
  </si>
  <si>
    <t>0.001</t>
  </si>
  <si>
    <t>10 ml of a 0.1 g/l stock solution</t>
  </si>
  <si>
    <t>Selenite and tungsten</t>
  </si>
  <si>
    <t>1,0 ml of a 1000x stock solution</t>
  </si>
  <si>
    <t>Trace element solution SL-10</t>
  </si>
  <si>
    <t>1.0 ml of a 1000x stock solution</t>
  </si>
  <si>
    <t>37°C</t>
  </si>
  <si>
    <r>
      <t>MgSO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</si>
  <si>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</si>
  <si>
    <r>
      <t>NH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Cl</t>
    </r>
  </si>
  <si>
    <r>
      <t>Cysteine HCl x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</t>
    </r>
  </si>
  <si>
    <r>
      <t>CaCl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</si>
  <si>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MnSO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</si>
  <si>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FeSO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</si>
  <si>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ZnSO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</si>
  <si>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Formic Acid</t>
  </si>
  <si>
    <t>Time (min)</t>
  </si>
  <si>
    <r>
      <rPr>
        <i/>
        <sz val="11"/>
        <color theme="1"/>
        <rFont val="Calibri"/>
        <family val="2"/>
        <scheme val="minor"/>
      </rPr>
      <t xml:space="preserve">Blautia hydrogenotrophica </t>
    </r>
    <r>
      <rPr>
        <sz val="11"/>
        <color theme="1"/>
        <rFont val="Calibri"/>
        <family val="2"/>
        <scheme val="minor"/>
      </rPr>
      <t>DSM 10507</t>
    </r>
    <r>
      <rPr>
        <vertAlign val="superscript"/>
        <sz val="11"/>
        <color theme="1"/>
        <rFont val="Calibri"/>
        <family val="2"/>
        <scheme val="minor"/>
      </rPr>
      <t>T</t>
    </r>
  </si>
  <si>
    <t>4 H2 + 2 CO2  -&gt; CH3COOH + 2 H20</t>
  </si>
  <si>
    <t>2 CHOOH --&gt; CH3COOH + 2H20</t>
  </si>
  <si>
    <t>deel acetaat ook naar biomassa</t>
  </si>
  <si>
    <t>mM formate consumed</t>
  </si>
  <si>
    <t>mM acetate produced</t>
  </si>
  <si>
    <t>Fructose (50 mM)</t>
  </si>
  <si>
    <t>9.0</t>
  </si>
  <si>
    <t>initial pH 6.80</t>
  </si>
  <si>
    <t>x</t>
  </si>
  <si>
    <t>D-Fructose</t>
  </si>
  <si>
    <t>Na-acetate trihydrate (0 mM)</t>
  </si>
  <si>
    <t>4.50  g in 100 ml MilliQ.H20 (5X)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</si>
</sst>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6" x14ac:knownFonts="1">
    <font>
      <sz val="11"/>
      <color theme="1"/>
      <name val="Calibri"/>
      <family val="2"/>
      <scheme val="minor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Verdana"/>
      <family val="2"/>
    </font>
    <font>
      <b/>
      <sz val="11"/>
      <color indexed="63"/>
      <name val="Calibri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000000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73">
    <xf numFmtId="0" fontId="0" fillId="0" borderId="0"/>
    <xf numFmtId="0" fontId="1" fillId="3" borderId="0" applyNumberFormat="0" applyBorder="0" applyAlignment="0" applyProtection="0"/>
    <xf numFmtId="0" fontId="2" fillId="4" borderId="7" applyNumberFormat="0" applyAlignment="0" applyProtection="0"/>
    <xf numFmtId="0" fontId="3" fillId="5" borderId="8" applyNumberFormat="0" applyAlignment="0" applyProtection="0"/>
    <xf numFmtId="0" fontId="4" fillId="0" borderId="0" applyNumberFormat="0" applyFill="0" applyBorder="0" applyAlignment="0" applyProtection="0"/>
    <xf numFmtId="0" fontId="5" fillId="6" borderId="0" applyNumberFormat="0" applyBorder="0" applyAlignment="0" applyProtection="0"/>
    <xf numFmtId="0" fontId="6" fillId="0" borderId="9" applyNumberFormat="0" applyFill="0" applyAlignment="0" applyProtection="0"/>
    <xf numFmtId="0" fontId="7" fillId="0" borderId="10" applyNumberFormat="0" applyFill="0" applyAlignment="0" applyProtection="0"/>
    <xf numFmtId="0" fontId="8" fillId="0" borderId="11" applyNumberFormat="0" applyFill="0" applyAlignment="0" applyProtection="0"/>
    <xf numFmtId="0" fontId="8" fillId="0" borderId="0" applyNumberFormat="0" applyFill="0" applyBorder="0" applyAlignment="0" applyProtection="0"/>
    <xf numFmtId="0" fontId="9" fillId="7" borderId="7" applyNumberFormat="0" applyAlignment="0" applyProtection="0"/>
    <xf numFmtId="0" fontId="10" fillId="0" borderId="12" applyNumberFormat="0" applyFill="0" applyAlignment="0" applyProtection="0"/>
    <xf numFmtId="0" fontId="11" fillId="8" borderId="0" applyNumberFormat="0" applyBorder="0" applyAlignment="0" applyProtection="0"/>
    <xf numFmtId="0" fontId="12" fillId="9" borderId="13" applyNumberFormat="0" applyFont="0" applyAlignment="0" applyProtection="0"/>
    <xf numFmtId="0" fontId="13" fillId="4" borderId="14" applyNumberFormat="0" applyAlignment="0" applyProtection="0"/>
    <xf numFmtId="0" fontId="14" fillId="0" borderId="0"/>
    <xf numFmtId="0" fontId="15" fillId="0" borderId="0" applyNumberFormat="0" applyFill="0" applyBorder="0" applyAlignment="0" applyProtection="0"/>
    <xf numFmtId="0" fontId="16" fillId="0" borderId="15" applyNumberFormat="0" applyFill="0" applyAlignment="0" applyProtection="0"/>
    <xf numFmtId="0" fontId="1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164" fontId="18" fillId="0" borderId="1" xfId="0" applyNumberFormat="1" applyFont="1" applyFill="1" applyBorder="1" applyAlignment="1" applyProtection="1">
      <alignment horizontal="center" vertical="center"/>
    </xf>
    <xf numFmtId="164" fontId="0" fillId="0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164" fontId="24" fillId="0" borderId="1" xfId="0" applyNumberFormat="1" applyFont="1" applyFill="1" applyBorder="1" applyAlignment="1" applyProtection="1">
      <alignment horizontal="center" vertical="center"/>
    </xf>
    <xf numFmtId="0" fontId="24" fillId="0" borderId="16" xfId="0" applyFon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24" fillId="0" borderId="16" xfId="0" applyNumberFormat="1" applyFont="1" applyBorder="1" applyAlignment="1">
      <alignment horizontal="center"/>
    </xf>
    <xf numFmtId="0" fontId="25" fillId="0" borderId="16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5" fillId="11" borderId="4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5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25" fillId="0" borderId="18" xfId="0" applyNumberFormat="1" applyFont="1" applyBorder="1" applyAlignment="1">
      <alignment horizontal="center" vertical="center"/>
    </xf>
    <xf numFmtId="1" fontId="25" fillId="0" borderId="19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64" fontId="24" fillId="0" borderId="1" xfId="0" applyNumberFormat="1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</cellXfs>
  <cellStyles count="273">
    <cellStyle name="Bad" xfId="1"/>
    <cellStyle name="Calculation" xfId="2"/>
    <cellStyle name="Check Cell" xfId="3"/>
    <cellStyle name="Explanatory Text" xfId="4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Good" xfId="5"/>
    <cellStyle name="Heading 1" xfId="6"/>
    <cellStyle name="Heading 2" xfId="7"/>
    <cellStyle name="Heading 3" xfId="8"/>
    <cellStyle name="Heading 4" xfId="9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Input" xfId="10"/>
    <cellStyle name="Linked Cell" xfId="11"/>
    <cellStyle name="Neutral" xfId="12"/>
    <cellStyle name="Normal" xfId="0" builtinId="0"/>
    <cellStyle name="Note" xfId="13"/>
    <cellStyle name="Output" xfId="14"/>
    <cellStyle name="Standaard 2" xfId="15"/>
    <cellStyle name="Title" xfId="16"/>
    <cellStyle name="Total" xfId="17"/>
    <cellStyle name="Warning Text" xfId="18"/>
  </cellStyles>
  <dxfs count="0"/>
  <tableStyles count="0" defaultTableStyle="TableStyleMedium9" defaultPivotStyle="PivotStyleLight16"/>
  <colors>
    <mruColors>
      <color rgb="FFFFC000"/>
      <color rgb="FFFF00FF"/>
      <color rgb="FFE46C0A"/>
      <color rgb="FF996633"/>
      <color rgb="FF4949F1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chartsheet" Target="chartsheets/sheet1.xml"/><Relationship Id="rId13" Type="http://schemas.openxmlformats.org/officeDocument/2006/relationships/theme" Target="theme/theme1.xml"/><Relationship Id="rId14" Type="http://schemas.openxmlformats.org/officeDocument/2006/relationships/connections" Target="connections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98751235366057"/>
          <c:y val="0.0387228103381178"/>
          <c:w val="0.836883974334042"/>
          <c:h val="0.849427405643557"/>
        </c:manualLayout>
      </c:layout>
      <c:scatterChart>
        <c:scatterStyle val="lineMarker"/>
        <c:varyColors val="0"/>
        <c:ser>
          <c:idx val="1"/>
          <c:order val="0"/>
          <c:tx>
            <c:strRef>
              <c:f>Metabolites!$J$1</c:f>
              <c:strCache>
                <c:ptCount val="1"/>
                <c:pt idx="0">
                  <c:v>Lactic acid</c:v>
                </c:pt>
              </c:strCache>
            </c:strRef>
          </c:tx>
          <c:spPr>
            <a:ln>
              <a:solidFill>
                <a:srgbClr val="4949F1"/>
              </a:solidFill>
            </a:ln>
          </c:spPr>
          <c:marker>
            <c:symbol val="triangle"/>
            <c:size val="8"/>
            <c:spPr>
              <a:solidFill>
                <a:srgbClr val="4949F1"/>
              </a:solidFill>
              <a:ln>
                <a:solidFill>
                  <a:srgbClr val="4949F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Metabolites!$M$4:$M$9</c:f>
                <c:numCache>
                  <c:formatCode>General</c:formatCode>
                  <c:ptCount val="6"/>
                  <c:pt idx="0">
                    <c:v>0.0128186116605157</c:v>
                  </c:pt>
                  <c:pt idx="1">
                    <c:v>0.022202486678508</c:v>
                  </c:pt>
                  <c:pt idx="2">
                    <c:v>0.0256372233210314</c:v>
                  </c:pt>
                  <c:pt idx="3">
                    <c:v>0.0339148586068372</c:v>
                  </c:pt>
                  <c:pt idx="4">
                    <c:v>0.0128186116605157</c:v>
                  </c:pt>
                  <c:pt idx="5">
                    <c:v>0.935758651217649</c:v>
                  </c:pt>
                </c:numCache>
              </c:numRef>
            </c:plus>
            <c:minus>
              <c:numRef>
                <c:f>Metabolites!$M$4:$M$9</c:f>
                <c:numCache>
                  <c:formatCode>General</c:formatCode>
                  <c:ptCount val="6"/>
                  <c:pt idx="0">
                    <c:v>0.0128186116605157</c:v>
                  </c:pt>
                  <c:pt idx="1">
                    <c:v>0.022202486678508</c:v>
                  </c:pt>
                  <c:pt idx="2">
                    <c:v>0.0256372233210314</c:v>
                  </c:pt>
                  <c:pt idx="3">
                    <c:v>0.0339148586068372</c:v>
                  </c:pt>
                  <c:pt idx="4">
                    <c:v>0.0128186116605157</c:v>
                  </c:pt>
                  <c:pt idx="5">
                    <c:v>0.935758651217649</c:v>
                  </c:pt>
                </c:numCache>
              </c:numRef>
            </c:minus>
          </c:errBars>
          <c:xVal>
            <c:numRef>
              <c:f>Metabolites!$E$4:$E$9</c:f>
              <c:numCache>
                <c:formatCode>0</c:formatCode>
                <c:ptCount val="6"/>
                <c:pt idx="0">
                  <c:v>0.0</c:v>
                </c:pt>
                <c:pt idx="1">
                  <c:v>5.666666666666667</c:v>
                </c:pt>
                <c:pt idx="2">
                  <c:v>11.66666666666667</c:v>
                </c:pt>
                <c:pt idx="3">
                  <c:v>24.0</c:v>
                </c:pt>
                <c:pt idx="4">
                  <c:v>48.0</c:v>
                </c:pt>
                <c:pt idx="5">
                  <c:v>100.0</c:v>
                </c:pt>
              </c:numCache>
            </c:numRef>
          </c:xVal>
          <c:yVal>
            <c:numRef>
              <c:f>Metabolites!$L$4:$L$9</c:f>
              <c:numCache>
                <c:formatCode>0</c:formatCode>
                <c:ptCount val="6"/>
                <c:pt idx="0">
                  <c:v>0.59206631142688</c:v>
                </c:pt>
                <c:pt idx="1">
                  <c:v>0.5550621669627</c:v>
                </c:pt>
                <c:pt idx="2">
                  <c:v>0.762285375962108</c:v>
                </c:pt>
                <c:pt idx="3">
                  <c:v>3.056542332741267</c:v>
                </c:pt>
                <c:pt idx="4">
                  <c:v>4.255476613380699</c:v>
                </c:pt>
                <c:pt idx="5">
                  <c:v>5.654233274126702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Metabolites!$N$1</c:f>
              <c:strCache>
                <c:ptCount val="1"/>
                <c:pt idx="0">
                  <c:v>Acetic acid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circle"/>
            <c:size val="8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Metabolites!$Q$4:$Q$9</c:f>
                <c:numCache>
                  <c:formatCode>General</c:formatCode>
                  <c:ptCount val="6"/>
                  <c:pt idx="0">
                    <c:v>0.0508751117952356</c:v>
                  </c:pt>
                  <c:pt idx="1">
                    <c:v>0.0508751117952356</c:v>
                  </c:pt>
                  <c:pt idx="2">
                    <c:v>0.0384579696379435</c:v>
                  </c:pt>
                  <c:pt idx="3">
                    <c:v>0.0192289848189717</c:v>
                  </c:pt>
                  <c:pt idx="4">
                    <c:v>0.11537390891383</c:v>
                  </c:pt>
                  <c:pt idx="5">
                    <c:v>0.115373908913829</c:v>
                  </c:pt>
                </c:numCache>
              </c:numRef>
            </c:plus>
            <c:minus>
              <c:numRef>
                <c:f>Metabolites!$Q$4:$Q$9</c:f>
                <c:numCache>
                  <c:formatCode>General</c:formatCode>
                  <c:ptCount val="6"/>
                  <c:pt idx="0">
                    <c:v>0.0508751117952356</c:v>
                  </c:pt>
                  <c:pt idx="1">
                    <c:v>0.0508751117952356</c:v>
                  </c:pt>
                  <c:pt idx="2">
                    <c:v>0.0384579696379435</c:v>
                  </c:pt>
                  <c:pt idx="3">
                    <c:v>0.0192289848189717</c:v>
                  </c:pt>
                  <c:pt idx="4">
                    <c:v>0.11537390891383</c:v>
                  </c:pt>
                  <c:pt idx="5">
                    <c:v>0.115373908913829</c:v>
                  </c:pt>
                </c:numCache>
              </c:numRef>
            </c:minus>
          </c:errBars>
          <c:xVal>
            <c:numRef>
              <c:f>Metabolites!$E$4:$E$9</c:f>
              <c:numCache>
                <c:formatCode>0</c:formatCode>
                <c:ptCount val="6"/>
                <c:pt idx="0">
                  <c:v>0.0</c:v>
                </c:pt>
                <c:pt idx="1">
                  <c:v>5.666666666666667</c:v>
                </c:pt>
                <c:pt idx="2">
                  <c:v>11.66666666666667</c:v>
                </c:pt>
                <c:pt idx="3">
                  <c:v>24.0</c:v>
                </c:pt>
                <c:pt idx="4">
                  <c:v>48.0</c:v>
                </c:pt>
                <c:pt idx="5">
                  <c:v>100.0</c:v>
                </c:pt>
              </c:numCache>
            </c:numRef>
          </c:xVal>
          <c:yVal>
            <c:numRef>
              <c:f>Metabolites!$P$4:$P$9</c:f>
              <c:numCache>
                <c:formatCode>0</c:formatCode>
                <c:ptCount val="6"/>
                <c:pt idx="0">
                  <c:v>2.908687205106855</c:v>
                </c:pt>
                <c:pt idx="1">
                  <c:v>3.15292811545934</c:v>
                </c:pt>
                <c:pt idx="2">
                  <c:v>3.652511795725784</c:v>
                </c:pt>
                <c:pt idx="3">
                  <c:v>8.348598390230364</c:v>
                </c:pt>
                <c:pt idx="4">
                  <c:v>9.09242298084929</c:v>
                </c:pt>
                <c:pt idx="5">
                  <c:v>9.35886761032473</c:v>
                </c:pt>
              </c:numCache>
            </c:numRef>
          </c:yVal>
          <c:smooth val="0"/>
        </c:ser>
        <c:ser>
          <c:idx val="3"/>
          <c:order val="2"/>
          <c:tx>
            <c:v>CO2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Metabolites!$F$1</c:f>
              <c:strCache>
                <c:ptCount val="1"/>
                <c:pt idx="0">
                  <c:v>D-Fructose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circle"/>
            <c:size val="8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Metabolites!$I$4:$I$9</c:f>
                <c:numCache>
                  <c:formatCode>General</c:formatCode>
                  <c:ptCount val="6"/>
                  <c:pt idx="0">
                    <c:v>0.136</c:v>
                  </c:pt>
                  <c:pt idx="1">
                    <c:v>0.521</c:v>
                  </c:pt>
                  <c:pt idx="2">
                    <c:v>0.321</c:v>
                  </c:pt>
                  <c:pt idx="3">
                    <c:v>0.214</c:v>
                  </c:pt>
                  <c:pt idx="4">
                    <c:v>0.35</c:v>
                  </c:pt>
                  <c:pt idx="5">
                    <c:v>0.555</c:v>
                  </c:pt>
                </c:numCache>
              </c:numRef>
            </c:plus>
            <c:minus>
              <c:numRef>
                <c:f>Metabolites!$I$4:$I$9</c:f>
                <c:numCache>
                  <c:formatCode>General</c:formatCode>
                  <c:ptCount val="6"/>
                  <c:pt idx="0">
                    <c:v>0.136</c:v>
                  </c:pt>
                  <c:pt idx="1">
                    <c:v>0.521</c:v>
                  </c:pt>
                  <c:pt idx="2">
                    <c:v>0.321</c:v>
                  </c:pt>
                  <c:pt idx="3">
                    <c:v>0.214</c:v>
                  </c:pt>
                  <c:pt idx="4">
                    <c:v>0.35</c:v>
                  </c:pt>
                  <c:pt idx="5">
                    <c:v>0.555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Metabolites!$E$4:$E$9</c:f>
              <c:numCache>
                <c:formatCode>0</c:formatCode>
                <c:ptCount val="6"/>
                <c:pt idx="0">
                  <c:v>0.0</c:v>
                </c:pt>
                <c:pt idx="1">
                  <c:v>5.666666666666667</c:v>
                </c:pt>
                <c:pt idx="2">
                  <c:v>11.66666666666667</c:v>
                </c:pt>
                <c:pt idx="3">
                  <c:v>24.0</c:v>
                </c:pt>
                <c:pt idx="4">
                  <c:v>48.0</c:v>
                </c:pt>
                <c:pt idx="5">
                  <c:v>100.0</c:v>
                </c:pt>
              </c:numCache>
            </c:numRef>
          </c:xVal>
          <c:yVal>
            <c:numRef>
              <c:f>Metabolites!$H$4:$H$9</c:f>
              <c:numCache>
                <c:formatCode>0</c:formatCode>
                <c:ptCount val="6"/>
                <c:pt idx="0">
                  <c:v>54.762</c:v>
                </c:pt>
                <c:pt idx="1">
                  <c:v>54.252</c:v>
                </c:pt>
                <c:pt idx="2">
                  <c:v>51.78</c:v>
                </c:pt>
                <c:pt idx="3">
                  <c:v>44.324</c:v>
                </c:pt>
                <c:pt idx="4">
                  <c:v>41.282</c:v>
                </c:pt>
                <c:pt idx="5">
                  <c:v>42.736</c:v>
                </c:pt>
              </c:numCache>
            </c:numRef>
          </c:yVal>
          <c:smooth val="0"/>
        </c:ser>
        <c:ser>
          <c:idx val="10"/>
          <c:order val="4"/>
          <c:tx>
            <c:v>H2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848232"/>
        <c:axId val="2088304312"/>
      </c:scatterChart>
      <c:scatterChart>
        <c:scatterStyle val="lineMarker"/>
        <c:varyColors val="0"/>
        <c:ser>
          <c:idx val="5"/>
          <c:order val="5"/>
          <c:tx>
            <c:v>OD 600nm</c:v>
          </c:tx>
          <c:errBars>
            <c:errDir val="y"/>
            <c:errBarType val="both"/>
            <c:errValType val="cust"/>
            <c:noEndCap val="0"/>
            <c:plus>
              <c:numRef>
                <c:f>OD600nm!$J$4:$J$9</c:f>
                <c:numCache>
                  <c:formatCode>General</c:formatCode>
                  <c:ptCount val="6"/>
                  <c:pt idx="0">
                    <c:v>0.0462082287945917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0.016007</c:v>
                  </c:pt>
                  <c:pt idx="4">
                    <c:v>0.0184832915178367</c:v>
                  </c:pt>
                  <c:pt idx="5">
                    <c:v>0.0</c:v>
                  </c:pt>
                </c:numCache>
              </c:numRef>
            </c:plus>
            <c:minus>
              <c:numRef>
                <c:f>OD600nm!$J$4:$J$9</c:f>
                <c:numCache>
                  <c:formatCode>General</c:formatCode>
                  <c:ptCount val="6"/>
                  <c:pt idx="0">
                    <c:v>0.0462082287945917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0.016007</c:v>
                  </c:pt>
                  <c:pt idx="4">
                    <c:v>0.0184832915178367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OD600nm!$D$4:$D$9</c:f>
              <c:numCache>
                <c:formatCode>0</c:formatCode>
                <c:ptCount val="6"/>
                <c:pt idx="0">
                  <c:v>0.0</c:v>
                </c:pt>
                <c:pt idx="1">
                  <c:v>5.666666666666667</c:v>
                </c:pt>
                <c:pt idx="2">
                  <c:v>11.66666666666667</c:v>
                </c:pt>
                <c:pt idx="3">
                  <c:v>24.0</c:v>
                </c:pt>
                <c:pt idx="4">
                  <c:v>48.0</c:v>
                </c:pt>
                <c:pt idx="5">
                  <c:v>100.0</c:v>
                </c:pt>
              </c:numCache>
            </c:numRef>
          </c:xVal>
          <c:yVal>
            <c:numRef>
              <c:f>OD600nm!$I$4:$I$9</c:f>
              <c:numCache>
                <c:formatCode>0.000</c:formatCode>
                <c:ptCount val="6"/>
                <c:pt idx="0">
                  <c:v>0.623657666666667</c:v>
                </c:pt>
                <c:pt idx="1">
                  <c:v>0.3179442</c:v>
                </c:pt>
                <c:pt idx="2">
                  <c:v>0.3435554</c:v>
                </c:pt>
                <c:pt idx="3">
                  <c:v>0.954469</c:v>
                </c:pt>
                <c:pt idx="4">
                  <c:v>0.468923333333333</c:v>
                </c:pt>
                <c:pt idx="5">
                  <c:v>0.4924205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709928"/>
        <c:axId val="2083476296"/>
      </c:scatterChart>
      <c:valAx>
        <c:axId val="211584823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088304312"/>
        <c:crosses val="autoZero"/>
        <c:crossBetween val="midCat"/>
        <c:majorUnit val="10.0"/>
      </c:valAx>
      <c:valAx>
        <c:axId val="2088304312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Concentration (mM)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115848232"/>
        <c:crosses val="autoZero"/>
        <c:crossBetween val="midCat"/>
      </c:valAx>
      <c:valAx>
        <c:axId val="2083476296"/>
        <c:scaling>
          <c:orientation val="minMax"/>
          <c:max val="5.0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Cell</a:t>
                </a:r>
                <a:r>
                  <a:rPr lang="en-US" baseline="0"/>
                  <a:t> growth (OD 600 nm)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i="0" baseline="0"/>
            </a:pPr>
            <a:endParaRPr lang="en-US"/>
          </a:p>
        </c:txPr>
        <c:crossAx val="2080709928"/>
        <c:crosses val="max"/>
        <c:crossBetween val="midCat"/>
        <c:majorUnit val="1.0"/>
        <c:minorUnit val="0.2"/>
      </c:valAx>
      <c:valAx>
        <c:axId val="2080709928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one"/>
        <c:crossAx val="2083476296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pageSetup paperSize="9"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C33" sqref="C33"/>
    </sheetView>
  </sheetViews>
  <sheetFormatPr baseColWidth="10" defaultColWidth="8.83203125" defaultRowHeight="14" x14ac:dyDescent="0"/>
  <cols>
    <col min="1" max="1" width="22.5" style="2" bestFit="1" customWidth="1"/>
    <col min="2" max="2" width="13.6640625" style="2" bestFit="1" customWidth="1"/>
    <col min="3" max="3" width="44.83203125" style="2" customWidth="1"/>
    <col min="4" max="16384" width="8.83203125" style="2"/>
  </cols>
  <sheetData>
    <row r="1" spans="1:3">
      <c r="A1" s="44" t="s">
        <v>0</v>
      </c>
      <c r="B1" s="45"/>
      <c r="C1" s="23">
        <v>41913</v>
      </c>
    </row>
    <row r="2" spans="1:3" ht="16">
      <c r="A2" s="44" t="s">
        <v>1</v>
      </c>
      <c r="B2" s="46"/>
      <c r="C2" s="21" t="s">
        <v>79</v>
      </c>
    </row>
    <row r="3" spans="1:3">
      <c r="A3" s="7"/>
      <c r="B3" s="7"/>
      <c r="C3" s="6"/>
    </row>
    <row r="4" spans="1:3">
      <c r="A4" s="47" t="s">
        <v>26</v>
      </c>
      <c r="B4" s="47"/>
      <c r="C4" s="5" t="s">
        <v>68</v>
      </c>
    </row>
    <row r="6" spans="1:3">
      <c r="A6" s="26" t="s">
        <v>41</v>
      </c>
      <c r="B6" s="26" t="s">
        <v>42</v>
      </c>
      <c r="C6" s="26" t="s">
        <v>35</v>
      </c>
    </row>
    <row r="7" spans="1:3">
      <c r="A7" s="24" t="s">
        <v>43</v>
      </c>
      <c r="B7" s="24" t="s">
        <v>44</v>
      </c>
      <c r="C7" s="24" t="s">
        <v>61</v>
      </c>
    </row>
    <row r="8" spans="1:3">
      <c r="A8" s="24" t="s">
        <v>45</v>
      </c>
      <c r="B8" s="24" t="s">
        <v>46</v>
      </c>
      <c r="C8" s="24" t="s">
        <v>61</v>
      </c>
    </row>
    <row r="9" spans="1:3">
      <c r="A9" s="24" t="s">
        <v>47</v>
      </c>
      <c r="B9" s="24" t="s">
        <v>48</v>
      </c>
      <c r="C9" s="24" t="s">
        <v>61</v>
      </c>
    </row>
    <row r="10" spans="1:3">
      <c r="A10" s="24" t="s">
        <v>49</v>
      </c>
      <c r="B10" s="24" t="s">
        <v>50</v>
      </c>
      <c r="C10" s="24" t="s">
        <v>61</v>
      </c>
    </row>
    <row r="11" spans="1:3">
      <c r="A11" s="24" t="s">
        <v>90</v>
      </c>
      <c r="B11" s="24">
        <v>0</v>
      </c>
      <c r="C11" s="24" t="s">
        <v>61</v>
      </c>
    </row>
    <row r="12" spans="1:3">
      <c r="A12" s="24" t="s">
        <v>36</v>
      </c>
      <c r="B12" s="24" t="s">
        <v>51</v>
      </c>
      <c r="C12" s="24" t="s">
        <v>61</v>
      </c>
    </row>
    <row r="13" spans="1:3" ht="16">
      <c r="A13" s="42" t="s">
        <v>40</v>
      </c>
      <c r="B13" s="24" t="s">
        <v>52</v>
      </c>
      <c r="C13" s="24" t="s">
        <v>61</v>
      </c>
    </row>
    <row r="14" spans="1:3" ht="16">
      <c r="A14" s="6" t="s">
        <v>39</v>
      </c>
      <c r="B14" s="24" t="s">
        <v>52</v>
      </c>
      <c r="C14" s="24" t="s">
        <v>61</v>
      </c>
    </row>
    <row r="15" spans="1:3" ht="16">
      <c r="A15" s="24" t="s">
        <v>70</v>
      </c>
      <c r="B15" s="24" t="s">
        <v>53</v>
      </c>
      <c r="C15" s="24" t="s">
        <v>61</v>
      </c>
    </row>
    <row r="16" spans="1:3" ht="16">
      <c r="A16" s="24" t="s">
        <v>69</v>
      </c>
      <c r="B16" s="24" t="s">
        <v>52</v>
      </c>
      <c r="C16" s="24" t="s">
        <v>61</v>
      </c>
    </row>
    <row r="17" spans="1:3" ht="16">
      <c r="A17" s="24" t="s">
        <v>71</v>
      </c>
      <c r="B17" s="24" t="s">
        <v>52</v>
      </c>
      <c r="C17" s="24" t="s">
        <v>61</v>
      </c>
    </row>
    <row r="18" spans="1:3" ht="16">
      <c r="A18" s="24" t="s">
        <v>72</v>
      </c>
      <c r="B18" s="24" t="s">
        <v>54</v>
      </c>
      <c r="C18" s="24" t="s">
        <v>61</v>
      </c>
    </row>
    <row r="19" spans="1:3" ht="16">
      <c r="A19" s="24" t="s">
        <v>38</v>
      </c>
      <c r="B19" s="24" t="s">
        <v>55</v>
      </c>
      <c r="C19" s="24" t="s">
        <v>61</v>
      </c>
    </row>
    <row r="20" spans="1:3" ht="16">
      <c r="A20" s="24" t="s">
        <v>73</v>
      </c>
      <c r="B20" s="24" t="s">
        <v>56</v>
      </c>
      <c r="C20" s="24" t="s">
        <v>61</v>
      </c>
    </row>
    <row r="21" spans="1:3" ht="16">
      <c r="A21" s="24" t="s">
        <v>74</v>
      </c>
      <c r="B21" s="24" t="s">
        <v>57</v>
      </c>
      <c r="C21" s="24" t="s">
        <v>61</v>
      </c>
    </row>
    <row r="22" spans="1:3" ht="16">
      <c r="A22" s="24" t="s">
        <v>75</v>
      </c>
      <c r="B22" s="24" t="s">
        <v>58</v>
      </c>
      <c r="C22" s="24" t="s">
        <v>61</v>
      </c>
    </row>
    <row r="23" spans="1:3" ht="16">
      <c r="A23" s="24" t="s">
        <v>76</v>
      </c>
      <c r="B23" s="24" t="s">
        <v>58</v>
      </c>
      <c r="C23" s="24" t="s">
        <v>61</v>
      </c>
    </row>
    <row r="24" spans="1:3">
      <c r="A24" s="24" t="s">
        <v>59</v>
      </c>
      <c r="B24" s="24" t="s">
        <v>58</v>
      </c>
      <c r="C24" s="24" t="s">
        <v>61</v>
      </c>
    </row>
    <row r="25" spans="1:3">
      <c r="A25" s="24" t="s">
        <v>60</v>
      </c>
      <c r="B25" s="24" t="s">
        <v>58</v>
      </c>
      <c r="C25" s="24" t="s">
        <v>61</v>
      </c>
    </row>
    <row r="26" spans="1:3">
      <c r="A26" s="24" t="s">
        <v>37</v>
      </c>
      <c r="B26" s="24" t="s">
        <v>62</v>
      </c>
      <c r="C26" s="24" t="s">
        <v>63</v>
      </c>
    </row>
    <row r="27" spans="1:3">
      <c r="A27" s="24" t="s">
        <v>64</v>
      </c>
      <c r="B27" s="24" t="s">
        <v>61</v>
      </c>
      <c r="C27" s="24" t="s">
        <v>65</v>
      </c>
    </row>
    <row r="28" spans="1:3">
      <c r="A28" s="24" t="s">
        <v>66</v>
      </c>
      <c r="B28" s="24" t="s">
        <v>61</v>
      </c>
      <c r="C28" s="24" t="s">
        <v>67</v>
      </c>
    </row>
    <row r="29" spans="1:3">
      <c r="A29" s="20" t="s">
        <v>85</v>
      </c>
      <c r="B29" s="20" t="s">
        <v>86</v>
      </c>
      <c r="C29" s="20" t="s">
        <v>91</v>
      </c>
    </row>
    <row r="31" spans="1:3">
      <c r="A31" s="2" t="s">
        <v>87</v>
      </c>
    </row>
    <row r="32" spans="1:3">
      <c r="A32" s="39"/>
    </row>
  </sheetData>
  <mergeCells count="3">
    <mergeCell ref="A1:B1"/>
    <mergeCell ref="A2:B2"/>
    <mergeCell ref="A4:B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opLeftCell="A5" workbookViewId="0">
      <selection activeCell="G7" sqref="G7:H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6" t="s">
        <v>13</v>
      </c>
      <c r="B1" s="16" t="s">
        <v>28</v>
      </c>
    </row>
    <row r="2" spans="1:8">
      <c r="A2" s="16" t="s">
        <v>19</v>
      </c>
      <c r="B2" s="12">
        <v>90.08</v>
      </c>
    </row>
    <row r="4" spans="1:8">
      <c r="A4" s="54" t="s">
        <v>19</v>
      </c>
      <c r="B4" s="55"/>
      <c r="C4" s="55"/>
      <c r="D4" s="55"/>
      <c r="E4" s="55"/>
      <c r="F4" s="55"/>
      <c r="G4" s="55"/>
      <c r="H4" s="56"/>
    </row>
    <row r="5" spans="1:8">
      <c r="A5" s="57" t="s">
        <v>29</v>
      </c>
      <c r="B5" s="55"/>
      <c r="C5" s="56"/>
      <c r="D5" s="58" t="s">
        <v>22</v>
      </c>
      <c r="E5" s="58" t="s">
        <v>23</v>
      </c>
      <c r="F5" s="58" t="s">
        <v>24</v>
      </c>
      <c r="G5" s="60" t="s">
        <v>30</v>
      </c>
      <c r="H5" s="60" t="s">
        <v>31</v>
      </c>
    </row>
    <row r="6" spans="1:8">
      <c r="A6" s="17" t="s">
        <v>2</v>
      </c>
      <c r="B6" s="17" t="s">
        <v>27</v>
      </c>
      <c r="C6" s="17" t="s">
        <v>5</v>
      </c>
      <c r="D6" s="59"/>
      <c r="E6" s="59"/>
      <c r="F6" s="59"/>
      <c r="G6" s="61"/>
      <c r="H6" s="61"/>
    </row>
    <row r="7" spans="1:8">
      <c r="A7" s="32" t="s">
        <v>4</v>
      </c>
      <c r="B7" s="40">
        <v>-0.33333333333333331</v>
      </c>
      <c r="C7" s="11">
        <v>2</v>
      </c>
      <c r="D7" s="27">
        <v>2.3E-2</v>
      </c>
      <c r="E7" s="27">
        <v>2.5000000000000001E-2</v>
      </c>
      <c r="F7" s="27">
        <v>2.5999999999999999E-2</v>
      </c>
      <c r="G7" s="11">
        <f>(C7*1000*AVERAGE(D7:F7))/$B$2</f>
        <v>0.54766133806986383</v>
      </c>
      <c r="H7" s="14">
        <f>(C7*1000*STDEV(D7:F7))/$B$2</f>
        <v>3.3914858606837177E-2</v>
      </c>
    </row>
    <row r="8" spans="1:8">
      <c r="A8" s="34">
        <v>0</v>
      </c>
      <c r="B8" s="41">
        <v>0</v>
      </c>
      <c r="C8" s="11">
        <v>2</v>
      </c>
      <c r="D8" s="27">
        <v>2.7E-2</v>
      </c>
      <c r="E8" s="27">
        <v>2.7E-2</v>
      </c>
      <c r="F8" s="27">
        <v>2.5999999999999999E-2</v>
      </c>
      <c r="G8" s="11">
        <f t="shared" ref="G8:G13" si="0">(C8*1000*AVERAGE(D8:F8))/$B$2</f>
        <v>0.59206631142687982</v>
      </c>
      <c r="H8" s="14">
        <f t="shared" ref="H8:H13" si="1">(C8*1000*STDEV(D8:F8))/$B$2</f>
        <v>1.2818611660515681E-2</v>
      </c>
    </row>
    <row r="9" spans="1:8">
      <c r="A9" s="34">
        <v>1</v>
      </c>
      <c r="B9" s="41">
        <v>5.666666666666667</v>
      </c>
      <c r="C9" s="11">
        <v>2</v>
      </c>
      <c r="D9" s="27">
        <v>2.5999999999999999E-2</v>
      </c>
      <c r="E9" s="27">
        <v>2.5000000000000001E-2</v>
      </c>
      <c r="F9" s="27">
        <v>2.4E-2</v>
      </c>
      <c r="G9" s="11">
        <f t="shared" si="0"/>
        <v>0.55506216696269994</v>
      </c>
      <c r="H9" s="14">
        <f t="shared" si="1"/>
        <v>2.2202486678507972E-2</v>
      </c>
    </row>
    <row r="10" spans="1:8">
      <c r="A10" s="34">
        <v>2</v>
      </c>
      <c r="B10" s="41">
        <v>11.666666666666666</v>
      </c>
      <c r="C10" s="11">
        <v>2</v>
      </c>
      <c r="D10" s="27">
        <v>3.5000000000000003E-2</v>
      </c>
      <c r="E10" s="27">
        <v>3.5000000000000003E-2</v>
      </c>
      <c r="F10" s="27">
        <v>3.3000000000000002E-2</v>
      </c>
      <c r="G10" s="11">
        <f t="shared" si="0"/>
        <v>0.76228537596210777</v>
      </c>
      <c r="H10" s="14">
        <f t="shared" si="1"/>
        <v>2.5637223321031362E-2</v>
      </c>
    </row>
    <row r="11" spans="1:8">
      <c r="A11" s="34">
        <v>3</v>
      </c>
      <c r="B11" s="41">
        <v>24</v>
      </c>
      <c r="C11" s="11">
        <v>2</v>
      </c>
      <c r="D11" s="27">
        <v>0.13800000000000001</v>
      </c>
      <c r="E11" s="27">
        <v>0.13600000000000001</v>
      </c>
      <c r="F11" s="27">
        <v>0.13900000000000001</v>
      </c>
      <c r="G11" s="11">
        <f t="shared" si="0"/>
        <v>3.0565423327412673</v>
      </c>
      <c r="H11" s="14">
        <f t="shared" si="1"/>
        <v>3.3914858606837212E-2</v>
      </c>
    </row>
    <row r="12" spans="1:8">
      <c r="A12" s="34">
        <v>4</v>
      </c>
      <c r="B12" s="41">
        <v>48</v>
      </c>
      <c r="C12" s="11">
        <v>2</v>
      </c>
      <c r="D12" s="31">
        <v>0.191</v>
      </c>
      <c r="E12" s="28">
        <v>0.192</v>
      </c>
      <c r="F12" s="28">
        <v>0.192</v>
      </c>
      <c r="G12" s="11">
        <f t="shared" si="0"/>
        <v>4.2554766133806989</v>
      </c>
      <c r="H12" s="14">
        <f t="shared" si="1"/>
        <v>1.2818611660515681E-2</v>
      </c>
    </row>
    <row r="13" spans="1:8">
      <c r="A13" s="34">
        <v>5</v>
      </c>
      <c r="B13" s="41">
        <v>100</v>
      </c>
      <c r="C13" s="11">
        <v>2</v>
      </c>
      <c r="D13" s="28">
        <v>0.20599999999999999</v>
      </c>
      <c r="E13" s="28">
        <v>0.27900000000000003</v>
      </c>
      <c r="F13" s="28">
        <v>0.27900000000000003</v>
      </c>
      <c r="G13" s="11">
        <f t="shared" si="0"/>
        <v>5.6542332741267023</v>
      </c>
      <c r="H13" s="14">
        <f t="shared" si="1"/>
        <v>0.93575865121764878</v>
      </c>
    </row>
  </sheetData>
  <mergeCells count="7">
    <mergeCell ref="D5:D6"/>
    <mergeCell ref="E5:E6"/>
    <mergeCell ref="F5:F6"/>
    <mergeCell ref="A4:H4"/>
    <mergeCell ref="A5:C5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B7" sqref="B7:B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6" t="s">
        <v>13</v>
      </c>
      <c r="B1" s="16" t="s">
        <v>28</v>
      </c>
    </row>
    <row r="2" spans="1:8">
      <c r="A2" s="16" t="s">
        <v>21</v>
      </c>
      <c r="B2" s="12">
        <v>46.07</v>
      </c>
    </row>
    <row r="4" spans="1:8">
      <c r="A4" s="54" t="s">
        <v>21</v>
      </c>
      <c r="B4" s="55"/>
      <c r="C4" s="55"/>
      <c r="D4" s="55"/>
      <c r="E4" s="55"/>
      <c r="F4" s="55"/>
      <c r="G4" s="55"/>
      <c r="H4" s="56"/>
    </row>
    <row r="5" spans="1:8">
      <c r="A5" s="57" t="s">
        <v>29</v>
      </c>
      <c r="B5" s="55"/>
      <c r="C5" s="56"/>
      <c r="D5" s="58" t="s">
        <v>22</v>
      </c>
      <c r="E5" s="58" t="s">
        <v>23</v>
      </c>
      <c r="F5" s="58" t="s">
        <v>24</v>
      </c>
      <c r="G5" s="60" t="s">
        <v>30</v>
      </c>
      <c r="H5" s="60" t="s">
        <v>31</v>
      </c>
    </row>
    <row r="6" spans="1:8">
      <c r="A6" s="17" t="s">
        <v>2</v>
      </c>
      <c r="B6" s="17" t="s">
        <v>27</v>
      </c>
      <c r="C6" s="17" t="s">
        <v>5</v>
      </c>
      <c r="D6" s="59"/>
      <c r="E6" s="59"/>
      <c r="F6" s="59"/>
      <c r="G6" s="61"/>
      <c r="H6" s="61"/>
    </row>
    <row r="7" spans="1:8">
      <c r="A7" s="32" t="s">
        <v>4</v>
      </c>
      <c r="B7" s="40">
        <v>-0.33333333333333331</v>
      </c>
      <c r="C7" s="11">
        <v>2</v>
      </c>
      <c r="D7" s="13"/>
      <c r="E7" s="13"/>
      <c r="F7" s="13"/>
      <c r="G7" s="11" t="e">
        <f>(C7*1000*AVERAGE(D7:F7))/$B$2</f>
        <v>#DIV/0!</v>
      </c>
      <c r="H7" s="14" t="e">
        <f>(C7*1000*STDEV(D7:F7))/$B$2</f>
        <v>#DIV/0!</v>
      </c>
    </row>
    <row r="8" spans="1:8">
      <c r="A8" s="34">
        <v>0</v>
      </c>
      <c r="B8" s="41">
        <v>0</v>
      </c>
      <c r="C8" s="11">
        <v>2</v>
      </c>
      <c r="D8" s="13"/>
      <c r="E8" s="13"/>
      <c r="F8" s="13"/>
      <c r="G8" s="11" t="e">
        <f t="shared" ref="G8:G13" si="0">(C8*1000*AVERAGE(D8:F8))/$B$2</f>
        <v>#DIV/0!</v>
      </c>
      <c r="H8" s="14" t="e">
        <f t="shared" ref="H8:H13" si="1">(C8*1000*STDEV(D8:F8))/$B$2</f>
        <v>#DIV/0!</v>
      </c>
    </row>
    <row r="9" spans="1:8">
      <c r="A9" s="34">
        <v>1</v>
      </c>
      <c r="B9" s="41">
        <v>5.666666666666667</v>
      </c>
      <c r="C9" s="11">
        <v>2</v>
      </c>
      <c r="D9" s="13"/>
      <c r="E9" s="13"/>
      <c r="F9" s="13"/>
      <c r="G9" s="11" t="e">
        <f t="shared" si="0"/>
        <v>#DIV/0!</v>
      </c>
      <c r="H9" s="14" t="e">
        <f t="shared" si="1"/>
        <v>#DIV/0!</v>
      </c>
    </row>
    <row r="10" spans="1:8">
      <c r="A10" s="34">
        <v>2</v>
      </c>
      <c r="B10" s="41">
        <v>11.666666666666666</v>
      </c>
      <c r="C10" s="11">
        <v>2</v>
      </c>
      <c r="D10" s="13"/>
      <c r="E10" s="13"/>
      <c r="F10" s="13"/>
      <c r="G10" s="11" t="e">
        <f t="shared" si="0"/>
        <v>#DIV/0!</v>
      </c>
      <c r="H10" s="14" t="e">
        <f t="shared" si="1"/>
        <v>#DIV/0!</v>
      </c>
    </row>
    <row r="11" spans="1:8">
      <c r="A11" s="34">
        <v>3</v>
      </c>
      <c r="B11" s="41">
        <v>24</v>
      </c>
      <c r="C11" s="11">
        <v>2</v>
      </c>
      <c r="D11" s="13"/>
      <c r="E11" s="13"/>
      <c r="F11" s="13"/>
      <c r="G11" s="11" t="e">
        <f t="shared" si="0"/>
        <v>#DIV/0!</v>
      </c>
      <c r="H11" s="14" t="e">
        <f t="shared" si="1"/>
        <v>#DIV/0!</v>
      </c>
    </row>
    <row r="12" spans="1:8">
      <c r="A12" s="34">
        <v>4</v>
      </c>
      <c r="B12" s="41">
        <v>48</v>
      </c>
      <c r="C12" s="11">
        <v>2</v>
      </c>
      <c r="D12" s="13"/>
      <c r="E12" s="13"/>
      <c r="F12" s="13"/>
      <c r="G12" s="11" t="e">
        <f t="shared" si="0"/>
        <v>#DIV/0!</v>
      </c>
      <c r="H12" s="14" t="e">
        <f t="shared" si="1"/>
        <v>#DIV/0!</v>
      </c>
    </row>
    <row r="13" spans="1:8">
      <c r="A13" s="34">
        <v>5</v>
      </c>
      <c r="B13" s="41">
        <v>100</v>
      </c>
      <c r="C13" s="11">
        <v>2</v>
      </c>
      <c r="D13" s="13"/>
      <c r="E13" s="13"/>
      <c r="F13" s="13"/>
      <c r="G13" s="11" t="e">
        <f t="shared" si="0"/>
        <v>#DIV/0!</v>
      </c>
      <c r="H13" s="14" t="e">
        <f t="shared" si="1"/>
        <v>#DIV/0!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3" sqref="A3:D9"/>
    </sheetView>
  </sheetViews>
  <sheetFormatPr baseColWidth="10" defaultColWidth="8.83203125" defaultRowHeight="14" x14ac:dyDescent="0"/>
  <cols>
    <col min="1" max="3" width="8.83203125" style="2"/>
    <col min="4" max="4" width="9.1640625" style="2" bestFit="1" customWidth="1"/>
    <col min="5" max="5" width="11.33203125" style="2" bestFit="1" customWidth="1"/>
    <col min="6" max="7" width="8.83203125" style="2"/>
    <col min="8" max="8" width="15" style="2" bestFit="1" customWidth="1"/>
    <col min="9" max="9" width="10.6640625" style="2" bestFit="1" customWidth="1"/>
    <col min="10" max="16384" width="8.83203125" style="2"/>
  </cols>
  <sheetData>
    <row r="1" spans="1:4">
      <c r="A1" s="49" t="s">
        <v>2</v>
      </c>
      <c r="B1" s="49" t="s">
        <v>78</v>
      </c>
      <c r="C1" s="49" t="s">
        <v>78</v>
      </c>
      <c r="D1" s="49" t="s">
        <v>3</v>
      </c>
    </row>
    <row r="2" spans="1:4">
      <c r="A2" s="50"/>
      <c r="B2" s="50"/>
      <c r="C2" s="50"/>
      <c r="D2" s="50"/>
    </row>
    <row r="3" spans="1:4">
      <c r="A3" s="22" t="s">
        <v>4</v>
      </c>
      <c r="B3" s="32">
        <v>-20</v>
      </c>
      <c r="C3" s="33">
        <v>-20</v>
      </c>
      <c r="D3" s="40">
        <f>C3/60</f>
        <v>-0.33333333333333331</v>
      </c>
    </row>
    <row r="4" spans="1:4">
      <c r="A4" s="1">
        <v>0</v>
      </c>
      <c r="B4" s="34">
        <v>0</v>
      </c>
      <c r="C4" s="35">
        <v>0</v>
      </c>
      <c r="D4" s="40">
        <f t="shared" ref="D4:D9" si="0">C4/60</f>
        <v>0</v>
      </c>
    </row>
    <row r="5" spans="1:4">
      <c r="A5" s="1">
        <v>1</v>
      </c>
      <c r="B5" s="34">
        <v>340</v>
      </c>
      <c r="C5" s="35">
        <f>C4+B5</f>
        <v>340</v>
      </c>
      <c r="D5" s="40">
        <f t="shared" si="0"/>
        <v>5.666666666666667</v>
      </c>
    </row>
    <row r="6" spans="1:4">
      <c r="A6" s="1">
        <v>2</v>
      </c>
      <c r="B6" s="34">
        <v>360</v>
      </c>
      <c r="C6" s="35">
        <f t="shared" ref="C6:C8" si="1">C5+B6</f>
        <v>700</v>
      </c>
      <c r="D6" s="40">
        <f t="shared" si="0"/>
        <v>11.666666666666666</v>
      </c>
    </row>
    <row r="7" spans="1:4">
      <c r="A7" s="1">
        <v>3</v>
      </c>
      <c r="B7" s="34">
        <v>740</v>
      </c>
      <c r="C7" s="35">
        <f t="shared" si="1"/>
        <v>1440</v>
      </c>
      <c r="D7" s="40">
        <f t="shared" si="0"/>
        <v>24</v>
      </c>
    </row>
    <row r="8" spans="1:4">
      <c r="A8" s="1">
        <v>4</v>
      </c>
      <c r="B8" s="34">
        <v>1440</v>
      </c>
      <c r="C8" s="35">
        <f t="shared" si="1"/>
        <v>2880</v>
      </c>
      <c r="D8" s="40">
        <f t="shared" si="0"/>
        <v>48</v>
      </c>
    </row>
    <row r="9" spans="1:4">
      <c r="A9" s="1">
        <v>5</v>
      </c>
      <c r="B9" s="34">
        <v>3120</v>
      </c>
      <c r="C9" s="35">
        <f>C8+B9</f>
        <v>6000</v>
      </c>
      <c r="D9" s="40">
        <f t="shared" si="0"/>
        <v>100</v>
      </c>
    </row>
    <row r="16" spans="1:4">
      <c r="A16" s="48" t="s">
        <v>80</v>
      </c>
      <c r="B16" s="48"/>
      <c r="C16" s="48"/>
    </row>
    <row r="18" spans="1:7">
      <c r="A18" s="48" t="s">
        <v>81</v>
      </c>
      <c r="B18" s="48"/>
      <c r="C18" s="48"/>
      <c r="D18" s="48" t="s">
        <v>82</v>
      </c>
      <c r="E18" s="48"/>
      <c r="F18" s="48"/>
      <c r="G18" s="48"/>
    </row>
    <row r="21" spans="1:7">
      <c r="A21" s="48" t="s">
        <v>83</v>
      </c>
      <c r="B21" s="48"/>
      <c r="C21" s="48"/>
      <c r="D21" s="2" t="s">
        <v>88</v>
      </c>
      <c r="E21" s="2" t="s">
        <v>25</v>
      </c>
    </row>
    <row r="22" spans="1:7">
      <c r="A22" s="48" t="s">
        <v>84</v>
      </c>
      <c r="B22" s="48"/>
      <c r="C22" s="48"/>
      <c r="D22" s="2" t="s">
        <v>88</v>
      </c>
      <c r="E22" s="2" t="s">
        <v>15</v>
      </c>
    </row>
  </sheetData>
  <mergeCells count="9">
    <mergeCell ref="A18:C18"/>
    <mergeCell ref="D18:G18"/>
    <mergeCell ref="A21:C21"/>
    <mergeCell ref="A22:C22"/>
    <mergeCell ref="A1:A2"/>
    <mergeCell ref="D1:D2"/>
    <mergeCell ref="B1:B2"/>
    <mergeCell ref="C1:C2"/>
    <mergeCell ref="A16:C1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10" sqref="F10"/>
    </sheetView>
  </sheetViews>
  <sheetFormatPr baseColWidth="10" defaultColWidth="8.83203125" defaultRowHeight="14" x14ac:dyDescent="0"/>
  <cols>
    <col min="1" max="16384" width="8.83203125" style="2"/>
  </cols>
  <sheetData>
    <row r="1" spans="1:10">
      <c r="A1" s="49" t="s">
        <v>2</v>
      </c>
      <c r="B1" s="49" t="s">
        <v>78</v>
      </c>
      <c r="C1" s="49" t="s">
        <v>78</v>
      </c>
      <c r="D1" s="49" t="s">
        <v>3</v>
      </c>
      <c r="E1" s="49" t="s">
        <v>5</v>
      </c>
      <c r="F1" s="49" t="s">
        <v>7</v>
      </c>
      <c r="G1" s="47" t="s">
        <v>8</v>
      </c>
      <c r="H1" s="44" t="s">
        <v>9</v>
      </c>
      <c r="I1" s="3" t="s">
        <v>10</v>
      </c>
      <c r="J1" s="36" t="s">
        <v>10</v>
      </c>
    </row>
    <row r="2" spans="1:10">
      <c r="A2" s="50"/>
      <c r="B2" s="50"/>
      <c r="C2" s="50"/>
      <c r="D2" s="50"/>
      <c r="E2" s="50"/>
      <c r="F2" s="50"/>
      <c r="G2" s="47"/>
      <c r="H2" s="44"/>
      <c r="I2" s="4" t="s">
        <v>11</v>
      </c>
      <c r="J2" s="37" t="s">
        <v>6</v>
      </c>
    </row>
    <row r="3" spans="1:10">
      <c r="A3" s="25" t="s">
        <v>4</v>
      </c>
      <c r="B3" s="32">
        <v>-20</v>
      </c>
      <c r="C3" s="33">
        <v>-20</v>
      </c>
      <c r="D3" s="40">
        <f>C3/60</f>
        <v>-0.33333333333333331</v>
      </c>
      <c r="E3" s="25">
        <v>1</v>
      </c>
      <c r="F3" s="29">
        <v>0.35299999999999998</v>
      </c>
      <c r="G3" s="29">
        <v>0.35299999999999998</v>
      </c>
      <c r="H3" s="29">
        <v>0.35299999999999998</v>
      </c>
      <c r="I3" s="30">
        <f>E3*(AVERAGE(F3:H3)*1.6007-0.0118)</f>
        <v>0.55324709999999999</v>
      </c>
      <c r="J3" s="38">
        <f>E3*(STDEV(F3:H3)*1.6007)</f>
        <v>0</v>
      </c>
    </row>
    <row r="4" spans="1:10">
      <c r="A4" s="25">
        <v>0</v>
      </c>
      <c r="B4" s="34">
        <v>0</v>
      </c>
      <c r="C4" s="35">
        <v>0</v>
      </c>
      <c r="D4" s="40">
        <f t="shared" ref="D4:D9" si="0">C4/60</f>
        <v>0</v>
      </c>
      <c r="E4" s="25">
        <v>10</v>
      </c>
      <c r="F4" s="29">
        <v>4.8000000000000001E-2</v>
      </c>
      <c r="G4" s="29">
        <v>4.8000000000000001E-2</v>
      </c>
      <c r="H4" s="29">
        <v>4.2999999999999997E-2</v>
      </c>
      <c r="I4" s="30">
        <f t="shared" ref="I4:I9" si="1">E4*(AVERAGE(F4:H4)*1.6007-0.0118)</f>
        <v>0.62365766666666678</v>
      </c>
      <c r="J4" s="38">
        <f t="shared" ref="J4:J9" si="2">E4*(STDEV(F4:H4)*1.6007)</f>
        <v>4.6208228794591744E-2</v>
      </c>
    </row>
    <row r="5" spans="1:10">
      <c r="A5" s="25">
        <v>1</v>
      </c>
      <c r="B5" s="34">
        <v>340</v>
      </c>
      <c r="C5" s="35">
        <f>C4+B5</f>
        <v>340</v>
      </c>
      <c r="D5" s="40">
        <f t="shared" si="0"/>
        <v>5.666666666666667</v>
      </c>
      <c r="E5" s="25">
        <v>1</v>
      </c>
      <c r="F5" s="29">
        <v>0.20599999999999999</v>
      </c>
      <c r="G5" s="29">
        <v>0.20599999999999999</v>
      </c>
      <c r="H5" s="29">
        <v>0.20599999999999999</v>
      </c>
      <c r="I5" s="30">
        <f t="shared" si="1"/>
        <v>0.31794420000000001</v>
      </c>
      <c r="J5" s="38">
        <f t="shared" si="2"/>
        <v>0</v>
      </c>
    </row>
    <row r="6" spans="1:10">
      <c r="A6" s="25">
        <v>2</v>
      </c>
      <c r="B6" s="34">
        <v>360</v>
      </c>
      <c r="C6" s="35">
        <f t="shared" ref="C6:C8" si="3">C5+B6</f>
        <v>700</v>
      </c>
      <c r="D6" s="40">
        <f t="shared" si="0"/>
        <v>11.666666666666666</v>
      </c>
      <c r="E6" s="25">
        <v>1</v>
      </c>
      <c r="F6" s="29">
        <v>0.222</v>
      </c>
      <c r="G6" s="29">
        <v>0.222</v>
      </c>
      <c r="H6" s="29">
        <v>0.222</v>
      </c>
      <c r="I6" s="30">
        <f t="shared" si="1"/>
        <v>0.34355540000000001</v>
      </c>
      <c r="J6" s="38">
        <f t="shared" si="2"/>
        <v>0</v>
      </c>
    </row>
    <row r="7" spans="1:10">
      <c r="A7" s="25">
        <v>3</v>
      </c>
      <c r="B7" s="34">
        <v>740</v>
      </c>
      <c r="C7" s="35">
        <f t="shared" si="3"/>
        <v>1440</v>
      </c>
      <c r="D7" s="40">
        <f t="shared" si="0"/>
        <v>24</v>
      </c>
      <c r="E7" s="25">
        <v>10</v>
      </c>
      <c r="F7" s="29">
        <v>6.6000000000000003E-2</v>
      </c>
      <c r="G7" s="29">
        <v>6.8000000000000005E-2</v>
      </c>
      <c r="H7" s="29">
        <v>6.7000000000000004E-2</v>
      </c>
      <c r="I7" s="30">
        <f t="shared" si="1"/>
        <v>0.95446900000000001</v>
      </c>
      <c r="J7" s="38">
        <f t="shared" si="2"/>
        <v>1.6007000000000014E-2</v>
      </c>
    </row>
    <row r="8" spans="1:10">
      <c r="A8" s="25">
        <v>4</v>
      </c>
      <c r="B8" s="34">
        <v>1440</v>
      </c>
      <c r="C8" s="35">
        <f t="shared" si="3"/>
        <v>2880</v>
      </c>
      <c r="D8" s="40">
        <f t="shared" si="0"/>
        <v>48</v>
      </c>
      <c r="E8" s="25">
        <v>10</v>
      </c>
      <c r="F8" s="29">
        <v>3.5999999999999997E-2</v>
      </c>
      <c r="G8" s="29">
        <v>3.5999999999999997E-2</v>
      </c>
      <c r="H8" s="29">
        <v>3.7999999999999999E-2</v>
      </c>
      <c r="I8" s="30">
        <f t="shared" si="1"/>
        <v>0.46892333333333325</v>
      </c>
      <c r="J8" s="38">
        <f t="shared" si="2"/>
        <v>1.8483291517836696E-2</v>
      </c>
    </row>
    <row r="9" spans="1:10">
      <c r="A9" s="25">
        <v>5</v>
      </c>
      <c r="B9" s="34">
        <v>3120</v>
      </c>
      <c r="C9" s="35">
        <f>C8+B9</f>
        <v>6000</v>
      </c>
      <c r="D9" s="40">
        <f t="shared" si="0"/>
        <v>100</v>
      </c>
      <c r="E9" s="25">
        <v>1</v>
      </c>
      <c r="F9" s="29">
        <v>0.315</v>
      </c>
      <c r="G9" s="29">
        <v>0.315</v>
      </c>
      <c r="H9" s="29">
        <v>0.315</v>
      </c>
      <c r="I9" s="30">
        <f t="shared" si="1"/>
        <v>0.49242049999999998</v>
      </c>
      <c r="J9" s="38">
        <f t="shared" si="2"/>
        <v>0</v>
      </c>
    </row>
  </sheetData>
  <mergeCells count="8">
    <mergeCell ref="A1:A2"/>
    <mergeCell ref="B1:B2"/>
    <mergeCell ref="C1:C2"/>
    <mergeCell ref="D1:D2"/>
    <mergeCell ref="H1:H2"/>
    <mergeCell ref="E1:E2"/>
    <mergeCell ref="F1:F2"/>
    <mergeCell ref="G1:G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J3" sqref="J3:K9"/>
    </sheetView>
  </sheetViews>
  <sheetFormatPr baseColWidth="10" defaultColWidth="8.83203125" defaultRowHeight="14" x14ac:dyDescent="0"/>
  <cols>
    <col min="1" max="1" width="16.83203125" style="2" bestFit="1" customWidth="1"/>
    <col min="2" max="13" width="8.83203125" style="2"/>
    <col min="14" max="15" width="10.1640625" style="2" bestFit="1" customWidth="1"/>
    <col min="16" max="16384" width="8.83203125" style="2"/>
  </cols>
  <sheetData>
    <row r="1" spans="1:21">
      <c r="A1" s="47" t="s">
        <v>18</v>
      </c>
      <c r="B1" s="47"/>
      <c r="D1" s="53" t="s">
        <v>2</v>
      </c>
      <c r="E1" s="49" t="s">
        <v>3</v>
      </c>
      <c r="F1" s="47" t="s">
        <v>89</v>
      </c>
      <c r="G1" s="47"/>
      <c r="H1" s="47"/>
      <c r="I1" s="47"/>
      <c r="J1" s="47" t="s">
        <v>19</v>
      </c>
      <c r="K1" s="47"/>
      <c r="L1" s="47"/>
      <c r="M1" s="47"/>
      <c r="N1" s="51" t="s">
        <v>20</v>
      </c>
      <c r="O1" s="45"/>
      <c r="P1" s="45"/>
      <c r="Q1" s="52"/>
      <c r="R1" s="47" t="s">
        <v>32</v>
      </c>
      <c r="S1" s="47"/>
      <c r="T1" s="47"/>
      <c r="U1" s="47"/>
    </row>
    <row r="2" spans="1:21">
      <c r="A2" s="47" t="s">
        <v>12</v>
      </c>
      <c r="B2" s="47"/>
      <c r="D2" s="53"/>
      <c r="E2" s="50"/>
      <c r="F2" s="9" t="s">
        <v>25</v>
      </c>
      <c r="G2" s="9" t="s">
        <v>6</v>
      </c>
      <c r="H2" s="9" t="s">
        <v>25</v>
      </c>
      <c r="I2" s="9" t="s">
        <v>6</v>
      </c>
      <c r="J2" s="9" t="s">
        <v>25</v>
      </c>
      <c r="K2" s="9" t="s">
        <v>6</v>
      </c>
      <c r="L2" s="9" t="s">
        <v>25</v>
      </c>
      <c r="M2" s="9" t="s">
        <v>6</v>
      </c>
      <c r="N2" s="9" t="s">
        <v>25</v>
      </c>
      <c r="O2" s="9" t="s">
        <v>6</v>
      </c>
      <c r="P2" s="9" t="s">
        <v>25</v>
      </c>
      <c r="Q2" s="9" t="s">
        <v>6</v>
      </c>
      <c r="R2" s="9" t="s">
        <v>25</v>
      </c>
      <c r="S2" s="9" t="s">
        <v>6</v>
      </c>
      <c r="T2" s="9" t="s">
        <v>25</v>
      </c>
      <c r="U2" s="9" t="s">
        <v>6</v>
      </c>
    </row>
    <row r="3" spans="1:21">
      <c r="A3" s="47" t="s">
        <v>13</v>
      </c>
      <c r="B3" s="9" t="s">
        <v>15</v>
      </c>
      <c r="D3" s="25" t="s">
        <v>4</v>
      </c>
      <c r="E3" s="40">
        <v>-0.33333333333333331</v>
      </c>
      <c r="F3" s="40">
        <v>54.921999999999997</v>
      </c>
      <c r="G3" s="40">
        <v>1.2470000000000001</v>
      </c>
      <c r="H3" s="40">
        <f>F3</f>
        <v>54.921999999999997</v>
      </c>
      <c r="I3" s="40">
        <f>G3</f>
        <v>1.2470000000000001</v>
      </c>
      <c r="J3" s="40">
        <v>0.54766133806986383</v>
      </c>
      <c r="K3" s="40">
        <v>3.3914858606837177E-2</v>
      </c>
      <c r="L3" s="8">
        <f>J3</f>
        <v>0.54766133806986383</v>
      </c>
      <c r="M3" s="8">
        <f>K3</f>
        <v>3.3914858606837177E-2</v>
      </c>
      <c r="N3" s="40">
        <v>1.665278934221482</v>
      </c>
      <c r="O3" s="40">
        <v>5.7686954456915067E-2</v>
      </c>
      <c r="P3" s="8">
        <f>N3</f>
        <v>1.665278934221482</v>
      </c>
      <c r="Q3" s="8">
        <f>O3</f>
        <v>5.7686954456915067E-2</v>
      </c>
      <c r="R3" s="33">
        <v>0</v>
      </c>
      <c r="S3" s="33">
        <v>0</v>
      </c>
      <c r="T3" s="8">
        <f>R3</f>
        <v>0</v>
      </c>
      <c r="U3" s="8">
        <f>S3</f>
        <v>0</v>
      </c>
    </row>
    <row r="4" spans="1:21">
      <c r="A4" s="47"/>
      <c r="B4" s="9" t="s">
        <v>16</v>
      </c>
      <c r="D4" s="25">
        <v>0</v>
      </c>
      <c r="E4" s="40">
        <v>0</v>
      </c>
      <c r="F4" s="41">
        <v>54.762</v>
      </c>
      <c r="G4" s="41">
        <v>0.13600000000000001</v>
      </c>
      <c r="H4" s="40">
        <f t="shared" ref="H4:H9" si="0">F4</f>
        <v>54.762</v>
      </c>
      <c r="I4" s="40">
        <f t="shared" ref="I4:I9" si="1">G4</f>
        <v>0.13600000000000001</v>
      </c>
      <c r="J4" s="41">
        <v>0.59206631142687982</v>
      </c>
      <c r="K4" s="41">
        <v>1.2818611660515681E-2</v>
      </c>
      <c r="L4" s="8">
        <f t="shared" ref="L4:L9" si="2">J4</f>
        <v>0.59206631142687982</v>
      </c>
      <c r="M4" s="8">
        <f t="shared" ref="M4:M9" si="3">K4</f>
        <v>1.2818611660515681E-2</v>
      </c>
      <c r="N4" s="41">
        <v>2.9086872051068555</v>
      </c>
      <c r="O4" s="41">
        <v>5.0875111795235566E-2</v>
      </c>
      <c r="P4" s="8">
        <f t="shared" ref="P4:P9" si="4">N4</f>
        <v>2.9086872051068555</v>
      </c>
      <c r="Q4" s="8">
        <f t="shared" ref="Q4:Q8" si="5">O4</f>
        <v>5.0875111795235566E-2</v>
      </c>
      <c r="R4" s="35">
        <v>0</v>
      </c>
      <c r="S4" s="35">
        <v>0</v>
      </c>
      <c r="T4" s="8">
        <f t="shared" ref="T4:T9" si="6">R4</f>
        <v>0</v>
      </c>
      <c r="U4" s="8">
        <f t="shared" ref="U4:U8" si="7">S4</f>
        <v>0</v>
      </c>
    </row>
    <row r="5" spans="1:21">
      <c r="A5" s="10" t="s">
        <v>14</v>
      </c>
      <c r="B5" s="10">
        <v>180.16</v>
      </c>
      <c r="D5" s="25">
        <v>1</v>
      </c>
      <c r="E5" s="40">
        <v>5.666666666666667</v>
      </c>
      <c r="F5" s="40">
        <v>54.252000000000002</v>
      </c>
      <c r="G5" s="40">
        <v>0.52100000000000002</v>
      </c>
      <c r="H5" s="40">
        <f t="shared" si="0"/>
        <v>54.252000000000002</v>
      </c>
      <c r="I5" s="40">
        <f t="shared" si="1"/>
        <v>0.52100000000000002</v>
      </c>
      <c r="J5" s="40">
        <v>0.55506216696269994</v>
      </c>
      <c r="K5" s="40">
        <v>2.2202486678507972E-2</v>
      </c>
      <c r="L5" s="8">
        <f t="shared" si="2"/>
        <v>0.55506216696269994</v>
      </c>
      <c r="M5" s="8">
        <f t="shared" si="3"/>
        <v>2.2202486678507972E-2</v>
      </c>
      <c r="N5" s="40">
        <v>3.1529281154593396</v>
      </c>
      <c r="O5" s="40">
        <v>5.0875111795235566E-2</v>
      </c>
      <c r="P5" s="8">
        <f t="shared" si="4"/>
        <v>3.1529281154593396</v>
      </c>
      <c r="Q5" s="8">
        <f t="shared" si="5"/>
        <v>5.0875111795235566E-2</v>
      </c>
      <c r="R5" s="33">
        <v>0</v>
      </c>
      <c r="S5" s="33">
        <v>0</v>
      </c>
      <c r="T5" s="8">
        <f t="shared" si="6"/>
        <v>0</v>
      </c>
      <c r="U5" s="8">
        <f t="shared" si="7"/>
        <v>0</v>
      </c>
    </row>
    <row r="6" spans="1:21">
      <c r="A6" s="10" t="s">
        <v>17</v>
      </c>
      <c r="B6" s="10">
        <v>180.16</v>
      </c>
      <c r="D6" s="25">
        <v>2</v>
      </c>
      <c r="E6" s="40">
        <v>11.666666666666666</v>
      </c>
      <c r="F6" s="41">
        <v>51.78</v>
      </c>
      <c r="G6" s="41">
        <v>0.32100000000000001</v>
      </c>
      <c r="H6" s="40">
        <f t="shared" si="0"/>
        <v>51.78</v>
      </c>
      <c r="I6" s="40">
        <f t="shared" si="1"/>
        <v>0.32100000000000001</v>
      </c>
      <c r="J6" s="41">
        <v>0.76228537596210777</v>
      </c>
      <c r="K6" s="41">
        <v>2.5637223321031362E-2</v>
      </c>
      <c r="L6" s="8">
        <f t="shared" si="2"/>
        <v>0.76228537596210777</v>
      </c>
      <c r="M6" s="8">
        <f t="shared" si="3"/>
        <v>2.5637223321031362E-2</v>
      </c>
      <c r="N6" s="41">
        <v>3.6525117957257844</v>
      </c>
      <c r="O6" s="41">
        <v>3.845796963794347E-2</v>
      </c>
      <c r="P6" s="8">
        <f t="shared" si="4"/>
        <v>3.6525117957257844</v>
      </c>
      <c r="Q6" s="8">
        <f t="shared" si="5"/>
        <v>3.845796963794347E-2</v>
      </c>
      <c r="R6" s="35">
        <v>0</v>
      </c>
      <c r="S6" s="35">
        <v>0</v>
      </c>
      <c r="T6" s="8">
        <f t="shared" si="6"/>
        <v>0</v>
      </c>
      <c r="U6" s="8">
        <f t="shared" si="7"/>
        <v>0</v>
      </c>
    </row>
    <row r="7" spans="1:21">
      <c r="A7" s="21" t="s">
        <v>77</v>
      </c>
      <c r="B7" s="21">
        <v>46.03</v>
      </c>
      <c r="D7" s="25">
        <v>3</v>
      </c>
      <c r="E7" s="40">
        <v>24</v>
      </c>
      <c r="F7" s="40">
        <v>44.323999999999998</v>
      </c>
      <c r="G7" s="40">
        <v>0.214</v>
      </c>
      <c r="H7" s="40">
        <f t="shared" si="0"/>
        <v>44.323999999999998</v>
      </c>
      <c r="I7" s="40">
        <f t="shared" si="1"/>
        <v>0.214</v>
      </c>
      <c r="J7" s="40">
        <v>3.0565423327412673</v>
      </c>
      <c r="K7" s="40">
        <v>3.3914858606837212E-2</v>
      </c>
      <c r="L7" s="8">
        <f t="shared" si="2"/>
        <v>3.0565423327412673</v>
      </c>
      <c r="M7" s="8">
        <f t="shared" si="3"/>
        <v>3.3914858606837212E-2</v>
      </c>
      <c r="N7" s="40">
        <v>8.3485983902303644</v>
      </c>
      <c r="O7" s="40">
        <v>1.9228984818971735E-2</v>
      </c>
      <c r="P7" s="8">
        <f t="shared" si="4"/>
        <v>8.3485983902303644</v>
      </c>
      <c r="Q7" s="8">
        <f t="shared" si="5"/>
        <v>1.9228984818971735E-2</v>
      </c>
      <c r="R7" s="33">
        <v>0</v>
      </c>
      <c r="S7" s="33">
        <v>0</v>
      </c>
      <c r="T7" s="8">
        <f t="shared" si="6"/>
        <v>0</v>
      </c>
      <c r="U7" s="8">
        <f t="shared" si="7"/>
        <v>0</v>
      </c>
    </row>
    <row r="8" spans="1:21">
      <c r="A8" s="10" t="s">
        <v>20</v>
      </c>
      <c r="B8" s="10">
        <v>60.05</v>
      </c>
      <c r="D8" s="25">
        <v>4</v>
      </c>
      <c r="E8" s="40">
        <v>48</v>
      </c>
      <c r="F8" s="41">
        <v>41.281999999999996</v>
      </c>
      <c r="G8" s="41">
        <v>0.35</v>
      </c>
      <c r="H8" s="40">
        <f t="shared" si="0"/>
        <v>41.281999999999996</v>
      </c>
      <c r="I8" s="40">
        <f t="shared" si="1"/>
        <v>0.35</v>
      </c>
      <c r="J8" s="41">
        <v>4.2554766133806989</v>
      </c>
      <c r="K8" s="41">
        <v>1.2818611660515681E-2</v>
      </c>
      <c r="L8" s="8">
        <f t="shared" si="2"/>
        <v>4.2554766133806989</v>
      </c>
      <c r="M8" s="8">
        <f t="shared" si="3"/>
        <v>1.2818611660515681E-2</v>
      </c>
      <c r="N8" s="41">
        <v>9.0924229808492925</v>
      </c>
      <c r="O8" s="41">
        <v>0.11537390891383041</v>
      </c>
      <c r="P8" s="8">
        <f t="shared" si="4"/>
        <v>9.0924229808492925</v>
      </c>
      <c r="Q8" s="8">
        <f t="shared" si="5"/>
        <v>0.11537390891383041</v>
      </c>
      <c r="R8" s="35">
        <v>0</v>
      </c>
      <c r="S8" s="35">
        <v>0</v>
      </c>
      <c r="T8" s="8">
        <f t="shared" si="6"/>
        <v>0</v>
      </c>
      <c r="U8" s="8">
        <f t="shared" si="7"/>
        <v>0</v>
      </c>
    </row>
    <row r="9" spans="1:21">
      <c r="A9" s="21" t="s">
        <v>34</v>
      </c>
      <c r="B9" s="21">
        <v>74.08</v>
      </c>
      <c r="D9" s="25">
        <v>5</v>
      </c>
      <c r="E9" s="40">
        <v>100</v>
      </c>
      <c r="F9" s="40">
        <v>42.735999999999997</v>
      </c>
      <c r="G9" s="40">
        <v>0.55500000000000005</v>
      </c>
      <c r="H9" s="40">
        <f t="shared" si="0"/>
        <v>42.735999999999997</v>
      </c>
      <c r="I9" s="40">
        <f t="shared" si="1"/>
        <v>0.55500000000000005</v>
      </c>
      <c r="J9" s="40">
        <v>5.6542332741267023</v>
      </c>
      <c r="K9" s="40">
        <v>0.93575865121764878</v>
      </c>
      <c r="L9" s="8">
        <f t="shared" si="2"/>
        <v>5.6542332741267023</v>
      </c>
      <c r="M9" s="8">
        <f t="shared" si="3"/>
        <v>0.93575865121764878</v>
      </c>
      <c r="N9" s="40">
        <v>9.3588676103247295</v>
      </c>
      <c r="O9" s="40">
        <v>0.11537390891382933</v>
      </c>
      <c r="P9" s="8">
        <f t="shared" si="4"/>
        <v>9.3588676103247295</v>
      </c>
      <c r="Q9" s="8">
        <f>O9</f>
        <v>0.11537390891382933</v>
      </c>
      <c r="R9" s="33">
        <v>0</v>
      </c>
      <c r="S9" s="33">
        <v>0</v>
      </c>
      <c r="T9" s="8">
        <f t="shared" si="6"/>
        <v>0</v>
      </c>
      <c r="U9" s="8">
        <f>S9</f>
        <v>0</v>
      </c>
    </row>
    <row r="10" spans="1:21">
      <c r="A10" s="21" t="s">
        <v>33</v>
      </c>
      <c r="B10" s="21">
        <v>88.11</v>
      </c>
    </row>
    <row r="11" spans="1:21">
      <c r="A11" s="10" t="s">
        <v>19</v>
      </c>
      <c r="B11" s="10">
        <v>90.08</v>
      </c>
      <c r="D11" s="53" t="s">
        <v>2</v>
      </c>
      <c r="E11" s="53" t="s">
        <v>27</v>
      </c>
      <c r="F11" s="47" t="s">
        <v>21</v>
      </c>
      <c r="G11" s="47"/>
      <c r="H11" s="47"/>
      <c r="I11" s="47"/>
      <c r="J11" s="47" t="s">
        <v>33</v>
      </c>
      <c r="K11" s="47"/>
      <c r="L11" s="47"/>
      <c r="M11" s="47"/>
      <c r="N11" s="51" t="s">
        <v>34</v>
      </c>
      <c r="O11" s="45"/>
      <c r="P11" s="45"/>
      <c r="Q11" s="52"/>
    </row>
    <row r="12" spans="1:21">
      <c r="A12" s="10" t="s">
        <v>21</v>
      </c>
      <c r="B12" s="10">
        <v>46.07</v>
      </c>
      <c r="D12" s="53"/>
      <c r="E12" s="53"/>
      <c r="F12" s="15" t="s">
        <v>25</v>
      </c>
      <c r="G12" s="15" t="s">
        <v>6</v>
      </c>
      <c r="H12" s="15" t="s">
        <v>25</v>
      </c>
      <c r="I12" s="15" t="s">
        <v>6</v>
      </c>
      <c r="J12" s="15" t="s">
        <v>25</v>
      </c>
      <c r="K12" s="15" t="s">
        <v>6</v>
      </c>
      <c r="L12" s="15" t="s">
        <v>25</v>
      </c>
      <c r="M12" s="15" t="s">
        <v>6</v>
      </c>
      <c r="N12" s="15" t="s">
        <v>25</v>
      </c>
      <c r="O12" s="15" t="s">
        <v>6</v>
      </c>
      <c r="P12" s="15" t="s">
        <v>25</v>
      </c>
      <c r="Q12" s="15" t="s">
        <v>6</v>
      </c>
    </row>
    <row r="13" spans="1:21">
      <c r="D13" s="25" t="s">
        <v>4</v>
      </c>
      <c r="E13" s="40">
        <v>-0.33333333333333331</v>
      </c>
      <c r="F13" s="33">
        <v>0</v>
      </c>
      <c r="G13" s="33">
        <v>0</v>
      </c>
      <c r="H13" s="8">
        <f>F13</f>
        <v>0</v>
      </c>
      <c r="I13" s="8">
        <f>G13</f>
        <v>0</v>
      </c>
      <c r="J13" s="33">
        <v>0</v>
      </c>
      <c r="K13" s="33">
        <v>0</v>
      </c>
      <c r="L13" s="8">
        <f>J13</f>
        <v>0</v>
      </c>
      <c r="M13" s="8">
        <f>K13</f>
        <v>0</v>
      </c>
      <c r="N13" s="33">
        <v>0</v>
      </c>
      <c r="O13" s="33">
        <v>0</v>
      </c>
      <c r="P13" s="8">
        <f>N13</f>
        <v>0</v>
      </c>
      <c r="Q13" s="8">
        <f>O13</f>
        <v>0</v>
      </c>
    </row>
    <row r="14" spans="1:21">
      <c r="D14" s="25">
        <v>0</v>
      </c>
      <c r="E14" s="40">
        <v>0</v>
      </c>
      <c r="F14" s="35">
        <v>0</v>
      </c>
      <c r="G14" s="35">
        <v>0</v>
      </c>
      <c r="H14" s="8">
        <f t="shared" ref="H14:H19" si="8">F14</f>
        <v>0</v>
      </c>
      <c r="I14" s="8">
        <f t="shared" ref="I14:I19" si="9">G14</f>
        <v>0</v>
      </c>
      <c r="J14" s="35">
        <v>0</v>
      </c>
      <c r="K14" s="35">
        <v>0</v>
      </c>
      <c r="L14" s="8">
        <f t="shared" ref="L14:L18" si="10">J14</f>
        <v>0</v>
      </c>
      <c r="M14" s="8">
        <f t="shared" ref="M14:M19" si="11">K14</f>
        <v>0</v>
      </c>
      <c r="N14" s="35">
        <v>0</v>
      </c>
      <c r="O14" s="35">
        <v>0</v>
      </c>
      <c r="P14" s="8">
        <f t="shared" ref="P14:P19" si="12">N14</f>
        <v>0</v>
      </c>
      <c r="Q14" s="8">
        <f t="shared" ref="Q14:Q19" si="13">O14</f>
        <v>0</v>
      </c>
    </row>
    <row r="15" spans="1:21">
      <c r="D15" s="25">
        <v>1</v>
      </c>
      <c r="E15" s="40">
        <v>5.666666666666667</v>
      </c>
      <c r="F15" s="33">
        <v>0</v>
      </c>
      <c r="G15" s="33">
        <v>0</v>
      </c>
      <c r="H15" s="8">
        <f t="shared" si="8"/>
        <v>0</v>
      </c>
      <c r="I15" s="8">
        <f t="shared" si="9"/>
        <v>0</v>
      </c>
      <c r="J15" s="33">
        <v>0</v>
      </c>
      <c r="K15" s="33">
        <v>0</v>
      </c>
      <c r="L15" s="8">
        <f t="shared" si="10"/>
        <v>0</v>
      </c>
      <c r="M15" s="8">
        <f t="shared" si="11"/>
        <v>0</v>
      </c>
      <c r="N15" s="33">
        <v>0</v>
      </c>
      <c r="O15" s="33">
        <v>0</v>
      </c>
      <c r="P15" s="8">
        <f t="shared" si="12"/>
        <v>0</v>
      </c>
      <c r="Q15" s="8">
        <f t="shared" si="13"/>
        <v>0</v>
      </c>
    </row>
    <row r="16" spans="1:21">
      <c r="D16" s="25">
        <v>2</v>
      </c>
      <c r="E16" s="40">
        <v>11.666666666666666</v>
      </c>
      <c r="F16" s="35">
        <v>0</v>
      </c>
      <c r="G16" s="35">
        <v>0</v>
      </c>
      <c r="H16" s="8">
        <f t="shared" si="8"/>
        <v>0</v>
      </c>
      <c r="I16" s="8">
        <f t="shared" si="9"/>
        <v>0</v>
      </c>
      <c r="J16" s="35">
        <v>0</v>
      </c>
      <c r="K16" s="35">
        <v>0</v>
      </c>
      <c r="L16" s="8">
        <f t="shared" si="10"/>
        <v>0</v>
      </c>
      <c r="M16" s="8">
        <f t="shared" si="11"/>
        <v>0</v>
      </c>
      <c r="N16" s="35">
        <v>0</v>
      </c>
      <c r="O16" s="35">
        <v>0</v>
      </c>
      <c r="P16" s="8">
        <f t="shared" si="12"/>
        <v>0</v>
      </c>
      <c r="Q16" s="8">
        <f t="shared" si="13"/>
        <v>0</v>
      </c>
    </row>
    <row r="17" spans="4:17">
      <c r="D17" s="25">
        <v>3</v>
      </c>
      <c r="E17" s="40">
        <v>24</v>
      </c>
      <c r="F17" s="33">
        <v>0</v>
      </c>
      <c r="G17" s="33">
        <v>0</v>
      </c>
      <c r="H17" s="8">
        <f t="shared" si="8"/>
        <v>0</v>
      </c>
      <c r="I17" s="8">
        <f t="shared" si="9"/>
        <v>0</v>
      </c>
      <c r="J17" s="33">
        <v>0</v>
      </c>
      <c r="K17" s="33">
        <v>0</v>
      </c>
      <c r="L17" s="8">
        <f t="shared" si="10"/>
        <v>0</v>
      </c>
      <c r="M17" s="8">
        <f t="shared" si="11"/>
        <v>0</v>
      </c>
      <c r="N17" s="33">
        <v>0</v>
      </c>
      <c r="O17" s="33">
        <v>0</v>
      </c>
      <c r="P17" s="8">
        <f t="shared" si="12"/>
        <v>0</v>
      </c>
      <c r="Q17" s="8">
        <f t="shared" si="13"/>
        <v>0</v>
      </c>
    </row>
    <row r="18" spans="4:17">
      <c r="D18" s="25">
        <v>4</v>
      </c>
      <c r="E18" s="40">
        <v>48</v>
      </c>
      <c r="F18" s="35">
        <v>0</v>
      </c>
      <c r="G18" s="35">
        <v>0</v>
      </c>
      <c r="H18" s="8">
        <f t="shared" si="8"/>
        <v>0</v>
      </c>
      <c r="I18" s="8">
        <f t="shared" si="9"/>
        <v>0</v>
      </c>
      <c r="J18" s="35">
        <v>0</v>
      </c>
      <c r="K18" s="35">
        <v>0</v>
      </c>
      <c r="L18" s="8">
        <f t="shared" si="10"/>
        <v>0</v>
      </c>
      <c r="M18" s="8">
        <f t="shared" si="11"/>
        <v>0</v>
      </c>
      <c r="N18" s="35">
        <v>0</v>
      </c>
      <c r="O18" s="35">
        <v>0</v>
      </c>
      <c r="P18" s="8">
        <f t="shared" si="12"/>
        <v>0</v>
      </c>
      <c r="Q18" s="8">
        <f t="shared" si="13"/>
        <v>0</v>
      </c>
    </row>
    <row r="19" spans="4:17">
      <c r="D19" s="25">
        <v>5</v>
      </c>
      <c r="E19" s="40">
        <v>100</v>
      </c>
      <c r="F19" s="33">
        <v>0</v>
      </c>
      <c r="G19" s="33">
        <v>0</v>
      </c>
      <c r="H19" s="8">
        <f t="shared" si="8"/>
        <v>0</v>
      </c>
      <c r="I19" s="8">
        <f t="shared" si="9"/>
        <v>0</v>
      </c>
      <c r="J19" s="33">
        <v>0</v>
      </c>
      <c r="K19" s="33">
        <v>0</v>
      </c>
      <c r="L19" s="8">
        <f>J19</f>
        <v>0</v>
      </c>
      <c r="M19" s="8">
        <f t="shared" si="11"/>
        <v>0</v>
      </c>
      <c r="N19" s="33">
        <v>0</v>
      </c>
      <c r="O19" s="33">
        <v>0</v>
      </c>
      <c r="P19" s="8">
        <f t="shared" si="12"/>
        <v>0</v>
      </c>
      <c r="Q19" s="8">
        <f t="shared" si="13"/>
        <v>0</v>
      </c>
    </row>
  </sheetData>
  <mergeCells count="14">
    <mergeCell ref="R1:U1"/>
    <mergeCell ref="D1:D2"/>
    <mergeCell ref="E1:E2"/>
    <mergeCell ref="F1:I1"/>
    <mergeCell ref="J1:M1"/>
    <mergeCell ref="F11:I11"/>
    <mergeCell ref="J11:M11"/>
    <mergeCell ref="N11:Q11"/>
    <mergeCell ref="N1:Q1"/>
    <mergeCell ref="A1:B1"/>
    <mergeCell ref="A2:B2"/>
    <mergeCell ref="A3:A4"/>
    <mergeCell ref="D11:D12"/>
    <mergeCell ref="E11:E1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13"/>
  <sheetViews>
    <sheetView workbookViewId="0">
      <selection activeCell="D7" sqref="D7:F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8" t="s">
        <v>13</v>
      </c>
      <c r="B1" s="18" t="s">
        <v>28</v>
      </c>
    </row>
    <row r="2" spans="1:8">
      <c r="A2" s="18" t="s">
        <v>89</v>
      </c>
      <c r="B2" s="12">
        <v>180.16</v>
      </c>
    </row>
    <row r="4" spans="1:8">
      <c r="A4" s="54" t="s">
        <v>89</v>
      </c>
      <c r="B4" s="55"/>
      <c r="C4" s="55"/>
      <c r="D4" s="55"/>
      <c r="E4" s="55"/>
      <c r="F4" s="55"/>
      <c r="G4" s="55"/>
      <c r="H4" s="56"/>
    </row>
    <row r="5" spans="1:8">
      <c r="A5" s="57" t="s">
        <v>29</v>
      </c>
      <c r="B5" s="55"/>
      <c r="C5" s="56"/>
      <c r="D5" s="58" t="s">
        <v>22</v>
      </c>
      <c r="E5" s="58" t="s">
        <v>23</v>
      </c>
      <c r="F5" s="58" t="s">
        <v>24</v>
      </c>
      <c r="G5" s="60" t="s">
        <v>30</v>
      </c>
      <c r="H5" s="60" t="s">
        <v>31</v>
      </c>
    </row>
    <row r="6" spans="1:8">
      <c r="A6" s="19" t="s">
        <v>2</v>
      </c>
      <c r="B6" s="19" t="s">
        <v>3</v>
      </c>
      <c r="C6" s="19" t="s">
        <v>5</v>
      </c>
      <c r="D6" s="59"/>
      <c r="E6" s="59"/>
      <c r="F6" s="59"/>
      <c r="G6" s="61"/>
      <c r="H6" s="61"/>
    </row>
    <row r="7" spans="1:8">
      <c r="A7" s="25" t="s">
        <v>4</v>
      </c>
      <c r="B7" s="40">
        <v>-0.33333333333333331</v>
      </c>
      <c r="C7" s="11">
        <v>2</v>
      </c>
      <c r="D7" s="14">
        <v>4.819</v>
      </c>
      <c r="E7" s="14">
        <v>4.9950000000000001</v>
      </c>
      <c r="F7" s="14">
        <v>5.0279999999999996</v>
      </c>
      <c r="G7" s="14">
        <f>(C7*1000*AVERAGE(D7:F7)/$B$2)</f>
        <v>54.921551213735938</v>
      </c>
      <c r="H7" s="14">
        <f>(C7*1000*STDEV(D7:F7))/$B$2</f>
        <v>1.2473141496927918</v>
      </c>
    </row>
    <row r="8" spans="1:8">
      <c r="A8" s="25">
        <v>0</v>
      </c>
      <c r="B8" s="40">
        <v>0</v>
      </c>
      <c r="C8" s="11">
        <v>2</v>
      </c>
      <c r="D8" s="14">
        <v>4.9240000000000004</v>
      </c>
      <c r="E8" s="14">
        <v>4.9470000000000001</v>
      </c>
      <c r="F8" s="14">
        <v>4.9279999999999999</v>
      </c>
      <c r="G8" s="14">
        <f t="shared" ref="G8:G13" si="0">(C8*1000*AVERAGE(D8:F8))/$B$2</f>
        <v>54.762433392539968</v>
      </c>
      <c r="H8" s="14">
        <f t="shared" ref="H8:H13" si="1">(C8*1000*STDEV(D8:F8))/$B$2</f>
        <v>0.13641436198317516</v>
      </c>
    </row>
    <row r="9" spans="1:8">
      <c r="A9" s="25">
        <v>1</v>
      </c>
      <c r="B9" s="40">
        <v>5.666666666666667</v>
      </c>
      <c r="C9" s="11">
        <v>2</v>
      </c>
      <c r="D9" s="14">
        <v>4.91</v>
      </c>
      <c r="E9" s="14">
        <v>4.9180000000000001</v>
      </c>
      <c r="F9" s="14">
        <v>4.8330000000000002</v>
      </c>
      <c r="G9" s="14">
        <f t="shared" si="0"/>
        <v>54.25177619893428</v>
      </c>
      <c r="H9" s="14">
        <f t="shared" si="1"/>
        <v>0.52104936512883349</v>
      </c>
    </row>
    <row r="10" spans="1:8">
      <c r="A10" s="25">
        <v>2</v>
      </c>
      <c r="B10" s="40">
        <v>11.666666666666666</v>
      </c>
      <c r="C10" s="11">
        <v>2</v>
      </c>
      <c r="D10" s="14">
        <v>4.6900000000000004</v>
      </c>
      <c r="E10" s="14">
        <v>4.633</v>
      </c>
      <c r="F10" s="14">
        <v>4.67</v>
      </c>
      <c r="G10" s="14">
        <f t="shared" si="0"/>
        <v>51.779899348727056</v>
      </c>
      <c r="H10" s="14">
        <f t="shared" si="1"/>
        <v>0.32104161081622401</v>
      </c>
    </row>
    <row r="11" spans="1:8">
      <c r="A11" s="25">
        <v>3</v>
      </c>
      <c r="B11" s="40">
        <v>24</v>
      </c>
      <c r="C11" s="11">
        <v>2</v>
      </c>
      <c r="D11" s="14">
        <v>3.9990000000000001</v>
      </c>
      <c r="E11" s="14">
        <v>3.9710000000000001</v>
      </c>
      <c r="F11" s="14">
        <v>4.008</v>
      </c>
      <c r="G11" s="14">
        <f t="shared" si="0"/>
        <v>44.323564239194795</v>
      </c>
      <c r="H11" s="14">
        <f t="shared" si="1"/>
        <v>0.21420893484911607</v>
      </c>
    </row>
    <row r="12" spans="1:8">
      <c r="A12" s="25">
        <v>4</v>
      </c>
      <c r="B12" s="40">
        <v>48</v>
      </c>
      <c r="C12" s="11">
        <v>2</v>
      </c>
      <c r="D12" s="14">
        <v>3.7170000000000001</v>
      </c>
      <c r="E12" s="14">
        <v>3.7509999999999999</v>
      </c>
      <c r="F12" s="14">
        <v>3.6880000000000002</v>
      </c>
      <c r="G12" s="14">
        <f t="shared" si="0"/>
        <v>41.281823564239197</v>
      </c>
      <c r="H12" s="14">
        <f t="shared" si="1"/>
        <v>0.35005607730261151</v>
      </c>
    </row>
    <row r="13" spans="1:8">
      <c r="A13" s="25">
        <v>5</v>
      </c>
      <c r="B13" s="40">
        <v>100</v>
      </c>
      <c r="C13" s="11">
        <v>2</v>
      </c>
      <c r="D13" s="14">
        <v>3.899</v>
      </c>
      <c r="E13" s="14">
        <v>3.7989999999999999</v>
      </c>
      <c r="F13" s="14">
        <v>3.851</v>
      </c>
      <c r="G13" s="14">
        <f t="shared" si="0"/>
        <v>42.736086441681465</v>
      </c>
      <c r="H13" s="14">
        <f t="shared" si="1"/>
        <v>0.55521016381027433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13"/>
  <sheetViews>
    <sheetView workbookViewId="0">
      <selection activeCell="D7" sqref="D7:F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8" t="s">
        <v>13</v>
      </c>
      <c r="B1" s="18" t="s">
        <v>28</v>
      </c>
    </row>
    <row r="2" spans="1:8">
      <c r="A2" s="18" t="s">
        <v>32</v>
      </c>
      <c r="B2" s="12">
        <v>46.03</v>
      </c>
    </row>
    <row r="4" spans="1:8">
      <c r="A4" s="54" t="s">
        <v>32</v>
      </c>
      <c r="B4" s="55"/>
      <c r="C4" s="55"/>
      <c r="D4" s="55"/>
      <c r="E4" s="55"/>
      <c r="F4" s="55"/>
      <c r="G4" s="55"/>
      <c r="H4" s="56"/>
    </row>
    <row r="5" spans="1:8">
      <c r="A5" s="57" t="s">
        <v>29</v>
      </c>
      <c r="B5" s="55"/>
      <c r="C5" s="56"/>
      <c r="D5" s="58" t="s">
        <v>22</v>
      </c>
      <c r="E5" s="58" t="s">
        <v>23</v>
      </c>
      <c r="F5" s="58" t="s">
        <v>24</v>
      </c>
      <c r="G5" s="60" t="s">
        <v>30</v>
      </c>
      <c r="H5" s="60" t="s">
        <v>31</v>
      </c>
    </row>
    <row r="6" spans="1:8">
      <c r="A6" s="19" t="s">
        <v>2</v>
      </c>
      <c r="B6" s="19" t="s">
        <v>27</v>
      </c>
      <c r="C6" s="19" t="s">
        <v>5</v>
      </c>
      <c r="D6" s="59"/>
      <c r="E6" s="59"/>
      <c r="F6" s="59"/>
      <c r="G6" s="61"/>
      <c r="H6" s="61"/>
    </row>
    <row r="7" spans="1:8">
      <c r="A7" s="32" t="s">
        <v>4</v>
      </c>
      <c r="B7" s="40">
        <v>-0.33333333333333331</v>
      </c>
      <c r="C7" s="11">
        <v>2</v>
      </c>
      <c r="D7" s="13">
        <v>0</v>
      </c>
      <c r="E7" s="13">
        <v>0</v>
      </c>
      <c r="F7" s="13">
        <v>0</v>
      </c>
      <c r="G7" s="11">
        <f>(C7*1000*AVERAGE(D7:F7))/$B$2</f>
        <v>0</v>
      </c>
      <c r="H7" s="14">
        <f>(C7*1000*STDEV(D7:F7))/$B$2</f>
        <v>0</v>
      </c>
    </row>
    <row r="8" spans="1:8">
      <c r="A8" s="34">
        <v>0</v>
      </c>
      <c r="B8" s="41">
        <v>0</v>
      </c>
      <c r="C8" s="11">
        <v>2</v>
      </c>
      <c r="D8" s="13">
        <v>0</v>
      </c>
      <c r="E8" s="13">
        <v>0</v>
      </c>
      <c r="F8" s="13">
        <v>0</v>
      </c>
      <c r="G8" s="11">
        <f t="shared" ref="G8:G13" si="0">(C8*1000*AVERAGE(D8:F8))/$B$2</f>
        <v>0</v>
      </c>
      <c r="H8" s="14">
        <f t="shared" ref="H8:H13" si="1">(C8*1000*STDEV(D8:F8))/$B$2</f>
        <v>0</v>
      </c>
    </row>
    <row r="9" spans="1:8">
      <c r="A9" s="34">
        <v>1</v>
      </c>
      <c r="B9" s="41">
        <v>5.666666666666667</v>
      </c>
      <c r="C9" s="11">
        <v>2</v>
      </c>
      <c r="D9" s="13">
        <v>0</v>
      </c>
      <c r="E9" s="13">
        <v>0</v>
      </c>
      <c r="F9" s="13">
        <v>0</v>
      </c>
      <c r="G9" s="11">
        <f t="shared" si="0"/>
        <v>0</v>
      </c>
      <c r="H9" s="14">
        <f t="shared" si="1"/>
        <v>0</v>
      </c>
    </row>
    <row r="10" spans="1:8">
      <c r="A10" s="34">
        <v>2</v>
      </c>
      <c r="B10" s="41">
        <v>11.666666666666666</v>
      </c>
      <c r="C10" s="11">
        <v>2</v>
      </c>
      <c r="D10" s="13">
        <v>0</v>
      </c>
      <c r="E10" s="13">
        <v>0</v>
      </c>
      <c r="F10" s="13">
        <v>0</v>
      </c>
      <c r="G10" s="11">
        <f t="shared" si="0"/>
        <v>0</v>
      </c>
      <c r="H10" s="14">
        <f t="shared" si="1"/>
        <v>0</v>
      </c>
    </row>
    <row r="11" spans="1:8">
      <c r="A11" s="34">
        <v>3</v>
      </c>
      <c r="B11" s="41">
        <v>24</v>
      </c>
      <c r="C11" s="11">
        <v>2</v>
      </c>
      <c r="D11" s="13">
        <v>0</v>
      </c>
      <c r="E11" s="13">
        <v>0</v>
      </c>
      <c r="F11" s="13">
        <v>0</v>
      </c>
      <c r="G11" s="11">
        <f t="shared" si="0"/>
        <v>0</v>
      </c>
      <c r="H11" s="14">
        <f t="shared" si="1"/>
        <v>0</v>
      </c>
    </row>
    <row r="12" spans="1:8">
      <c r="A12" s="34">
        <v>4</v>
      </c>
      <c r="B12" s="41">
        <v>48</v>
      </c>
      <c r="C12" s="11">
        <v>2</v>
      </c>
      <c r="D12" s="13">
        <v>0</v>
      </c>
      <c r="E12" s="13">
        <v>0</v>
      </c>
      <c r="F12" s="13">
        <v>0</v>
      </c>
      <c r="G12" s="11">
        <f t="shared" si="0"/>
        <v>0</v>
      </c>
      <c r="H12" s="14">
        <f t="shared" si="1"/>
        <v>0</v>
      </c>
    </row>
    <row r="13" spans="1:8">
      <c r="A13" s="34">
        <v>5</v>
      </c>
      <c r="B13" s="41">
        <v>100</v>
      </c>
      <c r="C13" s="11">
        <v>2</v>
      </c>
      <c r="D13" s="13">
        <v>0</v>
      </c>
      <c r="E13" s="13">
        <v>0</v>
      </c>
      <c r="F13" s="13">
        <v>0</v>
      </c>
      <c r="G13" s="11">
        <f t="shared" si="0"/>
        <v>0</v>
      </c>
      <c r="H13" s="14">
        <f t="shared" si="1"/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opLeftCell="A2" workbookViewId="0">
      <selection activeCell="D7" sqref="D7:F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6" t="s">
        <v>13</v>
      </c>
      <c r="B1" s="16" t="s">
        <v>28</v>
      </c>
    </row>
    <row r="2" spans="1:8">
      <c r="A2" s="16" t="s">
        <v>20</v>
      </c>
      <c r="B2" s="12">
        <v>60.05</v>
      </c>
    </row>
    <row r="4" spans="1:8">
      <c r="A4" s="54" t="s">
        <v>20</v>
      </c>
      <c r="B4" s="55"/>
      <c r="C4" s="55"/>
      <c r="D4" s="55"/>
      <c r="E4" s="55"/>
      <c r="F4" s="55"/>
      <c r="G4" s="55"/>
      <c r="H4" s="56"/>
    </row>
    <row r="5" spans="1:8">
      <c r="A5" s="57" t="s">
        <v>29</v>
      </c>
      <c r="B5" s="55"/>
      <c r="C5" s="56"/>
      <c r="D5" s="58" t="s">
        <v>22</v>
      </c>
      <c r="E5" s="58" t="s">
        <v>23</v>
      </c>
      <c r="F5" s="58" t="s">
        <v>24</v>
      </c>
      <c r="G5" s="60" t="s">
        <v>30</v>
      </c>
      <c r="H5" s="60" t="s">
        <v>31</v>
      </c>
    </row>
    <row r="6" spans="1:8">
      <c r="A6" s="17" t="s">
        <v>2</v>
      </c>
      <c r="B6" s="17" t="s">
        <v>27</v>
      </c>
      <c r="C6" s="17" t="s">
        <v>5</v>
      </c>
      <c r="D6" s="59"/>
      <c r="E6" s="59"/>
      <c r="F6" s="59"/>
      <c r="G6" s="61"/>
      <c r="H6" s="61"/>
    </row>
    <row r="7" spans="1:8">
      <c r="A7" s="32" t="s">
        <v>4</v>
      </c>
      <c r="B7" s="40">
        <v>-0.33333333333333331</v>
      </c>
      <c r="C7" s="11">
        <v>2</v>
      </c>
      <c r="D7" s="43">
        <v>4.8000000000000001E-2</v>
      </c>
      <c r="E7" s="43">
        <v>5.0999999999999997E-2</v>
      </c>
      <c r="F7" s="43">
        <v>5.0999999999999997E-2</v>
      </c>
      <c r="G7" s="11">
        <f>(C7*1000*AVERAGE(D7:F7))/$B$2</f>
        <v>1.665278934221482</v>
      </c>
      <c r="H7" s="14">
        <f>(C7*1000*STDEV(D7:F7))/$B$2</f>
        <v>5.7686954456915067E-2</v>
      </c>
    </row>
    <row r="8" spans="1:8">
      <c r="A8" s="34">
        <v>0</v>
      </c>
      <c r="B8" s="41">
        <v>0</v>
      </c>
      <c r="C8" s="11">
        <v>2</v>
      </c>
      <c r="D8" s="43">
        <v>8.6999999999999994E-2</v>
      </c>
      <c r="E8" s="43">
        <v>8.5999999999999993E-2</v>
      </c>
      <c r="F8" s="43">
        <v>8.8999999999999996E-2</v>
      </c>
      <c r="G8" s="11">
        <f t="shared" ref="G8:G13" si="0">(C8*1000*AVERAGE(D8:F8))/$B$2</f>
        <v>2.9086872051068555</v>
      </c>
      <c r="H8" s="14">
        <f t="shared" ref="H8:H13" si="1">(C8*1000*STDEV(D8:F8))/$B$2</f>
        <v>5.0875111795235566E-2</v>
      </c>
    </row>
    <row r="9" spans="1:8">
      <c r="A9" s="34">
        <v>1</v>
      </c>
      <c r="B9" s="41">
        <v>5.666666666666667</v>
      </c>
      <c r="C9" s="11">
        <v>2</v>
      </c>
      <c r="D9" s="43">
        <v>9.5000000000000001E-2</v>
      </c>
      <c r="E9" s="43">
        <v>9.6000000000000002E-2</v>
      </c>
      <c r="F9" s="43">
        <v>9.2999999999999999E-2</v>
      </c>
      <c r="G9" s="11">
        <f t="shared" si="0"/>
        <v>3.1529281154593396</v>
      </c>
      <c r="H9" s="14">
        <f t="shared" si="1"/>
        <v>5.0875111795235566E-2</v>
      </c>
    </row>
    <row r="10" spans="1:8">
      <c r="A10" s="34">
        <v>2</v>
      </c>
      <c r="B10" s="41">
        <v>11.666666666666666</v>
      </c>
      <c r="C10" s="11">
        <v>2</v>
      </c>
      <c r="D10" s="43">
        <v>0.111</v>
      </c>
      <c r="E10" s="43">
        <v>0.109</v>
      </c>
      <c r="F10" s="43">
        <v>0.109</v>
      </c>
      <c r="G10" s="11">
        <f t="shared" si="0"/>
        <v>3.6525117957257844</v>
      </c>
      <c r="H10" s="14">
        <f t="shared" si="1"/>
        <v>3.845796963794347E-2</v>
      </c>
    </row>
    <row r="11" spans="1:8">
      <c r="A11" s="34">
        <v>3</v>
      </c>
      <c r="B11" s="41">
        <v>24</v>
      </c>
      <c r="C11" s="11">
        <v>2</v>
      </c>
      <c r="D11" s="43">
        <v>0.25</v>
      </c>
      <c r="E11" s="43">
        <v>0.251</v>
      </c>
      <c r="F11" s="43">
        <v>0.251</v>
      </c>
      <c r="G11" s="11">
        <f t="shared" si="0"/>
        <v>8.3485983902303644</v>
      </c>
      <c r="H11" s="14">
        <f t="shared" si="1"/>
        <v>1.9228984818971735E-2</v>
      </c>
    </row>
    <row r="12" spans="1:8">
      <c r="A12" s="34">
        <v>4</v>
      </c>
      <c r="B12" s="41">
        <v>48</v>
      </c>
      <c r="C12" s="11">
        <v>2</v>
      </c>
      <c r="D12" s="43">
        <v>0.27500000000000002</v>
      </c>
      <c r="E12" s="43">
        <v>0.27500000000000002</v>
      </c>
      <c r="F12" s="43">
        <v>0.26900000000000002</v>
      </c>
      <c r="G12" s="11">
        <f t="shared" si="0"/>
        <v>9.0924229808492925</v>
      </c>
      <c r="H12" s="14">
        <f t="shared" si="1"/>
        <v>0.11537390891383041</v>
      </c>
    </row>
    <row r="13" spans="1:8">
      <c r="A13" s="34">
        <v>5</v>
      </c>
      <c r="B13" s="41">
        <v>100</v>
      </c>
      <c r="C13" s="11">
        <v>2</v>
      </c>
      <c r="D13" s="43">
        <v>0.28499999999999998</v>
      </c>
      <c r="E13" s="43">
        <v>0.27900000000000003</v>
      </c>
      <c r="F13" s="43">
        <v>0.27900000000000003</v>
      </c>
      <c r="G13" s="11">
        <f t="shared" si="0"/>
        <v>9.3588676103247295</v>
      </c>
      <c r="H13" s="14">
        <f t="shared" si="1"/>
        <v>0.11537390891382933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13"/>
  <sheetViews>
    <sheetView workbookViewId="0">
      <selection activeCell="B7" sqref="B7:B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8" t="s">
        <v>13</v>
      </c>
      <c r="B1" s="18" t="s">
        <v>28</v>
      </c>
    </row>
    <row r="2" spans="1:8">
      <c r="A2" s="18" t="s">
        <v>34</v>
      </c>
      <c r="B2" s="12">
        <v>74.08</v>
      </c>
    </row>
    <row r="4" spans="1:8">
      <c r="A4" s="54" t="s">
        <v>34</v>
      </c>
      <c r="B4" s="55"/>
      <c r="C4" s="55"/>
      <c r="D4" s="55"/>
      <c r="E4" s="55"/>
      <c r="F4" s="55"/>
      <c r="G4" s="55"/>
      <c r="H4" s="56"/>
    </row>
    <row r="5" spans="1:8">
      <c r="A5" s="57" t="s">
        <v>29</v>
      </c>
      <c r="B5" s="55"/>
      <c r="C5" s="56"/>
      <c r="D5" s="58" t="s">
        <v>22</v>
      </c>
      <c r="E5" s="58" t="s">
        <v>23</v>
      </c>
      <c r="F5" s="58" t="s">
        <v>24</v>
      </c>
      <c r="G5" s="60" t="s">
        <v>30</v>
      </c>
      <c r="H5" s="60" t="s">
        <v>31</v>
      </c>
    </row>
    <row r="6" spans="1:8">
      <c r="A6" s="19" t="s">
        <v>2</v>
      </c>
      <c r="B6" s="19" t="s">
        <v>27</v>
      </c>
      <c r="C6" s="19" t="s">
        <v>5</v>
      </c>
      <c r="D6" s="59"/>
      <c r="E6" s="59"/>
      <c r="F6" s="59"/>
      <c r="G6" s="61"/>
      <c r="H6" s="61"/>
    </row>
    <row r="7" spans="1:8">
      <c r="A7" s="32" t="s">
        <v>4</v>
      </c>
      <c r="B7" s="40">
        <v>-0.33333333333333331</v>
      </c>
      <c r="C7" s="11">
        <v>2</v>
      </c>
      <c r="D7" s="13"/>
      <c r="E7" s="13"/>
      <c r="F7" s="13"/>
      <c r="G7" s="11" t="e">
        <f>(C7*1000*AVERAGE(D7:F7))/$B$2</f>
        <v>#DIV/0!</v>
      </c>
      <c r="H7" s="14" t="e">
        <f>(C7*1000*STDEV(D7:F7))/$B$2</f>
        <v>#DIV/0!</v>
      </c>
    </row>
    <row r="8" spans="1:8">
      <c r="A8" s="34">
        <v>0</v>
      </c>
      <c r="B8" s="41">
        <v>0</v>
      </c>
      <c r="C8" s="11">
        <v>2</v>
      </c>
      <c r="D8" s="13"/>
      <c r="E8" s="13"/>
      <c r="F8" s="13"/>
      <c r="G8" s="11" t="e">
        <f t="shared" ref="G8:G13" si="0">(C8*1000*AVERAGE(D8:F8))/$B$2</f>
        <v>#DIV/0!</v>
      </c>
      <c r="H8" s="14" t="e">
        <f t="shared" ref="H8:H13" si="1">(C8*1000*STDEV(D8:F8))/$B$2</f>
        <v>#DIV/0!</v>
      </c>
    </row>
    <row r="9" spans="1:8">
      <c r="A9" s="34">
        <v>1</v>
      </c>
      <c r="B9" s="41">
        <v>5.666666666666667</v>
      </c>
      <c r="C9" s="11">
        <v>2</v>
      </c>
      <c r="D9" s="13"/>
      <c r="E9" s="13"/>
      <c r="F9" s="13"/>
      <c r="G9" s="11" t="e">
        <f t="shared" si="0"/>
        <v>#DIV/0!</v>
      </c>
      <c r="H9" s="14" t="e">
        <f t="shared" si="1"/>
        <v>#DIV/0!</v>
      </c>
    </row>
    <row r="10" spans="1:8">
      <c r="A10" s="34">
        <v>2</v>
      </c>
      <c r="B10" s="41">
        <v>11.666666666666666</v>
      </c>
      <c r="C10" s="11">
        <v>2</v>
      </c>
      <c r="D10" s="13"/>
      <c r="E10" s="13"/>
      <c r="F10" s="13"/>
      <c r="G10" s="11" t="e">
        <f t="shared" si="0"/>
        <v>#DIV/0!</v>
      </c>
      <c r="H10" s="14" t="e">
        <f t="shared" si="1"/>
        <v>#DIV/0!</v>
      </c>
    </row>
    <row r="11" spans="1:8">
      <c r="A11" s="34">
        <v>3</v>
      </c>
      <c r="B11" s="41">
        <v>24</v>
      </c>
      <c r="C11" s="11">
        <v>2</v>
      </c>
      <c r="D11" s="13"/>
      <c r="E11" s="13"/>
      <c r="F11" s="13"/>
      <c r="G11" s="11" t="e">
        <f t="shared" si="0"/>
        <v>#DIV/0!</v>
      </c>
      <c r="H11" s="14" t="e">
        <f t="shared" si="1"/>
        <v>#DIV/0!</v>
      </c>
    </row>
    <row r="12" spans="1:8">
      <c r="A12" s="34">
        <v>4</v>
      </c>
      <c r="B12" s="41">
        <v>48</v>
      </c>
      <c r="C12" s="11">
        <v>2</v>
      </c>
      <c r="D12" s="13"/>
      <c r="E12" s="13"/>
      <c r="F12" s="13"/>
      <c r="G12" s="11" t="e">
        <f t="shared" si="0"/>
        <v>#DIV/0!</v>
      </c>
      <c r="H12" s="14" t="e">
        <f t="shared" si="1"/>
        <v>#DIV/0!</v>
      </c>
    </row>
    <row r="13" spans="1:8">
      <c r="A13" s="34">
        <v>5</v>
      </c>
      <c r="B13" s="41">
        <v>100</v>
      </c>
      <c r="C13" s="11">
        <v>2</v>
      </c>
      <c r="D13" s="13"/>
      <c r="E13" s="13"/>
      <c r="F13" s="13"/>
      <c r="G13" s="11" t="e">
        <f t="shared" si="0"/>
        <v>#DIV/0!</v>
      </c>
      <c r="H13" s="14" t="e">
        <f t="shared" si="1"/>
        <v>#DIV/0!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13"/>
  <sheetViews>
    <sheetView workbookViewId="0">
      <selection activeCell="B7" sqref="B7:B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8" t="s">
        <v>13</v>
      </c>
      <c r="B1" s="18" t="s">
        <v>28</v>
      </c>
    </row>
    <row r="2" spans="1:8">
      <c r="A2" s="18" t="s">
        <v>33</v>
      </c>
      <c r="B2" s="12">
        <v>88.11</v>
      </c>
    </row>
    <row r="4" spans="1:8">
      <c r="A4" s="54" t="s">
        <v>33</v>
      </c>
      <c r="B4" s="55"/>
      <c r="C4" s="55"/>
      <c r="D4" s="55"/>
      <c r="E4" s="55"/>
      <c r="F4" s="55"/>
      <c r="G4" s="55"/>
      <c r="H4" s="56"/>
    </row>
    <row r="5" spans="1:8">
      <c r="A5" s="57" t="s">
        <v>29</v>
      </c>
      <c r="B5" s="55"/>
      <c r="C5" s="56"/>
      <c r="D5" s="58" t="s">
        <v>22</v>
      </c>
      <c r="E5" s="58" t="s">
        <v>23</v>
      </c>
      <c r="F5" s="58" t="s">
        <v>24</v>
      </c>
      <c r="G5" s="60" t="s">
        <v>30</v>
      </c>
      <c r="H5" s="60" t="s">
        <v>31</v>
      </c>
    </row>
    <row r="6" spans="1:8">
      <c r="A6" s="19" t="s">
        <v>2</v>
      </c>
      <c r="B6" s="19" t="s">
        <v>27</v>
      </c>
      <c r="C6" s="19" t="s">
        <v>5</v>
      </c>
      <c r="D6" s="59"/>
      <c r="E6" s="59"/>
      <c r="F6" s="59"/>
      <c r="G6" s="61"/>
      <c r="H6" s="61"/>
    </row>
    <row r="7" spans="1:8">
      <c r="A7" s="32" t="s">
        <v>4</v>
      </c>
      <c r="B7" s="40">
        <v>-0.33333333333333331</v>
      </c>
      <c r="C7" s="11">
        <v>2</v>
      </c>
      <c r="D7" s="11">
        <v>0</v>
      </c>
      <c r="E7" s="11">
        <v>0</v>
      </c>
      <c r="F7" s="11">
        <v>0</v>
      </c>
      <c r="G7" s="11">
        <f>(C7*1000*AVERAGE('D-Fructose'!D7:F7))/$B$2</f>
        <v>112.2990201641887</v>
      </c>
      <c r="H7" s="14">
        <f>(C7*1000*STDEV('D-Fructose'!D7:F7))/$B$2</f>
        <v>2.5504042357127839</v>
      </c>
    </row>
    <row r="8" spans="1:8">
      <c r="A8" s="34">
        <v>0</v>
      </c>
      <c r="B8" s="41">
        <v>0</v>
      </c>
      <c r="C8" s="11">
        <v>2</v>
      </c>
      <c r="D8" s="11">
        <v>0</v>
      </c>
      <c r="E8" s="11">
        <v>0</v>
      </c>
      <c r="F8" s="11">
        <v>0</v>
      </c>
      <c r="G8" s="11">
        <f t="shared" ref="G8:G13" si="0">(C8*1000*AVERAGE(D8:F8))/$B$2</f>
        <v>0</v>
      </c>
      <c r="H8" s="14">
        <f t="shared" ref="H8:H13" si="1">(C8*1000*STDEV(D8:F8))/$B$2</f>
        <v>0</v>
      </c>
    </row>
    <row r="9" spans="1:8">
      <c r="A9" s="34">
        <v>1</v>
      </c>
      <c r="B9" s="41">
        <v>5.666666666666667</v>
      </c>
      <c r="C9" s="11">
        <v>2</v>
      </c>
      <c r="D9" s="11">
        <v>0</v>
      </c>
      <c r="E9" s="11">
        <v>0</v>
      </c>
      <c r="F9" s="11">
        <v>0</v>
      </c>
      <c r="G9" s="11">
        <f t="shared" si="0"/>
        <v>0</v>
      </c>
      <c r="H9" s="14">
        <f t="shared" si="1"/>
        <v>0</v>
      </c>
    </row>
    <row r="10" spans="1:8">
      <c r="A10" s="34">
        <v>2</v>
      </c>
      <c r="B10" s="41">
        <v>11.666666666666666</v>
      </c>
      <c r="C10" s="11">
        <v>2</v>
      </c>
      <c r="D10" s="11">
        <v>0</v>
      </c>
      <c r="E10" s="11">
        <v>0</v>
      </c>
      <c r="F10" s="11">
        <v>0</v>
      </c>
      <c r="G10" s="11">
        <f t="shared" si="0"/>
        <v>0</v>
      </c>
      <c r="H10" s="14">
        <f t="shared" si="1"/>
        <v>0</v>
      </c>
    </row>
    <row r="11" spans="1:8">
      <c r="A11" s="34">
        <v>3</v>
      </c>
      <c r="B11" s="41">
        <v>24</v>
      </c>
      <c r="C11" s="11">
        <v>2</v>
      </c>
      <c r="D11" s="11">
        <v>0</v>
      </c>
      <c r="E11" s="11">
        <v>0</v>
      </c>
      <c r="F11" s="11">
        <v>0</v>
      </c>
      <c r="G11" s="11">
        <f t="shared" si="0"/>
        <v>0</v>
      </c>
      <c r="H11" s="14">
        <f t="shared" si="1"/>
        <v>0</v>
      </c>
    </row>
    <row r="12" spans="1:8">
      <c r="A12" s="34">
        <v>4</v>
      </c>
      <c r="B12" s="41">
        <v>48</v>
      </c>
      <c r="C12" s="11">
        <v>2</v>
      </c>
      <c r="D12" s="11">
        <v>0</v>
      </c>
      <c r="E12" s="11">
        <v>0</v>
      </c>
      <c r="F12" s="11">
        <v>0</v>
      </c>
      <c r="G12" s="11">
        <f t="shared" si="0"/>
        <v>0</v>
      </c>
      <c r="H12" s="14">
        <f t="shared" si="1"/>
        <v>0</v>
      </c>
    </row>
    <row r="13" spans="1:8">
      <c r="A13" s="34">
        <v>5</v>
      </c>
      <c r="B13" s="41">
        <v>100</v>
      </c>
      <c r="C13" s="11">
        <v>2</v>
      </c>
      <c r="D13" s="11">
        <v>0</v>
      </c>
      <c r="E13" s="11">
        <v>0</v>
      </c>
      <c r="F13" s="11">
        <v>0</v>
      </c>
      <c r="G13" s="11">
        <f t="shared" si="0"/>
        <v>0</v>
      </c>
      <c r="H13" s="14">
        <f t="shared" si="1"/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1</vt:i4>
      </vt:variant>
    </vt:vector>
  </HeadingPairs>
  <TitlesOfParts>
    <vt:vector size="12" baseType="lpstr">
      <vt:lpstr>Screening</vt:lpstr>
      <vt:lpstr>Calculation</vt:lpstr>
      <vt:lpstr>OD600nm</vt:lpstr>
      <vt:lpstr>Metabolites</vt:lpstr>
      <vt:lpstr>D-Fructose</vt:lpstr>
      <vt:lpstr>Formic acid</vt:lpstr>
      <vt:lpstr>Acetic acid</vt:lpstr>
      <vt:lpstr>Propionic acid</vt:lpstr>
      <vt:lpstr>Butyric acid</vt:lpstr>
      <vt:lpstr>Lactic acid</vt:lpstr>
      <vt:lpstr>Ethanol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Lefeber</dc:creator>
  <cp:lastModifiedBy>Kevin D'hoe</cp:lastModifiedBy>
  <cp:lastPrinted>2009-02-16T08:48:51Z</cp:lastPrinted>
  <dcterms:created xsi:type="dcterms:W3CDTF">2009-02-15T16:08:16Z</dcterms:created>
  <dcterms:modified xsi:type="dcterms:W3CDTF">2014-12-08T13:34:49Z</dcterms:modified>
</cp:coreProperties>
</file>