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20" windowHeight="16020" tabRatio="930" firstSheet="5" activeTab="16"/>
  </bookViews>
  <sheets>
    <sheet name="Fermentation" sheetId="1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7" l="1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5" i="17"/>
  <c r="F46" i="17"/>
  <c r="F47" i="17"/>
  <c r="F48" i="17"/>
  <c r="F49" i="17"/>
  <c r="F50" i="17"/>
  <c r="F51" i="17"/>
  <c r="F52" i="17"/>
  <c r="F44" i="17"/>
  <c r="F42" i="17"/>
  <c r="F43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Q4" i="22"/>
  <c r="U21" i="22"/>
  <c r="V21" i="22"/>
  <c r="W21" i="22"/>
  <c r="U20" i="22"/>
  <c r="V20" i="22"/>
  <c r="W20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I21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P21" i="8"/>
  <c r="P4" i="8"/>
  <c r="L43" i="8"/>
  <c r="L26" i="8"/>
  <c r="L21" i="8"/>
  <c r="L4" i="8"/>
  <c r="B5" i="23"/>
  <c r="T21" i="8"/>
  <c r="T4" i="8"/>
  <c r="B4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H4" i="8"/>
  <c r="H21" i="8"/>
  <c r="B2" i="23"/>
  <c r="M43" i="8"/>
  <c r="M26" i="8"/>
  <c r="C6" i="23"/>
  <c r="M21" i="8"/>
  <c r="M4" i="8"/>
  <c r="C5" i="23"/>
  <c r="U4" i="8"/>
  <c r="U21" i="8"/>
  <c r="C4" i="23"/>
  <c r="Q4" i="8"/>
  <c r="Q21" i="8"/>
  <c r="I4" i="8"/>
  <c r="I21" i="8"/>
  <c r="J21" i="2"/>
  <c r="K21" i="2"/>
  <c r="G24" i="16"/>
  <c r="H24" i="16"/>
  <c r="G25" i="16"/>
  <c r="H25" i="16"/>
  <c r="G24" i="14"/>
  <c r="H24" i="14"/>
  <c r="G25" i="14"/>
  <c r="H25" i="14"/>
  <c r="G24" i="21"/>
  <c r="H24" i="21"/>
  <c r="G25" i="21"/>
  <c r="H25" i="21"/>
  <c r="G24" i="20"/>
  <c r="H24" i="20"/>
  <c r="G25" i="20"/>
  <c r="H25" i="20"/>
  <c r="G24" i="15"/>
  <c r="H24" i="15"/>
  <c r="G25" i="15"/>
  <c r="H25" i="15"/>
  <c r="G24" i="18"/>
  <c r="H24" i="18"/>
  <c r="G25" i="18"/>
  <c r="H25" i="18"/>
  <c r="G24" i="19"/>
  <c r="H24" i="19"/>
  <c r="G25" i="19"/>
  <c r="H25" i="19"/>
  <c r="H42" i="8"/>
  <c r="I42" i="8"/>
  <c r="L42" i="8"/>
  <c r="M42" i="8"/>
  <c r="P42" i="8"/>
  <c r="Q42" i="8"/>
  <c r="H43" i="8"/>
  <c r="I43" i="8"/>
  <c r="P43" i="8"/>
  <c r="Q43" i="8"/>
  <c r="H20" i="8"/>
  <c r="I20" i="8"/>
  <c r="L20" i="8"/>
  <c r="M20" i="8"/>
  <c r="P20" i="8"/>
  <c r="Q20" i="8"/>
  <c r="T20" i="8"/>
  <c r="U20" i="8"/>
  <c r="G20" i="5"/>
  <c r="G21" i="5"/>
  <c r="H20" i="22"/>
  <c r="L20" i="22"/>
  <c r="P20" i="22"/>
  <c r="Q20" i="22"/>
  <c r="R20" i="22"/>
  <c r="S20" i="22"/>
  <c r="T20" i="22"/>
  <c r="H21" i="22"/>
  <c r="L21" i="22"/>
  <c r="P21" i="22"/>
  <c r="Q21" i="22"/>
  <c r="R21" i="22"/>
  <c r="S21" i="22"/>
  <c r="T21" i="22"/>
  <c r="Q20" i="3"/>
  <c r="R20" i="3"/>
  <c r="S20" i="3"/>
  <c r="Q21" i="3"/>
  <c r="R21" i="3"/>
  <c r="S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0" i="2"/>
  <c r="D21" i="2"/>
  <c r="F21" i="2"/>
  <c r="C3" i="2"/>
  <c r="H19" i="8"/>
  <c r="L41" i="8"/>
  <c r="L19" i="8"/>
  <c r="T19" i="8"/>
  <c r="I20" i="4"/>
  <c r="J20" i="4"/>
  <c r="I21" i="4"/>
  <c r="J21" i="4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4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19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1" i="8"/>
  <c r="M19" i="8"/>
  <c r="U19" i="8"/>
  <c r="Q19" i="8"/>
  <c r="I19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B10" i="23"/>
  <c r="B9" i="23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P41" i="8"/>
  <c r="Q41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5" i="8"/>
  <c r="H25" i="8"/>
  <c r="U3" i="8"/>
  <c r="Q3" i="8"/>
  <c r="M3" i="8"/>
  <c r="Q25" i="8"/>
  <c r="M25" i="8"/>
  <c r="I25" i="8"/>
  <c r="T3" i="8"/>
  <c r="P3" i="8"/>
  <c r="L3" i="8"/>
  <c r="G3" i="5"/>
  <c r="P26" i="8"/>
  <c r="I26" i="8"/>
  <c r="Q26" i="8"/>
  <c r="H26" i="8"/>
  <c r="G4" i="5"/>
  <c r="P5" i="8"/>
  <c r="I5" i="8"/>
  <c r="H5" i="8"/>
  <c r="T5" i="8"/>
  <c r="Q27" i="8"/>
  <c r="Q5" i="8"/>
  <c r="P27" i="8"/>
  <c r="H27" i="8"/>
  <c r="L5" i="8"/>
  <c r="M27" i="8"/>
  <c r="U5" i="8"/>
  <c r="I27" i="8"/>
  <c r="M5" i="8"/>
  <c r="L7" i="8"/>
  <c r="G5" i="5"/>
  <c r="I6" i="8"/>
  <c r="M28" i="8"/>
  <c r="I28" i="8"/>
  <c r="Q28" i="8"/>
  <c r="P6" i="8"/>
  <c r="P28" i="8"/>
  <c r="H28" i="8"/>
  <c r="H6" i="8"/>
  <c r="L6" i="8"/>
  <c r="U6" i="8"/>
  <c r="Q6" i="8"/>
  <c r="T6" i="8"/>
  <c r="M6" i="8"/>
  <c r="P29" i="8"/>
  <c r="Q29" i="8"/>
  <c r="I29" i="8"/>
  <c r="M7" i="8"/>
  <c r="H29" i="8"/>
  <c r="I7" i="8"/>
  <c r="T7" i="8"/>
  <c r="U7" i="8"/>
  <c r="M29" i="8"/>
  <c r="Q7" i="8"/>
  <c r="H7" i="8"/>
  <c r="P7" i="8"/>
  <c r="G6" i="5"/>
  <c r="U8" i="8"/>
  <c r="M8" i="8"/>
  <c r="I30" i="8"/>
  <c r="P30" i="8"/>
  <c r="H8" i="8"/>
  <c r="H30" i="8"/>
  <c r="G7" i="5"/>
  <c r="T8" i="8"/>
  <c r="Q8" i="8"/>
  <c r="M30" i="8"/>
  <c r="T9" i="8"/>
  <c r="L8" i="8"/>
  <c r="I8" i="8"/>
  <c r="P8" i="8"/>
  <c r="Q30" i="8"/>
  <c r="L9" i="8"/>
  <c r="M31" i="8"/>
  <c r="U9" i="8"/>
  <c r="M9" i="8"/>
  <c r="H31" i="8"/>
  <c r="I31" i="8"/>
  <c r="P31" i="8"/>
  <c r="H9" i="8"/>
  <c r="P9" i="8"/>
  <c r="Q9" i="8"/>
  <c r="G8" i="5"/>
  <c r="Q31" i="8"/>
  <c r="I9" i="8"/>
  <c r="Q32" i="8"/>
  <c r="U10" i="8"/>
  <c r="M32" i="8"/>
  <c r="H32" i="8"/>
  <c r="Q10" i="8"/>
  <c r="I10" i="8"/>
  <c r="T10" i="8"/>
  <c r="L10" i="8"/>
  <c r="G9" i="5"/>
  <c r="P32" i="8"/>
  <c r="P10" i="8"/>
  <c r="M10" i="8"/>
  <c r="I32" i="8"/>
  <c r="H10" i="8"/>
  <c r="P33" i="8"/>
  <c r="T11" i="8"/>
  <c r="L11" i="8"/>
  <c r="I33" i="8"/>
  <c r="Q11" i="8"/>
  <c r="I11" i="8"/>
  <c r="G10" i="5"/>
  <c r="M33" i="8"/>
  <c r="H33" i="8"/>
  <c r="P11" i="8"/>
  <c r="Q33" i="8"/>
  <c r="U11" i="8"/>
  <c r="M11" i="8"/>
  <c r="H11" i="8"/>
  <c r="Q34" i="8"/>
  <c r="U12" i="8"/>
  <c r="M12" i="8"/>
  <c r="H12" i="8"/>
  <c r="M34" i="8"/>
  <c r="H34" i="8"/>
  <c r="P12" i="8"/>
  <c r="G11" i="5"/>
  <c r="I34" i="8"/>
  <c r="Q12" i="8"/>
  <c r="I12" i="8"/>
  <c r="P34" i="8"/>
  <c r="T12" i="8"/>
  <c r="L12" i="8"/>
  <c r="G12" i="5"/>
  <c r="H35" i="8"/>
  <c r="H13" i="8"/>
  <c r="U13" i="8"/>
  <c r="L13" i="8"/>
  <c r="Q35" i="8"/>
  <c r="I35" i="8"/>
  <c r="Q13" i="8"/>
  <c r="I13" i="8"/>
  <c r="P35" i="8"/>
  <c r="P13" i="8"/>
  <c r="M35" i="8"/>
  <c r="M13" i="8"/>
  <c r="B6" i="23"/>
  <c r="D21" i="23"/>
  <c r="D22" i="23"/>
  <c r="C17" i="23"/>
  <c r="D17" i="23"/>
  <c r="C3" i="23"/>
  <c r="B3" i="23"/>
  <c r="C20" i="23"/>
  <c r="C18" i="23"/>
  <c r="D18" i="23"/>
  <c r="B12" i="23"/>
  <c r="D15" i="23"/>
  <c r="D16" i="23"/>
  <c r="C2" i="23"/>
  <c r="C15" i="23"/>
  <c r="C16" i="23"/>
  <c r="D20" i="23"/>
  <c r="C21" i="23"/>
  <c r="C22" i="23"/>
  <c r="C19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<sst xmlns="http://schemas.openxmlformats.org/spreadsheetml/2006/main" count="420" uniqueCount="184">
  <si>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</si>
  <si>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</si>
  <si>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</si>
  <si>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</si>
  <si>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</si>
  <si>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</si>
  <si>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</si>
  <si>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</si>
  <si>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</si>
  <si>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</si>
  <si>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</si>
  <si>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</si>
  <si>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</si>
  <si>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</si>
  <si>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</si>
  <si>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</si>
  <si>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</si>
  <si>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</si>
  <si>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</si>
  <si>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</si>
  <si>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</si>
  <si>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</si>
  <si>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</si>
  <si>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</si>
  <si>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</si>
  <si>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</si>
  <si>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</si>
  <si>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</si>
  <si>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</si>
  <si>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</si>
  <si>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</si>
  <si>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</si>
  <si>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</si>
  <si>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</si>
  <si>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</si>
  <si>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</si>
  <si>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</si>
  <si>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</si>
  <si>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</si>
  <si>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</si>
  <si>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</si>
  <si>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</si>
  <si>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</si>
  <si>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</si>
  <si>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</si>
  <si>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</si>
  <si>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</si>
  <si>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</si>
  <si>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</si>
  <si>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</si>
  <si>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</si>
  <si>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</si>
  <si>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</si>
  <si>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</si>
  <si>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</si>
  <si>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</si>
  <si>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</si>
  <si>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</si>
  <si>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</si>
  <si>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</si>
  <si>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</si>
  <si>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</si>
  <si>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</si>
  <si>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</si>
  <si>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</si>
  <si>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</si>
  <si>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</si>
  <si>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</si>
  <si>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</si>
  <si>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</si>
  <si>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</si>
  <si>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</si>
  <si>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</si>
  <si>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</si>
  <si>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</si>
  <si>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</si>
  <si>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</si>
  <si>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</si>
  <si>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</si>
  <si>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</si>
  <si>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</si>
  <si>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</si>
  <si>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</si>
  <si>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</si>
  <si>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</si>
  <si>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</si>
  <si>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</si>
  <si>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</si>
  <si>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</si>
  <si>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</si>
  <si>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</si>
  <si>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</si>
  <si>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</si>
  <si>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</si>
  <si>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</si>
  <si>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</si>
  <si>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</si>
  <si>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</si>
  <si>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</si>
  <si>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</si>
  <si>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</si>
  <si>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</si>
  <si>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</si>
  <si>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</si>
  <si>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</si>
  <si>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</si>
  <si>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</si>
  <si>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</si>
  <si>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</si>
  <si>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</si>
  <si>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</si>
  <si>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</si>
  <si>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</si>
  <si>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</si>
  <si>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</si>
  <si>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</si>
  <si>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</si>
  <si>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</si>
  <si>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</si>
  <si>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</si>
  <si>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</si>
  <si>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</si>
  <si>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</si>
  <si>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</si>
  <si>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</si>
  <si>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</si>
  <si>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</si>
  <si>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</si>
  <si>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</si>
  <si>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</si>
  <si>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</si>
  <si>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</si>
  <si>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</si>
  <si>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</si>
  <si>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</si>
  <si>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</si>
  <si>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</si>
  <si>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</si>
  <si>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</si>
  <si>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</si>
  <si>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</si>
  <si>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</si>
  <si>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</si>
  <si>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</si>
  <si>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</si>
  <si>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</si>
  <si>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</si>
  <si>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</si>
  <si>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</si>
  <si>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</si>
  <si>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After 16.5 hours 50 ml of autoclaved 2 times concentrated mMCB (+ acetate but without D-fructose)  was added to the culture vessel</t>
  </si>
  <si>
    <t>0, 014</t>
  </si>
  <si>
    <t>LOG</t>
  </si>
  <si>
    <t>STDEV LOG(Count/mL)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</si>
  <si>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</si>
  <si>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</si>
  <si>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</si>
  <si>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</si>
  <si>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</si>
  <si>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</si>
  <si>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</si>
  <si>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</si>
  <si>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</si>
  <si>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</si>
  <si>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</si>
  <si>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</si>
  <si>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</si>
  <si>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</si>
  <si>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</si>
  <si>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</si>
  <si>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</si>
  <si>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</si>
  <si>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</si>
  <si>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</si>
  <si>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</si>
  <si>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x moles D-fructose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</si>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</sst>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0" fillId="11" borderId="0" xfId="0" applyFill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2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7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0.0256372233210313</c:v>
                  </c:pt>
                  <c:pt idx="3">
                    <c:v>0.0128186116605157</c:v>
                  </c:pt>
                  <c:pt idx="4">
                    <c:v>0.0339399065083193</c:v>
                  </c:pt>
                  <c:pt idx="5">
                    <c:v>0.0222188843791568</c:v>
                  </c:pt>
                  <c:pt idx="6">
                    <c:v>0.0</c:v>
                  </c:pt>
                  <c:pt idx="7">
                    <c:v>0.0222188843791568</c:v>
                  </c:pt>
                  <c:pt idx="8">
                    <c:v>0.0128393020435213</c:v>
                  </c:pt>
                  <c:pt idx="9">
                    <c:v>0.0257020548670308</c:v>
                  </c:pt>
                  <c:pt idx="10">
                    <c:v>0.0386630245504527</c:v>
                  </c:pt>
                  <c:pt idx="11">
                    <c:v>0.0223888071566855</c:v>
                  </c:pt>
                  <c:pt idx="12">
                    <c:v>0.0129716724357026</c:v>
                  </c:pt>
                  <c:pt idx="13">
                    <c:v>0.0260230071381546</c:v>
                  </c:pt>
                  <c:pt idx="14">
                    <c:v>0.0</c:v>
                  </c:pt>
                  <c:pt idx="15">
                    <c:v>0.0131565836927315</c:v>
                  </c:pt>
                  <c:pt idx="16">
                    <c:v>0.0696180971083506</c:v>
                  </c:pt>
                  <c:pt idx="17">
                    <c:v>0.0263462241284096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0.0256372233210313</c:v>
                  </c:pt>
                  <c:pt idx="3">
                    <c:v>0.0128186116605157</c:v>
                  </c:pt>
                  <c:pt idx="4">
                    <c:v>0.0339399065083193</c:v>
                  </c:pt>
                  <c:pt idx="5">
                    <c:v>0.0222188843791568</c:v>
                  </c:pt>
                  <c:pt idx="6">
                    <c:v>0.0</c:v>
                  </c:pt>
                  <c:pt idx="7">
                    <c:v>0.0222188843791568</c:v>
                  </c:pt>
                  <c:pt idx="8">
                    <c:v>0.0128393020435213</c:v>
                  </c:pt>
                  <c:pt idx="9">
                    <c:v>0.0257020548670308</c:v>
                  </c:pt>
                  <c:pt idx="10">
                    <c:v>0.0386630245504527</c:v>
                  </c:pt>
                  <c:pt idx="11">
                    <c:v>0.0223888071566855</c:v>
                  </c:pt>
                  <c:pt idx="12">
                    <c:v>0.0129716724357026</c:v>
                  </c:pt>
                  <c:pt idx="13">
                    <c:v>0.0260230071381546</c:v>
                  </c:pt>
                  <c:pt idx="14">
                    <c:v>0.0</c:v>
                  </c:pt>
                  <c:pt idx="15">
                    <c:v>0.0131565836927315</c:v>
                  </c:pt>
                  <c:pt idx="16">
                    <c:v>0.0696180971083506</c:v>
                  </c:pt>
                  <c:pt idx="17">
                    <c:v>0.0263462241284096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0.325636471284784</c:v>
                </c:pt>
                <c:pt idx="1">
                  <c:v>0.310834813499112</c:v>
                </c:pt>
                <c:pt idx="2">
                  <c:v>0.318235642391948</c:v>
                </c:pt>
                <c:pt idx="3">
                  <c:v>0.347838957963292</c:v>
                </c:pt>
                <c:pt idx="4">
                  <c:v>0.348095855273457</c:v>
                </c:pt>
                <c:pt idx="5">
                  <c:v>0.377721034445666</c:v>
                </c:pt>
                <c:pt idx="6">
                  <c:v>0.399939918824823</c:v>
                </c:pt>
                <c:pt idx="7">
                  <c:v>0.399939918824823</c:v>
                </c:pt>
                <c:pt idx="8">
                  <c:v>0.415115371497901</c:v>
                </c:pt>
                <c:pt idx="9">
                  <c:v>0.385816295701376</c:v>
                </c:pt>
                <c:pt idx="10">
                  <c:v>0.379475829742112</c:v>
                </c:pt>
                <c:pt idx="11">
                  <c:v>0.425387335977024</c:v>
                </c:pt>
                <c:pt idx="12">
                  <c:v>0.441862715782959</c:v>
                </c:pt>
                <c:pt idx="13">
                  <c:v>0.503317070907293</c:v>
                </c:pt>
                <c:pt idx="14">
                  <c:v>0.588476868674032</c:v>
                </c:pt>
                <c:pt idx="15">
                  <c:v>1.283716756087828</c:v>
                </c:pt>
                <c:pt idx="16">
                  <c:v>1.602746955825632</c:v>
                </c:pt>
                <c:pt idx="17">
                  <c:v>2.456576434215796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0.857146961841024</c:v>
                  </c:pt>
                  <c:pt idx="1">
                    <c:v>0.0192289848189696</c:v>
                  </c:pt>
                  <c:pt idx="2">
                    <c:v>0.350896045057542</c:v>
                  </c:pt>
                  <c:pt idx="3">
                    <c:v>0.101750223590471</c:v>
                  </c:pt>
                  <c:pt idx="4">
                    <c:v>0.29120225156076</c:v>
                  </c:pt>
                  <c:pt idx="5">
                    <c:v>0.134702305028026</c:v>
                  </c:pt>
                  <c:pt idx="6">
                    <c:v>0.0999905298022205</c:v>
                  </c:pt>
                  <c:pt idx="7">
                    <c:v>0.0999905298022205</c:v>
                  </c:pt>
                  <c:pt idx="8">
                    <c:v>0.32911540219216</c:v>
                  </c:pt>
                  <c:pt idx="9">
                    <c:v>0.385069981681511</c:v>
                  </c:pt>
                  <c:pt idx="10">
                    <c:v>0.267880160596911</c:v>
                  </c:pt>
                  <c:pt idx="11">
                    <c:v>1.737466432968743</c:v>
                  </c:pt>
                  <c:pt idx="12">
                    <c:v>1.0127816907696</c:v>
                  </c:pt>
                  <c:pt idx="13">
                    <c:v>0.406150319427332</c:v>
                  </c:pt>
                  <c:pt idx="14">
                    <c:v>0.0518632594146507</c:v>
                  </c:pt>
                  <c:pt idx="15">
                    <c:v>0.0522164711700286</c:v>
                  </c:pt>
                  <c:pt idx="16">
                    <c:v>1.334916335855575</c:v>
                  </c:pt>
                  <c:pt idx="17">
                    <c:v>0.0684532977505822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0.857146961841024</c:v>
                  </c:pt>
                  <c:pt idx="1">
                    <c:v>0.0192289848189696</c:v>
                  </c:pt>
                  <c:pt idx="2">
                    <c:v>0.350896045057542</c:v>
                  </c:pt>
                  <c:pt idx="3">
                    <c:v>0.101750223590471</c:v>
                  </c:pt>
                  <c:pt idx="4">
                    <c:v>0.29120225156076</c:v>
                  </c:pt>
                  <c:pt idx="5">
                    <c:v>0.134702305028026</c:v>
                  </c:pt>
                  <c:pt idx="6">
                    <c:v>0.0999905298022205</c:v>
                  </c:pt>
                  <c:pt idx="7">
                    <c:v>0.0999905298022205</c:v>
                  </c:pt>
                  <c:pt idx="8">
                    <c:v>0.32911540219216</c:v>
                  </c:pt>
                  <c:pt idx="9">
                    <c:v>0.385069981681511</c:v>
                  </c:pt>
                  <c:pt idx="10">
                    <c:v>0.267880160596911</c:v>
                  </c:pt>
                  <c:pt idx="11">
                    <c:v>1.737466432968743</c:v>
                  </c:pt>
                  <c:pt idx="12">
                    <c:v>1.0127816907696</c:v>
                  </c:pt>
                  <c:pt idx="13">
                    <c:v>0.406150319427332</c:v>
                  </c:pt>
                  <c:pt idx="14">
                    <c:v>0.0518632594146507</c:v>
                  </c:pt>
                  <c:pt idx="15">
                    <c:v>0.0522164711700286</c:v>
                  </c:pt>
                  <c:pt idx="16">
                    <c:v>1.334916335855575</c:v>
                  </c:pt>
                  <c:pt idx="17">
                    <c:v>0.0684532977505822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49.93616430752152</c:v>
                </c:pt>
                <c:pt idx="1">
                  <c:v>48.27088537330003</c:v>
                </c:pt>
                <c:pt idx="2">
                  <c:v>48.92589508742715</c:v>
                </c:pt>
                <c:pt idx="3">
                  <c:v>48.5706355814599</c:v>
                </c:pt>
                <c:pt idx="4">
                  <c:v>48.63983771934679</c:v>
                </c:pt>
                <c:pt idx="5">
                  <c:v>48.35097618880705</c:v>
                </c:pt>
                <c:pt idx="6">
                  <c:v>48.32875607107322</c:v>
                </c:pt>
                <c:pt idx="7">
                  <c:v>47.76214306886062</c:v>
                </c:pt>
                <c:pt idx="8">
                  <c:v>46.99218585711539</c:v>
                </c:pt>
                <c:pt idx="9">
                  <c:v>45.3767409289412</c:v>
                </c:pt>
                <c:pt idx="10">
                  <c:v>45.33871718102709</c:v>
                </c:pt>
                <c:pt idx="11">
                  <c:v>44.3099088384823</c:v>
                </c:pt>
                <c:pt idx="12">
                  <c:v>43.7805403482493</c:v>
                </c:pt>
                <c:pt idx="13">
                  <c:v>41.50342546271457</c:v>
                </c:pt>
                <c:pt idx="14">
                  <c:v>38.81899430227754</c:v>
                </c:pt>
                <c:pt idx="15">
                  <c:v>38.36551104284047</c:v>
                </c:pt>
                <c:pt idx="16">
                  <c:v>37.2260542254113</c:v>
                </c:pt>
                <c:pt idx="17">
                  <c:v>38.43652668695185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0.0664198735231241</c:v>
                  </c:pt>
                  <c:pt idx="5">
                    <c:v>0.109427335562221</c:v>
                  </c:pt>
                  <c:pt idx="6">
                    <c:v>0.0251043524935072</c:v>
                  </c:pt>
                  <c:pt idx="7">
                    <c:v>0.0434820140098728</c:v>
                  </c:pt>
                  <c:pt idx="8">
                    <c:v>0.115143245264266</c:v>
                  </c:pt>
                  <c:pt idx="9">
                    <c:v>0.115248398912909</c:v>
                  </c:pt>
                  <c:pt idx="10">
                    <c:v>0.305788142262957</c:v>
                  </c:pt>
                  <c:pt idx="11">
                    <c:v>0.310846659435558</c:v>
                  </c:pt>
                  <c:pt idx="12">
                    <c:v>0.368743695214587</c:v>
                  </c:pt>
                  <c:pt idx="13">
                    <c:v>0.0441037497420524</c:v>
                  </c:pt>
                  <c:pt idx="14">
                    <c:v>0.222940833295451</c:v>
                  </c:pt>
                  <c:pt idx="15">
                    <c:v>0.272483084402356</c:v>
                  </c:pt>
                  <c:pt idx="16">
                    <c:v>0.76248329277548</c:v>
                  </c:pt>
                  <c:pt idx="17">
                    <c:v>0.156811045740572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0.0664198735231241</c:v>
                  </c:pt>
                  <c:pt idx="5">
                    <c:v>0.109427335562221</c:v>
                  </c:pt>
                  <c:pt idx="6">
                    <c:v>0.0251043524935072</c:v>
                  </c:pt>
                  <c:pt idx="7">
                    <c:v>0.0434820140098728</c:v>
                  </c:pt>
                  <c:pt idx="8">
                    <c:v>0.115143245264266</c:v>
                  </c:pt>
                  <c:pt idx="9">
                    <c:v>0.115248398912909</c:v>
                  </c:pt>
                  <c:pt idx="10">
                    <c:v>0.305788142262957</c:v>
                  </c:pt>
                  <c:pt idx="11">
                    <c:v>0.310846659435558</c:v>
                  </c:pt>
                  <c:pt idx="12">
                    <c:v>0.368743695214587</c:v>
                  </c:pt>
                  <c:pt idx="13">
                    <c:v>0.0441037497420524</c:v>
                  </c:pt>
                  <c:pt idx="14">
                    <c:v>0.222940833295451</c:v>
                  </c:pt>
                  <c:pt idx="15">
                    <c:v>0.272483084402356</c:v>
                  </c:pt>
                  <c:pt idx="16">
                    <c:v>0.76248329277548</c:v>
                  </c:pt>
                  <c:pt idx="17">
                    <c:v>0.156811045740572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0.405832130758813</c:v>
                </c:pt>
                <c:pt idx="5">
                  <c:v>0.289880093399152</c:v>
                </c:pt>
                <c:pt idx="6">
                  <c:v>0.246398079389279</c:v>
                </c:pt>
                <c:pt idx="7">
                  <c:v>0.30437409806911</c:v>
                </c:pt>
                <c:pt idx="8">
                  <c:v>0.565760728219447</c:v>
                </c:pt>
                <c:pt idx="9">
                  <c:v>1.263234210447974</c:v>
                </c:pt>
                <c:pt idx="10">
                  <c:v>2.926829361659731</c:v>
                </c:pt>
                <c:pt idx="11">
                  <c:v>5.491423633148734</c:v>
                </c:pt>
                <c:pt idx="12">
                  <c:v>7.093623106471026</c:v>
                </c:pt>
                <c:pt idx="13">
                  <c:v>10.01155119144589</c:v>
                </c:pt>
                <c:pt idx="14">
                  <c:v>13.7458587719759</c:v>
                </c:pt>
                <c:pt idx="15">
                  <c:v>21.10854275016371</c:v>
                </c:pt>
                <c:pt idx="16">
                  <c:v>21.30178997252436</c:v>
                </c:pt>
                <c:pt idx="17">
                  <c:v>21.93878869254001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0.00522918421495957</c:v>
                </c:pt>
                <c:pt idx="3">
                  <c:v>0.0159864258940605</c:v>
                </c:pt>
                <c:pt idx="4">
                  <c:v>0.0284139681412944</c:v>
                </c:pt>
                <c:pt idx="5">
                  <c:v>0.0436897181660273</c:v>
                </c:pt>
                <c:pt idx="6">
                  <c:v>0.0627331599324499</c:v>
                </c:pt>
                <c:pt idx="7">
                  <c:v>0.0875281541193613</c:v>
                </c:pt>
                <c:pt idx="8">
                  <c:v>0.119989347335941</c:v>
                </c:pt>
                <c:pt idx="9">
                  <c:v>0.161744956371579</c:v>
                </c:pt>
                <c:pt idx="10">
                  <c:v>0.21254683877659</c:v>
                </c:pt>
                <c:pt idx="11">
                  <c:v>0.270829991208537</c:v>
                </c:pt>
                <c:pt idx="12">
                  <c:v>0.33789215295993</c:v>
                </c:pt>
                <c:pt idx="13">
                  <c:v>0.413240732077194</c:v>
                </c:pt>
                <c:pt idx="14">
                  <c:v>0.493669070702261</c:v>
                </c:pt>
                <c:pt idx="15">
                  <c:v>0.579968738482934</c:v>
                </c:pt>
                <c:pt idx="16">
                  <c:v>0.671889120368514</c:v>
                </c:pt>
                <c:pt idx="17">
                  <c:v>0.76911014743185</c:v>
                </c:pt>
                <c:pt idx="18">
                  <c:v>0.874496492275324</c:v>
                </c:pt>
                <c:pt idx="19">
                  <c:v>0.98656115988305</c:v>
                </c:pt>
                <c:pt idx="20">
                  <c:v>1.10836078494825</c:v>
                </c:pt>
                <c:pt idx="21">
                  <c:v>1.243951404765038</c:v>
                </c:pt>
                <c:pt idx="22">
                  <c:v>1.388830448803477</c:v>
                </c:pt>
                <c:pt idx="23">
                  <c:v>1.549331140564154</c:v>
                </c:pt>
                <c:pt idx="24">
                  <c:v>1.736141417454749</c:v>
                </c:pt>
                <c:pt idx="25">
                  <c:v>1.951473019993307</c:v>
                </c:pt>
                <c:pt idx="26">
                  <c:v>2.20504059356022</c:v>
                </c:pt>
                <c:pt idx="27">
                  <c:v>2.517207465247083</c:v>
                </c:pt>
                <c:pt idx="28">
                  <c:v>2.912352287989056</c:v>
                </c:pt>
                <c:pt idx="29">
                  <c:v>3.395689487599073</c:v>
                </c:pt>
                <c:pt idx="30">
                  <c:v>3.970343090920181</c:v>
                </c:pt>
                <c:pt idx="31">
                  <c:v>4.643296225907795</c:v>
                </c:pt>
                <c:pt idx="32">
                  <c:v>5.390473245849217</c:v>
                </c:pt>
                <c:pt idx="33">
                  <c:v>6.215271768567299</c:v>
                </c:pt>
                <c:pt idx="34">
                  <c:v>7.175366834330481</c:v>
                </c:pt>
                <c:pt idx="35">
                  <c:v>8.288474146524454</c:v>
                </c:pt>
                <c:pt idx="36">
                  <c:v>9.5226806089267</c:v>
                </c:pt>
                <c:pt idx="37">
                  <c:v>10.82188615105905</c:v>
                </c:pt>
                <c:pt idx="38">
                  <c:v>12.13614349575617</c:v>
                </c:pt>
                <c:pt idx="39">
                  <c:v>13.44512823539952</c:v>
                </c:pt>
                <c:pt idx="40">
                  <c:v>14.66825510753918</c:v>
                </c:pt>
                <c:pt idx="41">
                  <c:v>15.72561240921813</c:v>
                </c:pt>
                <c:pt idx="42">
                  <c:v>16.60726595379448</c:v>
                </c:pt>
                <c:pt idx="43">
                  <c:v>17.32717540875514</c:v>
                </c:pt>
                <c:pt idx="44">
                  <c:v>17.91048670086627</c:v>
                </c:pt>
                <c:pt idx="45">
                  <c:v>18.38404696010335</c:v>
                </c:pt>
                <c:pt idx="46">
                  <c:v>18.77382121107407</c:v>
                </c:pt>
                <c:pt idx="47">
                  <c:v>19.09729108042604</c:v>
                </c:pt>
                <c:pt idx="48">
                  <c:v>19.37666253904845</c:v>
                </c:pt>
                <c:pt idx="49">
                  <c:v>19.61767889177414</c:v>
                </c:pt>
                <c:pt idx="50">
                  <c:v>19.81877155335393</c:v>
                </c:pt>
                <c:pt idx="51">
                  <c:v>19.99102881715038</c:v>
                </c:pt>
                <c:pt idx="52">
                  <c:v>20.13938701311376</c:v>
                </c:pt>
                <c:pt idx="53">
                  <c:v>20.26912742506615</c:v>
                </c:pt>
                <c:pt idx="54">
                  <c:v>20.38388551213765</c:v>
                </c:pt>
                <c:pt idx="55">
                  <c:v>20.48663657298065</c:v>
                </c:pt>
                <c:pt idx="56">
                  <c:v>20.58015568426552</c:v>
                </c:pt>
                <c:pt idx="57">
                  <c:v>20.66437534258118</c:v>
                </c:pt>
                <c:pt idx="58">
                  <c:v>20.74018510559047</c:v>
                </c:pt>
                <c:pt idx="59">
                  <c:v>20.80958490486207</c:v>
                </c:pt>
                <c:pt idx="60">
                  <c:v>20.87592472221927</c:v>
                </c:pt>
                <c:pt idx="61">
                  <c:v>20.93942155200807</c:v>
                </c:pt>
                <c:pt idx="62">
                  <c:v>20.99778040258231</c:v>
                </c:pt>
                <c:pt idx="63">
                  <c:v>21.05028836582391</c:v>
                </c:pt>
                <c:pt idx="64">
                  <c:v>21.09769795585751</c:v>
                </c:pt>
                <c:pt idx="65">
                  <c:v>21.14148479647293</c:v>
                </c:pt>
                <c:pt idx="66">
                  <c:v>21.18141785263193</c:v>
                </c:pt>
                <c:pt idx="67">
                  <c:v>21.2178079714769</c:v>
                </c:pt>
                <c:pt idx="68">
                  <c:v>21.25196995240738</c:v>
                </c:pt>
                <c:pt idx="69">
                  <c:v>21.28367336047615</c:v>
                </c:pt>
                <c:pt idx="70">
                  <c:v>21.31290799413604</c:v>
                </c:pt>
                <c:pt idx="71">
                  <c:v>21.34053678425726</c:v>
                </c:pt>
                <c:pt idx="72">
                  <c:v>21.36670015213578</c:v>
                </c:pt>
                <c:pt idx="73">
                  <c:v>21.39166933890744</c:v>
                </c:pt>
                <c:pt idx="74">
                  <c:v>21.4154845506698</c:v>
                </c:pt>
                <c:pt idx="75">
                  <c:v>21.43777433108861</c:v>
                </c:pt>
                <c:pt idx="76">
                  <c:v>21.45808681163449</c:v>
                </c:pt>
                <c:pt idx="77">
                  <c:v>21.46771107122843</c:v>
                </c:pt>
                <c:pt idx="78">
                  <c:v>21.46771107122843</c:v>
                </c:pt>
                <c:pt idx="79">
                  <c:v>21.46771107122843</c:v>
                </c:pt>
                <c:pt idx="80">
                  <c:v>21.46771107122843</c:v>
                </c:pt>
                <c:pt idx="81">
                  <c:v>21.46771107122843</c:v>
                </c:pt>
                <c:pt idx="82">
                  <c:v>21.46771107122843</c:v>
                </c:pt>
                <c:pt idx="83">
                  <c:v>21.46771107122843</c:v>
                </c:pt>
                <c:pt idx="84">
                  <c:v>21.46771107122843</c:v>
                </c:pt>
                <c:pt idx="85">
                  <c:v>21.46771107122843</c:v>
                </c:pt>
                <c:pt idx="86">
                  <c:v>21.46771107122843</c:v>
                </c:pt>
                <c:pt idx="87">
                  <c:v>21.46771107122843</c:v>
                </c:pt>
                <c:pt idx="88">
                  <c:v>21.46771107122843</c:v>
                </c:pt>
                <c:pt idx="89">
                  <c:v>21.46771107122843</c:v>
                </c:pt>
                <c:pt idx="90">
                  <c:v>21.46771107122843</c:v>
                </c:pt>
                <c:pt idx="91">
                  <c:v>21.46771107122843</c:v>
                </c:pt>
                <c:pt idx="92">
                  <c:v>21.46771107122843</c:v>
                </c:pt>
                <c:pt idx="93">
                  <c:v>21.46771107122843</c:v>
                </c:pt>
                <c:pt idx="94">
                  <c:v>21.46771107122843</c:v>
                </c:pt>
                <c:pt idx="95">
                  <c:v>21.46771107122843</c:v>
                </c:pt>
                <c:pt idx="96">
                  <c:v>21.46771107122843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1.164361145888304</c:v>
                  </c:pt>
                  <c:pt idx="1">
                    <c:v>0.103148015577018</c:v>
                  </c:pt>
                  <c:pt idx="2">
                    <c:v>0.32937846079742</c:v>
                  </c:pt>
                  <c:pt idx="3">
                    <c:v>0.0611408808535321</c:v>
                  </c:pt>
                  <c:pt idx="4">
                    <c:v>0.283091025895358</c:v>
                  </c:pt>
                  <c:pt idx="5">
                    <c:v>0.300639925028043</c:v>
                  </c:pt>
                  <c:pt idx="6">
                    <c:v>0.235142569906187</c:v>
                  </c:pt>
                  <c:pt idx="7">
                    <c:v>0.211176830363977</c:v>
                  </c:pt>
                  <c:pt idx="8">
                    <c:v>0.109699044747108</c:v>
                  </c:pt>
                  <c:pt idx="9">
                    <c:v>0.383974850632259</c:v>
                  </c:pt>
                  <c:pt idx="10">
                    <c:v>0.224426933416765</c:v>
                  </c:pt>
                  <c:pt idx="11">
                    <c:v>1.891456728538726</c:v>
                  </c:pt>
                  <c:pt idx="12">
                    <c:v>0.88426474317129</c:v>
                  </c:pt>
                  <c:pt idx="13">
                    <c:v>0.49772190143564</c:v>
                  </c:pt>
                  <c:pt idx="14">
                    <c:v>0.0630096257260214</c:v>
                  </c:pt>
                  <c:pt idx="15">
                    <c:v>0.14246217103458</c:v>
                  </c:pt>
                  <c:pt idx="16">
                    <c:v>0.919808937016612</c:v>
                  </c:pt>
                  <c:pt idx="17">
                    <c:v>0.159851250525013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1.164361145888304</c:v>
                  </c:pt>
                  <c:pt idx="1">
                    <c:v>0.103148015577018</c:v>
                  </c:pt>
                  <c:pt idx="2">
                    <c:v>0.32937846079742</c:v>
                  </c:pt>
                  <c:pt idx="3">
                    <c:v>0.0611408808535321</c:v>
                  </c:pt>
                  <c:pt idx="4">
                    <c:v>0.283091025895358</c:v>
                  </c:pt>
                  <c:pt idx="5">
                    <c:v>0.300639925028043</c:v>
                  </c:pt>
                  <c:pt idx="6">
                    <c:v>0.235142569906187</c:v>
                  </c:pt>
                  <c:pt idx="7">
                    <c:v>0.211176830363977</c:v>
                  </c:pt>
                  <c:pt idx="8">
                    <c:v>0.109699044747108</c:v>
                  </c:pt>
                  <c:pt idx="9">
                    <c:v>0.383974850632259</c:v>
                  </c:pt>
                  <c:pt idx="10">
                    <c:v>0.224426933416765</c:v>
                  </c:pt>
                  <c:pt idx="11">
                    <c:v>1.891456728538726</c:v>
                  </c:pt>
                  <c:pt idx="12">
                    <c:v>0.88426474317129</c:v>
                  </c:pt>
                  <c:pt idx="13">
                    <c:v>0.49772190143564</c:v>
                  </c:pt>
                  <c:pt idx="14">
                    <c:v>0.0630096257260214</c:v>
                  </c:pt>
                  <c:pt idx="15">
                    <c:v>0.14246217103458</c:v>
                  </c:pt>
                  <c:pt idx="16">
                    <c:v>0.919808937016612</c:v>
                  </c:pt>
                  <c:pt idx="17">
                    <c:v>0.159851250525013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52.02042628774424</c:v>
                </c:pt>
                <c:pt idx="1">
                  <c:v>50.4736530491415</c:v>
                </c:pt>
                <c:pt idx="2">
                  <c:v>50.93990526939017</c:v>
                </c:pt>
                <c:pt idx="3">
                  <c:v>50.79188869153346</c:v>
                </c:pt>
                <c:pt idx="4">
                  <c:v>50.81088542773512</c:v>
                </c:pt>
                <c:pt idx="5">
                  <c:v>50.69979100583934</c:v>
                </c:pt>
                <c:pt idx="6">
                  <c:v>50.6812752688567</c:v>
                </c:pt>
                <c:pt idx="7">
                  <c:v>50.52203993080607</c:v>
                </c:pt>
                <c:pt idx="8">
                  <c:v>49.66558908992742</c:v>
                </c:pt>
                <c:pt idx="9">
                  <c:v>47.7410568209712</c:v>
                </c:pt>
                <c:pt idx="10">
                  <c:v>47.5870131199153</c:v>
                </c:pt>
                <c:pt idx="11">
                  <c:v>45.78511063542174</c:v>
                </c:pt>
                <c:pt idx="12">
                  <c:v>39.89121619691412</c:v>
                </c:pt>
                <c:pt idx="13">
                  <c:v>36.723365688512</c:v>
                </c:pt>
                <c:pt idx="14">
                  <c:v>33.09050700005517</c:v>
                </c:pt>
                <c:pt idx="15">
                  <c:v>27.78221322716706</c:v>
                </c:pt>
                <c:pt idx="16">
                  <c:v>25.79587043594239</c:v>
                </c:pt>
                <c:pt idx="17">
                  <c:v>25.58490131486667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0.240758182222182</c:v>
                  </c:pt>
                  <c:pt idx="1">
                    <c:v>0.107270812081548</c:v>
                  </c:pt>
                  <c:pt idx="2">
                    <c:v>0.0818420446138688</c:v>
                  </c:pt>
                  <c:pt idx="3">
                    <c:v>0.0797159138414311</c:v>
                  </c:pt>
                  <c:pt idx="4">
                    <c:v>0.0571664993295771</c:v>
                  </c:pt>
                  <c:pt idx="5">
                    <c:v>0.0819024892553857</c:v>
                  </c:pt>
                  <c:pt idx="6">
                    <c:v>0.144263838361565</c:v>
                  </c:pt>
                  <c:pt idx="7">
                    <c:v>0.104096247132087</c:v>
                  </c:pt>
                  <c:pt idx="8">
                    <c:v>0.0347291066547413</c:v>
                  </c:pt>
                  <c:pt idx="9">
                    <c:v>0.0602075110879721</c:v>
                  </c:pt>
                  <c:pt idx="10">
                    <c:v>0.0348599505553618</c:v>
                  </c:pt>
                  <c:pt idx="11">
                    <c:v>0.25795027330471</c:v>
                  </c:pt>
                  <c:pt idx="12">
                    <c:v>0.220718651445051</c:v>
                  </c:pt>
                  <c:pt idx="13">
                    <c:v>0.357189179239671</c:v>
                  </c:pt>
                  <c:pt idx="14">
                    <c:v>0.15407224759504</c:v>
                  </c:pt>
                  <c:pt idx="15">
                    <c:v>0.21139503633758</c:v>
                  </c:pt>
                  <c:pt idx="16">
                    <c:v>1.029047853423452</c:v>
                  </c:pt>
                  <c:pt idx="17">
                    <c:v>0.264939703027973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0.240758182222182</c:v>
                  </c:pt>
                  <c:pt idx="1">
                    <c:v>0.107270812081548</c:v>
                  </c:pt>
                  <c:pt idx="2">
                    <c:v>0.0818420446138688</c:v>
                  </c:pt>
                  <c:pt idx="3">
                    <c:v>0.0797159138414311</c:v>
                  </c:pt>
                  <c:pt idx="4">
                    <c:v>0.0571664993295771</c:v>
                  </c:pt>
                  <c:pt idx="5">
                    <c:v>0.0819024892553857</c:v>
                  </c:pt>
                  <c:pt idx="6">
                    <c:v>0.144263838361565</c:v>
                  </c:pt>
                  <c:pt idx="7">
                    <c:v>0.104096247132087</c:v>
                  </c:pt>
                  <c:pt idx="8">
                    <c:v>0.0347291066547413</c:v>
                  </c:pt>
                  <c:pt idx="9">
                    <c:v>0.0602075110879721</c:v>
                  </c:pt>
                  <c:pt idx="10">
                    <c:v>0.0348599505553618</c:v>
                  </c:pt>
                  <c:pt idx="11">
                    <c:v>0.25795027330471</c:v>
                  </c:pt>
                  <c:pt idx="12">
                    <c:v>0.220718651445051</c:v>
                  </c:pt>
                  <c:pt idx="13">
                    <c:v>0.357189179239671</c:v>
                  </c:pt>
                  <c:pt idx="14">
                    <c:v>0.15407224759504</c:v>
                  </c:pt>
                  <c:pt idx="15">
                    <c:v>0.21139503633758</c:v>
                  </c:pt>
                  <c:pt idx="16">
                    <c:v>1.029047853423452</c:v>
                  </c:pt>
                  <c:pt idx="17">
                    <c:v>0.264939703027973</c:v>
                  </c:pt>
                </c:numCache>
              </c:numRef>
            </c:minus>
          </c:errBars>
          <c:xVal>
            <c:numRef>
              <c:f>Metabolites!$E$26:$E$43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0.238338440585632</c:v>
                </c:pt>
                <c:pt idx="1">
                  <c:v>0.461544281769001</c:v>
                </c:pt>
                <c:pt idx="2">
                  <c:v>0.658268073998411</c:v>
                </c:pt>
                <c:pt idx="3">
                  <c:v>1.029016759353838</c:v>
                </c:pt>
                <c:pt idx="4">
                  <c:v>1.264505264306104</c:v>
                </c:pt>
                <c:pt idx="5">
                  <c:v>1.680959093867994</c:v>
                </c:pt>
                <c:pt idx="6">
                  <c:v>2.195847464962696</c:v>
                </c:pt>
                <c:pt idx="7">
                  <c:v>2.612301294524586</c:v>
                </c:pt>
                <c:pt idx="8">
                  <c:v>3.243603300342758</c:v>
                </c:pt>
                <c:pt idx="9">
                  <c:v>4.255428137318199</c:v>
                </c:pt>
                <c:pt idx="10">
                  <c:v>6.420362745150348</c:v>
                </c:pt>
                <c:pt idx="11">
                  <c:v>9.819546341859526</c:v>
                </c:pt>
                <c:pt idx="12">
                  <c:v>12.71768765546684</c:v>
                </c:pt>
                <c:pt idx="13">
                  <c:v>17.67971880846895</c:v>
                </c:pt>
                <c:pt idx="14">
                  <c:v>22.70783740545495</c:v>
                </c:pt>
                <c:pt idx="15">
                  <c:v>27.94131495041048</c:v>
                </c:pt>
                <c:pt idx="16">
                  <c:v>27.58408857805949</c:v>
                </c:pt>
                <c:pt idx="17">
                  <c:v>30.41793877550155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77480"/>
        <c:axId val="212649464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14674.0</c:v>
                </c:pt>
                <c:pt idx="1">
                  <c:v>29640.0</c:v>
                </c:pt>
                <c:pt idx="2">
                  <c:v>4188.0</c:v>
                </c:pt>
                <c:pt idx="3">
                  <c:v>5129.0</c:v>
                </c:pt>
                <c:pt idx="4">
                  <c:v>4880.0</c:v>
                </c:pt>
                <c:pt idx="5">
                  <c:v>5720.0</c:v>
                </c:pt>
                <c:pt idx="6">
                  <c:v>6781.0</c:v>
                </c:pt>
                <c:pt idx="7">
                  <c:v>8303.0</c:v>
                </c:pt>
                <c:pt idx="8">
                  <c:v>11431.0</c:v>
                </c:pt>
                <c:pt idx="9">
                  <c:v>18126.0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0.0179481102793435</c:v>
                  </c:pt>
                  <c:pt idx="1">
                    <c:v>0.0174871515141426</c:v>
                  </c:pt>
                  <c:pt idx="2">
                    <c:v>0.00616130765995712</c:v>
                  </c:pt>
                  <c:pt idx="3">
                    <c:v>0.00806828042154546</c:v>
                  </c:pt>
                  <c:pt idx="4">
                    <c:v>0.00801945210055545</c:v>
                  </c:pt>
                  <c:pt idx="5">
                    <c:v>0.00651596141418801</c:v>
                  </c:pt>
                  <c:pt idx="6">
                    <c:v>0.00982479158761763</c:v>
                  </c:pt>
                  <c:pt idx="7">
                    <c:v>0.0203966007336967</c:v>
                  </c:pt>
                  <c:pt idx="8">
                    <c:v>0.0178362147707758</c:v>
                  </c:pt>
                  <c:pt idx="9">
                    <c:v>0.0145418067781674</c:v>
                  </c:pt>
                  <c:pt idx="10">
                    <c:v>0.0228657021169537</c:v>
                  </c:pt>
                  <c:pt idx="11">
                    <c:v>0.0140968584453347</c:v>
                  </c:pt>
                  <c:pt idx="12">
                    <c:v>0.00702759308519013</c:v>
                  </c:pt>
                  <c:pt idx="13">
                    <c:v>0.0190471890388044</c:v>
                  </c:pt>
                  <c:pt idx="14">
                    <c:v>0.0121444936521333</c:v>
                  </c:pt>
                  <c:pt idx="15">
                    <c:v>0.0400929422098538</c:v>
                  </c:pt>
                  <c:pt idx="16">
                    <c:v>0.0579065168008281</c:v>
                  </c:pt>
                  <c:pt idx="17">
                    <c:v>0.0235730464029328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0.0179481102793435</c:v>
                  </c:pt>
                  <c:pt idx="1">
                    <c:v>0.0174871515141426</c:v>
                  </c:pt>
                  <c:pt idx="2">
                    <c:v>0.00616130765995712</c:v>
                  </c:pt>
                  <c:pt idx="3">
                    <c:v>0.00806828042154546</c:v>
                  </c:pt>
                  <c:pt idx="4">
                    <c:v>0.00801945210055545</c:v>
                  </c:pt>
                  <c:pt idx="5">
                    <c:v>0.00651596141418801</c:v>
                  </c:pt>
                  <c:pt idx="6">
                    <c:v>0.00982479158761763</c:v>
                  </c:pt>
                  <c:pt idx="7">
                    <c:v>0.0203966007336967</c:v>
                  </c:pt>
                  <c:pt idx="8">
                    <c:v>0.0178362147707758</c:v>
                  </c:pt>
                  <c:pt idx="9">
                    <c:v>0.0145418067781674</c:v>
                  </c:pt>
                  <c:pt idx="10">
                    <c:v>0.0228657021169537</c:v>
                  </c:pt>
                  <c:pt idx="11">
                    <c:v>0.0140968584453347</c:v>
                  </c:pt>
                  <c:pt idx="12">
                    <c:v>0.00702759308519013</c:v>
                  </c:pt>
                  <c:pt idx="13">
                    <c:v>0.0190471890388044</c:v>
                  </c:pt>
                  <c:pt idx="14">
                    <c:v>0.0121444936521333</c:v>
                  </c:pt>
                  <c:pt idx="15">
                    <c:v>0.0400929422098538</c:v>
                  </c:pt>
                  <c:pt idx="16">
                    <c:v>0.0579065168008281</c:v>
                  </c:pt>
                  <c:pt idx="17">
                    <c:v>0.0235730464029328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7.334008313505337</c:v>
                </c:pt>
                <c:pt idx="1">
                  <c:v>7.654854485815228</c:v>
                </c:pt>
                <c:pt idx="2">
                  <c:v>7.78137577797261</c:v>
                </c:pt>
                <c:pt idx="3">
                  <c:v>7.865386584592819</c:v>
                </c:pt>
                <c:pt idx="4">
                  <c:v>7.857139252935481</c:v>
                </c:pt>
                <c:pt idx="5">
                  <c:v>7.927624986683552</c:v>
                </c:pt>
                <c:pt idx="6">
                  <c:v>7.984068021649061</c:v>
                </c:pt>
                <c:pt idx="7">
                  <c:v>8.060073325070597</c:v>
                </c:pt>
                <c:pt idx="8">
                  <c:v>8.205239764537711</c:v>
                </c:pt>
                <c:pt idx="9">
                  <c:v>8.4160100706205</c:v>
                </c:pt>
                <c:pt idx="10">
                  <c:v>8.650970112673347</c:v>
                </c:pt>
                <c:pt idx="11">
                  <c:v>8.821753953027684</c:v>
                </c:pt>
                <c:pt idx="12">
                  <c:v>8.763476750146393</c:v>
                </c:pt>
                <c:pt idx="13">
                  <c:v>8.766746948856953</c:v>
                </c:pt>
                <c:pt idx="14">
                  <c:v>8.77974387752906</c:v>
                </c:pt>
                <c:pt idx="15">
                  <c:v>8.651703498931845</c:v>
                </c:pt>
                <c:pt idx="16">
                  <c:v>8.617059259412393</c:v>
                </c:pt>
                <c:pt idx="17">
                  <c:v>8.596069709560252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71352"/>
        <c:axId val="2130251032"/>
      </c:scatterChart>
      <c:valAx>
        <c:axId val="21261774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26494648"/>
        <c:crosses val="autoZero"/>
        <c:crossBetween val="midCat"/>
        <c:majorUnit val="6.0"/>
      </c:valAx>
      <c:valAx>
        <c:axId val="2126494648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26177480"/>
        <c:crosses val="autoZero"/>
        <c:crossBetween val="midCat"/>
      </c:valAx>
      <c:valAx>
        <c:axId val="2130251032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25771352"/>
        <c:crosses val="max"/>
        <c:crossBetween val="midCat"/>
        <c:majorUnit val="1.0"/>
        <c:minorUnit val="0.2"/>
      </c:valAx>
      <c:valAx>
        <c:axId val="2125771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025103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0.0256372233210313</c:v>
                  </c:pt>
                  <c:pt idx="3">
                    <c:v>0.0128186116605157</c:v>
                  </c:pt>
                  <c:pt idx="4">
                    <c:v>0.0339399065083193</c:v>
                  </c:pt>
                  <c:pt idx="5">
                    <c:v>0.0222188843791568</c:v>
                  </c:pt>
                  <c:pt idx="6">
                    <c:v>0.0</c:v>
                  </c:pt>
                  <c:pt idx="7">
                    <c:v>0.0222188843791568</c:v>
                  </c:pt>
                  <c:pt idx="8">
                    <c:v>0.0128393020435213</c:v>
                  </c:pt>
                  <c:pt idx="9">
                    <c:v>0.0257020548670308</c:v>
                  </c:pt>
                  <c:pt idx="10">
                    <c:v>0.0386630245504527</c:v>
                  </c:pt>
                  <c:pt idx="11">
                    <c:v>0.0223888071566855</c:v>
                  </c:pt>
                  <c:pt idx="12">
                    <c:v>0.0129716724357026</c:v>
                  </c:pt>
                  <c:pt idx="13">
                    <c:v>0.0260230071381546</c:v>
                  </c:pt>
                  <c:pt idx="14">
                    <c:v>0.0</c:v>
                  </c:pt>
                  <c:pt idx="15">
                    <c:v>0.0131565836927315</c:v>
                  </c:pt>
                  <c:pt idx="16">
                    <c:v>0.0696180971083506</c:v>
                  </c:pt>
                  <c:pt idx="17">
                    <c:v>0.0263462241284096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0.0256372233210313</c:v>
                  </c:pt>
                  <c:pt idx="3">
                    <c:v>0.0128186116605157</c:v>
                  </c:pt>
                  <c:pt idx="4">
                    <c:v>0.0339399065083193</c:v>
                  </c:pt>
                  <c:pt idx="5">
                    <c:v>0.0222188843791568</c:v>
                  </c:pt>
                  <c:pt idx="6">
                    <c:v>0.0</c:v>
                  </c:pt>
                  <c:pt idx="7">
                    <c:v>0.0222188843791568</c:v>
                  </c:pt>
                  <c:pt idx="8">
                    <c:v>0.0128393020435213</c:v>
                  </c:pt>
                  <c:pt idx="9">
                    <c:v>0.0257020548670308</c:v>
                  </c:pt>
                  <c:pt idx="10">
                    <c:v>0.0386630245504527</c:v>
                  </c:pt>
                  <c:pt idx="11">
                    <c:v>0.0223888071566855</c:v>
                  </c:pt>
                  <c:pt idx="12">
                    <c:v>0.0129716724357026</c:v>
                  </c:pt>
                  <c:pt idx="13">
                    <c:v>0.0260230071381546</c:v>
                  </c:pt>
                  <c:pt idx="14">
                    <c:v>0.0</c:v>
                  </c:pt>
                  <c:pt idx="15">
                    <c:v>0.0131565836927315</c:v>
                  </c:pt>
                  <c:pt idx="16">
                    <c:v>0.0696180971083506</c:v>
                  </c:pt>
                  <c:pt idx="17">
                    <c:v>0.0263462241284096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0.325636471284784</c:v>
                </c:pt>
                <c:pt idx="1">
                  <c:v>0.310834813499112</c:v>
                </c:pt>
                <c:pt idx="2">
                  <c:v>0.318235642391948</c:v>
                </c:pt>
                <c:pt idx="3">
                  <c:v>0.347838957963292</c:v>
                </c:pt>
                <c:pt idx="4">
                  <c:v>0.348095855273457</c:v>
                </c:pt>
                <c:pt idx="5">
                  <c:v>0.377721034445666</c:v>
                </c:pt>
                <c:pt idx="6">
                  <c:v>0.399939918824823</c:v>
                </c:pt>
                <c:pt idx="7">
                  <c:v>0.399939918824823</c:v>
                </c:pt>
                <c:pt idx="8">
                  <c:v>0.415115371497901</c:v>
                </c:pt>
                <c:pt idx="9">
                  <c:v>0.385816295701376</c:v>
                </c:pt>
                <c:pt idx="10">
                  <c:v>0.379475829742112</c:v>
                </c:pt>
                <c:pt idx="11">
                  <c:v>0.425387335977024</c:v>
                </c:pt>
                <c:pt idx="12">
                  <c:v>0.441862715782959</c:v>
                </c:pt>
                <c:pt idx="13">
                  <c:v>0.503317070907293</c:v>
                </c:pt>
                <c:pt idx="14">
                  <c:v>0.588476868674032</c:v>
                </c:pt>
                <c:pt idx="15">
                  <c:v>1.283716756087828</c:v>
                </c:pt>
                <c:pt idx="16">
                  <c:v>1.602746955825632</c:v>
                </c:pt>
                <c:pt idx="17">
                  <c:v>2.456576434215796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0.857146961841024</c:v>
                  </c:pt>
                  <c:pt idx="1">
                    <c:v>0.0192289848189696</c:v>
                  </c:pt>
                  <c:pt idx="2">
                    <c:v>0.350896045057542</c:v>
                  </c:pt>
                  <c:pt idx="3">
                    <c:v>0.101750223590471</c:v>
                  </c:pt>
                  <c:pt idx="4">
                    <c:v>0.29120225156076</c:v>
                  </c:pt>
                  <c:pt idx="5">
                    <c:v>0.134702305028026</c:v>
                  </c:pt>
                  <c:pt idx="6">
                    <c:v>0.0999905298022205</c:v>
                  </c:pt>
                  <c:pt idx="7">
                    <c:v>0.0999905298022205</c:v>
                  </c:pt>
                  <c:pt idx="8">
                    <c:v>0.32911540219216</c:v>
                  </c:pt>
                  <c:pt idx="9">
                    <c:v>0.385069981681511</c:v>
                  </c:pt>
                  <c:pt idx="10">
                    <c:v>0.267880160596911</c:v>
                  </c:pt>
                  <c:pt idx="11">
                    <c:v>1.737466432968743</c:v>
                  </c:pt>
                  <c:pt idx="12">
                    <c:v>1.0127816907696</c:v>
                  </c:pt>
                  <c:pt idx="13">
                    <c:v>0.406150319427332</c:v>
                  </c:pt>
                  <c:pt idx="14">
                    <c:v>0.0518632594146507</c:v>
                  </c:pt>
                  <c:pt idx="15">
                    <c:v>0.0522164711700286</c:v>
                  </c:pt>
                  <c:pt idx="16">
                    <c:v>1.334916335855575</c:v>
                  </c:pt>
                  <c:pt idx="17">
                    <c:v>0.0684532977505822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0.857146961841024</c:v>
                  </c:pt>
                  <c:pt idx="1">
                    <c:v>0.0192289848189696</c:v>
                  </c:pt>
                  <c:pt idx="2">
                    <c:v>0.350896045057542</c:v>
                  </c:pt>
                  <c:pt idx="3">
                    <c:v>0.101750223590471</c:v>
                  </c:pt>
                  <c:pt idx="4">
                    <c:v>0.29120225156076</c:v>
                  </c:pt>
                  <c:pt idx="5">
                    <c:v>0.134702305028026</c:v>
                  </c:pt>
                  <c:pt idx="6">
                    <c:v>0.0999905298022205</c:v>
                  </c:pt>
                  <c:pt idx="7">
                    <c:v>0.0999905298022205</c:v>
                  </c:pt>
                  <c:pt idx="8">
                    <c:v>0.32911540219216</c:v>
                  </c:pt>
                  <c:pt idx="9">
                    <c:v>0.385069981681511</c:v>
                  </c:pt>
                  <c:pt idx="10">
                    <c:v>0.267880160596911</c:v>
                  </c:pt>
                  <c:pt idx="11">
                    <c:v>1.737466432968743</c:v>
                  </c:pt>
                  <c:pt idx="12">
                    <c:v>1.0127816907696</c:v>
                  </c:pt>
                  <c:pt idx="13">
                    <c:v>0.406150319427332</c:v>
                  </c:pt>
                  <c:pt idx="14">
                    <c:v>0.0518632594146507</c:v>
                  </c:pt>
                  <c:pt idx="15">
                    <c:v>0.0522164711700286</c:v>
                  </c:pt>
                  <c:pt idx="16">
                    <c:v>1.334916335855575</c:v>
                  </c:pt>
                  <c:pt idx="17">
                    <c:v>0.0684532977505822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49.93616430752152</c:v>
                </c:pt>
                <c:pt idx="1">
                  <c:v>48.27088537330003</c:v>
                </c:pt>
                <c:pt idx="2">
                  <c:v>48.92589508742715</c:v>
                </c:pt>
                <c:pt idx="3">
                  <c:v>48.5706355814599</c:v>
                </c:pt>
                <c:pt idx="4">
                  <c:v>48.63983771934679</c:v>
                </c:pt>
                <c:pt idx="5">
                  <c:v>48.35097618880705</c:v>
                </c:pt>
                <c:pt idx="6">
                  <c:v>48.32875607107322</c:v>
                </c:pt>
                <c:pt idx="7">
                  <c:v>47.76214306886062</c:v>
                </c:pt>
                <c:pt idx="8">
                  <c:v>46.99218585711539</c:v>
                </c:pt>
                <c:pt idx="9">
                  <c:v>45.3767409289412</c:v>
                </c:pt>
                <c:pt idx="10">
                  <c:v>45.33871718102709</c:v>
                </c:pt>
                <c:pt idx="11">
                  <c:v>44.3099088384823</c:v>
                </c:pt>
                <c:pt idx="12">
                  <c:v>43.7805403482493</c:v>
                </c:pt>
                <c:pt idx="13">
                  <c:v>41.50342546271457</c:v>
                </c:pt>
                <c:pt idx="14">
                  <c:v>38.81899430227754</c:v>
                </c:pt>
                <c:pt idx="15">
                  <c:v>38.36551104284047</c:v>
                </c:pt>
                <c:pt idx="16">
                  <c:v>37.2260542254113</c:v>
                </c:pt>
                <c:pt idx="17">
                  <c:v>38.43652668695185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0.0664198735231241</c:v>
                  </c:pt>
                  <c:pt idx="5">
                    <c:v>0.109427335562221</c:v>
                  </c:pt>
                  <c:pt idx="6">
                    <c:v>0.0251043524935072</c:v>
                  </c:pt>
                  <c:pt idx="7">
                    <c:v>0.0434820140098728</c:v>
                  </c:pt>
                  <c:pt idx="8">
                    <c:v>0.115143245264266</c:v>
                  </c:pt>
                  <c:pt idx="9">
                    <c:v>0.115248398912909</c:v>
                  </c:pt>
                  <c:pt idx="10">
                    <c:v>0.305788142262957</c:v>
                  </c:pt>
                  <c:pt idx="11">
                    <c:v>0.310846659435558</c:v>
                  </c:pt>
                  <c:pt idx="12">
                    <c:v>0.368743695214587</c:v>
                  </c:pt>
                  <c:pt idx="13">
                    <c:v>0.0441037497420524</c:v>
                  </c:pt>
                  <c:pt idx="14">
                    <c:v>0.222940833295451</c:v>
                  </c:pt>
                  <c:pt idx="15">
                    <c:v>0.272483084402356</c:v>
                  </c:pt>
                  <c:pt idx="16">
                    <c:v>0.76248329277548</c:v>
                  </c:pt>
                  <c:pt idx="17">
                    <c:v>0.156811045740572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0.0664198735231241</c:v>
                  </c:pt>
                  <c:pt idx="5">
                    <c:v>0.109427335562221</c:v>
                  </c:pt>
                  <c:pt idx="6">
                    <c:v>0.0251043524935072</c:v>
                  </c:pt>
                  <c:pt idx="7">
                    <c:v>0.0434820140098728</c:v>
                  </c:pt>
                  <c:pt idx="8">
                    <c:v>0.115143245264266</c:v>
                  </c:pt>
                  <c:pt idx="9">
                    <c:v>0.115248398912909</c:v>
                  </c:pt>
                  <c:pt idx="10">
                    <c:v>0.305788142262957</c:v>
                  </c:pt>
                  <c:pt idx="11">
                    <c:v>0.310846659435558</c:v>
                  </c:pt>
                  <c:pt idx="12">
                    <c:v>0.368743695214587</c:v>
                  </c:pt>
                  <c:pt idx="13">
                    <c:v>0.0441037497420524</c:v>
                  </c:pt>
                  <c:pt idx="14">
                    <c:v>0.222940833295451</c:v>
                  </c:pt>
                  <c:pt idx="15">
                    <c:v>0.272483084402356</c:v>
                  </c:pt>
                  <c:pt idx="16">
                    <c:v>0.76248329277548</c:v>
                  </c:pt>
                  <c:pt idx="17">
                    <c:v>0.156811045740572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0.405832130758813</c:v>
                </c:pt>
                <c:pt idx="5">
                  <c:v>0.289880093399152</c:v>
                </c:pt>
                <c:pt idx="6">
                  <c:v>0.246398079389279</c:v>
                </c:pt>
                <c:pt idx="7">
                  <c:v>0.30437409806911</c:v>
                </c:pt>
                <c:pt idx="8">
                  <c:v>0.565760728219447</c:v>
                </c:pt>
                <c:pt idx="9">
                  <c:v>1.263234210447974</c:v>
                </c:pt>
                <c:pt idx="10">
                  <c:v>2.926829361659731</c:v>
                </c:pt>
                <c:pt idx="11">
                  <c:v>5.491423633148734</c:v>
                </c:pt>
                <c:pt idx="12">
                  <c:v>7.093623106471026</c:v>
                </c:pt>
                <c:pt idx="13">
                  <c:v>10.01155119144589</c:v>
                </c:pt>
                <c:pt idx="14">
                  <c:v>13.7458587719759</c:v>
                </c:pt>
                <c:pt idx="15">
                  <c:v>21.10854275016371</c:v>
                </c:pt>
                <c:pt idx="16">
                  <c:v>21.30178997252436</c:v>
                </c:pt>
                <c:pt idx="17">
                  <c:v>21.93878869254001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0.00522918421495957</c:v>
                </c:pt>
                <c:pt idx="3">
                  <c:v>0.0159864258940605</c:v>
                </c:pt>
                <c:pt idx="4">
                  <c:v>0.0284139681412944</c:v>
                </c:pt>
                <c:pt idx="5">
                  <c:v>0.0436897181660273</c:v>
                </c:pt>
                <c:pt idx="6">
                  <c:v>0.0627331599324499</c:v>
                </c:pt>
                <c:pt idx="7">
                  <c:v>0.0875281541193613</c:v>
                </c:pt>
                <c:pt idx="8">
                  <c:v>0.119989347335941</c:v>
                </c:pt>
                <c:pt idx="9">
                  <c:v>0.161744956371579</c:v>
                </c:pt>
                <c:pt idx="10">
                  <c:v>0.21254683877659</c:v>
                </c:pt>
                <c:pt idx="11">
                  <c:v>0.270829991208537</c:v>
                </c:pt>
                <c:pt idx="12">
                  <c:v>0.33789215295993</c:v>
                </c:pt>
                <c:pt idx="13">
                  <c:v>0.413240732077194</c:v>
                </c:pt>
                <c:pt idx="14">
                  <c:v>0.493669070702261</c:v>
                </c:pt>
                <c:pt idx="15">
                  <c:v>0.579968738482934</c:v>
                </c:pt>
                <c:pt idx="16">
                  <c:v>0.671889120368514</c:v>
                </c:pt>
                <c:pt idx="17">
                  <c:v>0.76911014743185</c:v>
                </c:pt>
                <c:pt idx="18">
                  <c:v>0.874496492275324</c:v>
                </c:pt>
                <c:pt idx="19">
                  <c:v>0.98656115988305</c:v>
                </c:pt>
                <c:pt idx="20">
                  <c:v>1.10836078494825</c:v>
                </c:pt>
                <c:pt idx="21">
                  <c:v>1.243951404765038</c:v>
                </c:pt>
                <c:pt idx="22">
                  <c:v>1.388830448803477</c:v>
                </c:pt>
                <c:pt idx="23">
                  <c:v>1.549331140564154</c:v>
                </c:pt>
                <c:pt idx="24">
                  <c:v>1.736141417454749</c:v>
                </c:pt>
                <c:pt idx="25">
                  <c:v>1.951473019993307</c:v>
                </c:pt>
                <c:pt idx="26">
                  <c:v>2.20504059356022</c:v>
                </c:pt>
                <c:pt idx="27">
                  <c:v>2.517207465247083</c:v>
                </c:pt>
                <c:pt idx="28">
                  <c:v>2.912352287989056</c:v>
                </c:pt>
                <c:pt idx="29">
                  <c:v>3.395689487599073</c:v>
                </c:pt>
                <c:pt idx="30">
                  <c:v>3.970343090920181</c:v>
                </c:pt>
                <c:pt idx="31">
                  <c:v>4.643296225907795</c:v>
                </c:pt>
                <c:pt idx="32">
                  <c:v>5.390473245849217</c:v>
                </c:pt>
                <c:pt idx="33">
                  <c:v>6.215271768567299</c:v>
                </c:pt>
                <c:pt idx="34">
                  <c:v>7.175366834330481</c:v>
                </c:pt>
                <c:pt idx="35">
                  <c:v>8.288474146524454</c:v>
                </c:pt>
                <c:pt idx="36">
                  <c:v>9.5226806089267</c:v>
                </c:pt>
                <c:pt idx="37">
                  <c:v>10.82188615105905</c:v>
                </c:pt>
                <c:pt idx="38">
                  <c:v>12.13614349575617</c:v>
                </c:pt>
                <c:pt idx="39">
                  <c:v>13.44512823539952</c:v>
                </c:pt>
                <c:pt idx="40">
                  <c:v>14.66825510753918</c:v>
                </c:pt>
                <c:pt idx="41">
                  <c:v>15.72561240921813</c:v>
                </c:pt>
                <c:pt idx="42">
                  <c:v>16.60726595379448</c:v>
                </c:pt>
                <c:pt idx="43">
                  <c:v>17.32717540875514</c:v>
                </c:pt>
                <c:pt idx="44">
                  <c:v>17.91048670086627</c:v>
                </c:pt>
                <c:pt idx="45">
                  <c:v>18.38404696010335</c:v>
                </c:pt>
                <c:pt idx="46">
                  <c:v>18.77382121107407</c:v>
                </c:pt>
                <c:pt idx="47">
                  <c:v>19.09729108042604</c:v>
                </c:pt>
                <c:pt idx="48">
                  <c:v>19.37666253904845</c:v>
                </c:pt>
                <c:pt idx="49">
                  <c:v>19.61767889177414</c:v>
                </c:pt>
                <c:pt idx="50">
                  <c:v>19.81877155335393</c:v>
                </c:pt>
                <c:pt idx="51">
                  <c:v>19.99102881715038</c:v>
                </c:pt>
                <c:pt idx="52">
                  <c:v>20.13938701311376</c:v>
                </c:pt>
                <c:pt idx="53">
                  <c:v>20.26912742506615</c:v>
                </c:pt>
                <c:pt idx="54">
                  <c:v>20.38388551213765</c:v>
                </c:pt>
                <c:pt idx="55">
                  <c:v>20.48663657298065</c:v>
                </c:pt>
                <c:pt idx="56">
                  <c:v>20.58015568426552</c:v>
                </c:pt>
                <c:pt idx="57">
                  <c:v>20.66437534258118</c:v>
                </c:pt>
                <c:pt idx="58">
                  <c:v>20.74018510559047</c:v>
                </c:pt>
                <c:pt idx="59">
                  <c:v>20.80958490486207</c:v>
                </c:pt>
                <c:pt idx="60">
                  <c:v>20.87592472221927</c:v>
                </c:pt>
                <c:pt idx="61">
                  <c:v>20.93942155200807</c:v>
                </c:pt>
                <c:pt idx="62">
                  <c:v>20.99778040258231</c:v>
                </c:pt>
                <c:pt idx="63">
                  <c:v>21.05028836582391</c:v>
                </c:pt>
                <c:pt idx="64">
                  <c:v>21.09769795585751</c:v>
                </c:pt>
                <c:pt idx="65">
                  <c:v>21.14148479647293</c:v>
                </c:pt>
                <c:pt idx="66">
                  <c:v>21.18141785263193</c:v>
                </c:pt>
                <c:pt idx="67">
                  <c:v>21.2178079714769</c:v>
                </c:pt>
                <c:pt idx="68">
                  <c:v>21.25196995240738</c:v>
                </c:pt>
                <c:pt idx="69">
                  <c:v>21.28367336047615</c:v>
                </c:pt>
                <c:pt idx="70">
                  <c:v>21.31290799413604</c:v>
                </c:pt>
                <c:pt idx="71">
                  <c:v>21.34053678425726</c:v>
                </c:pt>
                <c:pt idx="72">
                  <c:v>21.36670015213578</c:v>
                </c:pt>
                <c:pt idx="73">
                  <c:v>21.39166933890744</c:v>
                </c:pt>
                <c:pt idx="74">
                  <c:v>21.4154845506698</c:v>
                </c:pt>
                <c:pt idx="75">
                  <c:v>21.43777433108861</c:v>
                </c:pt>
                <c:pt idx="76">
                  <c:v>21.45808681163449</c:v>
                </c:pt>
                <c:pt idx="77">
                  <c:v>21.46771107122843</c:v>
                </c:pt>
                <c:pt idx="78">
                  <c:v>21.46771107122843</c:v>
                </c:pt>
                <c:pt idx="79">
                  <c:v>21.46771107122843</c:v>
                </c:pt>
                <c:pt idx="80">
                  <c:v>21.46771107122843</c:v>
                </c:pt>
                <c:pt idx="81">
                  <c:v>21.46771107122843</c:v>
                </c:pt>
                <c:pt idx="82">
                  <c:v>21.46771107122843</c:v>
                </c:pt>
                <c:pt idx="83">
                  <c:v>21.46771107122843</c:v>
                </c:pt>
                <c:pt idx="84">
                  <c:v>21.46771107122843</c:v>
                </c:pt>
                <c:pt idx="85">
                  <c:v>21.46771107122843</c:v>
                </c:pt>
                <c:pt idx="86">
                  <c:v>21.46771107122843</c:v>
                </c:pt>
                <c:pt idx="87">
                  <c:v>21.46771107122843</c:v>
                </c:pt>
                <c:pt idx="88">
                  <c:v>21.46771107122843</c:v>
                </c:pt>
                <c:pt idx="89">
                  <c:v>21.46771107122843</c:v>
                </c:pt>
                <c:pt idx="90">
                  <c:v>21.46771107122843</c:v>
                </c:pt>
                <c:pt idx="91">
                  <c:v>21.46771107122843</c:v>
                </c:pt>
                <c:pt idx="92">
                  <c:v>21.46771107122843</c:v>
                </c:pt>
                <c:pt idx="93">
                  <c:v>21.46771107122843</c:v>
                </c:pt>
                <c:pt idx="94">
                  <c:v>21.46771107122843</c:v>
                </c:pt>
                <c:pt idx="95">
                  <c:v>21.46771107122843</c:v>
                </c:pt>
                <c:pt idx="96">
                  <c:v>21.46771107122843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1.164361145888304</c:v>
                  </c:pt>
                  <c:pt idx="1">
                    <c:v>0.103148015577018</c:v>
                  </c:pt>
                  <c:pt idx="2">
                    <c:v>0.32937846079742</c:v>
                  </c:pt>
                  <c:pt idx="3">
                    <c:v>0.0611408808535321</c:v>
                  </c:pt>
                  <c:pt idx="4">
                    <c:v>0.283091025895358</c:v>
                  </c:pt>
                  <c:pt idx="5">
                    <c:v>0.300639925028043</c:v>
                  </c:pt>
                  <c:pt idx="6">
                    <c:v>0.235142569906187</c:v>
                  </c:pt>
                  <c:pt idx="7">
                    <c:v>0.211176830363977</c:v>
                  </c:pt>
                  <c:pt idx="8">
                    <c:v>0.109699044747108</c:v>
                  </c:pt>
                  <c:pt idx="9">
                    <c:v>0.383974850632259</c:v>
                  </c:pt>
                  <c:pt idx="10">
                    <c:v>0.224426933416765</c:v>
                  </c:pt>
                  <c:pt idx="11">
                    <c:v>1.891456728538726</c:v>
                  </c:pt>
                  <c:pt idx="12">
                    <c:v>0.88426474317129</c:v>
                  </c:pt>
                  <c:pt idx="13">
                    <c:v>0.49772190143564</c:v>
                  </c:pt>
                  <c:pt idx="14">
                    <c:v>0.0630096257260214</c:v>
                  </c:pt>
                  <c:pt idx="15">
                    <c:v>0.14246217103458</c:v>
                  </c:pt>
                  <c:pt idx="16">
                    <c:v>0.919808937016612</c:v>
                  </c:pt>
                  <c:pt idx="17">
                    <c:v>0.159851250525013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1.164361145888304</c:v>
                  </c:pt>
                  <c:pt idx="1">
                    <c:v>0.103148015577018</c:v>
                  </c:pt>
                  <c:pt idx="2">
                    <c:v>0.32937846079742</c:v>
                  </c:pt>
                  <c:pt idx="3">
                    <c:v>0.0611408808535321</c:v>
                  </c:pt>
                  <c:pt idx="4">
                    <c:v>0.283091025895358</c:v>
                  </c:pt>
                  <c:pt idx="5">
                    <c:v>0.300639925028043</c:v>
                  </c:pt>
                  <c:pt idx="6">
                    <c:v>0.235142569906187</c:v>
                  </c:pt>
                  <c:pt idx="7">
                    <c:v>0.211176830363977</c:v>
                  </c:pt>
                  <c:pt idx="8">
                    <c:v>0.109699044747108</c:v>
                  </c:pt>
                  <c:pt idx="9">
                    <c:v>0.383974850632259</c:v>
                  </c:pt>
                  <c:pt idx="10">
                    <c:v>0.224426933416765</c:v>
                  </c:pt>
                  <c:pt idx="11">
                    <c:v>1.891456728538726</c:v>
                  </c:pt>
                  <c:pt idx="12">
                    <c:v>0.88426474317129</c:v>
                  </c:pt>
                  <c:pt idx="13">
                    <c:v>0.49772190143564</c:v>
                  </c:pt>
                  <c:pt idx="14">
                    <c:v>0.0630096257260214</c:v>
                  </c:pt>
                  <c:pt idx="15">
                    <c:v>0.14246217103458</c:v>
                  </c:pt>
                  <c:pt idx="16">
                    <c:v>0.919808937016612</c:v>
                  </c:pt>
                  <c:pt idx="17">
                    <c:v>0.159851250525013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52.02042628774424</c:v>
                </c:pt>
                <c:pt idx="1">
                  <c:v>50.4736530491415</c:v>
                </c:pt>
                <c:pt idx="2">
                  <c:v>50.93990526939017</c:v>
                </c:pt>
                <c:pt idx="3">
                  <c:v>50.79188869153346</c:v>
                </c:pt>
                <c:pt idx="4">
                  <c:v>50.81088542773512</c:v>
                </c:pt>
                <c:pt idx="5">
                  <c:v>50.69979100583934</c:v>
                </c:pt>
                <c:pt idx="6">
                  <c:v>50.6812752688567</c:v>
                </c:pt>
                <c:pt idx="7">
                  <c:v>50.52203993080607</c:v>
                </c:pt>
                <c:pt idx="8">
                  <c:v>49.66558908992742</c:v>
                </c:pt>
                <c:pt idx="9">
                  <c:v>47.7410568209712</c:v>
                </c:pt>
                <c:pt idx="10">
                  <c:v>47.5870131199153</c:v>
                </c:pt>
                <c:pt idx="11">
                  <c:v>45.78511063542174</c:v>
                </c:pt>
                <c:pt idx="12">
                  <c:v>39.89121619691412</c:v>
                </c:pt>
                <c:pt idx="13">
                  <c:v>36.723365688512</c:v>
                </c:pt>
                <c:pt idx="14">
                  <c:v>33.09050700005517</c:v>
                </c:pt>
                <c:pt idx="15">
                  <c:v>27.78221322716706</c:v>
                </c:pt>
                <c:pt idx="16">
                  <c:v>25.79587043594239</c:v>
                </c:pt>
                <c:pt idx="17">
                  <c:v>25.58490131486667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0.240758182222182</c:v>
                  </c:pt>
                  <c:pt idx="1">
                    <c:v>0.107270812081548</c:v>
                  </c:pt>
                  <c:pt idx="2">
                    <c:v>0.0818420446138688</c:v>
                  </c:pt>
                  <c:pt idx="3">
                    <c:v>0.0797159138414311</c:v>
                  </c:pt>
                  <c:pt idx="4">
                    <c:v>0.0571664993295771</c:v>
                  </c:pt>
                  <c:pt idx="5">
                    <c:v>0.0819024892553857</c:v>
                  </c:pt>
                  <c:pt idx="6">
                    <c:v>0.144263838361565</c:v>
                  </c:pt>
                  <c:pt idx="7">
                    <c:v>0.104096247132087</c:v>
                  </c:pt>
                  <c:pt idx="8">
                    <c:v>0.0347291066547413</c:v>
                  </c:pt>
                  <c:pt idx="9">
                    <c:v>0.0602075110879721</c:v>
                  </c:pt>
                  <c:pt idx="10">
                    <c:v>0.0348599505553618</c:v>
                  </c:pt>
                  <c:pt idx="11">
                    <c:v>0.25795027330471</c:v>
                  </c:pt>
                  <c:pt idx="12">
                    <c:v>0.220718651445051</c:v>
                  </c:pt>
                  <c:pt idx="13">
                    <c:v>0.357189179239671</c:v>
                  </c:pt>
                  <c:pt idx="14">
                    <c:v>0.15407224759504</c:v>
                  </c:pt>
                  <c:pt idx="15">
                    <c:v>0.21139503633758</c:v>
                  </c:pt>
                  <c:pt idx="16">
                    <c:v>1.029047853423452</c:v>
                  </c:pt>
                  <c:pt idx="17">
                    <c:v>0.264939703027973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0.240758182222182</c:v>
                  </c:pt>
                  <c:pt idx="1">
                    <c:v>0.107270812081548</c:v>
                  </c:pt>
                  <c:pt idx="2">
                    <c:v>0.0818420446138688</c:v>
                  </c:pt>
                  <c:pt idx="3">
                    <c:v>0.0797159138414311</c:v>
                  </c:pt>
                  <c:pt idx="4">
                    <c:v>0.0571664993295771</c:v>
                  </c:pt>
                  <c:pt idx="5">
                    <c:v>0.0819024892553857</c:v>
                  </c:pt>
                  <c:pt idx="6">
                    <c:v>0.144263838361565</c:v>
                  </c:pt>
                  <c:pt idx="7">
                    <c:v>0.104096247132087</c:v>
                  </c:pt>
                  <c:pt idx="8">
                    <c:v>0.0347291066547413</c:v>
                  </c:pt>
                  <c:pt idx="9">
                    <c:v>0.0602075110879721</c:v>
                  </c:pt>
                  <c:pt idx="10">
                    <c:v>0.0348599505553618</c:v>
                  </c:pt>
                  <c:pt idx="11">
                    <c:v>0.25795027330471</c:v>
                  </c:pt>
                  <c:pt idx="12">
                    <c:v>0.220718651445051</c:v>
                  </c:pt>
                  <c:pt idx="13">
                    <c:v>0.357189179239671</c:v>
                  </c:pt>
                  <c:pt idx="14">
                    <c:v>0.15407224759504</c:v>
                  </c:pt>
                  <c:pt idx="15">
                    <c:v>0.21139503633758</c:v>
                  </c:pt>
                  <c:pt idx="16">
                    <c:v>1.029047853423452</c:v>
                  </c:pt>
                  <c:pt idx="17">
                    <c:v>0.264939703027973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0.238338440585632</c:v>
                </c:pt>
                <c:pt idx="1">
                  <c:v>0.461544281769001</c:v>
                </c:pt>
                <c:pt idx="2">
                  <c:v>0.658268073998411</c:v>
                </c:pt>
                <c:pt idx="3">
                  <c:v>1.029016759353838</c:v>
                </c:pt>
                <c:pt idx="4">
                  <c:v>1.264505264306104</c:v>
                </c:pt>
                <c:pt idx="5">
                  <c:v>1.680959093867994</c:v>
                </c:pt>
                <c:pt idx="6">
                  <c:v>2.195847464962696</c:v>
                </c:pt>
                <c:pt idx="7">
                  <c:v>2.612301294524586</c:v>
                </c:pt>
                <c:pt idx="8">
                  <c:v>3.243603300342758</c:v>
                </c:pt>
                <c:pt idx="9">
                  <c:v>4.255428137318199</c:v>
                </c:pt>
                <c:pt idx="10">
                  <c:v>6.420362745150348</c:v>
                </c:pt>
                <c:pt idx="11">
                  <c:v>9.819546341859526</c:v>
                </c:pt>
                <c:pt idx="12">
                  <c:v>12.71768765546684</c:v>
                </c:pt>
                <c:pt idx="13">
                  <c:v>17.67971880846895</c:v>
                </c:pt>
                <c:pt idx="14">
                  <c:v>22.70783740545495</c:v>
                </c:pt>
                <c:pt idx="15">
                  <c:v>27.94131495041048</c:v>
                </c:pt>
                <c:pt idx="16">
                  <c:v>27.58408857805949</c:v>
                </c:pt>
                <c:pt idx="17">
                  <c:v>30.41793877550155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46136"/>
        <c:axId val="210654346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14674.0</c:v>
                </c:pt>
                <c:pt idx="1">
                  <c:v>29640.0</c:v>
                </c:pt>
                <c:pt idx="2">
                  <c:v>4188.0</c:v>
                </c:pt>
                <c:pt idx="3">
                  <c:v>5129.0</c:v>
                </c:pt>
                <c:pt idx="4">
                  <c:v>4880.0</c:v>
                </c:pt>
                <c:pt idx="5">
                  <c:v>5720.0</c:v>
                </c:pt>
                <c:pt idx="6">
                  <c:v>6781.0</c:v>
                </c:pt>
                <c:pt idx="7">
                  <c:v>8303.0</c:v>
                </c:pt>
                <c:pt idx="8">
                  <c:v>11431.0</c:v>
                </c:pt>
                <c:pt idx="9">
                  <c:v>18126.0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1.08826787339284E-16</c:v>
                  </c:pt>
                  <c:pt idx="9">
                    <c:v>0.131022941819362</c:v>
                  </c:pt>
                  <c:pt idx="10">
                    <c:v>0.112429473081276</c:v>
                  </c:pt>
                  <c:pt idx="11">
                    <c:v>0.00924164575891835</c:v>
                  </c:pt>
                  <c:pt idx="12">
                    <c:v>0.0369665830356731</c:v>
                  </c:pt>
                  <c:pt idx="13">
                    <c:v>0.0480209999999998</c:v>
                  </c:pt>
                  <c:pt idx="14">
                    <c:v>0.0646915203124284</c:v>
                  </c:pt>
                  <c:pt idx="15">
                    <c:v>0.0733532891491582</c:v>
                  </c:pt>
                  <c:pt idx="16">
                    <c:v>0.121203047854967</c:v>
                  </c:pt>
                  <c:pt idx="17">
                    <c:v>0.0789606559770962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1.08826787339284E-16</c:v>
                  </c:pt>
                  <c:pt idx="9">
                    <c:v>0.131022941819362</c:v>
                  </c:pt>
                  <c:pt idx="10">
                    <c:v>0.112429473081276</c:v>
                  </c:pt>
                  <c:pt idx="11">
                    <c:v>0.00924164575891835</c:v>
                  </c:pt>
                  <c:pt idx="12">
                    <c:v>0.0369665830356731</c:v>
                  </c:pt>
                  <c:pt idx="13">
                    <c:v>0.0480209999999998</c:v>
                  </c:pt>
                  <c:pt idx="14">
                    <c:v>0.0646915203124284</c:v>
                  </c:pt>
                  <c:pt idx="15">
                    <c:v>0.0733532891491582</c:v>
                  </c:pt>
                  <c:pt idx="16">
                    <c:v>0.121203047854967</c:v>
                  </c:pt>
                  <c:pt idx="17">
                    <c:v>0.0789606559770962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0.164277</c:v>
                </c:pt>
                <c:pt idx="1">
                  <c:v>0.2026938</c:v>
                </c:pt>
                <c:pt idx="2">
                  <c:v>0.2619197</c:v>
                </c:pt>
                <c:pt idx="3">
                  <c:v>0.3147428</c:v>
                </c:pt>
                <c:pt idx="4">
                  <c:v>0.3371526</c:v>
                </c:pt>
                <c:pt idx="5">
                  <c:v>0.3643645</c:v>
                </c:pt>
                <c:pt idx="6">
                  <c:v>0.3979792</c:v>
                </c:pt>
                <c:pt idx="7">
                  <c:v>0.4620072</c:v>
                </c:pt>
                <c:pt idx="8">
                  <c:v>0.5676534</c:v>
                </c:pt>
                <c:pt idx="9">
                  <c:v>0.970476</c:v>
                </c:pt>
                <c:pt idx="10">
                  <c:v>1.424007666666667</c:v>
                </c:pt>
                <c:pt idx="11">
                  <c:v>2.096301666666667</c:v>
                </c:pt>
                <c:pt idx="12">
                  <c:v>2.608525666666667</c:v>
                </c:pt>
                <c:pt idx="13">
                  <c:v>3.115414000000001</c:v>
                </c:pt>
                <c:pt idx="14">
                  <c:v>3.782372333333334</c:v>
                </c:pt>
                <c:pt idx="15">
                  <c:v>4.011806000000001</c:v>
                </c:pt>
                <c:pt idx="16">
                  <c:v>3.488910666666667</c:v>
                </c:pt>
                <c:pt idx="17">
                  <c:v>2.421777333333333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36504"/>
        <c:axId val="2073467544"/>
      </c:scatterChart>
      <c:valAx>
        <c:axId val="207104613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6543464"/>
        <c:crosses val="autoZero"/>
        <c:crossBetween val="midCat"/>
        <c:majorUnit val="6.0"/>
      </c:valAx>
      <c:valAx>
        <c:axId val="2106543464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1046136"/>
        <c:crosses val="autoZero"/>
        <c:crossBetween val="midCat"/>
      </c:valAx>
      <c:valAx>
        <c:axId val="2073467544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09836504"/>
        <c:crosses val="max"/>
        <c:crossBetween val="midCat"/>
        <c:majorUnit val="1.0"/>
        <c:minorUnit val="0.2"/>
      </c:valAx>
      <c:valAx>
        <c:axId val="2109836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34675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82" t="s">
        <v>0</v>
      </c>
      <c r="B1" s="83"/>
      <c r="C1" s="34">
        <v>41941</v>
      </c>
    </row>
    <row r="2" spans="1:3" ht="16">
      <c r="A2" s="82" t="s">
        <v>1</v>
      </c>
      <c r="B2" s="84"/>
      <c r="C2" s="32" t="s">
        <v>130</v>
      </c>
    </row>
    <row r="3" spans="1:3">
      <c r="A3" s="11"/>
      <c r="B3" s="11"/>
      <c r="C3" s="10"/>
    </row>
    <row r="4" spans="1:3">
      <c r="A4" s="85" t="s">
        <v>49</v>
      </c>
      <c r="B4" s="85"/>
      <c r="C4" s="7" t="s">
        <v>108</v>
      </c>
    </row>
    <row r="6" spans="1:3">
      <c r="A6" s="42" t="s">
        <v>83</v>
      </c>
      <c r="B6" s="42" t="s">
        <v>84</v>
      </c>
      <c r="C6" s="42" t="s">
        <v>69</v>
      </c>
    </row>
    <row r="7" spans="1:3">
      <c r="A7" s="38" t="s">
        <v>85</v>
      </c>
      <c r="B7" s="38" t="s">
        <v>86</v>
      </c>
      <c r="C7" s="38" t="s">
        <v>102</v>
      </c>
    </row>
    <row r="8" spans="1:3">
      <c r="A8" s="38" t="s">
        <v>87</v>
      </c>
      <c r="B8" s="38" t="s">
        <v>88</v>
      </c>
      <c r="C8" s="38" t="s">
        <v>102</v>
      </c>
    </row>
    <row r="9" spans="1:3">
      <c r="A9" s="38" t="s">
        <v>89</v>
      </c>
      <c r="B9" s="38" t="s">
        <v>90</v>
      </c>
      <c r="C9" s="38" t="s">
        <v>102</v>
      </c>
    </row>
    <row r="10" spans="1:3">
      <c r="A10" s="38" t="s">
        <v>91</v>
      </c>
      <c r="B10" s="38" t="s">
        <v>92</v>
      </c>
      <c r="C10" s="38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8" t="s">
        <v>73</v>
      </c>
      <c r="B12" s="38" t="s">
        <v>94</v>
      </c>
      <c r="C12" s="38" t="s">
        <v>102</v>
      </c>
    </row>
    <row r="13" spans="1:3" ht="16">
      <c r="A13" s="41" t="s">
        <v>77</v>
      </c>
      <c r="B13" s="38" t="s">
        <v>95</v>
      </c>
      <c r="C13" s="38" t="s">
        <v>102</v>
      </c>
    </row>
    <row r="14" spans="1:3" ht="16">
      <c r="A14" s="10" t="s">
        <v>76</v>
      </c>
      <c r="B14" s="38" t="s">
        <v>95</v>
      </c>
      <c r="C14" s="38" t="s">
        <v>102</v>
      </c>
    </row>
    <row r="15" spans="1:3" ht="16">
      <c r="A15" s="38" t="s">
        <v>110</v>
      </c>
      <c r="B15" s="38" t="s">
        <v>96</v>
      </c>
      <c r="C15" s="38" t="s">
        <v>102</v>
      </c>
    </row>
    <row r="16" spans="1:3" ht="16">
      <c r="A16" s="38" t="s">
        <v>109</v>
      </c>
      <c r="B16" s="38" t="s">
        <v>95</v>
      </c>
      <c r="C16" s="38" t="s">
        <v>102</v>
      </c>
    </row>
    <row r="17" spans="1:3" ht="16">
      <c r="A17" s="38" t="s">
        <v>111</v>
      </c>
      <c r="B17" s="38" t="s">
        <v>95</v>
      </c>
      <c r="C17" s="38" t="s">
        <v>102</v>
      </c>
    </row>
    <row r="18" spans="1:3" ht="16">
      <c r="A18" s="38" t="s">
        <v>112</v>
      </c>
      <c r="B18" s="38" t="s">
        <v>154</v>
      </c>
      <c r="C18" s="38" t="s">
        <v>102</v>
      </c>
    </row>
    <row r="19" spans="1:3" ht="16">
      <c r="A19" s="38" t="s">
        <v>75</v>
      </c>
      <c r="B19" s="38" t="s">
        <v>155</v>
      </c>
      <c r="C19" s="38" t="s">
        <v>102</v>
      </c>
    </row>
    <row r="20" spans="1:3" ht="16">
      <c r="A20" s="38" t="s">
        <v>113</v>
      </c>
      <c r="B20" s="38" t="s">
        <v>97</v>
      </c>
      <c r="C20" s="38" t="s">
        <v>102</v>
      </c>
    </row>
    <row r="21" spans="1:3" ht="16">
      <c r="A21" s="38" t="s">
        <v>114</v>
      </c>
      <c r="B21" s="38" t="s">
        <v>98</v>
      </c>
      <c r="C21" s="38" t="s">
        <v>102</v>
      </c>
    </row>
    <row r="22" spans="1:3" ht="16">
      <c r="A22" s="38" t="s">
        <v>115</v>
      </c>
      <c r="B22" s="38" t="s">
        <v>99</v>
      </c>
      <c r="C22" s="38" t="s">
        <v>102</v>
      </c>
    </row>
    <row r="23" spans="1:3" ht="16">
      <c r="A23" s="38" t="s">
        <v>116</v>
      </c>
      <c r="B23" s="38" t="s">
        <v>99</v>
      </c>
      <c r="C23" s="38" t="s">
        <v>102</v>
      </c>
    </row>
    <row r="24" spans="1:3">
      <c r="A24" s="38" t="s">
        <v>100</v>
      </c>
      <c r="B24" s="38" t="s">
        <v>99</v>
      </c>
      <c r="C24" s="38" t="s">
        <v>102</v>
      </c>
    </row>
    <row r="25" spans="1:3">
      <c r="A25" s="38" t="s">
        <v>101</v>
      </c>
      <c r="B25" s="38" t="s">
        <v>99</v>
      </c>
      <c r="C25" s="38" t="s">
        <v>102</v>
      </c>
    </row>
    <row r="26" spans="1:3">
      <c r="A26" s="38" t="s">
        <v>74</v>
      </c>
      <c r="B26" s="38" t="s">
        <v>103</v>
      </c>
      <c r="C26" s="38" t="s">
        <v>104</v>
      </c>
    </row>
    <row r="27" spans="1:3">
      <c r="A27" s="38" t="s">
        <v>105</v>
      </c>
      <c r="B27" s="38" t="s">
        <v>102</v>
      </c>
      <c r="C27" s="38" t="s">
        <v>107</v>
      </c>
    </row>
    <row r="28" spans="1:3">
      <c r="A28" s="38" t="s">
        <v>106</v>
      </c>
      <c r="B28" s="38" t="s">
        <v>102</v>
      </c>
      <c r="C28" s="38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02" t="s">
        <v>144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9" t="s">
        <v>4</v>
      </c>
      <c r="B6" s="29" t="s">
        <v>5</v>
      </c>
      <c r="C6" s="29" t="s">
        <v>19</v>
      </c>
      <c r="D6" s="107"/>
      <c r="E6" s="107"/>
      <c r="F6" s="107"/>
      <c r="G6" s="109"/>
      <c r="H6" s="109"/>
    </row>
    <row r="7" spans="1:8">
      <c r="A7" s="16">
        <v>0</v>
      </c>
      <c r="B7" s="67">
        <v>-0.16666666666666666</v>
      </c>
      <c r="C7" s="16">
        <v>2</v>
      </c>
      <c r="D7" s="19">
        <v>4.782</v>
      </c>
      <c r="E7" s="19">
        <v>4.6059999999999999</v>
      </c>
      <c r="F7" s="19">
        <v>4.6559999999999997</v>
      </c>
      <c r="G7" s="19">
        <f>(C7*1000*AVERAGE(D7:F7)/$B$2)</f>
        <v>51.968620485494384</v>
      </c>
      <c r="H7" s="19">
        <f>(C7*1000*STDEV(D7:F7))/$B$2</f>
        <v>1.0068119831663098</v>
      </c>
    </row>
    <row r="8" spans="1:8">
      <c r="A8" s="16">
        <v>0</v>
      </c>
      <c r="B8" s="70">
        <v>0.16666666666666666</v>
      </c>
      <c r="C8" s="16">
        <v>2</v>
      </c>
      <c r="D8" s="19">
        <v>4.6210000000000004</v>
      </c>
      <c r="E8" s="19">
        <v>4.63</v>
      </c>
      <c r="F8" s="19">
        <v>4.8070000000000004</v>
      </c>
      <c r="G8" s="19">
        <f t="shared" ref="G8:G17" si="0">(C8*1000*AVERAGE(D8:F8))/$B$2</f>
        <v>52.020426287744236</v>
      </c>
      <c r="H8" s="19">
        <f t="shared" ref="H8:H17" si="1">(C8*1000*STDEV(D8:F8))/$B$2</f>
        <v>1.1643611458883036</v>
      </c>
    </row>
    <row r="9" spans="1:8">
      <c r="A9" s="16">
        <v>1</v>
      </c>
      <c r="B9" s="70">
        <v>2</v>
      </c>
      <c r="C9" s="16">
        <v>2</v>
      </c>
      <c r="D9" s="19">
        <v>4.5359999999999996</v>
      </c>
      <c r="E9" s="19">
        <v>4.5529999999999999</v>
      </c>
      <c r="F9" s="19">
        <v>4.5510000000000002</v>
      </c>
      <c r="G9" s="19">
        <f t="shared" si="0"/>
        <v>50.473653049141497</v>
      </c>
      <c r="H9" s="19">
        <f t="shared" si="1"/>
        <v>0.10314801557701844</v>
      </c>
    </row>
    <row r="10" spans="1:8">
      <c r="A10" s="16">
        <v>2</v>
      </c>
      <c r="B10" s="70">
        <v>3.3333333333333335</v>
      </c>
      <c r="C10" s="16">
        <v>2</v>
      </c>
      <c r="D10" s="19">
        <v>4.62</v>
      </c>
      <c r="E10" s="19">
        <v>4.585</v>
      </c>
      <c r="F10" s="19">
        <v>4.5609999999999999</v>
      </c>
      <c r="G10" s="19">
        <f t="shared" si="0"/>
        <v>50.939905269390174</v>
      </c>
      <c r="H10" s="19">
        <f t="shared" si="1"/>
        <v>0.3293784607974205</v>
      </c>
    </row>
    <row r="11" spans="1:8">
      <c r="A11" s="16">
        <v>3</v>
      </c>
      <c r="B11" s="70">
        <v>4.666666666666667</v>
      </c>
      <c r="C11" s="16">
        <v>2</v>
      </c>
      <c r="D11" s="19">
        <v>4.5810000000000004</v>
      </c>
      <c r="E11" s="19">
        <v>4.5750000000000002</v>
      </c>
      <c r="F11" s="19">
        <v>4.57</v>
      </c>
      <c r="G11" s="19">
        <f t="shared" si="0"/>
        <v>50.791888691533458</v>
      </c>
      <c r="H11" s="19">
        <f t="shared" si="1"/>
        <v>6.1140880853532059E-2</v>
      </c>
    </row>
    <row r="12" spans="1:8">
      <c r="A12" s="16">
        <v>4</v>
      </c>
      <c r="B12" s="70">
        <v>6</v>
      </c>
      <c r="C12" s="16">
        <v>2</v>
      </c>
      <c r="D12" s="19">
        <v>4.5609999999999999</v>
      </c>
      <c r="E12" s="19">
        <v>4.6029999999999998</v>
      </c>
      <c r="F12" s="19">
        <v>4.5570000000000004</v>
      </c>
      <c r="G12" s="19">
        <f t="shared" si="0"/>
        <v>50.773386619301363</v>
      </c>
      <c r="H12" s="19">
        <f t="shared" si="1"/>
        <v>0.28288210262901431</v>
      </c>
    </row>
    <row r="13" spans="1:8">
      <c r="A13" s="16">
        <v>5</v>
      </c>
      <c r="B13" s="70">
        <v>7.333333333333333</v>
      </c>
      <c r="C13" s="16">
        <v>2</v>
      </c>
      <c r="D13" s="19">
        <v>4.5940000000000003</v>
      </c>
      <c r="E13" s="19">
        <v>4.5549999999999997</v>
      </c>
      <c r="F13" s="19">
        <v>4.5419999999999998</v>
      </c>
      <c r="G13" s="19">
        <f t="shared" si="0"/>
        <v>50.662374185908824</v>
      </c>
      <c r="H13" s="19">
        <f t="shared" si="1"/>
        <v>0.30041805054462722</v>
      </c>
    </row>
    <row r="14" spans="1:8">
      <c r="A14" s="16">
        <v>6</v>
      </c>
      <c r="B14" s="70">
        <v>8.6666666666666661</v>
      </c>
      <c r="C14" s="16">
        <v>2</v>
      </c>
      <c r="D14" s="19">
        <v>4.5860000000000003</v>
      </c>
      <c r="E14" s="19">
        <v>4.5540000000000003</v>
      </c>
      <c r="F14" s="19">
        <v>4.5460000000000003</v>
      </c>
      <c r="G14" s="19">
        <f t="shared" si="0"/>
        <v>50.643872113676736</v>
      </c>
      <c r="H14" s="19">
        <f t="shared" si="1"/>
        <v>0.23496903295422672</v>
      </c>
    </row>
    <row r="15" spans="1:8">
      <c r="A15" s="16">
        <v>7</v>
      </c>
      <c r="B15" s="70">
        <v>10</v>
      </c>
      <c r="C15" s="16">
        <v>2</v>
      </c>
      <c r="D15" s="19">
        <v>4.5289999999999999</v>
      </c>
      <c r="E15" s="19">
        <v>4.5469999999999997</v>
      </c>
      <c r="F15" s="19">
        <v>4.5670000000000002</v>
      </c>
      <c r="G15" s="19">
        <f t="shared" si="0"/>
        <v>50.484754292480766</v>
      </c>
      <c r="H15" s="19">
        <f t="shared" si="1"/>
        <v>0.21102098030466776</v>
      </c>
    </row>
    <row r="16" spans="1:8">
      <c r="A16" s="16">
        <v>8</v>
      </c>
      <c r="B16" s="70">
        <v>11.333333333333334</v>
      </c>
      <c r="C16" s="16">
        <v>2</v>
      </c>
      <c r="D16" s="19">
        <v>4.46</v>
      </c>
      <c r="E16" s="19">
        <v>4.4779999999999998</v>
      </c>
      <c r="F16" s="19">
        <v>4.4619999999999997</v>
      </c>
      <c r="G16" s="19">
        <f t="shared" si="0"/>
        <v>49.585553582001175</v>
      </c>
      <c r="H16" s="19">
        <f t="shared" si="1"/>
        <v>0.10952226603721613</v>
      </c>
    </row>
    <row r="17" spans="1:8">
      <c r="A17" s="16">
        <v>9</v>
      </c>
      <c r="B17" s="70">
        <v>12.666666666666666</v>
      </c>
      <c r="C17" s="16">
        <v>2</v>
      </c>
      <c r="D17" s="19">
        <v>4.2549999999999999</v>
      </c>
      <c r="E17" s="19">
        <v>4.3239999999999998</v>
      </c>
      <c r="F17" s="19">
        <v>4.29</v>
      </c>
      <c r="G17" s="19">
        <f t="shared" si="0"/>
        <v>47.620633510953219</v>
      </c>
      <c r="H17" s="19">
        <f t="shared" si="1"/>
        <v>0.38300630226831744</v>
      </c>
    </row>
    <row r="18" spans="1:8">
      <c r="A18" s="16">
        <v>10</v>
      </c>
      <c r="B18" s="70">
        <v>14</v>
      </c>
      <c r="C18" s="16">
        <v>2</v>
      </c>
      <c r="D18" s="19">
        <v>4.2469999999999999</v>
      </c>
      <c r="E18" s="19">
        <v>4.258</v>
      </c>
      <c r="F18" s="19">
        <v>4.2859999999999996</v>
      </c>
      <c r="G18" s="19">
        <f t="shared" ref="G18:G23" si="2">(C18*1000*AVERAGE(D18:F18))/$B$2</f>
        <v>47.332001184132615</v>
      </c>
      <c r="H18" s="19">
        <f t="shared" ref="H18:H23" si="3">(C18*1000*STDEV(D18:F18))/$B$2</f>
        <v>0.22322426186879124</v>
      </c>
    </row>
    <row r="19" spans="1:8">
      <c r="A19" s="16">
        <v>11</v>
      </c>
      <c r="B19" s="70">
        <v>15.333333333333334</v>
      </c>
      <c r="C19" s="16">
        <v>2</v>
      </c>
      <c r="D19" s="19">
        <v>4.2850000000000001</v>
      </c>
      <c r="E19" s="19">
        <v>3.9870000000000001</v>
      </c>
      <c r="F19" s="19">
        <v>3.9980000000000002</v>
      </c>
      <c r="G19" s="19">
        <f t="shared" si="2"/>
        <v>45.404085257548843</v>
      </c>
      <c r="H19" s="19">
        <f t="shared" si="3"/>
        <v>1.8757159559443239</v>
      </c>
    </row>
    <row r="20" spans="1:8">
      <c r="A20" s="16">
        <v>12</v>
      </c>
      <c r="B20" s="70">
        <v>16.666666666666668</v>
      </c>
      <c r="C20" s="16">
        <v>2</v>
      </c>
      <c r="D20" s="19">
        <v>3.585</v>
      </c>
      <c r="E20" s="19">
        <v>3.6070000000000002</v>
      </c>
      <c r="F20" s="19">
        <v>3.4609999999999999</v>
      </c>
      <c r="G20" s="19">
        <f t="shared" si="2"/>
        <v>39.420515097690945</v>
      </c>
      <c r="H20" s="19">
        <f t="shared" si="3"/>
        <v>0.87383075728927462</v>
      </c>
    </row>
    <row r="21" spans="1:8">
      <c r="A21" s="16">
        <v>13</v>
      </c>
      <c r="B21" s="70">
        <v>18</v>
      </c>
      <c r="C21" s="16">
        <v>2</v>
      </c>
      <c r="D21" s="19">
        <v>3.2330000000000001</v>
      </c>
      <c r="E21" s="19">
        <v>3.31</v>
      </c>
      <c r="F21" s="19">
        <v>3.234</v>
      </c>
      <c r="G21" s="19">
        <f t="shared" si="2"/>
        <v>36.178952042628779</v>
      </c>
      <c r="H21" s="19">
        <f t="shared" si="3"/>
        <v>0.49034331317401814</v>
      </c>
    </row>
    <row r="22" spans="1:8">
      <c r="A22" s="16">
        <v>14</v>
      </c>
      <c r="B22" s="70">
        <v>19.333333333333332</v>
      </c>
      <c r="C22" s="16">
        <v>2</v>
      </c>
      <c r="D22" s="19">
        <v>2.919</v>
      </c>
      <c r="E22" s="19">
        <v>2.93</v>
      </c>
      <c r="F22" s="19">
        <v>2.923</v>
      </c>
      <c r="G22" s="19">
        <f t="shared" si="2"/>
        <v>32.460035523978689</v>
      </c>
      <c r="H22" s="19">
        <f t="shared" si="3"/>
        <v>6.1809107047403271E-2</v>
      </c>
    </row>
    <row r="23" spans="1:8">
      <c r="A23" s="16">
        <v>15</v>
      </c>
      <c r="B23" s="70">
        <v>24</v>
      </c>
      <c r="C23" s="16">
        <v>2</v>
      </c>
      <c r="D23" s="19">
        <v>2.4260000000000002</v>
      </c>
      <c r="E23" s="19">
        <v>2.4510000000000001</v>
      </c>
      <c r="F23" s="19">
        <v>2.4380000000000002</v>
      </c>
      <c r="G23" s="19">
        <f t="shared" si="2"/>
        <v>27.068531675547668</v>
      </c>
      <c r="H23" s="19">
        <f t="shared" si="3"/>
        <v>0.13880254095256797</v>
      </c>
    </row>
    <row r="24" spans="1:8">
      <c r="A24" s="16">
        <v>16</v>
      </c>
      <c r="B24" s="70">
        <v>30</v>
      </c>
      <c r="C24" s="16">
        <v>2</v>
      </c>
      <c r="D24" s="19">
        <v>2.3050000000000002</v>
      </c>
      <c r="E24" s="19">
        <v>2.3159999999999998</v>
      </c>
      <c r="F24" s="19">
        <v>2.1709999999999998</v>
      </c>
      <c r="G24" s="19">
        <f t="shared" ref="G24:G25" si="4">(C24*1000*AVERAGE(D24:F24))/$B$2</f>
        <v>25.133214920071048</v>
      </c>
      <c r="H24" s="19">
        <f t="shared" ref="H24:H25" si="5">(C24*1000*STDEV(D24:F24))/$B$2</f>
        <v>0.89618048582033394</v>
      </c>
    </row>
    <row r="25" spans="1:8">
      <c r="A25" s="16">
        <v>17</v>
      </c>
      <c r="B25" s="70">
        <v>48</v>
      </c>
      <c r="C25" s="16">
        <v>2</v>
      </c>
      <c r="D25" s="19">
        <v>2.2269999999999999</v>
      </c>
      <c r="E25" s="19">
        <v>2.2469999999999999</v>
      </c>
      <c r="F25" s="19">
        <v>2.254</v>
      </c>
      <c r="G25" s="19">
        <f t="shared" si="4"/>
        <v>24.896388395500296</v>
      </c>
      <c r="H25" s="19">
        <f t="shared" si="5"/>
        <v>0.15554950826660588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02" t="s">
        <v>65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9" t="s">
        <v>4</v>
      </c>
      <c r="B6" s="29" t="s">
        <v>60</v>
      </c>
      <c r="C6" s="29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57">
        <v>0</v>
      </c>
      <c r="E7" s="57">
        <v>0</v>
      </c>
      <c r="F7" s="57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2">
        <v>0</v>
      </c>
      <c r="B8" s="70">
        <v>0</v>
      </c>
      <c r="C8" s="16">
        <v>2</v>
      </c>
      <c r="D8" s="57">
        <v>0</v>
      </c>
      <c r="E8" s="57">
        <v>0</v>
      </c>
      <c r="F8" s="57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72">
        <v>1</v>
      </c>
      <c r="B9" s="70">
        <v>2</v>
      </c>
      <c r="C9" s="16">
        <v>2</v>
      </c>
      <c r="D9" s="57">
        <v>0</v>
      </c>
      <c r="E9" s="57">
        <v>0</v>
      </c>
      <c r="F9" s="57">
        <v>0</v>
      </c>
      <c r="G9" s="16">
        <f t="shared" si="1"/>
        <v>0</v>
      </c>
      <c r="H9" s="19">
        <f t="shared" si="0"/>
        <v>0</v>
      </c>
    </row>
    <row r="10" spans="1:8">
      <c r="A10" s="72">
        <v>2</v>
      </c>
      <c r="B10" s="70">
        <v>3</v>
      </c>
      <c r="C10" s="16">
        <v>2</v>
      </c>
      <c r="D10" s="57">
        <v>0</v>
      </c>
      <c r="E10" s="57">
        <v>0</v>
      </c>
      <c r="F10" s="57">
        <v>0</v>
      </c>
      <c r="G10" s="16">
        <f t="shared" si="1"/>
        <v>0</v>
      </c>
      <c r="H10" s="19">
        <f t="shared" ref="H10:H23" si="2">(C10*1000*STDEV(D10:F10))/$B$2</f>
        <v>0</v>
      </c>
    </row>
    <row r="11" spans="1:8">
      <c r="A11" s="72">
        <v>3</v>
      </c>
      <c r="B11" s="70">
        <v>5</v>
      </c>
      <c r="C11" s="16">
        <v>2</v>
      </c>
      <c r="D11" s="57">
        <v>0</v>
      </c>
      <c r="E11" s="57">
        <v>0</v>
      </c>
      <c r="F11" s="57">
        <v>0</v>
      </c>
      <c r="G11" s="16">
        <f t="shared" ref="G11:G23" si="3">(C11*1000*AVERAGE(D11:F11))/$B$2</f>
        <v>0</v>
      </c>
      <c r="H11" s="19">
        <f t="shared" si="2"/>
        <v>0</v>
      </c>
    </row>
    <row r="12" spans="1:8">
      <c r="A12" s="72">
        <v>4</v>
      </c>
      <c r="B12" s="70">
        <v>6</v>
      </c>
      <c r="C12" s="16">
        <v>2</v>
      </c>
      <c r="D12" s="57">
        <v>8.0000000000000002E-3</v>
      </c>
      <c r="E12" s="57">
        <v>1.0999999999999999E-2</v>
      </c>
      <c r="F12" s="57">
        <v>8.9999999999999993E-3</v>
      </c>
      <c r="G12" s="16">
        <f t="shared" si="3"/>
        <v>0.40553262365124187</v>
      </c>
      <c r="H12" s="19">
        <f t="shared" si="2"/>
        <v>6.6370855166280524E-2</v>
      </c>
    </row>
    <row r="13" spans="1:8">
      <c r="A13" s="72">
        <v>5</v>
      </c>
      <c r="B13" s="70">
        <v>7</v>
      </c>
      <c r="C13" s="16">
        <v>2</v>
      </c>
      <c r="D13" s="57">
        <v>4.0000000000000001E-3</v>
      </c>
      <c r="E13" s="57">
        <v>7.0000000000000001E-3</v>
      </c>
      <c r="F13" s="57">
        <v>8.9999999999999993E-3</v>
      </c>
      <c r="G13" s="16">
        <f t="shared" si="3"/>
        <v>0.28966615975088705</v>
      </c>
      <c r="H13" s="19">
        <f t="shared" si="2"/>
        <v>0.10934657738099425</v>
      </c>
    </row>
    <row r="14" spans="1:8">
      <c r="A14" s="72">
        <v>6</v>
      </c>
      <c r="B14" s="70">
        <v>9</v>
      </c>
      <c r="C14" s="16">
        <v>2</v>
      </c>
      <c r="D14" s="57">
        <v>5.0000000000000001E-3</v>
      </c>
      <c r="E14" s="57">
        <v>6.0000000000000001E-3</v>
      </c>
      <c r="F14" s="57">
        <v>6.0000000000000001E-3</v>
      </c>
      <c r="G14" s="16">
        <f t="shared" si="3"/>
        <v>0.24621623578825405</v>
      </c>
      <c r="H14" s="19">
        <f t="shared" si="2"/>
        <v>2.5085825296094974E-2</v>
      </c>
    </row>
    <row r="15" spans="1:8">
      <c r="A15" s="72">
        <v>7</v>
      </c>
      <c r="B15" s="70">
        <v>10</v>
      </c>
      <c r="C15" s="16">
        <v>2</v>
      </c>
      <c r="D15" s="57">
        <v>8.0000000000000002E-3</v>
      </c>
      <c r="E15" s="57">
        <v>7.0000000000000001E-3</v>
      </c>
      <c r="F15" s="57">
        <v>6.0000000000000001E-3</v>
      </c>
      <c r="G15" s="16">
        <f t="shared" si="3"/>
        <v>0.30414946773843143</v>
      </c>
      <c r="H15" s="19">
        <f t="shared" si="2"/>
        <v>4.3449923962633065E-2</v>
      </c>
    </row>
    <row r="16" spans="1:8">
      <c r="A16" s="72">
        <v>8</v>
      </c>
      <c r="B16" s="70">
        <v>11</v>
      </c>
      <c r="C16" s="16">
        <v>2</v>
      </c>
      <c r="D16" s="57">
        <v>1.2E-2</v>
      </c>
      <c r="E16" s="57">
        <v>1.6E-2</v>
      </c>
      <c r="F16" s="57">
        <v>1.0999999999999999E-2</v>
      </c>
      <c r="G16" s="16">
        <f t="shared" si="3"/>
        <v>0.56484901151422984</v>
      </c>
      <c r="H16" s="19">
        <f t="shared" si="2"/>
        <v>0.11495769328979323</v>
      </c>
    </row>
    <row r="17" spans="1:8">
      <c r="A17" s="72">
        <v>9</v>
      </c>
      <c r="B17" s="70">
        <v>13</v>
      </c>
      <c r="C17" s="16">
        <v>2</v>
      </c>
      <c r="D17" s="57">
        <v>2.7E-2</v>
      </c>
      <c r="E17" s="57">
        <v>2.8000000000000001E-2</v>
      </c>
      <c r="F17" s="57">
        <v>3.2000000000000001E-2</v>
      </c>
      <c r="G17" s="16">
        <f t="shared" si="3"/>
        <v>1.2600477949163587</v>
      </c>
      <c r="H17" s="19">
        <f t="shared" si="2"/>
        <v>0.1149576932897932</v>
      </c>
    </row>
    <row r="18" spans="1:8">
      <c r="A18" s="72">
        <v>10</v>
      </c>
      <c r="B18" s="70">
        <v>14</v>
      </c>
      <c r="C18" s="16">
        <v>2</v>
      </c>
      <c r="D18" s="57">
        <v>6.7000000000000004E-2</v>
      </c>
      <c r="E18" s="57">
        <v>0.06</v>
      </c>
      <c r="F18" s="57">
        <v>7.3999999999999996E-2</v>
      </c>
      <c r="G18" s="16">
        <f t="shared" si="3"/>
        <v>2.9111449054964154</v>
      </c>
      <c r="H18" s="19">
        <f t="shared" si="2"/>
        <v>0.30414946773843143</v>
      </c>
    </row>
    <row r="19" spans="1:8">
      <c r="A19" s="72">
        <v>11</v>
      </c>
      <c r="B19" s="70">
        <v>15</v>
      </c>
      <c r="C19" s="16">
        <v>2</v>
      </c>
      <c r="D19" s="57">
        <v>0.124</v>
      </c>
      <c r="E19" s="57">
        <v>0.11899999999999999</v>
      </c>
      <c r="F19" s="57">
        <v>0.13300000000000001</v>
      </c>
      <c r="G19" s="16">
        <f t="shared" si="3"/>
        <v>5.4457238033166773</v>
      </c>
      <c r="H19" s="19">
        <f t="shared" si="2"/>
        <v>0.30825978208114679</v>
      </c>
    </row>
    <row r="20" spans="1:8">
      <c r="A20" s="72">
        <v>12</v>
      </c>
      <c r="B20" s="70">
        <v>17</v>
      </c>
      <c r="C20" s="16">
        <v>2</v>
      </c>
      <c r="D20" s="57">
        <v>0.17100000000000001</v>
      </c>
      <c r="E20" s="57">
        <v>0.157</v>
      </c>
      <c r="F20" s="57">
        <v>0.156</v>
      </c>
      <c r="G20" s="16">
        <f t="shared" si="3"/>
        <v>7.0099210659714668</v>
      </c>
      <c r="H20" s="19">
        <f t="shared" si="2"/>
        <v>0.36439266059552861</v>
      </c>
    </row>
    <row r="21" spans="1:8">
      <c r="A21" s="72">
        <v>13</v>
      </c>
      <c r="B21" s="70">
        <v>18</v>
      </c>
      <c r="C21" s="16">
        <v>2</v>
      </c>
      <c r="D21" s="57">
        <v>0.22600000000000001</v>
      </c>
      <c r="E21" s="57">
        <v>0.22800000000000001</v>
      </c>
      <c r="F21" s="57">
        <v>0.22700000000000001</v>
      </c>
      <c r="G21" s="16">
        <f t="shared" si="3"/>
        <v>9.863132739517706</v>
      </c>
      <c r="H21" s="19">
        <f t="shared" si="2"/>
        <v>4.34499239626331E-2</v>
      </c>
    </row>
    <row r="22" spans="1:8">
      <c r="A22" s="72">
        <v>14</v>
      </c>
      <c r="B22" s="70">
        <v>19</v>
      </c>
      <c r="C22" s="16">
        <v>2</v>
      </c>
      <c r="D22" s="57">
        <v>0.311</v>
      </c>
      <c r="E22" s="57">
        <v>0.315</v>
      </c>
      <c r="F22" s="57">
        <v>0.30499999999999999</v>
      </c>
      <c r="G22" s="16">
        <f t="shared" si="3"/>
        <v>13.483959736403795</v>
      </c>
      <c r="H22" s="19">
        <f t="shared" si="2"/>
        <v>0.21869315476198872</v>
      </c>
    </row>
    <row r="23" spans="1:8">
      <c r="A23" s="72">
        <v>15</v>
      </c>
      <c r="B23" s="70">
        <v>24</v>
      </c>
      <c r="C23" s="16">
        <v>2</v>
      </c>
      <c r="D23" s="57">
        <v>0.46800000000000003</v>
      </c>
      <c r="E23" s="57">
        <v>0.47199999999999998</v>
      </c>
      <c r="F23" s="57">
        <v>0.48</v>
      </c>
      <c r="G23" s="16">
        <f t="shared" si="3"/>
        <v>20.566297342312982</v>
      </c>
      <c r="H23" s="19">
        <f t="shared" si="2"/>
        <v>0.26548342066512137</v>
      </c>
    </row>
    <row r="24" spans="1:8">
      <c r="A24" s="72">
        <v>16</v>
      </c>
      <c r="B24" s="70">
        <v>30</v>
      </c>
      <c r="C24" s="16">
        <v>2</v>
      </c>
      <c r="D24" s="57">
        <v>0.48599999999999999</v>
      </c>
      <c r="E24" s="57">
        <v>0.48899999999999999</v>
      </c>
      <c r="F24" s="57">
        <v>0.45800000000000002</v>
      </c>
      <c r="G24" s="16">
        <f>(C24*1000*AVERAGE(D24:F24))/$B$2</f>
        <v>20.754580346151062</v>
      </c>
      <c r="H24" s="19">
        <f>(C24*1000*STDEV(D24:F24))/$B$2</f>
        <v>0.74289629101207311</v>
      </c>
    </row>
    <row r="25" spans="1:8">
      <c r="A25" s="72">
        <v>17</v>
      </c>
      <c r="B25" s="70">
        <v>48</v>
      </c>
      <c r="C25" s="16">
        <v>2</v>
      </c>
      <c r="D25" s="57">
        <v>0.49099999999999999</v>
      </c>
      <c r="E25" s="57">
        <v>0.48799999999999999</v>
      </c>
      <c r="F25" s="57">
        <v>0.495</v>
      </c>
      <c r="G25" s="16">
        <f t="shared" ref="G25" si="4">(C25*1000*AVERAGE(D25:F25))/$B$2</f>
        <v>21.348395973640379</v>
      </c>
      <c r="H25" s="19">
        <f t="shared" ref="H25" si="5">(C25*1000*STDEV(D25:F25))/$B$2</f>
        <v>0.15259111815269388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02" t="s">
        <v>43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2" t="s">
        <v>4</v>
      </c>
      <c r="B6" s="22" t="s">
        <v>60</v>
      </c>
      <c r="C6" s="22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19">
        <v>1.518</v>
      </c>
      <c r="E7" s="19">
        <v>1.4650000000000001</v>
      </c>
      <c r="F7" s="19">
        <v>1.49</v>
      </c>
      <c r="G7" s="16">
        <f>(C7*1000*AVERAGE(D7:F7))/$B$2</f>
        <v>49.658617818484593</v>
      </c>
      <c r="H7" s="19">
        <f>(C7*1000*STDEV(D7:F7))/$B$2</f>
        <v>0.88306901472525134</v>
      </c>
    </row>
    <row r="8" spans="1:8">
      <c r="A8" s="72">
        <v>0</v>
      </c>
      <c r="B8" s="70">
        <v>0</v>
      </c>
      <c r="C8" s="16">
        <v>2</v>
      </c>
      <c r="D8" s="19">
        <v>1.4830000000000001</v>
      </c>
      <c r="E8" s="19">
        <v>1.486</v>
      </c>
      <c r="F8" s="19">
        <v>1.5289999999999999</v>
      </c>
      <c r="G8" s="16">
        <f t="shared" ref="G8:G17" si="0">(C8*1000*AVERAGE(D8:F8))/$B$2</f>
        <v>49.936164307521516</v>
      </c>
      <c r="H8" s="19">
        <f t="shared" ref="H8:H17" si="1">(C8*1000*STDEV(D8:F8))/$B$2</f>
        <v>0.85714696184102412</v>
      </c>
    </row>
    <row r="9" spans="1:8">
      <c r="A9" s="72">
        <v>1</v>
      </c>
      <c r="B9" s="70">
        <v>2</v>
      </c>
      <c r="C9" s="16">
        <v>2</v>
      </c>
      <c r="D9" s="19">
        <v>1.4490000000000001</v>
      </c>
      <c r="E9" s="19">
        <v>1.4490000000000001</v>
      </c>
      <c r="F9" s="19">
        <v>1.45</v>
      </c>
      <c r="G9" s="16">
        <f t="shared" si="0"/>
        <v>48.270885373300025</v>
      </c>
      <c r="H9" s="19">
        <f t="shared" si="1"/>
        <v>1.9228984818969598E-2</v>
      </c>
    </row>
    <row r="10" spans="1:8">
      <c r="A10" s="72">
        <v>2</v>
      </c>
      <c r="B10" s="70">
        <v>3</v>
      </c>
      <c r="C10" s="16">
        <v>2</v>
      </c>
      <c r="D10" s="19">
        <v>1.48</v>
      </c>
      <c r="E10" s="19">
        <v>1.468</v>
      </c>
      <c r="F10" s="19">
        <v>1.4590000000000001</v>
      </c>
      <c r="G10" s="16">
        <f t="shared" si="0"/>
        <v>48.925895087427143</v>
      </c>
      <c r="H10" s="19">
        <f t="shared" si="1"/>
        <v>0.35089604505754191</v>
      </c>
    </row>
    <row r="11" spans="1:8">
      <c r="A11" s="72">
        <v>3</v>
      </c>
      <c r="B11" s="70">
        <v>5</v>
      </c>
      <c r="C11" s="16">
        <v>2</v>
      </c>
      <c r="D11" s="19">
        <v>1.4610000000000001</v>
      </c>
      <c r="E11" s="19">
        <v>1.4550000000000001</v>
      </c>
      <c r="F11" s="19">
        <v>1.4590000000000001</v>
      </c>
      <c r="G11" s="16">
        <f t="shared" si="0"/>
        <v>48.570635581459896</v>
      </c>
      <c r="H11" s="19">
        <f t="shared" si="1"/>
        <v>0.10175022359047114</v>
      </c>
    </row>
    <row r="12" spans="1:8">
      <c r="A12" s="72">
        <v>4</v>
      </c>
      <c r="B12" s="70">
        <v>6</v>
      </c>
      <c r="C12" s="16">
        <v>2</v>
      </c>
      <c r="D12" s="19">
        <v>1.452</v>
      </c>
      <c r="E12" s="19">
        <v>1.4690000000000001</v>
      </c>
      <c r="F12" s="19">
        <v>1.4570000000000001</v>
      </c>
      <c r="G12" s="16">
        <f t="shared" si="0"/>
        <v>48.603941160144331</v>
      </c>
      <c r="H12" s="19">
        <f t="shared" si="1"/>
        <v>0.29098734215001365</v>
      </c>
    </row>
    <row r="13" spans="1:8">
      <c r="A13" s="72">
        <v>5</v>
      </c>
      <c r="B13" s="70">
        <v>7</v>
      </c>
      <c r="C13" s="16">
        <v>2</v>
      </c>
      <c r="D13" s="19">
        <v>1.4550000000000001</v>
      </c>
      <c r="E13" s="19">
        <v>1.45</v>
      </c>
      <c r="F13" s="19">
        <v>1.4470000000000001</v>
      </c>
      <c r="G13" s="16">
        <f t="shared" si="0"/>
        <v>48.315292811545937</v>
      </c>
      <c r="H13" s="19">
        <f t="shared" si="1"/>
        <v>0.13460289373280243</v>
      </c>
    </row>
    <row r="14" spans="1:8">
      <c r="A14" s="72">
        <v>6</v>
      </c>
      <c r="B14" s="70">
        <v>9</v>
      </c>
      <c r="C14" s="16">
        <v>2</v>
      </c>
      <c r="D14" s="19">
        <v>1.4530000000000001</v>
      </c>
      <c r="E14" s="19">
        <v>1.45</v>
      </c>
      <c r="F14" s="19">
        <v>1.4470000000000001</v>
      </c>
      <c r="G14" s="16">
        <f t="shared" si="0"/>
        <v>48.293089092422981</v>
      </c>
      <c r="H14" s="19">
        <f t="shared" si="1"/>
        <v>9.9916736053289018E-2</v>
      </c>
    </row>
    <row r="15" spans="1:8">
      <c r="A15" s="72">
        <v>7</v>
      </c>
      <c r="B15" s="70">
        <v>10</v>
      </c>
      <c r="C15" s="16">
        <v>2</v>
      </c>
      <c r="D15" s="19">
        <v>1.43</v>
      </c>
      <c r="E15" s="19">
        <v>1.4330000000000001</v>
      </c>
      <c r="F15" s="19">
        <v>1.4359999999999999</v>
      </c>
      <c r="G15" s="16">
        <f t="shared" si="0"/>
        <v>47.726894254787673</v>
      </c>
      <c r="H15" s="19">
        <f t="shared" si="1"/>
        <v>9.9916736053289018E-2</v>
      </c>
    </row>
    <row r="16" spans="1:8">
      <c r="A16" s="72">
        <v>8</v>
      </c>
      <c r="B16" s="70">
        <v>11</v>
      </c>
      <c r="C16" s="16">
        <v>2</v>
      </c>
      <c r="D16" s="19">
        <v>1.4039999999999999</v>
      </c>
      <c r="E16" s="19">
        <v>1.42</v>
      </c>
      <c r="F16" s="19">
        <v>1.4019999999999999</v>
      </c>
      <c r="G16" s="16">
        <f t="shared" si="0"/>
        <v>46.916458506799891</v>
      </c>
      <c r="H16" s="19">
        <f t="shared" si="1"/>
        <v>0.32858503662389688</v>
      </c>
    </row>
    <row r="17" spans="1:8">
      <c r="A17" s="72">
        <v>9</v>
      </c>
      <c r="B17" s="70">
        <v>13</v>
      </c>
      <c r="C17" s="16">
        <v>2</v>
      </c>
      <c r="D17" s="19">
        <v>1.3460000000000001</v>
      </c>
      <c r="E17" s="19">
        <v>1.3680000000000001</v>
      </c>
      <c r="F17" s="19">
        <v>1.363</v>
      </c>
      <c r="G17" s="16">
        <f t="shared" si="0"/>
        <v>45.262281432139886</v>
      </c>
      <c r="H17" s="19">
        <f t="shared" si="1"/>
        <v>0.38409867092991795</v>
      </c>
    </row>
    <row r="18" spans="1:8">
      <c r="A18" s="72">
        <v>10</v>
      </c>
      <c r="B18" s="70">
        <v>14</v>
      </c>
      <c r="C18" s="16">
        <v>2</v>
      </c>
      <c r="D18" s="19">
        <v>1.3460000000000001</v>
      </c>
      <c r="E18" s="19">
        <v>1.3540000000000001</v>
      </c>
      <c r="F18" s="19">
        <v>1.3620000000000001</v>
      </c>
      <c r="G18" s="16">
        <f t="shared" ref="G18:G23" si="2">(C18*1000*AVERAGE(D18:F18))/$B$2</f>
        <v>45.095753538717737</v>
      </c>
      <c r="H18" s="19">
        <f t="shared" ref="H18:H23" si="3">(C18*1000*STDEV(D18:F18))/$B$2</f>
        <v>0.2664446294754374</v>
      </c>
    </row>
    <row r="19" spans="1:8">
      <c r="A19" s="72">
        <v>11</v>
      </c>
      <c r="B19" s="70">
        <v>15</v>
      </c>
      <c r="C19" s="16">
        <v>2</v>
      </c>
      <c r="D19" s="19">
        <v>1.379</v>
      </c>
      <c r="E19" s="19">
        <v>1.2869999999999999</v>
      </c>
      <c r="F19" s="19">
        <v>1.292</v>
      </c>
      <c r="G19" s="16">
        <f t="shared" si="2"/>
        <v>43.941160144324179</v>
      </c>
      <c r="H19" s="19">
        <f t="shared" si="3"/>
        <v>1.7230071732885615</v>
      </c>
    </row>
    <row r="20" spans="1:8">
      <c r="A20" s="72">
        <v>12</v>
      </c>
      <c r="B20" s="70">
        <v>17</v>
      </c>
      <c r="C20" s="16">
        <v>2</v>
      </c>
      <c r="D20" s="19">
        <v>1.31</v>
      </c>
      <c r="E20" s="19">
        <v>1.3220000000000001</v>
      </c>
      <c r="F20" s="19">
        <v>1.2649999999999999</v>
      </c>
      <c r="G20" s="16">
        <f t="shared" si="2"/>
        <v>43.263946711074112</v>
      </c>
      <c r="H20" s="19">
        <f t="shared" si="3"/>
        <v>1.0008312540427486</v>
      </c>
    </row>
    <row r="21" spans="1:8">
      <c r="A21" s="72">
        <v>13</v>
      </c>
      <c r="B21" s="70">
        <v>18</v>
      </c>
      <c r="C21" s="16">
        <v>2</v>
      </c>
      <c r="D21" s="19">
        <v>1.216</v>
      </c>
      <c r="E21" s="19">
        <v>1.24</v>
      </c>
      <c r="F21" s="19">
        <v>1.2270000000000001</v>
      </c>
      <c r="G21" s="16">
        <f t="shared" si="2"/>
        <v>40.888148764918128</v>
      </c>
      <c r="H21" s="19">
        <f t="shared" si="3"/>
        <v>0.40012925430896729</v>
      </c>
    </row>
    <row r="22" spans="1:8">
      <c r="A22" s="72">
        <v>14</v>
      </c>
      <c r="B22" s="70">
        <v>19</v>
      </c>
      <c r="C22" s="16">
        <v>2</v>
      </c>
      <c r="D22" s="19">
        <v>1.145</v>
      </c>
      <c r="E22" s="19">
        <v>1.143</v>
      </c>
      <c r="F22" s="19">
        <v>1.1419999999999999</v>
      </c>
      <c r="G22" s="16">
        <f t="shared" si="2"/>
        <v>38.079378295864558</v>
      </c>
      <c r="H22" s="19">
        <f t="shared" si="3"/>
        <v>5.0875111795237189E-2</v>
      </c>
    </row>
    <row r="23" spans="1:8">
      <c r="A23" s="72">
        <v>15</v>
      </c>
      <c r="B23" s="70">
        <v>24</v>
      </c>
      <c r="C23" s="16">
        <v>2</v>
      </c>
      <c r="D23" s="19">
        <v>1.121</v>
      </c>
      <c r="E23" s="19">
        <v>1.1240000000000001</v>
      </c>
      <c r="F23" s="19">
        <v>1.1220000000000001</v>
      </c>
      <c r="G23" s="16">
        <f t="shared" si="2"/>
        <v>37.379961143491542</v>
      </c>
      <c r="H23" s="19">
        <f t="shared" si="3"/>
        <v>5.0875111795237189E-2</v>
      </c>
    </row>
    <row r="24" spans="1:8">
      <c r="A24" s="72">
        <v>16</v>
      </c>
      <c r="B24" s="70">
        <v>30</v>
      </c>
      <c r="C24" s="16">
        <v>2</v>
      </c>
      <c r="D24" s="19">
        <v>1.109</v>
      </c>
      <c r="E24" s="19">
        <v>1.1140000000000001</v>
      </c>
      <c r="F24" s="19">
        <v>1.044</v>
      </c>
      <c r="G24" s="16">
        <f t="shared" ref="G24:G25" si="4">(C24*1000*AVERAGE(D24:F24))/$B$2</f>
        <v>36.269775187343882</v>
      </c>
      <c r="H24" s="19">
        <f t="shared" ref="H24:H25" si="5">(C24*1000*STDEV(D24:F24))/$B$2</f>
        <v>1.3006244256297512</v>
      </c>
    </row>
    <row r="25" spans="1:8">
      <c r="A25" s="72">
        <v>17</v>
      </c>
      <c r="B25" s="70">
        <v>48</v>
      </c>
      <c r="C25" s="16">
        <v>2</v>
      </c>
      <c r="D25" s="19">
        <v>1.121</v>
      </c>
      <c r="E25" s="19">
        <v>1.125</v>
      </c>
      <c r="F25" s="19">
        <v>1.123</v>
      </c>
      <c r="G25" s="16">
        <f t="shared" si="4"/>
        <v>37.402164862614491</v>
      </c>
      <c r="H25" s="19">
        <f t="shared" si="5"/>
        <v>6.661115736885935E-2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D7" sqref="D7:F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02" t="s">
        <v>67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9" t="s">
        <v>4</v>
      </c>
      <c r="B6" s="29" t="s">
        <v>60</v>
      </c>
      <c r="C6" s="29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2">
        <v>0</v>
      </c>
      <c r="B8" s="70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2">
        <v>1</v>
      </c>
      <c r="B9" s="70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2">
        <v>2</v>
      </c>
      <c r="B10" s="70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2">
        <v>3</v>
      </c>
      <c r="B11" s="70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2">
        <v>4</v>
      </c>
      <c r="B12" s="70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2">
        <v>5</v>
      </c>
      <c r="B13" s="70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2">
        <v>6</v>
      </c>
      <c r="B14" s="70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2">
        <v>7</v>
      </c>
      <c r="B15" s="70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2">
        <v>8</v>
      </c>
      <c r="B16" s="70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2">
        <v>9</v>
      </c>
      <c r="B17" s="70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2">
        <v>10</v>
      </c>
      <c r="B18" s="70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2">
        <v>11</v>
      </c>
      <c r="B19" s="70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2">
        <v>12</v>
      </c>
      <c r="B20" s="70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2">
        <v>13</v>
      </c>
      <c r="B21" s="70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2">
        <v>14</v>
      </c>
      <c r="B22" s="70">
        <v>19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2">
        <v>15</v>
      </c>
      <c r="B23" s="70">
        <v>24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2">
        <v>16</v>
      </c>
      <c r="B24" s="70">
        <v>30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2">
        <v>17</v>
      </c>
      <c r="B25" s="70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02" t="s">
        <v>66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9" t="s">
        <v>4</v>
      </c>
      <c r="B6" s="29" t="s">
        <v>60</v>
      </c>
      <c r="C6" s="29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74">
        <v>1.4999999999999999E-2</v>
      </c>
      <c r="E7" s="75">
        <v>8.0000000000000002E-3</v>
      </c>
      <c r="F7" s="75">
        <v>8.0000000000000002E-3</v>
      </c>
      <c r="G7" s="16">
        <f>(C7*1000*AVERAGE(D7:F7))/$B$2</f>
        <v>0.23455529073506604</v>
      </c>
      <c r="H7" s="19">
        <f>(C7*1000*STDEV(D7:F7))/$B$2</f>
        <v>9.1736508553566645E-2</v>
      </c>
    </row>
    <row r="8" spans="1:8">
      <c r="A8" s="72">
        <v>0</v>
      </c>
      <c r="B8" s="70">
        <v>0</v>
      </c>
      <c r="C8" s="16">
        <v>2</v>
      </c>
      <c r="D8" s="58" t="s">
        <v>151</v>
      </c>
      <c r="E8" s="59">
        <v>3.0000000000000001E-3</v>
      </c>
      <c r="F8" s="59">
        <v>1.7999999999999999E-2</v>
      </c>
      <c r="G8" s="16">
        <f>(C8*1000*AVERAGE(D8:F8))/$B$2</f>
        <v>0.23833844058563156</v>
      </c>
      <c r="H8" s="19">
        <f t="shared" ref="H8:H17" si="0">(C8*1000*STDEV(D8:F8))/$B$2</f>
        <v>0.24075818222218168</v>
      </c>
    </row>
    <row r="9" spans="1:8">
      <c r="A9" s="72">
        <v>1</v>
      </c>
      <c r="B9" s="70">
        <v>2</v>
      </c>
      <c r="C9" s="16">
        <v>2</v>
      </c>
      <c r="D9" s="58">
        <v>1.4999999999999999E-2</v>
      </c>
      <c r="E9" s="59">
        <v>2.4E-2</v>
      </c>
      <c r="F9" s="59">
        <v>2.1999999999999999E-2</v>
      </c>
      <c r="G9" s="16">
        <f t="shared" ref="G9:G17" si="1">(C9*1000*AVERAGE(D9:F9))/$B$2</f>
        <v>0.46154428176900086</v>
      </c>
      <c r="H9" s="19">
        <f t="shared" si="0"/>
        <v>0.10727081208154843</v>
      </c>
    </row>
    <row r="10" spans="1:8">
      <c r="A10" s="72">
        <v>2</v>
      </c>
      <c r="B10" s="70">
        <v>3</v>
      </c>
      <c r="C10" s="16">
        <v>2</v>
      </c>
      <c r="D10" s="44">
        <v>2.5999999999999999E-2</v>
      </c>
      <c r="E10" s="44">
        <v>3.3000000000000002E-2</v>
      </c>
      <c r="F10" s="44">
        <v>2.8000000000000001E-2</v>
      </c>
      <c r="G10" s="16">
        <f t="shared" si="1"/>
        <v>0.65826807399841103</v>
      </c>
      <c r="H10" s="19">
        <f t="shared" si="0"/>
        <v>8.1842044613868806E-2</v>
      </c>
    </row>
    <row r="11" spans="1:8">
      <c r="A11" s="72">
        <v>3</v>
      </c>
      <c r="B11" s="70">
        <v>5</v>
      </c>
      <c r="C11" s="16">
        <v>2</v>
      </c>
      <c r="D11" s="44">
        <v>4.9000000000000002E-2</v>
      </c>
      <c r="E11" s="44">
        <v>4.4999999999999998E-2</v>
      </c>
      <c r="F11" s="44">
        <v>4.2000000000000003E-2</v>
      </c>
      <c r="G11" s="16">
        <f t="shared" si="1"/>
        <v>1.029016759353838</v>
      </c>
      <c r="H11" s="19">
        <f t="shared" si="0"/>
        <v>7.9715913841431077E-2</v>
      </c>
    </row>
    <row r="12" spans="1:8">
      <c r="A12" s="72">
        <v>4</v>
      </c>
      <c r="B12" s="70">
        <v>6</v>
      </c>
      <c r="C12" s="16">
        <v>2</v>
      </c>
      <c r="D12" s="44">
        <v>5.6000000000000001E-2</v>
      </c>
      <c r="E12" s="44">
        <v>5.2999999999999999E-2</v>
      </c>
      <c r="F12" s="44">
        <v>5.8000000000000003E-2</v>
      </c>
      <c r="G12" s="16">
        <f t="shared" si="1"/>
        <v>1.2635720500889041</v>
      </c>
      <c r="H12" s="19">
        <f t="shared" si="0"/>
        <v>5.7124310031178877E-2</v>
      </c>
    </row>
    <row r="13" spans="1:8">
      <c r="A13" s="72">
        <v>5</v>
      </c>
      <c r="B13" s="70">
        <v>7</v>
      </c>
      <c r="C13" s="16">
        <v>2</v>
      </c>
      <c r="D13" s="44">
        <v>7.8E-2</v>
      </c>
      <c r="E13" s="44">
        <v>7.0999999999999994E-2</v>
      </c>
      <c r="F13" s="44">
        <v>7.2999999999999995E-2</v>
      </c>
      <c r="G13" s="16">
        <f t="shared" si="1"/>
        <v>1.679718533651118</v>
      </c>
      <c r="H13" s="19">
        <f t="shared" si="0"/>
        <v>8.1842044613868861E-2</v>
      </c>
    </row>
    <row r="14" spans="1:8">
      <c r="A14" s="72">
        <v>6</v>
      </c>
      <c r="B14" s="70">
        <v>9</v>
      </c>
      <c r="C14" s="16">
        <v>2</v>
      </c>
      <c r="D14" s="44">
        <v>9.2999999999999999E-2</v>
      </c>
      <c r="E14" s="44">
        <v>0.104</v>
      </c>
      <c r="F14" s="44">
        <v>9.2999999999999999E-2</v>
      </c>
      <c r="G14" s="16">
        <f t="shared" si="1"/>
        <v>2.1942269133280372</v>
      </c>
      <c r="H14" s="19">
        <f t="shared" si="0"/>
        <v>0.14415737058417616</v>
      </c>
    </row>
    <row r="15" spans="1:8">
      <c r="A15" s="72">
        <v>7</v>
      </c>
      <c r="B15" s="70">
        <v>10</v>
      </c>
      <c r="C15" s="16">
        <v>2</v>
      </c>
      <c r="D15" s="57">
        <v>0.11</v>
      </c>
      <c r="E15" s="44">
        <v>0.11899999999999999</v>
      </c>
      <c r="F15" s="44">
        <v>0.11600000000000001</v>
      </c>
      <c r="G15" s="16">
        <f t="shared" si="1"/>
        <v>2.6103733968902505</v>
      </c>
      <c r="H15" s="19">
        <f t="shared" si="0"/>
        <v>0.10401942333346587</v>
      </c>
    </row>
    <row r="16" spans="1:8">
      <c r="A16" s="72">
        <v>8</v>
      </c>
      <c r="B16" s="70">
        <v>11</v>
      </c>
      <c r="C16" s="16">
        <v>2</v>
      </c>
      <c r="D16" s="44">
        <v>0.14399999999999999</v>
      </c>
      <c r="E16" s="44">
        <v>0.14099999999999999</v>
      </c>
      <c r="F16" s="44">
        <v>0.14299999999999999</v>
      </c>
      <c r="G16" s="16">
        <f t="shared" si="1"/>
        <v>3.2383762720841363</v>
      </c>
      <c r="H16" s="19">
        <f t="shared" si="0"/>
        <v>3.4673141111155333E-2</v>
      </c>
    </row>
    <row r="17" spans="1:8">
      <c r="A17" s="72">
        <v>9</v>
      </c>
      <c r="B17" s="70">
        <v>13</v>
      </c>
      <c r="C17" s="16">
        <v>2</v>
      </c>
      <c r="D17" s="44">
        <v>0.188</v>
      </c>
      <c r="E17" s="44">
        <v>0.189</v>
      </c>
      <c r="F17" s="44">
        <v>0.184</v>
      </c>
      <c r="G17" s="16">
        <f t="shared" si="1"/>
        <v>4.2446941323345815</v>
      </c>
      <c r="H17" s="19">
        <f t="shared" si="0"/>
        <v>6.0055642062526227E-2</v>
      </c>
    </row>
    <row r="18" spans="1:8">
      <c r="A18" s="72">
        <v>10</v>
      </c>
      <c r="B18" s="70">
        <v>14</v>
      </c>
      <c r="C18" s="16">
        <v>2</v>
      </c>
      <c r="D18" s="44">
        <v>0.28100000000000003</v>
      </c>
      <c r="E18" s="44">
        <v>0.28299999999999997</v>
      </c>
      <c r="F18" s="57">
        <v>0.28000000000000003</v>
      </c>
      <c r="G18" s="16">
        <f t="shared" ref="G18:G23" si="2">(C18*1000*AVERAGE(D18:F18))/$B$2</f>
        <v>6.3859569477547016</v>
      </c>
      <c r="H18" s="19">
        <f t="shared" ref="H18:H23" si="3">(C18*1000*STDEV(D18:F18))/$B$2</f>
        <v>3.4673141111154639E-2</v>
      </c>
    </row>
    <row r="19" spans="1:8">
      <c r="A19" s="72">
        <v>11</v>
      </c>
      <c r="B19" s="70">
        <v>15</v>
      </c>
      <c r="C19" s="16">
        <v>2</v>
      </c>
      <c r="D19" s="44">
        <v>0.442</v>
      </c>
      <c r="E19" s="44">
        <v>0.42299999999999999</v>
      </c>
      <c r="F19" s="44">
        <v>0.42199999999999999</v>
      </c>
      <c r="G19" s="16">
        <f t="shared" si="2"/>
        <v>9.7378277153558059</v>
      </c>
      <c r="H19" s="19">
        <f t="shared" si="3"/>
        <v>0.25580360162489285</v>
      </c>
    </row>
    <row r="20" spans="1:8">
      <c r="A20" s="72">
        <v>12</v>
      </c>
      <c r="B20" s="70">
        <v>17</v>
      </c>
      <c r="C20" s="16">
        <v>2</v>
      </c>
      <c r="D20" s="35">
        <v>0.56399999999999995</v>
      </c>
      <c r="E20" s="35">
        <v>0.55200000000000005</v>
      </c>
      <c r="F20" s="35">
        <v>0.54500000000000004</v>
      </c>
      <c r="G20" s="16">
        <f t="shared" si="2"/>
        <v>12.56762380357886</v>
      </c>
      <c r="H20" s="19">
        <f t="shared" si="3"/>
        <v>0.21811425574697532</v>
      </c>
    </row>
    <row r="21" spans="1:8">
      <c r="A21" s="72">
        <v>13</v>
      </c>
      <c r="B21" s="70">
        <v>18</v>
      </c>
      <c r="C21" s="16">
        <v>2</v>
      </c>
      <c r="D21" s="60">
        <v>0.752</v>
      </c>
      <c r="E21" s="35">
        <v>0.78300000000000003</v>
      </c>
      <c r="F21" s="35">
        <v>0.76700000000000002</v>
      </c>
      <c r="G21" s="16">
        <f t="shared" si="2"/>
        <v>17.417621912003934</v>
      </c>
      <c r="H21" s="19">
        <f t="shared" si="3"/>
        <v>0.35189394935825657</v>
      </c>
    </row>
    <row r="22" spans="1:8">
      <c r="A22" s="72">
        <v>14</v>
      </c>
      <c r="B22" s="70">
        <v>19</v>
      </c>
      <c r="C22" s="16">
        <v>2</v>
      </c>
      <c r="D22" s="35">
        <v>0.97399999999999998</v>
      </c>
      <c r="E22" s="35">
        <v>0.98299999999999998</v>
      </c>
      <c r="F22" s="35">
        <v>0.98699999999999999</v>
      </c>
      <c r="G22" s="16">
        <f t="shared" si="2"/>
        <v>22.275186320130139</v>
      </c>
      <c r="H22" s="19">
        <f t="shared" si="3"/>
        <v>0.15113671815865165</v>
      </c>
    </row>
    <row r="23" spans="1:8">
      <c r="A23" s="72">
        <v>15</v>
      </c>
      <c r="B23" s="70">
        <v>24</v>
      </c>
      <c r="C23" s="16">
        <v>2</v>
      </c>
      <c r="D23" s="35">
        <v>1.1890000000000001</v>
      </c>
      <c r="E23" s="35">
        <v>1.206</v>
      </c>
      <c r="F23" s="35">
        <v>1.2030000000000001</v>
      </c>
      <c r="G23" s="16">
        <f t="shared" si="2"/>
        <v>27.223546324669918</v>
      </c>
      <c r="H23" s="19">
        <f t="shared" si="3"/>
        <v>0.20596462889291645</v>
      </c>
    </row>
    <row r="24" spans="1:8">
      <c r="A24" s="72">
        <v>16</v>
      </c>
      <c r="B24" s="70">
        <v>30</v>
      </c>
      <c r="C24" s="16">
        <v>2</v>
      </c>
      <c r="D24" s="60">
        <v>1.21</v>
      </c>
      <c r="E24" s="35">
        <v>1.2090000000000001</v>
      </c>
      <c r="F24" s="35">
        <v>1.133</v>
      </c>
      <c r="G24" s="16">
        <f t="shared" ref="G24:G25" si="4">(C24*1000*AVERAGE(D24:F24))/$B$2</f>
        <v>26.875496538417888</v>
      </c>
      <c r="H24" s="19">
        <f t="shared" ref="H24:H25" si="5">(C24*1000*STDEV(D24:F24))/$B$2</f>
        <v>1.002613225529805</v>
      </c>
    </row>
    <row r="25" spans="1:8">
      <c r="A25" s="72">
        <v>17</v>
      </c>
      <c r="B25" s="70">
        <v>48</v>
      </c>
      <c r="C25" s="16">
        <v>2</v>
      </c>
      <c r="D25" s="35">
        <v>1.2909999999999999</v>
      </c>
      <c r="E25" s="35">
        <v>1.3089999999999999</v>
      </c>
      <c r="F25" s="35">
        <v>1.3120000000000001</v>
      </c>
      <c r="G25" s="16">
        <f t="shared" si="4"/>
        <v>29.599364430825105</v>
      </c>
      <c r="H25" s="19">
        <f t="shared" si="5"/>
        <v>0.25780993511748035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02" t="s">
        <v>42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2" t="s">
        <v>4</v>
      </c>
      <c r="B6" s="22" t="s">
        <v>60</v>
      </c>
      <c r="C6" s="22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43">
        <v>1.2999999999999999E-2</v>
      </c>
      <c r="E7" s="43">
        <v>1.2999999999999999E-2</v>
      </c>
      <c r="F7" s="43">
        <v>1.2E-2</v>
      </c>
      <c r="G7" s="16">
        <f>(C7*1000*AVERAGE(D7:F7))/$B$2</f>
        <v>0.28123149792776792</v>
      </c>
      <c r="H7" s="19">
        <f>(C7*1000*STDEV(D7:F7))/$B$2</f>
        <v>1.281861166051566E-2</v>
      </c>
    </row>
    <row r="8" spans="1:8">
      <c r="A8" s="72">
        <v>0</v>
      </c>
      <c r="B8" s="70">
        <v>0</v>
      </c>
      <c r="C8" s="16">
        <v>2</v>
      </c>
      <c r="D8" s="43">
        <v>1.4E-2</v>
      </c>
      <c r="E8" s="43">
        <v>1.4999999999999999E-2</v>
      </c>
      <c r="F8" s="43">
        <v>1.4999999999999999E-2</v>
      </c>
      <c r="G8" s="16">
        <f t="shared" ref="G8:G23" si="0">(C8*1000*AVERAGE(D8:F8))/$B$2</f>
        <v>0.3256364712847839</v>
      </c>
      <c r="H8" s="19">
        <f t="shared" ref="H8:H23" si="1">(C8*1000*STDEV(D8:F8))/$B$2</f>
        <v>1.281861166051566E-2</v>
      </c>
    </row>
    <row r="9" spans="1:8">
      <c r="A9" s="72">
        <v>1</v>
      </c>
      <c r="B9" s="70">
        <v>2</v>
      </c>
      <c r="C9" s="16">
        <v>2</v>
      </c>
      <c r="D9" s="43">
        <v>1.4E-2</v>
      </c>
      <c r="E9" s="43">
        <v>1.4999999999999999E-2</v>
      </c>
      <c r="F9" s="43">
        <v>1.2999999999999999E-2</v>
      </c>
      <c r="G9" s="16">
        <f t="shared" si="0"/>
        <v>0.31083481349911185</v>
      </c>
      <c r="H9" s="19">
        <f t="shared" si="1"/>
        <v>2.2202486678507993E-2</v>
      </c>
    </row>
    <row r="10" spans="1:8">
      <c r="A10" s="72">
        <v>2</v>
      </c>
      <c r="B10" s="70">
        <v>3</v>
      </c>
      <c r="C10" s="16">
        <v>2</v>
      </c>
      <c r="D10" s="57">
        <v>1.2999999999999999E-2</v>
      </c>
      <c r="E10" s="57">
        <v>1.4999999999999999E-2</v>
      </c>
      <c r="F10" s="57">
        <v>1.4999999999999999E-2</v>
      </c>
      <c r="G10" s="16">
        <f t="shared" si="0"/>
        <v>0.3182356423919479</v>
      </c>
      <c r="H10" s="19">
        <f t="shared" si="1"/>
        <v>2.5637223321031345E-2</v>
      </c>
    </row>
    <row r="11" spans="1:8">
      <c r="A11" s="72">
        <v>3</v>
      </c>
      <c r="B11" s="70">
        <v>5</v>
      </c>
      <c r="C11" s="16">
        <v>2</v>
      </c>
      <c r="D11" s="57">
        <v>1.4999999999999999E-2</v>
      </c>
      <c r="E11" s="57">
        <v>1.6E-2</v>
      </c>
      <c r="F11" s="57">
        <v>1.6E-2</v>
      </c>
      <c r="G11" s="16">
        <f t="shared" si="0"/>
        <v>0.34783895796329189</v>
      </c>
      <c r="H11" s="19">
        <f t="shared" si="1"/>
        <v>1.2818611660515679E-2</v>
      </c>
    </row>
    <row r="12" spans="1:8">
      <c r="A12" s="72">
        <v>4</v>
      </c>
      <c r="B12" s="70">
        <v>6</v>
      </c>
      <c r="C12" s="16">
        <v>2</v>
      </c>
      <c r="D12" s="57">
        <v>1.4E-2</v>
      </c>
      <c r="E12" s="57">
        <v>1.7000000000000001E-2</v>
      </c>
      <c r="F12" s="57">
        <v>1.6E-2</v>
      </c>
      <c r="G12" s="16">
        <f t="shared" si="0"/>
        <v>0.34783895796329189</v>
      </c>
      <c r="H12" s="19">
        <f t="shared" si="1"/>
        <v>3.3914858606837191E-2</v>
      </c>
    </row>
    <row r="13" spans="1:8">
      <c r="A13" s="72">
        <v>5</v>
      </c>
      <c r="B13" s="70">
        <v>7</v>
      </c>
      <c r="C13" s="16">
        <v>2</v>
      </c>
      <c r="D13" s="57">
        <v>1.7999999999999999E-2</v>
      </c>
      <c r="E13" s="57">
        <v>1.6E-2</v>
      </c>
      <c r="F13" s="57">
        <v>1.7000000000000001E-2</v>
      </c>
      <c r="G13" s="16">
        <f t="shared" si="0"/>
        <v>0.37744227353463589</v>
      </c>
      <c r="H13" s="19">
        <f t="shared" si="1"/>
        <v>2.2202486678507972E-2</v>
      </c>
    </row>
    <row r="14" spans="1:8">
      <c r="A14" s="72">
        <v>6</v>
      </c>
      <c r="B14" s="70">
        <v>9</v>
      </c>
      <c r="C14" s="16">
        <v>2</v>
      </c>
      <c r="D14" s="57">
        <v>1.7999999999999999E-2</v>
      </c>
      <c r="E14" s="57">
        <v>1.7999999999999999E-2</v>
      </c>
      <c r="F14" s="57">
        <v>1.7999999999999999E-2</v>
      </c>
      <c r="G14" s="16">
        <f t="shared" si="0"/>
        <v>0.39964476021314388</v>
      </c>
      <c r="H14" s="19">
        <f t="shared" si="1"/>
        <v>0</v>
      </c>
    </row>
    <row r="15" spans="1:8">
      <c r="A15" s="72">
        <v>7</v>
      </c>
      <c r="B15" s="70">
        <v>10</v>
      </c>
      <c r="C15" s="16">
        <v>2</v>
      </c>
      <c r="D15" s="57">
        <v>1.7000000000000001E-2</v>
      </c>
      <c r="E15" s="57">
        <v>1.9E-2</v>
      </c>
      <c r="F15" s="57">
        <v>1.7999999999999999E-2</v>
      </c>
      <c r="G15" s="16">
        <f t="shared" si="0"/>
        <v>0.39964476021314393</v>
      </c>
      <c r="H15" s="19">
        <f t="shared" si="1"/>
        <v>2.2202486678507972E-2</v>
      </c>
    </row>
    <row r="16" spans="1:8">
      <c r="A16" s="72">
        <v>8</v>
      </c>
      <c r="B16" s="70">
        <v>11</v>
      </c>
      <c r="C16" s="16">
        <v>2</v>
      </c>
      <c r="D16" s="57">
        <v>1.9E-2</v>
      </c>
      <c r="E16" s="57">
        <v>1.9E-2</v>
      </c>
      <c r="F16" s="57">
        <v>1.7999999999999999E-2</v>
      </c>
      <c r="G16" s="16">
        <f t="shared" si="0"/>
        <v>0.41444641799881582</v>
      </c>
      <c r="H16" s="19">
        <f t="shared" si="1"/>
        <v>1.2818611660515681E-2</v>
      </c>
    </row>
    <row r="17" spans="1:8">
      <c r="A17" s="72">
        <v>9</v>
      </c>
      <c r="B17" s="70">
        <v>13</v>
      </c>
      <c r="C17" s="16">
        <v>2</v>
      </c>
      <c r="D17" s="57">
        <v>1.6E-2</v>
      </c>
      <c r="E17" s="57">
        <v>1.7999999999999999E-2</v>
      </c>
      <c r="F17" s="57">
        <v>1.7999999999999999E-2</v>
      </c>
      <c r="G17" s="16">
        <f t="shared" si="0"/>
        <v>0.38484310242747194</v>
      </c>
      <c r="H17" s="19">
        <f t="shared" si="1"/>
        <v>2.5637223321031324E-2</v>
      </c>
    </row>
    <row r="18" spans="1:8">
      <c r="A18" s="72">
        <v>10</v>
      </c>
      <c r="B18" s="70">
        <v>14</v>
      </c>
      <c r="C18" s="16">
        <v>2</v>
      </c>
      <c r="D18" s="43">
        <v>1.4999999999999999E-2</v>
      </c>
      <c r="E18" s="43">
        <v>1.7999999999999999E-2</v>
      </c>
      <c r="F18" s="43">
        <v>1.7999999999999999E-2</v>
      </c>
      <c r="G18" s="16">
        <f t="shared" si="0"/>
        <v>0.37744227353463589</v>
      </c>
      <c r="H18" s="19">
        <f t="shared" si="1"/>
        <v>3.8455834981546998E-2</v>
      </c>
    </row>
    <row r="19" spans="1:8">
      <c r="A19" s="72">
        <v>11</v>
      </c>
      <c r="B19" s="70">
        <v>15</v>
      </c>
      <c r="C19" s="16">
        <v>2</v>
      </c>
      <c r="D19" s="57">
        <v>0.02</v>
      </c>
      <c r="E19" s="57">
        <v>1.7999999999999999E-2</v>
      </c>
      <c r="F19" s="57">
        <v>1.9E-2</v>
      </c>
      <c r="G19" s="16">
        <f t="shared" si="0"/>
        <v>0.42184724689165187</v>
      </c>
      <c r="H19" s="19">
        <f t="shared" si="1"/>
        <v>2.2202486678508014E-2</v>
      </c>
    </row>
    <row r="20" spans="1:8">
      <c r="A20" s="72">
        <v>12</v>
      </c>
      <c r="B20" s="70">
        <v>17</v>
      </c>
      <c r="C20" s="16">
        <v>2</v>
      </c>
      <c r="D20" s="57">
        <v>0.02</v>
      </c>
      <c r="E20" s="57">
        <v>0.02</v>
      </c>
      <c r="F20" s="57">
        <v>1.9E-2</v>
      </c>
      <c r="G20" s="16">
        <f t="shared" si="0"/>
        <v>0.43664890467732381</v>
      </c>
      <c r="H20" s="19">
        <f t="shared" si="1"/>
        <v>1.2818611660515681E-2</v>
      </c>
    </row>
    <row r="21" spans="1:8">
      <c r="A21" s="72">
        <v>13</v>
      </c>
      <c r="B21" s="70">
        <v>18</v>
      </c>
      <c r="C21" s="16">
        <v>2</v>
      </c>
      <c r="D21" s="57">
        <v>2.1000000000000001E-2</v>
      </c>
      <c r="E21" s="57">
        <v>2.3E-2</v>
      </c>
      <c r="F21" s="57">
        <v>2.3E-2</v>
      </c>
      <c r="G21" s="16">
        <f t="shared" si="0"/>
        <v>0.49585553582001185</v>
      </c>
      <c r="H21" s="19">
        <f t="shared" si="1"/>
        <v>2.563722332103132E-2</v>
      </c>
    </row>
    <row r="22" spans="1:8">
      <c r="A22" s="72">
        <v>14</v>
      </c>
      <c r="B22" s="70">
        <v>19</v>
      </c>
      <c r="C22" s="16">
        <v>2</v>
      </c>
      <c r="D22" s="57">
        <v>2.5999999999999999E-2</v>
      </c>
      <c r="E22" s="57">
        <v>2.5999999999999999E-2</v>
      </c>
      <c r="F22" s="57">
        <v>2.5999999999999999E-2</v>
      </c>
      <c r="G22" s="16">
        <f t="shared" si="0"/>
        <v>0.57726465364120783</v>
      </c>
      <c r="H22" s="19">
        <f t="shared" si="1"/>
        <v>0</v>
      </c>
    </row>
    <row r="23" spans="1:8">
      <c r="A23" s="72">
        <v>15</v>
      </c>
      <c r="B23" s="70">
        <v>24</v>
      </c>
      <c r="C23" s="16">
        <v>2</v>
      </c>
      <c r="D23" s="57">
        <v>5.7000000000000002E-2</v>
      </c>
      <c r="E23" s="57">
        <v>5.6000000000000001E-2</v>
      </c>
      <c r="F23" s="57">
        <v>5.6000000000000001E-2</v>
      </c>
      <c r="G23" s="16">
        <f t="shared" si="0"/>
        <v>1.2507400828892838</v>
      </c>
      <c r="H23" s="19">
        <f t="shared" si="1"/>
        <v>1.2818611660515681E-2</v>
      </c>
    </row>
    <row r="24" spans="1:8">
      <c r="A24" s="72">
        <v>16</v>
      </c>
      <c r="B24" s="70">
        <v>30</v>
      </c>
      <c r="C24" s="16">
        <v>2</v>
      </c>
      <c r="D24" s="57">
        <v>7.0999999999999994E-2</v>
      </c>
      <c r="E24" s="57">
        <v>7.2999999999999995E-2</v>
      </c>
      <c r="F24" s="57">
        <v>6.7000000000000004E-2</v>
      </c>
      <c r="G24" s="16">
        <f t="shared" ref="G24:G25" si="2">(C24*1000*AVERAGE(D24:F24))/$B$2</f>
        <v>1.5615748963883955</v>
      </c>
      <c r="H24" s="19">
        <f t="shared" ref="H24:H25" si="3">(C24*1000*STDEV(D24:F24))/$B$2</f>
        <v>6.7829717213674257E-2</v>
      </c>
    </row>
    <row r="25" spans="1:8">
      <c r="A25" s="72">
        <v>17</v>
      </c>
      <c r="B25" s="70">
        <v>48</v>
      </c>
      <c r="C25" s="16">
        <v>2</v>
      </c>
      <c r="D25" s="57">
        <v>0.107</v>
      </c>
      <c r="E25" s="57">
        <v>0.109</v>
      </c>
      <c r="F25" s="57">
        <v>0.107</v>
      </c>
      <c r="G25" s="16">
        <f t="shared" si="2"/>
        <v>2.3904677323860275</v>
      </c>
      <c r="H25" s="19">
        <f t="shared" si="3"/>
        <v>2.5637223321031362E-2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7" sqref="D7:F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02" t="s">
        <v>44</v>
      </c>
      <c r="B4" s="103"/>
      <c r="C4" s="103"/>
      <c r="D4" s="103"/>
      <c r="E4" s="103"/>
      <c r="F4" s="103"/>
      <c r="G4" s="103"/>
      <c r="H4" s="104"/>
    </row>
    <row r="5" spans="1:8">
      <c r="A5" s="105" t="s">
        <v>62</v>
      </c>
      <c r="B5" s="103"/>
      <c r="C5" s="104"/>
      <c r="D5" s="106" t="s">
        <v>45</v>
      </c>
      <c r="E5" s="106" t="s">
        <v>46</v>
      </c>
      <c r="F5" s="106" t="s">
        <v>47</v>
      </c>
      <c r="G5" s="108" t="s">
        <v>63</v>
      </c>
      <c r="H5" s="108" t="s">
        <v>64</v>
      </c>
    </row>
    <row r="6" spans="1:8">
      <c r="A6" s="22" t="s">
        <v>4</v>
      </c>
      <c r="B6" s="22" t="s">
        <v>60</v>
      </c>
      <c r="C6" s="22" t="s">
        <v>19</v>
      </c>
      <c r="D6" s="107"/>
      <c r="E6" s="107"/>
      <c r="F6" s="107"/>
      <c r="G6" s="109"/>
      <c r="H6" s="109"/>
    </row>
    <row r="7" spans="1:8">
      <c r="A7" s="71">
        <v>0</v>
      </c>
      <c r="B7" s="67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2">
        <v>0</v>
      </c>
      <c r="B8" s="70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2">
        <v>1</v>
      </c>
      <c r="B9" s="70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2">
        <v>2</v>
      </c>
      <c r="B10" s="70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2">
        <v>3</v>
      </c>
      <c r="B11" s="70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2">
        <v>4</v>
      </c>
      <c r="B12" s="70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2">
        <v>5</v>
      </c>
      <c r="B13" s="70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2">
        <v>6</v>
      </c>
      <c r="B14" s="70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2">
        <v>7</v>
      </c>
      <c r="B15" s="70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2">
        <v>8</v>
      </c>
      <c r="B16" s="70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2">
        <v>9</v>
      </c>
      <c r="B17" s="70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2">
        <v>10</v>
      </c>
      <c r="B18" s="70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2">
        <v>11</v>
      </c>
      <c r="B19" s="70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2">
        <v>12</v>
      </c>
      <c r="B20" s="70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2">
        <v>13</v>
      </c>
      <c r="B21" s="70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2">
        <v>14</v>
      </c>
      <c r="B22" s="70">
        <v>19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2">
        <v>15</v>
      </c>
      <c r="B23" s="70">
        <v>24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2">
        <v>16</v>
      </c>
      <c r="B24" s="70">
        <v>30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2">
        <v>17</v>
      </c>
      <c r="B25" s="70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A25" sqref="A25"/>
    </sheetView>
  </sheetViews>
  <sheetFormatPr baseColWidth="10" defaultColWidth="8.83203125" defaultRowHeight="14" x14ac:dyDescent="0"/>
  <cols>
    <col min="1" max="1" width="28.332031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78">
        <f>Metabolites!H4-Metabolites!H21</f>
        <v>26.435524972877563</v>
      </c>
      <c r="C2" s="78">
        <f>Metabolites!I4+Metabolites!I21</f>
        <v>1.3242123964133168</v>
      </c>
    </row>
    <row r="3" spans="1:5">
      <c r="A3" s="31" t="s">
        <v>124</v>
      </c>
      <c r="B3" s="78">
        <f>Metabolites!P4-Metabolites!P21</f>
        <v>11.499637620569658</v>
      </c>
      <c r="C3" s="78">
        <f>Metabolites!Q4+Metabolites!Q21</f>
        <v>0.9256002595916063</v>
      </c>
    </row>
    <row r="4" spans="1:5">
      <c r="A4" s="31" t="s">
        <v>125</v>
      </c>
      <c r="B4" s="78">
        <f>Metabolites!T21-Metabolites!T4</f>
        <v>21.938788692540012</v>
      </c>
      <c r="C4" s="78">
        <f>Metabolites!U4+Metabolites!U21</f>
        <v>0.15681104574057164</v>
      </c>
    </row>
    <row r="5" spans="1:5">
      <c r="A5" s="31" t="s">
        <v>126</v>
      </c>
      <c r="B5" s="78">
        <f>Metabolites!L21-Metabolites!L4</f>
        <v>2.130939962931012</v>
      </c>
      <c r="C5" s="78">
        <f>Metabolites!M21+Metabolites!M4</f>
        <v>3.9164835788925226E-2</v>
      </c>
    </row>
    <row r="6" spans="1:5">
      <c r="A6" s="31" t="s">
        <v>127</v>
      </c>
      <c r="B6" s="78">
        <f>Metabolites!L43-Metabolites!L26</f>
        <v>30.179600334915914</v>
      </c>
      <c r="C6" s="78">
        <f>Metabolites!M43+Metabolites!M26</f>
        <v>0.50569788525015447</v>
      </c>
    </row>
    <row r="7" spans="1:5">
      <c r="A7" s="31" t="s">
        <v>80</v>
      </c>
      <c r="B7" s="78">
        <f>'H2'!G101</f>
        <v>0</v>
      </c>
      <c r="C7" s="78"/>
    </row>
    <row r="8" spans="1:5">
      <c r="A8" s="31" t="s">
        <v>81</v>
      </c>
      <c r="B8" s="78">
        <f>'CO2'!G101</f>
        <v>21.467711071228425</v>
      </c>
      <c r="C8" s="78"/>
    </row>
    <row r="9" spans="1:5">
      <c r="A9" s="31" t="s">
        <v>128</v>
      </c>
      <c r="B9" s="78">
        <f>Calculation!G19*1.5/1000</f>
        <v>3.9E-2</v>
      </c>
      <c r="C9" s="78"/>
    </row>
    <row r="10" spans="1:5" ht="16">
      <c r="A10" s="31" t="s">
        <v>129</v>
      </c>
      <c r="B10" s="78">
        <f>Calculation!H19*1.5/1000</f>
        <v>0</v>
      </c>
      <c r="C10" s="78"/>
    </row>
    <row r="12" spans="1:5">
      <c r="A12" s="31" t="s">
        <v>82</v>
      </c>
      <c r="B12" s="73">
        <f>((4*$B$6)+(3*$B$5)+($B$4)+(B8))/((6*$B$2)+(2*$B$3))</f>
        <v>0.93890999428376209</v>
      </c>
    </row>
    <row r="14" spans="1:5">
      <c r="A14" s="63"/>
      <c r="B14" s="63"/>
      <c r="C14" s="63" t="s">
        <v>131</v>
      </c>
      <c r="D14" s="63" t="s">
        <v>132</v>
      </c>
    </row>
    <row r="15" spans="1:5">
      <c r="A15" s="63" t="s">
        <v>175</v>
      </c>
      <c r="B15" s="63" t="s">
        <v>133</v>
      </c>
      <c r="C15" s="79">
        <f>B2</f>
        <v>26.435524972877563</v>
      </c>
      <c r="D15" s="79">
        <f>B2</f>
        <v>26.435524972877563</v>
      </c>
      <c r="E15" s="63"/>
    </row>
    <row r="16" spans="1:5">
      <c r="A16" s="63" t="s">
        <v>176</v>
      </c>
      <c r="B16" s="63" t="s">
        <v>134</v>
      </c>
      <c r="C16" s="79">
        <f>2*C15</f>
        <v>52.871049945755125</v>
      </c>
      <c r="D16" s="79">
        <f>2*B2</f>
        <v>52.871049945755125</v>
      </c>
      <c r="E16" s="63"/>
    </row>
    <row r="17" spans="1:5">
      <c r="A17" s="63" t="s">
        <v>177</v>
      </c>
      <c r="B17" s="63" t="s">
        <v>135</v>
      </c>
      <c r="C17" s="79">
        <f>B5</f>
        <v>2.130939962931012</v>
      </c>
      <c r="D17" s="79">
        <f>B5</f>
        <v>2.130939962931012</v>
      </c>
      <c r="E17" s="63"/>
    </row>
    <row r="18" spans="1:5">
      <c r="A18" s="63" t="s">
        <v>178</v>
      </c>
      <c r="B18" s="63" t="s">
        <v>136</v>
      </c>
      <c r="C18" s="79">
        <f>B4</f>
        <v>21.938788692540012</v>
      </c>
      <c r="D18" s="79">
        <f>B4</f>
        <v>21.938788692540012</v>
      </c>
      <c r="E18" s="63"/>
    </row>
    <row r="19" spans="1:5">
      <c r="A19" s="63" t="s">
        <v>179</v>
      </c>
      <c r="B19" s="63" t="s">
        <v>137</v>
      </c>
      <c r="C19" s="80">
        <f>C16-C17-C18</f>
        <v>28.801321290284104</v>
      </c>
      <c r="D19" s="80">
        <f>B8</f>
        <v>21.467711071228425</v>
      </c>
      <c r="E19" s="63"/>
    </row>
    <row r="20" spans="1:5">
      <c r="A20" s="63" t="s">
        <v>180</v>
      </c>
      <c r="B20" s="63" t="s">
        <v>138</v>
      </c>
      <c r="C20" s="79">
        <f>B3</f>
        <v>11.499637620569658</v>
      </c>
      <c r="D20" s="79">
        <f>B3</f>
        <v>11.499637620569658</v>
      </c>
      <c r="E20" s="63"/>
    </row>
    <row r="21" spans="1:5">
      <c r="A21" s="63" t="s">
        <v>181</v>
      </c>
      <c r="B21" s="63" t="s">
        <v>140</v>
      </c>
      <c r="C21" s="79">
        <f>C16-C17+C20</f>
        <v>62.239747603393774</v>
      </c>
      <c r="D21" s="79">
        <f>B6</f>
        <v>30.179600334915914</v>
      </c>
      <c r="E21" s="63"/>
    </row>
    <row r="22" spans="1:5">
      <c r="A22" s="63" t="s">
        <v>182</v>
      </c>
      <c r="B22" s="63" t="s">
        <v>141</v>
      </c>
      <c r="C22" s="80">
        <f>C21/2</f>
        <v>31.119873801696887</v>
      </c>
      <c r="D22" s="80">
        <f>B6</f>
        <v>30.179600334915914</v>
      </c>
      <c r="E22" s="63"/>
    </row>
    <row r="23" spans="1:5">
      <c r="A23" s="63" t="s">
        <v>183</v>
      </c>
      <c r="B23" s="63"/>
      <c r="E23" s="63"/>
    </row>
    <row r="24" spans="1:5">
      <c r="A24" s="63"/>
      <c r="B24" s="63"/>
      <c r="C24" s="64"/>
      <c r="D24" s="64"/>
      <c r="E24" s="63"/>
    </row>
    <row r="25" spans="1:5">
      <c r="A25" s="63"/>
      <c r="B25" s="63"/>
      <c r="C25" s="63"/>
      <c r="D25" s="63"/>
      <c r="E25" s="63"/>
    </row>
    <row r="26" spans="1:5">
      <c r="A26" s="63"/>
      <c r="B26" s="63"/>
      <c r="C26" s="63"/>
      <c r="D26" s="63"/>
      <c r="E26" s="63"/>
    </row>
    <row r="27" spans="1:5">
      <c r="A27" s="63"/>
      <c r="B27" s="63"/>
      <c r="C27" s="63"/>
      <c r="D27" s="63"/>
      <c r="E27" s="63"/>
    </row>
    <row r="28" spans="1:5">
      <c r="C28" s="63"/>
      <c r="D28" s="63"/>
      <c r="E28" s="6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" sqref="D3:D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88" t="s">
        <v>4</v>
      </c>
      <c r="B1" s="88" t="s">
        <v>118</v>
      </c>
      <c r="C1" s="88" t="s">
        <v>118</v>
      </c>
      <c r="D1" s="88" t="s">
        <v>5</v>
      </c>
      <c r="E1" s="4" t="s">
        <v>7</v>
      </c>
      <c r="F1" s="4" t="s">
        <v>9</v>
      </c>
      <c r="G1" s="85" t="s">
        <v>11</v>
      </c>
      <c r="H1" s="85" t="s">
        <v>12</v>
      </c>
      <c r="I1" s="4" t="s">
        <v>13</v>
      </c>
      <c r="J1" s="4" t="s">
        <v>16</v>
      </c>
      <c r="K1" s="4" t="s">
        <v>16</v>
      </c>
    </row>
    <row r="2" spans="1:11">
      <c r="A2" s="89"/>
      <c r="B2" s="89"/>
      <c r="C2" s="89"/>
      <c r="D2" s="89"/>
      <c r="E2" s="5" t="s">
        <v>8</v>
      </c>
      <c r="F2" s="5" t="s">
        <v>10</v>
      </c>
      <c r="G2" s="85"/>
      <c r="H2" s="85"/>
      <c r="I2" s="5" t="s">
        <v>14</v>
      </c>
      <c r="J2" s="5" t="s">
        <v>17</v>
      </c>
      <c r="K2" s="5" t="s">
        <v>142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46</v>
      </c>
      <c r="F3" s="1">
        <f>E3</f>
        <v>46</v>
      </c>
      <c r="G3" s="1">
        <v>0</v>
      </c>
      <c r="H3" s="1">
        <v>0</v>
      </c>
      <c r="I3" s="1">
        <f>$F$23+G3+H3</f>
        <v>1500</v>
      </c>
      <c r="J3" s="13">
        <f>F3*1500/I3</f>
        <v>46</v>
      </c>
      <c r="K3" s="13">
        <f>$F$24-J3</f>
        <v>1529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19" si="0">C4/60</f>
        <v>0.16666666666666666</v>
      </c>
      <c r="E4" s="1">
        <v>45</v>
      </c>
      <c r="F4" s="1">
        <f>E4+F3</f>
        <v>91</v>
      </c>
      <c r="G4" s="41">
        <v>0</v>
      </c>
      <c r="H4" s="1">
        <v>0</v>
      </c>
      <c r="I4" s="1">
        <f t="shared" ref="I4:I15" si="1">$F$24-F3+G4+H4</f>
        <v>1529</v>
      </c>
      <c r="J4" s="13">
        <f>E4*K3/I4</f>
        <v>45</v>
      </c>
      <c r="K4" s="13">
        <f>K3-J4</f>
        <v>1484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40</v>
      </c>
      <c r="F5" s="1">
        <f t="shared" ref="F5:F18" si="2">E5+F4</f>
        <v>131</v>
      </c>
      <c r="G5" s="41">
        <v>0</v>
      </c>
      <c r="H5" s="1">
        <v>0</v>
      </c>
      <c r="I5" s="41">
        <f t="shared" si="1"/>
        <v>1484</v>
      </c>
      <c r="J5" s="13">
        <f t="shared" ref="J5:J13" si="3">E5*K4/I5</f>
        <v>40</v>
      </c>
      <c r="K5" s="13">
        <f>K4-J5</f>
        <v>1444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43</v>
      </c>
      <c r="F6" s="1">
        <f t="shared" si="2"/>
        <v>174</v>
      </c>
      <c r="G6" s="41">
        <v>0</v>
      </c>
      <c r="H6" s="23">
        <v>0</v>
      </c>
      <c r="I6" s="41">
        <f t="shared" si="1"/>
        <v>1444</v>
      </c>
      <c r="J6" s="13">
        <f>E6*K5/I6</f>
        <v>43</v>
      </c>
      <c r="K6" s="13">
        <f t="shared" ref="K6:K13" si="4">K5-J6</f>
        <v>1401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47</v>
      </c>
      <c r="F7" s="1">
        <f t="shared" si="2"/>
        <v>221</v>
      </c>
      <c r="G7" s="41">
        <v>0</v>
      </c>
      <c r="H7" s="23">
        <v>0</v>
      </c>
      <c r="I7" s="41">
        <f t="shared" si="1"/>
        <v>1401</v>
      </c>
      <c r="J7" s="13">
        <f>E7*K6/I7</f>
        <v>47</v>
      </c>
      <c r="K7" s="13">
        <f>K6-J7</f>
        <v>1354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47</v>
      </c>
      <c r="F8" s="1">
        <f t="shared" si="2"/>
        <v>268</v>
      </c>
      <c r="G8" s="41">
        <v>1</v>
      </c>
      <c r="H8" s="23">
        <v>0</v>
      </c>
      <c r="I8" s="41">
        <f t="shared" si="1"/>
        <v>1355</v>
      </c>
      <c r="J8" s="13">
        <f t="shared" si="3"/>
        <v>46.965313653136533</v>
      </c>
      <c r="K8" s="13">
        <f t="shared" si="4"/>
        <v>1307.0346863468635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56</v>
      </c>
      <c r="F9" s="1">
        <f t="shared" si="2"/>
        <v>324</v>
      </c>
      <c r="G9" s="41">
        <v>1</v>
      </c>
      <c r="H9" s="23">
        <v>0</v>
      </c>
      <c r="I9" s="41">
        <f t="shared" si="1"/>
        <v>1308</v>
      </c>
      <c r="J9" s="13">
        <f t="shared" si="3"/>
        <v>55.958671586715866</v>
      </c>
      <c r="K9" s="13">
        <f t="shared" si="4"/>
        <v>1251.0760147601477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54</v>
      </c>
      <c r="F10" s="1">
        <f t="shared" si="2"/>
        <v>378</v>
      </c>
      <c r="G10" s="41">
        <v>1</v>
      </c>
      <c r="H10" s="23">
        <v>0</v>
      </c>
      <c r="I10" s="41">
        <f t="shared" si="1"/>
        <v>1252</v>
      </c>
      <c r="J10" s="13">
        <f t="shared" si="3"/>
        <v>53.960147601476017</v>
      </c>
      <c r="K10" s="13">
        <f t="shared" si="4"/>
        <v>1197.1158671586718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55</v>
      </c>
      <c r="F11" s="1">
        <f t="shared" si="2"/>
        <v>433</v>
      </c>
      <c r="G11" s="41">
        <v>1</v>
      </c>
      <c r="H11" s="23">
        <v>0</v>
      </c>
      <c r="I11" s="41">
        <f t="shared" si="1"/>
        <v>1198</v>
      </c>
      <c r="J11" s="13">
        <f t="shared" si="3"/>
        <v>54.959409594095952</v>
      </c>
      <c r="K11" s="13">
        <f t="shared" si="4"/>
        <v>1142.1564575645759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49</v>
      </c>
      <c r="F12" s="1">
        <f t="shared" si="2"/>
        <v>482</v>
      </c>
      <c r="G12" s="41">
        <v>2</v>
      </c>
      <c r="H12" s="23">
        <v>0</v>
      </c>
      <c r="I12" s="41">
        <f t="shared" si="1"/>
        <v>1144</v>
      </c>
      <c r="J12" s="13">
        <f t="shared" si="3"/>
        <v>48.921037081000193</v>
      </c>
      <c r="K12" s="13">
        <f t="shared" si="4"/>
        <v>1093.2354204835758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 t="shared" si="0"/>
        <v>12.666666666666666</v>
      </c>
      <c r="E13" s="1">
        <v>44</v>
      </c>
      <c r="F13" s="1">
        <f t="shared" si="2"/>
        <v>526</v>
      </c>
      <c r="G13" s="41">
        <v>3</v>
      </c>
      <c r="H13" s="23">
        <v>0</v>
      </c>
      <c r="I13" s="41">
        <f t="shared" si="1"/>
        <v>1096</v>
      </c>
      <c r="J13" s="13">
        <f t="shared" si="3"/>
        <v>43.889013231092456</v>
      </c>
      <c r="K13" s="13">
        <f t="shared" si="4"/>
        <v>1049.3464072524835</v>
      </c>
    </row>
    <row r="14" spans="1:11">
      <c r="A14" s="38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51</v>
      </c>
      <c r="F14" s="38">
        <f t="shared" si="2"/>
        <v>577</v>
      </c>
      <c r="G14" s="41">
        <v>6</v>
      </c>
      <c r="H14" s="41">
        <v>0</v>
      </c>
      <c r="I14" s="41">
        <f t="shared" si="1"/>
        <v>1055</v>
      </c>
      <c r="J14" s="13">
        <f t="shared" ref="J14:J19" si="6">E14*K13/I14</f>
        <v>50.72669836007266</v>
      </c>
      <c r="K14" s="13">
        <f t="shared" ref="K14:K19" si="7">K13-J14</f>
        <v>998.61970889241081</v>
      </c>
    </row>
    <row r="15" spans="1:11">
      <c r="A15" s="38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8">
        <v>40</v>
      </c>
      <c r="F15" s="38">
        <f t="shared" si="2"/>
        <v>617</v>
      </c>
      <c r="G15" s="41">
        <v>9</v>
      </c>
      <c r="H15" s="41">
        <v>0</v>
      </c>
      <c r="I15" s="41">
        <f t="shared" si="1"/>
        <v>1007</v>
      </c>
      <c r="J15" s="13">
        <f t="shared" si="6"/>
        <v>39.667118526014328</v>
      </c>
      <c r="K15" s="13">
        <f>K14-J15+50</f>
        <v>1008.9525903663965</v>
      </c>
    </row>
    <row r="16" spans="1:11">
      <c r="A16" s="38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8">
        <v>44</v>
      </c>
      <c r="F16" s="38">
        <f t="shared" si="2"/>
        <v>661</v>
      </c>
      <c r="G16" s="41">
        <v>13</v>
      </c>
      <c r="H16" s="41">
        <v>0</v>
      </c>
      <c r="I16" s="41">
        <f>$F$24-F15+G16+H16+50</f>
        <v>1021</v>
      </c>
      <c r="J16" s="13">
        <f>E16*K15/I16</f>
        <v>43.480816822841767</v>
      </c>
      <c r="K16" s="13">
        <f t="shared" si="7"/>
        <v>965.47177354355472</v>
      </c>
    </row>
    <row r="17" spans="1:11">
      <c r="A17" s="38">
        <v>13</v>
      </c>
      <c r="B17" s="32">
        <v>80</v>
      </c>
      <c r="C17" s="32">
        <f t="shared" si="5"/>
        <v>1080</v>
      </c>
      <c r="D17" s="13">
        <f t="shared" si="0"/>
        <v>18</v>
      </c>
      <c r="E17" s="38">
        <v>52</v>
      </c>
      <c r="F17" s="38">
        <f t="shared" si="2"/>
        <v>713</v>
      </c>
      <c r="G17" s="41">
        <v>16</v>
      </c>
      <c r="H17" s="41">
        <v>0</v>
      </c>
      <c r="I17" s="41">
        <f t="shared" ref="I17:I21" si="8">$F$24-F16+G17+H17+50</f>
        <v>980</v>
      </c>
      <c r="J17" s="13">
        <f t="shared" si="6"/>
        <v>51.229114514555967</v>
      </c>
      <c r="K17" s="13">
        <f t="shared" si="7"/>
        <v>914.24265902899879</v>
      </c>
    </row>
    <row r="18" spans="1:11">
      <c r="A18" s="38">
        <v>14</v>
      </c>
      <c r="B18" s="32">
        <v>80</v>
      </c>
      <c r="C18" s="32">
        <f t="shared" si="5"/>
        <v>1160</v>
      </c>
      <c r="D18" s="13">
        <f t="shared" si="0"/>
        <v>19.333333333333332</v>
      </c>
      <c r="E18" s="38">
        <v>51</v>
      </c>
      <c r="F18" s="38">
        <f t="shared" si="2"/>
        <v>764</v>
      </c>
      <c r="G18" s="41">
        <v>20</v>
      </c>
      <c r="H18" s="41">
        <v>0</v>
      </c>
      <c r="I18" s="41">
        <f t="shared" si="8"/>
        <v>932</v>
      </c>
      <c r="J18" s="13">
        <f t="shared" si="6"/>
        <v>50.028300011243495</v>
      </c>
      <c r="K18" s="13">
        <f t="shared" si="7"/>
        <v>864.21435901775533</v>
      </c>
    </row>
    <row r="19" spans="1:11">
      <c r="A19" s="38">
        <v>15</v>
      </c>
      <c r="B19" s="32">
        <v>280</v>
      </c>
      <c r="C19" s="32">
        <f>C18+B19</f>
        <v>1440</v>
      </c>
      <c r="D19" s="13">
        <f t="shared" si="0"/>
        <v>24</v>
      </c>
      <c r="E19" s="38">
        <v>52</v>
      </c>
      <c r="F19" s="38">
        <f>E19+F18</f>
        <v>816</v>
      </c>
      <c r="G19" s="41">
        <v>26</v>
      </c>
      <c r="H19" s="41">
        <v>0</v>
      </c>
      <c r="I19" s="41">
        <f t="shared" si="8"/>
        <v>887</v>
      </c>
      <c r="J19" s="13">
        <f t="shared" si="6"/>
        <v>50.664201430578665</v>
      </c>
      <c r="K19" s="13">
        <f t="shared" si="7"/>
        <v>813.55015758717661</v>
      </c>
    </row>
    <row r="20" spans="1:11">
      <c r="A20" s="41">
        <v>16</v>
      </c>
      <c r="B20" s="32">
        <v>360</v>
      </c>
      <c r="C20" s="32">
        <f>C19+B20</f>
        <v>1800</v>
      </c>
      <c r="D20" s="13">
        <f t="shared" ref="D20:D21" si="9">C20/60</f>
        <v>30</v>
      </c>
      <c r="E20" s="41">
        <v>39</v>
      </c>
      <c r="F20" s="41">
        <f t="shared" ref="F20:F21" si="10">E20+F19</f>
        <v>855</v>
      </c>
      <c r="G20" s="41">
        <v>26</v>
      </c>
      <c r="H20" s="41">
        <v>0</v>
      </c>
      <c r="I20" s="41">
        <f t="shared" si="8"/>
        <v>835</v>
      </c>
      <c r="J20" s="13">
        <f t="shared" ref="J20:J21" si="11">E20*K19/I20</f>
        <v>37.998151072933993</v>
      </c>
      <c r="K20" s="13">
        <f t="shared" ref="K20:K21" si="12">K19-J20</f>
        <v>775.55200651424263</v>
      </c>
    </row>
    <row r="21" spans="1:11">
      <c r="A21" s="41">
        <v>17</v>
      </c>
      <c r="B21" s="32">
        <v>1080</v>
      </c>
      <c r="C21" s="32">
        <f>C20+B21</f>
        <v>2880</v>
      </c>
      <c r="D21" s="13">
        <f t="shared" si="9"/>
        <v>48</v>
      </c>
      <c r="E21" s="41">
        <v>47</v>
      </c>
      <c r="F21" s="41">
        <f t="shared" si="10"/>
        <v>902</v>
      </c>
      <c r="G21" s="41">
        <v>27</v>
      </c>
      <c r="H21" s="41">
        <v>0</v>
      </c>
      <c r="I21" s="41">
        <f t="shared" si="8"/>
        <v>797</v>
      </c>
      <c r="J21" s="13">
        <f t="shared" si="11"/>
        <v>45.735187335218825</v>
      </c>
      <c r="K21" s="13">
        <f t="shared" si="12"/>
        <v>729.81681917902381</v>
      </c>
    </row>
    <row r="23" spans="1:11">
      <c r="A23" s="82" t="s">
        <v>15</v>
      </c>
      <c r="B23" s="83"/>
      <c r="C23" s="83"/>
      <c r="D23" s="83"/>
      <c r="E23" s="84"/>
      <c r="F23" s="1">
        <v>1500</v>
      </c>
    </row>
    <row r="24" spans="1:11">
      <c r="A24" s="82" t="s">
        <v>15</v>
      </c>
      <c r="B24" s="83"/>
      <c r="C24" s="83"/>
      <c r="D24" s="83"/>
      <c r="E24" s="84"/>
      <c r="F24" s="41">
        <v>1575</v>
      </c>
    </row>
    <row r="27" spans="1:11">
      <c r="A27" s="86" t="s">
        <v>150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</row>
  </sheetData>
  <mergeCells count="9">
    <mergeCell ref="A27:K27"/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ignoredErrors>
    <ignoredError sqref="K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" sqref="A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88" t="s">
        <v>4</v>
      </c>
      <c r="B1" s="88" t="s">
        <v>118</v>
      </c>
      <c r="C1" s="88" t="s">
        <v>118</v>
      </c>
      <c r="D1" s="88" t="s">
        <v>5</v>
      </c>
      <c r="E1" s="93" t="s">
        <v>18</v>
      </c>
      <c r="F1" s="93"/>
      <c r="G1" s="93"/>
      <c r="H1" s="93"/>
      <c r="I1" s="93" t="s">
        <v>20</v>
      </c>
      <c r="J1" s="93"/>
      <c r="K1" s="93"/>
      <c r="L1" s="93"/>
      <c r="M1" s="93" t="s">
        <v>21</v>
      </c>
      <c r="N1" s="93"/>
      <c r="O1" s="93"/>
      <c r="P1" s="93"/>
      <c r="Q1" s="39" t="s">
        <v>22</v>
      </c>
      <c r="R1" s="39" t="s">
        <v>22</v>
      </c>
      <c r="S1" s="39" t="s">
        <v>22</v>
      </c>
    </row>
    <row r="2" spans="1:19">
      <c r="A2" s="89"/>
      <c r="B2" s="89"/>
      <c r="C2" s="89"/>
      <c r="D2" s="89"/>
      <c r="E2" s="42" t="s">
        <v>19</v>
      </c>
      <c r="F2" s="42" t="s">
        <v>68</v>
      </c>
      <c r="G2" s="42" t="s">
        <v>119</v>
      </c>
      <c r="H2" s="42" t="s">
        <v>70</v>
      </c>
      <c r="I2" s="42" t="s">
        <v>19</v>
      </c>
      <c r="J2" s="42" t="s">
        <v>68</v>
      </c>
      <c r="K2" s="42" t="s">
        <v>69</v>
      </c>
      <c r="L2" s="42" t="s">
        <v>70</v>
      </c>
      <c r="M2" s="42" t="s">
        <v>19</v>
      </c>
      <c r="N2" s="42" t="s">
        <v>68</v>
      </c>
      <c r="O2" s="42" t="s">
        <v>69</v>
      </c>
      <c r="P2" s="42" t="s">
        <v>71</v>
      </c>
      <c r="Q2" s="40" t="s">
        <v>70</v>
      </c>
      <c r="R2" s="40" t="s">
        <v>23</v>
      </c>
      <c r="S2" s="40" t="s">
        <v>72</v>
      </c>
    </row>
    <row r="3" spans="1:19" s="6" customFormat="1">
      <c r="A3" s="41" t="s">
        <v>6</v>
      </c>
      <c r="B3" s="32">
        <v>-10</v>
      </c>
      <c r="C3" s="32">
        <f>B3</f>
        <v>-10</v>
      </c>
      <c r="D3" s="13">
        <f>C3/60</f>
        <v>-0.16666666666666666</v>
      </c>
      <c r="Q3" s="90"/>
      <c r="R3" s="91"/>
      <c r="S3" s="92"/>
    </row>
    <row r="4" spans="1:19">
      <c r="A4" s="41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Q4" s="47" t="e">
        <f>AVERAGE('Flow cytometer'!P4,'Flow cytometer'!L4,'Flow cytometer'!H4)*Calculation!K4/Calculation!M3</f>
        <v>#DIV/0!</v>
      </c>
      <c r="R4" s="47" t="e">
        <f>STDEV('Flow cytometer'!P4,'Flow cytometer'!L4,'Flow cytometer'!H4)*Calculation!K4/Calculation!M3</f>
        <v>#DIV/0!</v>
      </c>
      <c r="S4" s="48" t="e">
        <f t="shared" ref="S4:S19" si="1">LOG(Q4)</f>
        <v>#DIV/0!</v>
      </c>
    </row>
    <row r="5" spans="1:19">
      <c r="A5" s="41">
        <v>1</v>
      </c>
      <c r="B5" s="32">
        <v>110</v>
      </c>
      <c r="C5" s="32">
        <f>C4+B5</f>
        <v>120</v>
      </c>
      <c r="D5" s="13">
        <f t="shared" si="0"/>
        <v>2</v>
      </c>
      <c r="Q5" s="47" t="e">
        <f>AVERAGE('Flow cytometer'!P5,'Flow cytometer'!L5,'Flow cytometer'!H5)*Calculation!K5/Calculation!M4</f>
        <v>#DIV/0!</v>
      </c>
      <c r="R5" s="47" t="e">
        <f>STDEV('Flow cytometer'!P5,'Flow cytometer'!L5,'Flow cytometer'!H5)*Calculation!K5/Calculation!M4</f>
        <v>#DIV/0!</v>
      </c>
      <c r="S5" s="48" t="e">
        <f t="shared" si="1"/>
        <v>#DIV/0!</v>
      </c>
    </row>
    <row r="6" spans="1:19">
      <c r="A6" s="41">
        <v>2</v>
      </c>
      <c r="B6" s="32">
        <v>80</v>
      </c>
      <c r="C6" s="32">
        <f>C5+B6</f>
        <v>200</v>
      </c>
      <c r="D6" s="13">
        <f t="shared" si="0"/>
        <v>3.3333333333333335</v>
      </c>
      <c r="Q6" s="47" t="e">
        <f>AVERAGE('Flow cytometer'!P6,'Flow cytometer'!L6,'Flow cytometer'!H6)*Calculation!K6/Calculation!M5</f>
        <v>#DIV/0!</v>
      </c>
      <c r="R6" s="47" t="e">
        <f>STDEV('Flow cytometer'!P6,'Flow cytometer'!L6,'Flow cytometer'!H6)*Calculation!K6/Calculation!M5</f>
        <v>#DIV/0!</v>
      </c>
      <c r="S6" s="48" t="e">
        <f t="shared" si="1"/>
        <v>#DIV/0!</v>
      </c>
    </row>
    <row r="7" spans="1:19">
      <c r="A7" s="41">
        <v>3</v>
      </c>
      <c r="B7" s="32">
        <v>80</v>
      </c>
      <c r="C7" s="32">
        <f>C6+B7</f>
        <v>280</v>
      </c>
      <c r="D7" s="13">
        <f t="shared" si="0"/>
        <v>4.666666666666667</v>
      </c>
      <c r="Q7" s="47" t="e">
        <f>AVERAGE('Flow cytometer'!P7,'Flow cytometer'!L7,'Flow cytometer'!H7)*Calculation!K7/Calculation!M6</f>
        <v>#DIV/0!</v>
      </c>
      <c r="R7" s="47" t="e">
        <f>STDEV('Flow cytometer'!P7,'Flow cytometer'!L7,'Flow cytometer'!H7)*Calculation!K7/Calculation!M6</f>
        <v>#DIV/0!</v>
      </c>
      <c r="S7" s="48" t="e">
        <f t="shared" si="1"/>
        <v>#DIV/0!</v>
      </c>
    </row>
    <row r="8" spans="1:19">
      <c r="A8" s="41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7" t="e">
        <f>AVERAGE('Flow cytometer'!P8,'Flow cytometer'!L8,'Flow cytometer'!H8)*Calculation!K8/Calculation!M7</f>
        <v>#DIV/0!</v>
      </c>
      <c r="R8" s="47" t="e">
        <f>STDEV('Flow cytometer'!P8,'Flow cytometer'!L8,'Flow cytometer'!H8)*Calculation!K8/Calculation!M7</f>
        <v>#DIV/0!</v>
      </c>
      <c r="S8" s="48" t="e">
        <f t="shared" si="1"/>
        <v>#DIV/0!</v>
      </c>
    </row>
    <row r="9" spans="1:19">
      <c r="A9" s="41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7" t="e">
        <f>AVERAGE('Flow cytometer'!P9,'Flow cytometer'!L9,'Flow cytometer'!H9)*Calculation!K9/Calculation!M8</f>
        <v>#DIV/0!</v>
      </c>
      <c r="R9" s="47" t="e">
        <f>STDEV('Flow cytometer'!P9,'Flow cytometer'!L9,'Flow cytometer'!H9)*Calculation!K9/Calculation!M8</f>
        <v>#DIV/0!</v>
      </c>
      <c r="S9" s="48" t="e">
        <f t="shared" si="1"/>
        <v>#DIV/0!</v>
      </c>
    </row>
    <row r="10" spans="1:19">
      <c r="A10" s="41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7" t="e">
        <f>AVERAGE('Flow cytometer'!P10,'Flow cytometer'!L10,'Flow cytometer'!H10)*Calculation!K10/Calculation!M9</f>
        <v>#DIV/0!</v>
      </c>
      <c r="R10" s="47" t="e">
        <f>STDEV('Flow cytometer'!P10,'Flow cytometer'!L10,'Flow cytometer'!H10)*Calculation!K10/Calculation!M9</f>
        <v>#DIV/0!</v>
      </c>
      <c r="S10" s="48" t="e">
        <f t="shared" si="1"/>
        <v>#DIV/0!</v>
      </c>
    </row>
    <row r="11" spans="1:19">
      <c r="A11" s="41">
        <v>7</v>
      </c>
      <c r="B11" s="32">
        <v>80</v>
      </c>
      <c r="C11" s="32">
        <f t="shared" si="2"/>
        <v>600</v>
      </c>
      <c r="D11" s="13">
        <f t="shared" si="0"/>
        <v>10</v>
      </c>
      <c r="Q11" s="47" t="e">
        <f>AVERAGE('Flow cytometer'!P11,'Flow cytometer'!L11,'Flow cytometer'!H11)*Calculation!K11/Calculation!M10</f>
        <v>#DIV/0!</v>
      </c>
      <c r="R11" s="47" t="e">
        <f>STDEV('Flow cytometer'!P11,'Flow cytometer'!L11,'Flow cytometer'!H11)*Calculation!K11/Calculation!M10</f>
        <v>#DIV/0!</v>
      </c>
      <c r="S11" s="48" t="e">
        <f t="shared" si="1"/>
        <v>#DIV/0!</v>
      </c>
    </row>
    <row r="12" spans="1:19">
      <c r="A12" s="41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7" t="e">
        <f>AVERAGE('Flow cytometer'!P12,'Flow cytometer'!L12,'Flow cytometer'!H12)*Calculation!K12/Calculation!M11</f>
        <v>#DIV/0!</v>
      </c>
      <c r="R12" s="47" t="e">
        <f>STDEV('Flow cytometer'!P12,'Flow cytometer'!L12,'Flow cytometer'!H12)*Calculation!K12/Calculation!M11</f>
        <v>#DIV/0!</v>
      </c>
      <c r="S12" s="48" t="e">
        <f t="shared" si="1"/>
        <v>#DIV/0!</v>
      </c>
    </row>
    <row r="13" spans="1:19">
      <c r="A13" s="41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7" t="e">
        <f>AVERAGE('Flow cytometer'!P13,'Flow cytometer'!L13,'Flow cytometer'!H13)*Calculation!K13/Calculation!M12</f>
        <v>#DIV/0!</v>
      </c>
      <c r="R13" s="47" t="e">
        <f>STDEV('Flow cytometer'!P13,'Flow cytometer'!L13,'Flow cytometer'!H13)*Calculation!K13/Calculation!M12</f>
        <v>#DIV/0!</v>
      </c>
      <c r="S13" s="48" t="e">
        <f t="shared" si="1"/>
        <v>#DIV/0!</v>
      </c>
    </row>
    <row r="14" spans="1:19">
      <c r="A14" s="41">
        <v>10</v>
      </c>
      <c r="B14" s="32">
        <v>80</v>
      </c>
      <c r="C14" s="32">
        <f t="shared" si="2"/>
        <v>840</v>
      </c>
      <c r="D14" s="13">
        <f t="shared" si="0"/>
        <v>14</v>
      </c>
      <c r="Q14" s="47" t="e">
        <f>AVERAGE('Flow cytometer'!P14,'Flow cytometer'!L14,'Flow cytometer'!H14)*Calculation!K14/Calculation!M13</f>
        <v>#DIV/0!</v>
      </c>
      <c r="R14" s="47" t="e">
        <f>STDEV('Flow cytometer'!P14,'Flow cytometer'!L14,'Flow cytometer'!H14)*Calculation!K14/Calculation!M13</f>
        <v>#DIV/0!</v>
      </c>
      <c r="S14" s="48" t="e">
        <f t="shared" si="1"/>
        <v>#DIV/0!</v>
      </c>
    </row>
    <row r="15" spans="1:19">
      <c r="A15" s="41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7" t="e">
        <f>AVERAGE('Flow cytometer'!P15,'Flow cytometer'!L15,'Flow cytometer'!H15)*Calculation!K15/Calculation!M14</f>
        <v>#DIV/0!</v>
      </c>
      <c r="R15" s="47" t="e">
        <f>STDEV('Flow cytometer'!P15,'Flow cytometer'!L15,'Flow cytometer'!H15)*Calculation!K15/Calculation!M14</f>
        <v>#DIV/0!</v>
      </c>
      <c r="S15" s="48" t="e">
        <f t="shared" si="1"/>
        <v>#DIV/0!</v>
      </c>
    </row>
    <row r="16" spans="1:19">
      <c r="A16" s="41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7" t="e">
        <f>AVERAGE('Flow cytometer'!P16,'Flow cytometer'!L16,'Flow cytometer'!H16)*Calculation!K16/Calculation!M15</f>
        <v>#DIV/0!</v>
      </c>
      <c r="R16" s="47" t="e">
        <f>STDEV('Flow cytometer'!P16,'Flow cytometer'!L16,'Flow cytometer'!H16)*Calculation!K16/Calculation!M15</f>
        <v>#DIV/0!</v>
      </c>
      <c r="S16" s="48" t="e">
        <f t="shared" si="1"/>
        <v>#DIV/0!</v>
      </c>
    </row>
    <row r="17" spans="1:19">
      <c r="A17" s="41">
        <v>13</v>
      </c>
      <c r="B17" s="32">
        <v>80</v>
      </c>
      <c r="C17" s="32">
        <f t="shared" si="2"/>
        <v>1080</v>
      </c>
      <c r="D17" s="13">
        <f t="shared" si="0"/>
        <v>18</v>
      </c>
      <c r="Q17" s="47" t="e">
        <f>AVERAGE('Flow cytometer'!P17,'Flow cytometer'!L17,'Flow cytometer'!H17)*Calculation!K17/Calculation!M16</f>
        <v>#DIV/0!</v>
      </c>
      <c r="R17" s="47" t="e">
        <f>STDEV('Flow cytometer'!P17,'Flow cytometer'!L17,'Flow cytometer'!H17)*Calculation!K17/Calculation!M16</f>
        <v>#DIV/0!</v>
      </c>
      <c r="S17" s="48" t="e">
        <f t="shared" si="1"/>
        <v>#DIV/0!</v>
      </c>
    </row>
    <row r="18" spans="1:19">
      <c r="A18" s="41">
        <v>14</v>
      </c>
      <c r="B18" s="32">
        <v>80</v>
      </c>
      <c r="C18" s="32">
        <f t="shared" si="2"/>
        <v>1160</v>
      </c>
      <c r="D18" s="13">
        <f t="shared" si="0"/>
        <v>19.333333333333332</v>
      </c>
      <c r="Q18" s="47" t="e">
        <f>AVERAGE('Flow cytometer'!P18,'Flow cytometer'!L18,'Flow cytometer'!H18)*Calculation!K18/Calculation!M17</f>
        <v>#DIV/0!</v>
      </c>
      <c r="R18" s="47" t="e">
        <f>STDEV('Flow cytometer'!P18,'Flow cytometer'!L18,'Flow cytometer'!H18)*Calculation!K18/Calculation!M17</f>
        <v>#DIV/0!</v>
      </c>
      <c r="S18" s="48" t="e">
        <f t="shared" si="1"/>
        <v>#DIV/0!</v>
      </c>
    </row>
    <row r="19" spans="1:19">
      <c r="A19" s="41">
        <v>15</v>
      </c>
      <c r="B19" s="32">
        <v>280</v>
      </c>
      <c r="C19" s="32">
        <f>C18+B19</f>
        <v>1440</v>
      </c>
      <c r="D19" s="13">
        <f t="shared" si="0"/>
        <v>24</v>
      </c>
      <c r="Q19" s="47" t="e">
        <f>AVERAGE('Flow cytometer'!P19,'Flow cytometer'!L19,'Flow cytometer'!H19)*Calculation!K19/Calculation!M18</f>
        <v>#DIV/0!</v>
      </c>
      <c r="R19" s="47" t="e">
        <f>STDEV('Flow cytometer'!P19,'Flow cytometer'!L19,'Flow cytometer'!H19)*Calculation!K19/Calculation!M18</f>
        <v>#DIV/0!</v>
      </c>
      <c r="S19" s="48" t="e">
        <f t="shared" si="1"/>
        <v>#DIV/0!</v>
      </c>
    </row>
    <row r="20" spans="1:19">
      <c r="A20" s="41">
        <v>16</v>
      </c>
      <c r="B20" s="32">
        <v>360</v>
      </c>
      <c r="C20" s="32">
        <f>C19+B20</f>
        <v>1800</v>
      </c>
      <c r="D20" s="13">
        <f t="shared" si="0"/>
        <v>30</v>
      </c>
      <c r="Q20" s="47" t="e">
        <f>AVERAGE('Flow cytometer'!P20,'Flow cytometer'!L20,'Flow cytometer'!H20)*Calculation!K20/Calculation!M19</f>
        <v>#DIV/0!</v>
      </c>
      <c r="R20" s="47" t="e">
        <f>STDEV('Flow cytometer'!P20,'Flow cytometer'!L20,'Flow cytometer'!H20)*Calculation!K20/Calculation!M19</f>
        <v>#DIV/0!</v>
      </c>
      <c r="S20" s="48" t="e">
        <f t="shared" ref="S20:S21" si="3">LOG(Q20)</f>
        <v>#DIV/0!</v>
      </c>
    </row>
    <row r="21" spans="1:19">
      <c r="A21" s="41">
        <v>17</v>
      </c>
      <c r="B21" s="32">
        <v>1080</v>
      </c>
      <c r="C21" s="32">
        <f>C20+B21</f>
        <v>2880</v>
      </c>
      <c r="D21" s="13">
        <f t="shared" si="0"/>
        <v>48</v>
      </c>
      <c r="Q21" s="47" t="e">
        <f>AVERAGE('Flow cytometer'!P21,'Flow cytometer'!L21,'Flow cytometer'!H21)*Calculation!K21/Calculation!M20</f>
        <v>#DIV/0!</v>
      </c>
      <c r="R21" s="47" t="e">
        <f>STDEV('Flow cytometer'!P21,'Flow cytometer'!L21,'Flow cytometer'!H21)*Calculation!K21/Calculation!M20</f>
        <v>#DIV/0!</v>
      </c>
      <c r="S21" s="48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topLeftCell="J1" workbookViewId="0">
      <selection activeCell="X5" sqref="X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88" t="s">
        <v>4</v>
      </c>
      <c r="B1" s="88" t="s">
        <v>118</v>
      </c>
      <c r="C1" s="88" t="s">
        <v>118</v>
      </c>
      <c r="D1" s="88" t="s">
        <v>5</v>
      </c>
      <c r="E1" s="85" t="s">
        <v>120</v>
      </c>
      <c r="F1" s="85"/>
      <c r="G1" s="85"/>
      <c r="H1" s="85"/>
      <c r="I1" s="85" t="s">
        <v>121</v>
      </c>
      <c r="J1" s="85"/>
      <c r="K1" s="85"/>
      <c r="L1" s="85"/>
      <c r="M1" s="85" t="s">
        <v>122</v>
      </c>
      <c r="N1" s="85"/>
      <c r="O1" s="85"/>
      <c r="P1" s="85"/>
      <c r="Q1" s="25" t="s">
        <v>123</v>
      </c>
      <c r="R1" s="25" t="s">
        <v>123</v>
      </c>
      <c r="S1" s="25" t="s">
        <v>123</v>
      </c>
      <c r="T1" s="61" t="s">
        <v>123</v>
      </c>
      <c r="U1" s="76" t="s">
        <v>120</v>
      </c>
      <c r="V1" s="76" t="s">
        <v>121</v>
      </c>
      <c r="W1" s="76" t="s">
        <v>122</v>
      </c>
      <c r="X1" s="76" t="s">
        <v>123</v>
      </c>
    </row>
    <row r="2" spans="1:24">
      <c r="A2" s="89"/>
      <c r="B2" s="89"/>
      <c r="C2" s="89"/>
      <c r="D2" s="89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62" t="s">
        <v>139</v>
      </c>
      <c r="U2" s="77" t="s">
        <v>152</v>
      </c>
      <c r="V2" s="77" t="s">
        <v>152</v>
      </c>
      <c r="W2" s="77" t="s">
        <v>152</v>
      </c>
      <c r="X2" s="77" t="s">
        <v>153</v>
      </c>
    </row>
    <row r="3" spans="1:24">
      <c r="A3" s="65" t="s">
        <v>6</v>
      </c>
      <c r="B3" s="66">
        <v>-10</v>
      </c>
      <c r="C3" s="66">
        <v>-10</v>
      </c>
      <c r="D3" s="67">
        <v>-0.16666666666666666</v>
      </c>
      <c r="E3" s="45" t="s">
        <v>102</v>
      </c>
      <c r="F3" s="45" t="s">
        <v>102</v>
      </c>
      <c r="G3" s="45" t="s">
        <v>102</v>
      </c>
      <c r="H3" s="46" t="s">
        <v>102</v>
      </c>
      <c r="I3" s="45" t="s">
        <v>102</v>
      </c>
      <c r="J3" s="45" t="s">
        <v>102</v>
      </c>
      <c r="K3" s="45" t="s">
        <v>102</v>
      </c>
      <c r="L3" s="46" t="s">
        <v>102</v>
      </c>
      <c r="M3" s="45" t="s">
        <v>102</v>
      </c>
      <c r="N3" s="45" t="s">
        <v>102</v>
      </c>
      <c r="O3" s="45" t="s">
        <v>102</v>
      </c>
      <c r="P3" s="46" t="s">
        <v>102</v>
      </c>
      <c r="Q3" s="94" t="s">
        <v>102</v>
      </c>
      <c r="R3" s="95"/>
      <c r="S3" s="96"/>
      <c r="T3" s="46" t="s">
        <v>102</v>
      </c>
      <c r="U3" s="46" t="s">
        <v>102</v>
      </c>
      <c r="V3" s="46" t="s">
        <v>102</v>
      </c>
      <c r="W3" s="46" t="s">
        <v>102</v>
      </c>
      <c r="X3" s="46" t="s">
        <v>102</v>
      </c>
    </row>
    <row r="4" spans="1:24">
      <c r="A4" s="68">
        <v>0</v>
      </c>
      <c r="B4" s="69">
        <v>10</v>
      </c>
      <c r="C4" s="69">
        <v>10</v>
      </c>
      <c r="D4" s="70">
        <v>0.16666666666666666</v>
      </c>
      <c r="E4" s="32">
        <v>1</v>
      </c>
      <c r="F4" s="32">
        <v>14271</v>
      </c>
      <c r="G4" s="32">
        <v>7</v>
      </c>
      <c r="H4" s="46">
        <f>('Flow cytometer'!F4/'Flow cytometer'!G4)*POWER(10,'Flow cytometer'!E4+2)*10.2</f>
        <v>20794885.714285713</v>
      </c>
      <c r="I4" s="32">
        <v>1</v>
      </c>
      <c r="J4" s="32">
        <v>15480</v>
      </c>
      <c r="K4" s="32">
        <v>7</v>
      </c>
      <c r="L4" s="46">
        <f>('Flow cytometer'!J4/'Flow cytometer'!K4)*POWER(10,'Flow cytometer'!I4+2)*10.2</f>
        <v>22556571.428571425</v>
      </c>
      <c r="M4" s="32">
        <v>1</v>
      </c>
      <c r="N4" s="32">
        <v>14674</v>
      </c>
      <c r="O4" s="32">
        <v>7</v>
      </c>
      <c r="P4" s="46">
        <f>('Flow cytometer'!N4/'Flow cytometer'!O4)*POWER(10,'Flow cytometer'!M4+2)*10.2</f>
        <v>21382114.285714284</v>
      </c>
      <c r="Q4" s="49">
        <f>AVERAGE(H4,L4,P4)*Calculation!I4/Calculation!K3</f>
        <v>21577857.142857138</v>
      </c>
      <c r="R4" s="50">
        <f>STDEV(H4,L4,P4)*Calculation!I4/Calculation!K3</f>
        <v>897006.45960406947</v>
      </c>
      <c r="S4" s="51">
        <f>LOG(Q4)</f>
        <v>7.3340083135053371</v>
      </c>
      <c r="T4" s="51">
        <f>LN(Q4)</f>
        <v>16.88717821457179</v>
      </c>
      <c r="U4" s="51">
        <f>LOG(H4)</f>
        <v>7.3179565378872251</v>
      </c>
      <c r="V4" s="51">
        <f>LOG(L4)</f>
        <v>7.3532730880945341</v>
      </c>
      <c r="W4" s="51">
        <f>LOG(P4)</f>
        <v>7.3300506464864155</v>
      </c>
      <c r="X4" s="51">
        <f xml:space="preserve"> STDEV(U4:W4)*Calculation!I4/Calculation!K3</f>
        <v>1.7948110279343531E-2</v>
      </c>
    </row>
    <row r="5" spans="1:24">
      <c r="A5" s="68">
        <v>1</v>
      </c>
      <c r="B5" s="69">
        <v>110</v>
      </c>
      <c r="C5" s="69">
        <v>120</v>
      </c>
      <c r="D5" s="70">
        <v>2</v>
      </c>
      <c r="E5" s="32">
        <v>1</v>
      </c>
      <c r="F5" s="32">
        <v>31292</v>
      </c>
      <c r="G5" s="32">
        <v>7</v>
      </c>
      <c r="H5" s="46">
        <f>('Flow cytometer'!F5/'Flow cytometer'!G5)*POWER(10,'Flow cytometer'!E5+2)*10.2</f>
        <v>45596914.285714284</v>
      </c>
      <c r="I5" s="32">
        <v>1</v>
      </c>
      <c r="J5" s="32">
        <v>32066</v>
      </c>
      <c r="K5" s="32">
        <v>7</v>
      </c>
      <c r="L5" s="46">
        <f>('Flow cytometer'!J5/'Flow cytometer'!K5)*POWER(10,'Flow cytometer'!I5+2)*10.2</f>
        <v>46724742.857142851</v>
      </c>
      <c r="M5" s="32">
        <v>1</v>
      </c>
      <c r="N5" s="32">
        <v>29640</v>
      </c>
      <c r="O5" s="32">
        <v>7</v>
      </c>
      <c r="P5" s="46">
        <f>('Flow cytometer'!N5/'Flow cytometer'!O5)*POWER(10,'Flow cytometer'!M5+2)*10.2</f>
        <v>43189714.285714284</v>
      </c>
      <c r="Q5" s="49">
        <f>AVERAGE(H5,L5,P5)*Calculation!I5/Calculation!K4</f>
        <v>45170457.142857134</v>
      </c>
      <c r="R5" s="50">
        <f>STDEV(H5,L5,P5)*Calculation!I5/Calculation!K4</f>
        <v>1805687.1327072368</v>
      </c>
      <c r="S5" s="51">
        <f t="shared" ref="S5:S19" si="0">LOG(Q5)</f>
        <v>7.6548544858152283</v>
      </c>
      <c r="T5" s="51">
        <f t="shared" ref="T5:T19" si="1">LN(Q5)</f>
        <v>17.625953828076746</v>
      </c>
      <c r="U5" s="51">
        <f t="shared" ref="U5:U20" si="2">LOG(H5)</f>
        <v>7.6589354533216483</v>
      </c>
      <c r="V5" s="51">
        <f t="shared" ref="V5:V20" si="3">LOG(L5)</f>
        <v>7.6695469199806459</v>
      </c>
      <c r="W5" s="51">
        <f t="shared" ref="W5:W20" si="4">LOG(P5)</f>
        <v>7.6353803310549511</v>
      </c>
      <c r="X5" s="51">
        <f xml:space="preserve"> STDEV(U5:W5)*Calculation!I5/Calculation!K4</f>
        <v>1.7487151514142613E-2</v>
      </c>
    </row>
    <row r="6" spans="1:24">
      <c r="A6" s="68">
        <v>2</v>
      </c>
      <c r="B6" s="69">
        <v>80</v>
      </c>
      <c r="C6" s="69">
        <v>200</v>
      </c>
      <c r="D6" s="70">
        <v>3.3333333333333335</v>
      </c>
      <c r="E6" s="32">
        <v>2</v>
      </c>
      <c r="F6" s="32">
        <v>4081</v>
      </c>
      <c r="G6" s="32">
        <v>7</v>
      </c>
      <c r="H6" s="46">
        <f>('Flow cytometer'!F6/'Flow cytometer'!G6)*POWER(10,'Flow cytometer'!E6+2)*10.2</f>
        <v>59465999.999999993</v>
      </c>
      <c r="I6" s="32">
        <v>2</v>
      </c>
      <c r="J6" s="32">
        <v>4176</v>
      </c>
      <c r="K6" s="32">
        <v>7</v>
      </c>
      <c r="L6" s="46">
        <f>('Flow cytometer'!J6/'Flow cytometer'!K6)*POWER(10,'Flow cytometer'!I6+2)*10.2</f>
        <v>60850285.714285709</v>
      </c>
      <c r="M6" s="32">
        <v>2</v>
      </c>
      <c r="N6" s="32">
        <v>4188</v>
      </c>
      <c r="O6" s="32">
        <v>7</v>
      </c>
      <c r="P6" s="46">
        <f>('Flow cytometer'!N6/'Flow cytometer'!O6)*POWER(10,'Flow cytometer'!M6+2)*10.2</f>
        <v>61025142.857142858</v>
      </c>
      <c r="Q6" s="49">
        <f>AVERAGE(H6,L6,P6)*Calculation!I6/Calculation!K5</f>
        <v>60447142.857142866</v>
      </c>
      <c r="R6" s="50">
        <f>STDEV(H6,L6,P6)*Calculation!I6/Calculation!K5</f>
        <v>854180.73889188305</v>
      </c>
      <c r="S6" s="51">
        <f t="shared" si="0"/>
        <v>7.7813757779726105</v>
      </c>
      <c r="T6" s="51">
        <f t="shared" si="1"/>
        <v>17.917279869344679</v>
      </c>
      <c r="U6" s="51">
        <f t="shared" si="2"/>
        <v>7.7742687265209316</v>
      </c>
      <c r="V6" s="51">
        <f t="shared" si="3"/>
        <v>7.784262621741866</v>
      </c>
      <c r="W6" s="51">
        <f t="shared" si="4"/>
        <v>7.7855088047544658</v>
      </c>
      <c r="X6" s="51">
        <f xml:space="preserve"> STDEV(U6:W6)*Calculation!I6/Calculation!K5</f>
        <v>6.1613076599571258E-3</v>
      </c>
    </row>
    <row r="7" spans="1:24">
      <c r="A7" s="68">
        <v>3</v>
      </c>
      <c r="B7" s="69">
        <v>80</v>
      </c>
      <c r="C7" s="69">
        <v>280</v>
      </c>
      <c r="D7" s="70">
        <v>4.666666666666667</v>
      </c>
      <c r="E7" s="32">
        <v>2</v>
      </c>
      <c r="F7" s="32">
        <v>4942</v>
      </c>
      <c r="G7" s="32">
        <v>7</v>
      </c>
      <c r="H7" s="46">
        <f>('Flow cytometer'!F7/'Flow cytometer'!G7)*POWER(10,'Flow cytometer'!E7+2)*10.2</f>
        <v>72012000</v>
      </c>
      <c r="I7" s="32">
        <v>2</v>
      </c>
      <c r="J7" s="32">
        <v>5030</v>
      </c>
      <c r="K7" s="32">
        <v>7</v>
      </c>
      <c r="L7" s="46">
        <f>('Flow cytometer'!J7/'Flow cytometer'!K7)*POWER(10,'Flow cytometer'!I7+2)*10.2</f>
        <v>73294285.714285702</v>
      </c>
      <c r="M7" s="32">
        <v>2</v>
      </c>
      <c r="N7" s="32">
        <v>5129</v>
      </c>
      <c r="O7" s="32">
        <v>7</v>
      </c>
      <c r="P7" s="46">
        <f>('Flow cytometer'!N7/'Flow cytometer'!O7)*POWER(10,'Flow cytometer'!M7+2)*10.2</f>
        <v>74736857.142857134</v>
      </c>
      <c r="Q7" s="49">
        <f>AVERAGE(H7,L7,P7)*Calculation!I7/Calculation!K6</f>
        <v>73347714.285714284</v>
      </c>
      <c r="R7" s="50">
        <f>STDEV(H7,L7,P7)*Calculation!I7/Calculation!K6</f>
        <v>1363214.059283633</v>
      </c>
      <c r="S7" s="51">
        <f t="shared" si="0"/>
        <v>7.8653865845928186</v>
      </c>
      <c r="T7" s="51">
        <f t="shared" si="1"/>
        <v>18.110721900318776</v>
      </c>
      <c r="U7" s="51">
        <f t="shared" si="2"/>
        <v>7.8574048728137216</v>
      </c>
      <c r="V7" s="51">
        <f t="shared" si="3"/>
        <v>7.8650701168035884</v>
      </c>
      <c r="W7" s="51">
        <f t="shared" si="4"/>
        <v>7.8735348308134139</v>
      </c>
      <c r="X7" s="51">
        <f xml:space="preserve"> STDEV(U7:W7)*Calculation!I7/Calculation!K6</f>
        <v>8.0682804215454623E-3</v>
      </c>
    </row>
    <row r="8" spans="1:24">
      <c r="A8" s="68">
        <v>4</v>
      </c>
      <c r="B8" s="69">
        <v>80</v>
      </c>
      <c r="C8" s="69">
        <v>360</v>
      </c>
      <c r="D8" s="70">
        <v>6</v>
      </c>
      <c r="E8" s="32">
        <v>2</v>
      </c>
      <c r="F8" s="32">
        <v>4885</v>
      </c>
      <c r="G8" s="32">
        <v>7</v>
      </c>
      <c r="H8" s="46">
        <f>('Flow cytometer'!F8/'Flow cytometer'!G8)*POWER(10,'Flow cytometer'!E8+2)*10.2</f>
        <v>71181428.571428567</v>
      </c>
      <c r="I8" s="32">
        <v>2</v>
      </c>
      <c r="J8" s="32">
        <v>5041</v>
      </c>
      <c r="K8" s="32">
        <v>7</v>
      </c>
      <c r="L8" s="46">
        <f>('Flow cytometer'!J8/'Flow cytometer'!K8)*POWER(10,'Flow cytometer'!I8+2)*10.2</f>
        <v>73454571.428571418</v>
      </c>
      <c r="M8" s="32">
        <v>2</v>
      </c>
      <c r="N8" s="32">
        <v>4880</v>
      </c>
      <c r="O8" s="32">
        <v>7</v>
      </c>
      <c r="P8" s="46">
        <f>('Flow cytometer'!N8/'Flow cytometer'!O8)*POWER(10,'Flow cytometer'!M8+2)*10.2</f>
        <v>71108571.428571418</v>
      </c>
      <c r="Q8" s="49">
        <f>AVERAGE(H8,L8,P8)*Calculation!I8/Calculation!K7</f>
        <v>71967970.035872534</v>
      </c>
      <c r="R8" s="50">
        <f>STDEV(H8,L8,P8)*Calculation!I8/Calculation!K7</f>
        <v>1334914.3734463702</v>
      </c>
      <c r="S8" s="51">
        <f t="shared" si="0"/>
        <v>7.8571392529354807</v>
      </c>
      <c r="T8" s="51">
        <f t="shared" si="1"/>
        <v>18.09173171738761</v>
      </c>
      <c r="U8" s="51">
        <f t="shared" si="2"/>
        <v>7.8523666998024524</v>
      </c>
      <c r="V8" s="51">
        <f t="shared" si="3"/>
        <v>7.8660188291858111</v>
      </c>
      <c r="W8" s="51">
        <f t="shared" si="4"/>
        <v>7.8519219537503711</v>
      </c>
      <c r="X8" s="51">
        <f xml:space="preserve"> STDEV(U8:W8)*Calculation!I8/Calculation!K7</f>
        <v>8.0194521005554509E-3</v>
      </c>
    </row>
    <row r="9" spans="1:24">
      <c r="A9" s="68">
        <v>5</v>
      </c>
      <c r="B9" s="69">
        <v>80</v>
      </c>
      <c r="C9" s="69">
        <v>440</v>
      </c>
      <c r="D9" s="70">
        <v>7.333333333333333</v>
      </c>
      <c r="E9" s="32">
        <v>2</v>
      </c>
      <c r="F9" s="32">
        <v>5894</v>
      </c>
      <c r="G9" s="32">
        <v>7</v>
      </c>
      <c r="H9" s="46">
        <f>('Flow cytometer'!F9/'Flow cytometer'!G9)*POWER(10,'Flow cytometer'!E9+2)*10.2</f>
        <v>85884000</v>
      </c>
      <c r="I9" s="32">
        <v>2</v>
      </c>
      <c r="J9" s="32">
        <v>5801</v>
      </c>
      <c r="K9" s="32">
        <v>7</v>
      </c>
      <c r="L9" s="46">
        <f>('Flow cytometer'!J9/'Flow cytometer'!K9)*POWER(10,'Flow cytometer'!I9+2)*10.2</f>
        <v>84528857.142857134</v>
      </c>
      <c r="M9" s="32">
        <v>2</v>
      </c>
      <c r="N9" s="32">
        <v>5720</v>
      </c>
      <c r="O9" s="32">
        <v>7</v>
      </c>
      <c r="P9" s="46">
        <f>('Flow cytometer'!N9/'Flow cytometer'!O9)*POWER(10,'Flow cytometer'!M9+2)*10.2</f>
        <v>83348571.428571418</v>
      </c>
      <c r="Q9" s="49">
        <f>AVERAGE(H9,L9,P9)*Calculation!I9/Calculation!K8</f>
        <v>84649614.897657722</v>
      </c>
      <c r="R9" s="50">
        <f>STDEV(H9,L9,P9)*Calculation!I9/Calculation!K8</f>
        <v>1269655.8292041714</v>
      </c>
      <c r="S9" s="51">
        <f t="shared" si="0"/>
        <v>7.9276249866835524</v>
      </c>
      <c r="T9" s="51">
        <f t="shared" si="1"/>
        <v>18.254031117184667</v>
      </c>
      <c r="U9" s="51">
        <f t="shared" si="2"/>
        <v>7.9339122632615666</v>
      </c>
      <c r="V9" s="51">
        <f t="shared" si="3"/>
        <v>7.9270049972152581</v>
      </c>
      <c r="W9" s="51">
        <f t="shared" si="4"/>
        <v>7.920898160540685</v>
      </c>
      <c r="X9" s="51">
        <f xml:space="preserve"> STDEV(U9:W9)*Calculation!I9/Calculation!K8</f>
        <v>6.5159614141880162E-3</v>
      </c>
    </row>
    <row r="10" spans="1:24">
      <c r="A10" s="68">
        <v>6</v>
      </c>
      <c r="B10" s="69">
        <v>80</v>
      </c>
      <c r="C10" s="69">
        <v>520</v>
      </c>
      <c r="D10" s="70">
        <v>8.6666666666666661</v>
      </c>
      <c r="E10" s="32">
        <v>2</v>
      </c>
      <c r="F10" s="32">
        <v>6554</v>
      </c>
      <c r="G10" s="32">
        <v>7</v>
      </c>
      <c r="H10" s="46">
        <f>('Flow cytometer'!F10/'Flow cytometer'!G10)*POWER(10,'Flow cytometer'!E10+2)*10.2</f>
        <v>95501142.857142866</v>
      </c>
      <c r="I10" s="32">
        <v>2</v>
      </c>
      <c r="J10" s="32">
        <v>6497</v>
      </c>
      <c r="K10" s="32">
        <v>7</v>
      </c>
      <c r="L10" s="46">
        <f>('Flow cytometer'!J10/'Flow cytometer'!K10)*POWER(10,'Flow cytometer'!I10+2)*10.2</f>
        <v>94670571.428571418</v>
      </c>
      <c r="M10" s="32">
        <v>2</v>
      </c>
      <c r="N10" s="32">
        <v>6781</v>
      </c>
      <c r="O10" s="32">
        <v>7</v>
      </c>
      <c r="P10" s="46">
        <f>('Flow cytometer'!N10/'Flow cytometer'!O10)*POWER(10,'Flow cytometer'!M10+2)*10.2</f>
        <v>98808857.142857134</v>
      </c>
      <c r="Q10" s="49">
        <f>AVERAGE(H10,L10,P10)*Calculation!I10/Calculation!K9</f>
        <v>96397999.577970013</v>
      </c>
      <c r="R10" s="50">
        <f>STDEV(H10,L10,P10)*Calculation!I10/Calculation!K9</f>
        <v>2190841.6572099016</v>
      </c>
      <c r="S10" s="51">
        <f t="shared" si="0"/>
        <v>7.9840680216490618</v>
      </c>
      <c r="T10" s="51">
        <f t="shared" si="1"/>
        <v>18.383996008099594</v>
      </c>
      <c r="U10" s="51">
        <f t="shared" si="2"/>
        <v>7.9800085687940179</v>
      </c>
      <c r="V10" s="51">
        <f t="shared" si="3"/>
        <v>7.9762149985130293</v>
      </c>
      <c r="W10" s="51">
        <f t="shared" si="4"/>
        <v>7.9947958761246705</v>
      </c>
      <c r="X10" s="51">
        <f xml:space="preserve"> STDEV(U10:W10)*Calculation!I10/Calculation!K9</f>
        <v>9.824791587617631E-3</v>
      </c>
    </row>
    <row r="11" spans="1:24">
      <c r="A11" s="68">
        <v>7</v>
      </c>
      <c r="B11" s="69">
        <v>80</v>
      </c>
      <c r="C11" s="69">
        <v>600</v>
      </c>
      <c r="D11" s="70">
        <v>10</v>
      </c>
      <c r="E11" s="32">
        <v>2</v>
      </c>
      <c r="F11" s="32">
        <v>7611</v>
      </c>
      <c r="G11" s="32">
        <v>7</v>
      </c>
      <c r="H11" s="46">
        <f>('Flow cytometer'!F11/'Flow cytometer'!G11)*POWER(10,'Flow cytometer'!E11+2)*10.2</f>
        <v>110903142.85714284</v>
      </c>
      <c r="I11" s="32">
        <v>2</v>
      </c>
      <c r="J11" s="32">
        <v>7711</v>
      </c>
      <c r="K11" s="32">
        <v>7</v>
      </c>
      <c r="L11" s="46">
        <f>('Flow cytometer'!J11/'Flow cytometer'!K11)*POWER(10,'Flow cytometer'!I11+2)*10.2</f>
        <v>112360285.71428572</v>
      </c>
      <c r="M11" s="32">
        <v>2</v>
      </c>
      <c r="N11" s="32">
        <v>8303</v>
      </c>
      <c r="O11" s="32">
        <v>7</v>
      </c>
      <c r="P11" s="46">
        <f>('Flow cytometer'!N11/'Flow cytometer'!O11)*POWER(10,'Flow cytometer'!M11+2)*10.2</f>
        <v>120986571.42857142</v>
      </c>
      <c r="Q11" s="49">
        <f>AVERAGE(H11,L11,P11)*Calculation!I11/Calculation!K10</f>
        <v>114834748.89217129</v>
      </c>
      <c r="R11" s="50">
        <f>STDEV(H11,L11,P11)*Calculation!I11/Calculation!K10</f>
        <v>5453973.1193473516</v>
      </c>
      <c r="S11" s="51">
        <f t="shared" si="0"/>
        <v>8.0600733250705971</v>
      </c>
      <c r="T11" s="51">
        <f t="shared" si="1"/>
        <v>18.559004686746508</v>
      </c>
      <c r="U11" s="51">
        <f t="shared" si="2"/>
        <v>8.0449438536890536</v>
      </c>
      <c r="V11" s="51">
        <f t="shared" si="3"/>
        <v>8.0506128348725436</v>
      </c>
      <c r="W11" s="51">
        <f t="shared" si="4"/>
        <v>8.0827371696709118</v>
      </c>
      <c r="X11" s="51">
        <f xml:space="preserve"> STDEV(U11:W11)*Calculation!I11/Calculation!K10</f>
        <v>2.0396600733696743E-2</v>
      </c>
    </row>
    <row r="12" spans="1:24">
      <c r="A12" s="68">
        <v>8</v>
      </c>
      <c r="B12" s="69">
        <v>80</v>
      </c>
      <c r="C12" s="69">
        <v>680</v>
      </c>
      <c r="D12" s="70">
        <v>11.333333333333334</v>
      </c>
      <c r="E12" s="32">
        <v>2</v>
      </c>
      <c r="F12" s="32">
        <v>10532</v>
      </c>
      <c r="G12" s="32">
        <v>7</v>
      </c>
      <c r="H12" s="46">
        <f>('Flow cytometer'!F12/'Flow cytometer'!G12)*POWER(10,'Flow cytometer'!E12+2)*10.2</f>
        <v>153466285.71428573</v>
      </c>
      <c r="I12" s="32">
        <v>2</v>
      </c>
      <c r="J12" s="32">
        <v>11010</v>
      </c>
      <c r="K12" s="32">
        <v>7</v>
      </c>
      <c r="L12" s="46">
        <f>('Flow cytometer'!J12/'Flow cytometer'!K12)*POWER(10,'Flow cytometer'!I12+2)*10.2</f>
        <v>160431428.57142857</v>
      </c>
      <c r="M12" s="32">
        <v>2</v>
      </c>
      <c r="N12" s="32">
        <v>11431</v>
      </c>
      <c r="O12" s="32">
        <v>7</v>
      </c>
      <c r="P12" s="46">
        <f>('Flow cytometer'!N12/'Flow cytometer'!O12)*POWER(10,'Flow cytometer'!M12+2)*10.2</f>
        <v>166566000</v>
      </c>
      <c r="Q12" s="49">
        <f>AVERAGE(H12,L12,P12)*Calculation!I12/Calculation!K11</f>
        <v>160413075.19721034</v>
      </c>
      <c r="R12" s="50">
        <f>STDEV(H12,L12,P12)*Calculation!I12/Calculation!K11</f>
        <v>6564823.2560152635</v>
      </c>
      <c r="S12" s="51">
        <f t="shared" si="0"/>
        <v>8.205239764537712</v>
      </c>
      <c r="T12" s="51">
        <f t="shared" si="1"/>
        <v>18.89326276626651</v>
      </c>
      <c r="U12" s="51">
        <f t="shared" si="2"/>
        <v>8.1860129821816905</v>
      </c>
      <c r="V12" s="51">
        <f t="shared" si="3"/>
        <v>8.2052894507194125</v>
      </c>
      <c r="W12" s="51">
        <f t="shared" si="4"/>
        <v>8.2215863564985856</v>
      </c>
      <c r="X12" s="51">
        <f xml:space="preserve"> STDEV(U12:W12)*Calculation!I12/Calculation!K11</f>
        <v>1.7836214770775852E-2</v>
      </c>
    </row>
    <row r="13" spans="1:24">
      <c r="A13" s="68">
        <v>9</v>
      </c>
      <c r="B13" s="69">
        <v>80</v>
      </c>
      <c r="C13" s="69">
        <v>760</v>
      </c>
      <c r="D13" s="70">
        <v>12.666666666666666</v>
      </c>
      <c r="E13" s="32">
        <v>2</v>
      </c>
      <c r="F13" s="32">
        <v>17162</v>
      </c>
      <c r="G13" s="32">
        <v>7</v>
      </c>
      <c r="H13" s="46">
        <f>('Flow cytometer'!F13/'Flow cytometer'!G13)*POWER(10,'Flow cytometer'!E13+2)*10.2</f>
        <v>250074857.14285713</v>
      </c>
      <c r="I13" s="32">
        <v>2</v>
      </c>
      <c r="J13" s="32">
        <v>18234</v>
      </c>
      <c r="K13" s="32">
        <v>7</v>
      </c>
      <c r="L13" s="46">
        <f>('Flow cytometer'!J13/'Flow cytometer'!K13)*POWER(10,'Flow cytometer'!I13+2)*10.2</f>
        <v>265695428.57142851</v>
      </c>
      <c r="M13" s="32">
        <v>2</v>
      </c>
      <c r="N13" s="32">
        <v>18126</v>
      </c>
      <c r="O13" s="32">
        <v>7</v>
      </c>
      <c r="P13" s="46">
        <f>('Flow cytometer'!N13/'Flow cytometer'!O13)*POWER(10,'Flow cytometer'!M13+2)*10.2</f>
        <v>264121714.2857143</v>
      </c>
      <c r="Q13" s="49">
        <f>AVERAGE(H13,L13,P13)*Calculation!I13/Calculation!K12</f>
        <v>260621398.33885893</v>
      </c>
      <c r="R13" s="50">
        <f>STDEV(H13,L13,P13)*Calculation!I13/Calculation!K12</f>
        <v>8622068.528758226</v>
      </c>
      <c r="S13" s="51">
        <f t="shared" si="0"/>
        <v>8.4160100706204997</v>
      </c>
      <c r="T13" s="51">
        <f t="shared" si="1"/>
        <v>19.378579331098528</v>
      </c>
      <c r="U13" s="51">
        <f t="shared" si="2"/>
        <v>8.3980700293833461</v>
      </c>
      <c r="V13" s="51">
        <f t="shared" si="3"/>
        <v>8.4243840822112475</v>
      </c>
      <c r="W13" s="51">
        <f t="shared" si="4"/>
        <v>8.4218041074045846</v>
      </c>
      <c r="X13" s="51">
        <f xml:space="preserve"> STDEV(U13:W13)*Calculation!I13/Calculation!K12</f>
        <v>1.4541806778167451E-2</v>
      </c>
    </row>
    <row r="14" spans="1:24">
      <c r="A14" s="68">
        <v>10</v>
      </c>
      <c r="B14" s="69">
        <v>80</v>
      </c>
      <c r="C14" s="69">
        <v>840</v>
      </c>
      <c r="D14" s="70">
        <v>14</v>
      </c>
      <c r="E14" s="32">
        <v>2</v>
      </c>
      <c r="F14" s="32">
        <v>28745</v>
      </c>
      <c r="G14" s="32">
        <v>7</v>
      </c>
      <c r="H14" s="46">
        <f>('Flow cytometer'!F14/'Flow cytometer'!G14)*POWER(10,'Flow cytometer'!E14+2)*10.2</f>
        <v>418855714.28571427</v>
      </c>
      <c r="I14" s="32">
        <v>2</v>
      </c>
      <c r="J14" s="32">
        <v>31596</v>
      </c>
      <c r="K14" s="32">
        <v>7</v>
      </c>
      <c r="L14" s="46">
        <f>('Flow cytometer'!J14/'Flow cytometer'!K14)*POWER(10,'Flow cytometer'!I14+2)*10.2</f>
        <v>460398857.14285707</v>
      </c>
      <c r="M14" s="32">
        <v>2</v>
      </c>
      <c r="N14" s="32">
        <v>31335</v>
      </c>
      <c r="O14" s="32">
        <v>7</v>
      </c>
      <c r="P14" s="46">
        <f>('Flow cytometer'!N14/'Flow cytometer'!O14)*POWER(10,'Flow cytometer'!M14+2)*10.2</f>
        <v>456595714.28571427</v>
      </c>
      <c r="Q14" s="49">
        <f>AVERAGE(H14,L14,P14)*Calculation!I14/Calculation!K13</f>
        <v>447682494.45182949</v>
      </c>
      <c r="R14" s="50">
        <f>STDEV(H14,L14,P14)*Calculation!I14/Calculation!K13</f>
        <v>23089666.255565386</v>
      </c>
      <c r="S14" s="51">
        <f t="shared" si="0"/>
        <v>8.6509701126733471</v>
      </c>
      <c r="T14" s="51">
        <f t="shared" si="1"/>
        <v>19.919594821378666</v>
      </c>
      <c r="U14" s="51">
        <f t="shared" si="2"/>
        <v>8.6220644447296539</v>
      </c>
      <c r="V14" s="51">
        <f t="shared" si="3"/>
        <v>8.6631342369013531</v>
      </c>
      <c r="W14" s="51">
        <f t="shared" si="4"/>
        <v>8.6595318307836511</v>
      </c>
      <c r="X14" s="51">
        <f xml:space="preserve"> STDEV(U14:W14)*Calculation!I14/Calculation!K13</f>
        <v>2.2865702116953719E-2</v>
      </c>
    </row>
    <row r="15" spans="1:24">
      <c r="A15" s="68">
        <v>11</v>
      </c>
      <c r="B15" s="69">
        <v>80</v>
      </c>
      <c r="C15" s="69">
        <v>920</v>
      </c>
      <c r="D15" s="70">
        <v>15.333333333333334</v>
      </c>
      <c r="E15" s="32">
        <v>2</v>
      </c>
      <c r="F15" s="32">
        <v>43538</v>
      </c>
      <c r="G15" s="32">
        <v>7</v>
      </c>
      <c r="H15" s="46">
        <f>('Flow cytometer'!F15/'Flow cytometer'!G15)*POWER(10,'Flow cytometer'!E15+2)*10.2</f>
        <v>634410857.14285707</v>
      </c>
      <c r="I15" s="32">
        <v>2</v>
      </c>
      <c r="J15" s="32">
        <v>46329</v>
      </c>
      <c r="K15" s="32">
        <v>7</v>
      </c>
      <c r="L15" s="46">
        <f>('Flow cytometer'!J15/'Flow cytometer'!K15)*POWER(10,'Flow cytometer'!I15+2)*10.2</f>
        <v>675079714.28571427</v>
      </c>
      <c r="M15" s="32">
        <v>2</v>
      </c>
      <c r="N15" s="32">
        <v>45572</v>
      </c>
      <c r="O15" s="32">
        <v>7</v>
      </c>
      <c r="P15" s="46">
        <f>('Flow cytometer'!N15/'Flow cytometer'!O15)*POWER(10,'Flow cytometer'!M15+2)*10.2</f>
        <v>664049142.85714293</v>
      </c>
      <c r="Q15" s="49">
        <f>AVERAGE(H15,L15,P15)*Calculation!I15/Calculation!K14</f>
        <v>663367137.18910027</v>
      </c>
      <c r="R15" s="50">
        <f>STDEV(H15,L15,P15)*Calculation!I15/Calculation!K14</f>
        <v>21208447.092359316</v>
      </c>
      <c r="S15" s="51">
        <f t="shared" si="0"/>
        <v>8.8217539530276845</v>
      </c>
      <c r="T15" s="51">
        <f t="shared" si="1"/>
        <v>20.312839146302839</v>
      </c>
      <c r="U15" s="51">
        <f t="shared" si="2"/>
        <v>8.8023706067762628</v>
      </c>
      <c r="V15" s="51">
        <f t="shared" si="3"/>
        <v>8.829355057913066</v>
      </c>
      <c r="W15" s="51">
        <f t="shared" si="4"/>
        <v>8.8222002204552759</v>
      </c>
      <c r="X15" s="51">
        <f xml:space="preserve"> STDEV(U15:W15)*Calculation!I15/Calculation!K14</f>
        <v>1.4096858445334703E-2</v>
      </c>
    </row>
    <row r="16" spans="1:24">
      <c r="A16" s="68">
        <v>12</v>
      </c>
      <c r="B16" s="69">
        <v>80</v>
      </c>
      <c r="C16" s="69">
        <v>1000</v>
      </c>
      <c r="D16" s="70">
        <v>16.666666666666668</v>
      </c>
      <c r="E16" s="32">
        <v>2</v>
      </c>
      <c r="F16" s="32">
        <v>38710</v>
      </c>
      <c r="G16" s="32">
        <v>7</v>
      </c>
      <c r="H16" s="46">
        <f>('Flow cytometer'!F16/'Flow cytometer'!G16)*POWER(10,'Flow cytometer'!E16+2)*10.2</f>
        <v>564060000</v>
      </c>
      <c r="I16" s="32">
        <v>2</v>
      </c>
      <c r="J16" s="32">
        <v>39338</v>
      </c>
      <c r="K16" s="32">
        <v>7</v>
      </c>
      <c r="L16" s="46">
        <f>('Flow cytometer'!J16/'Flow cytometer'!K16)*POWER(10,'Flow cytometer'!I16+2)*10.2</f>
        <v>573210857.14285707</v>
      </c>
      <c r="M16" s="32">
        <v>2</v>
      </c>
      <c r="N16" s="32">
        <v>39968</v>
      </c>
      <c r="O16" s="32">
        <v>7</v>
      </c>
      <c r="P16" s="46">
        <f>('Flow cytometer'!N16/'Flow cytometer'!O16)*POWER(10,'Flow cytometer'!M16+2)*10.2</f>
        <v>582390857.14285707</v>
      </c>
      <c r="Q16" s="49">
        <f>AVERAGE(H16,L16,P16)*Calculation!I16/Calculation!K15</f>
        <v>580065118.04091549</v>
      </c>
      <c r="R16" s="50">
        <f>STDEV(H16,L16,P16)*Calculation!I16/Calculation!K15</f>
        <v>9274872.3803904094</v>
      </c>
      <c r="S16" s="51">
        <f t="shared" si="0"/>
        <v>8.7634767501463937</v>
      </c>
      <c r="T16" s="51">
        <f t="shared" si="1"/>
        <v>20.178650927686991</v>
      </c>
      <c r="U16" s="51">
        <f t="shared" si="2"/>
        <v>8.7513253030666149</v>
      </c>
      <c r="V16" s="51">
        <f t="shared" si="3"/>
        <v>8.7583144077416648</v>
      </c>
      <c r="W16" s="51">
        <f t="shared" si="4"/>
        <v>8.765214548441703</v>
      </c>
      <c r="X16" s="51">
        <f xml:space="preserve"> STDEV(U16:W16)*Calculation!I16/Calculation!K15</f>
        <v>7.0275930851901366E-3</v>
      </c>
    </row>
    <row r="17" spans="1:24">
      <c r="A17" s="68">
        <v>13</v>
      </c>
      <c r="B17" s="69">
        <v>80</v>
      </c>
      <c r="C17" s="69">
        <v>1080</v>
      </c>
      <c r="D17" s="70">
        <v>18</v>
      </c>
      <c r="E17" s="32">
        <v>2</v>
      </c>
      <c r="F17" s="32">
        <v>37645</v>
      </c>
      <c r="G17" s="32">
        <v>7</v>
      </c>
      <c r="H17" s="46">
        <f>('Flow cytometer'!F17/'Flow cytometer'!G17)*POWER(10,'Flow cytometer'!E17+2)*10.2</f>
        <v>548541428.57142854</v>
      </c>
      <c r="I17" s="32">
        <v>2</v>
      </c>
      <c r="J17" s="32">
        <v>40944</v>
      </c>
      <c r="K17" s="32">
        <v>7</v>
      </c>
      <c r="L17" s="46">
        <f>('Flow cytometer'!J17/'Flow cytometer'!K17)*POWER(10,'Flow cytometer'!I17+2)*10.2</f>
        <v>596612571.42857134</v>
      </c>
      <c r="M17" s="32">
        <v>2</v>
      </c>
      <c r="N17" s="32">
        <v>39955</v>
      </c>
      <c r="O17" s="32">
        <v>7</v>
      </c>
      <c r="P17" s="46">
        <f>('Flow cytometer'!N17/'Flow cytometer'!O17)*POWER(10,'Flow cytometer'!M17+2)*10.2</f>
        <v>582201428.57142854</v>
      </c>
      <c r="Q17" s="49">
        <f>AVERAGE(H17,L17,P17)*Calculation!I17/Calculation!K16</f>
        <v>584449442.71024251</v>
      </c>
      <c r="R17" s="50">
        <f>STDEV(H17,L17,P17)*Calculation!I17/Calculation!K16</f>
        <v>25040742.394328065</v>
      </c>
      <c r="S17" s="51">
        <f t="shared" si="0"/>
        <v>8.7667469488569534</v>
      </c>
      <c r="T17" s="51">
        <f t="shared" si="1"/>
        <v>20.186180838489054</v>
      </c>
      <c r="U17" s="51">
        <f t="shared" si="2"/>
        <v>8.7392094332243442</v>
      </c>
      <c r="V17" s="51">
        <f t="shared" si="3"/>
        <v>8.7756924002907706</v>
      </c>
      <c r="W17" s="51">
        <f t="shared" si="4"/>
        <v>8.7650732667502105</v>
      </c>
      <c r="X17" s="51">
        <f xml:space="preserve"> STDEV(U17:W17)*Calculation!I17/Calculation!K16</f>
        <v>1.9047189038804382E-2</v>
      </c>
    </row>
    <row r="18" spans="1:24">
      <c r="A18" s="68">
        <v>14</v>
      </c>
      <c r="B18" s="69">
        <v>80</v>
      </c>
      <c r="C18" s="69">
        <v>1160</v>
      </c>
      <c r="D18" s="70">
        <v>19.333333333333332</v>
      </c>
      <c r="E18" s="32">
        <v>2</v>
      </c>
      <c r="F18" s="32">
        <v>39494</v>
      </c>
      <c r="G18" s="32">
        <v>7</v>
      </c>
      <c r="H18" s="46">
        <f>('Flow cytometer'!F18/'Flow cytometer'!G18)*POWER(10,'Flow cytometer'!E18+2)*10.2</f>
        <v>575484000</v>
      </c>
      <c r="I18" s="32">
        <v>2</v>
      </c>
      <c r="J18" s="32">
        <v>40415</v>
      </c>
      <c r="K18" s="32">
        <v>7</v>
      </c>
      <c r="L18" s="46">
        <f>('Flow cytometer'!J18/'Flow cytometer'!K18)*POWER(10,'Flow cytometer'!I18+2)*10.2</f>
        <v>588904285.71428561</v>
      </c>
      <c r="M18" s="32">
        <v>2</v>
      </c>
      <c r="N18" s="32">
        <v>41712</v>
      </c>
      <c r="O18" s="32">
        <v>7</v>
      </c>
      <c r="P18" s="46">
        <f>('Flow cytometer'!N18/'Flow cytometer'!O18)*POWER(10,'Flow cytometer'!M18+2)*10.2</f>
        <v>607803428.57142854</v>
      </c>
      <c r="Q18" s="49">
        <f>AVERAGE(H18,L18,P18)*Calculation!I18/Calculation!K17</f>
        <v>602204335.06807661</v>
      </c>
      <c r="R18" s="50">
        <f>STDEV(H18,L18,P18)*Calculation!I18/Calculation!K17</f>
        <v>16552298.726354932</v>
      </c>
      <c r="S18" s="51">
        <f t="shared" si="0"/>
        <v>8.7797438775290626</v>
      </c>
      <c r="T18" s="51">
        <f t="shared" si="1"/>
        <v>20.216107372704158</v>
      </c>
      <c r="U18" s="51">
        <f t="shared" si="2"/>
        <v>8.7600332535812644</v>
      </c>
      <c r="V18" s="51">
        <f t="shared" si="3"/>
        <v>8.7700447148822303</v>
      </c>
      <c r="W18" s="51">
        <f t="shared" si="4"/>
        <v>8.7837631455719141</v>
      </c>
      <c r="X18" s="51">
        <f xml:space="preserve"> STDEV(U18:W18)*Calculation!I18/Calculation!K17</f>
        <v>1.2144493652133329E-2</v>
      </c>
    </row>
    <row r="19" spans="1:24">
      <c r="A19" s="68">
        <v>15</v>
      </c>
      <c r="B19" s="69">
        <v>280</v>
      </c>
      <c r="C19" s="69">
        <v>1440</v>
      </c>
      <c r="D19" s="70">
        <v>24</v>
      </c>
      <c r="E19" s="32">
        <v>2</v>
      </c>
      <c r="F19" s="32">
        <v>29643</v>
      </c>
      <c r="G19" s="32">
        <v>7</v>
      </c>
      <c r="H19" s="46">
        <f>('Flow cytometer'!F19/'Flow cytometer'!G19)*POWER(10,'Flow cytometer'!E19+2)*10.2</f>
        <v>431940857.14285707</v>
      </c>
      <c r="I19" s="32">
        <v>2</v>
      </c>
      <c r="J19" s="32">
        <v>32851</v>
      </c>
      <c r="K19" s="32">
        <v>7</v>
      </c>
      <c r="L19" s="46">
        <f>('Flow cytometer'!J19/'Flow cytometer'!K19)*POWER(10,'Flow cytometer'!I19+2)*10.2</f>
        <v>478685999.99999994</v>
      </c>
      <c r="M19" s="32">
        <v>2</v>
      </c>
      <c r="N19" s="32">
        <v>27460</v>
      </c>
      <c r="O19" s="32">
        <v>7</v>
      </c>
      <c r="P19" s="46">
        <f>('Flow cytometer'!N19/'Flow cytometer'!O19)*POWER(10,'Flow cytometer'!M19+2)*10.2</f>
        <v>400131428.57142854</v>
      </c>
      <c r="Q19" s="49">
        <f>AVERAGE(H19,L19,P19)*Calculation!I19/Calculation!K18</f>
        <v>448439127.51384282</v>
      </c>
      <c r="R19" s="50">
        <f>STDEV(H19,L19,P19)*Calculation!I19/Calculation!K18</f>
        <v>40555018.049075931</v>
      </c>
      <c r="S19" s="51">
        <f t="shared" si="0"/>
        <v>8.6517034989318446</v>
      </c>
      <c r="T19" s="51">
        <f t="shared" si="1"/>
        <v>19.92128350564489</v>
      </c>
      <c r="U19" s="51">
        <f t="shared" si="2"/>
        <v>8.6354242857619266</v>
      </c>
      <c r="V19" s="51">
        <f t="shared" si="3"/>
        <v>8.6800507259744126</v>
      </c>
      <c r="W19" s="51">
        <f t="shared" si="4"/>
        <v>8.6022026646483969</v>
      </c>
      <c r="X19" s="51">
        <f xml:space="preserve"> STDEV(U19:W19)*Calculation!I19/Calculation!K18</f>
        <v>4.0092942209853849E-2</v>
      </c>
    </row>
    <row r="20" spans="1:24">
      <c r="A20" s="68">
        <v>16</v>
      </c>
      <c r="B20" s="69">
        <v>360</v>
      </c>
      <c r="C20" s="69">
        <v>1800</v>
      </c>
      <c r="D20" s="70">
        <v>30</v>
      </c>
      <c r="E20" s="32">
        <v>2</v>
      </c>
      <c r="F20" s="32">
        <v>27745</v>
      </c>
      <c r="G20" s="32">
        <v>7</v>
      </c>
      <c r="H20" s="46">
        <f>('Flow cytometer'!F20/'Flow cytometer'!G20)*POWER(10,'Flow cytometer'!E20+2)*10.2</f>
        <v>404284285.71428567</v>
      </c>
      <c r="I20" s="32">
        <v>2</v>
      </c>
      <c r="J20" s="32">
        <v>31224</v>
      </c>
      <c r="K20" s="32">
        <v>7</v>
      </c>
      <c r="L20" s="46">
        <f>('Flow cytometer'!J20/'Flow cytometer'!K20)*POWER(10,'Flow cytometer'!I20+2)*10.2</f>
        <v>454978285.71428567</v>
      </c>
      <c r="M20" s="32">
        <v>2</v>
      </c>
      <c r="N20" s="32">
        <v>24088</v>
      </c>
      <c r="O20" s="32">
        <v>7</v>
      </c>
      <c r="P20" s="46">
        <f>('Flow cytometer'!N20/'Flow cytometer'!O20)*POWER(10,'Flow cytometer'!M20+2)*10.2</f>
        <v>350996571.42857146</v>
      </c>
      <c r="Q20" s="49">
        <f>AVERAGE(H20,L20,P20)*Calculation!I20/Calculation!K19</f>
        <v>414056168.86316621</v>
      </c>
      <c r="R20" s="50">
        <f>STDEV(H20,L20,P20)*Calculation!I20/Calculation!K19</f>
        <v>53367167.274902955</v>
      </c>
      <c r="S20" s="51">
        <f t="shared" ref="S20:S21" si="5">LOG(Q20)</f>
        <v>8.6170592594123931</v>
      </c>
      <c r="T20" s="51">
        <f t="shared" ref="T20:T21" si="6">LN(Q20)</f>
        <v>19.841512196169287</v>
      </c>
      <c r="U20" s="51">
        <f t="shared" si="2"/>
        <v>8.6066868608978453</v>
      </c>
      <c r="V20" s="51">
        <f t="shared" si="3"/>
        <v>8.6579906700208529</v>
      </c>
      <c r="W20" s="51">
        <f t="shared" si="4"/>
        <v>8.5453028742523642</v>
      </c>
      <c r="X20" s="51">
        <f xml:space="preserve"> STDEV(U20:W20)*Calculation!I20/Calculation!K19</f>
        <v>5.7906516800828089E-2</v>
      </c>
    </row>
    <row r="21" spans="1:24">
      <c r="A21" s="68">
        <v>17</v>
      </c>
      <c r="B21" s="69">
        <v>1080</v>
      </c>
      <c r="C21" s="69">
        <v>2880</v>
      </c>
      <c r="D21" s="70">
        <v>48</v>
      </c>
      <c r="E21" s="32">
        <v>2</v>
      </c>
      <c r="F21" s="32">
        <v>26476</v>
      </c>
      <c r="G21" s="32">
        <v>7</v>
      </c>
      <c r="H21" s="46">
        <f>('Flow cytometer'!F21/'Flow cytometer'!G21)*POWER(10,'Flow cytometer'!E21+2)*10.2</f>
        <v>385793142.85714281</v>
      </c>
      <c r="I21" s="32">
        <v>2</v>
      </c>
      <c r="J21" s="32">
        <v>24901</v>
      </c>
      <c r="K21" s="32">
        <v>7</v>
      </c>
      <c r="L21" s="46">
        <f>('Flow cytometer'!J21/'Flow cytometer'!K21)*POWER(10,'Flow cytometer'!I21+2)*10.2</f>
        <v>362843142.85714281</v>
      </c>
      <c r="M21" s="32">
        <v>2</v>
      </c>
      <c r="N21" s="32">
        <v>27662</v>
      </c>
      <c r="O21" s="32">
        <v>7</v>
      </c>
      <c r="P21" s="46">
        <f>('Flow cytometer'!N21/'Flow cytometer'!O21)*POWER(10,'Flow cytometer'!M21+2)*10.2</f>
        <v>403074857.14285713</v>
      </c>
      <c r="Q21" s="49">
        <f>AVERAGE(H21,L21,P21)*Calculation!I21/Calculation!K20</f>
        <v>394520622.36408544</v>
      </c>
      <c r="R21" s="50">
        <f>STDEV(H21,L21,P21)*Calculation!I21/Calculation!K20</f>
        <v>20740442.412030768</v>
      </c>
      <c r="S21" s="51">
        <f t="shared" si="5"/>
        <v>8.5960697095602523</v>
      </c>
      <c r="T21" s="51">
        <f t="shared" si="6"/>
        <v>19.793181971571091</v>
      </c>
      <c r="U21" s="51">
        <f>LOG(H21)</f>
        <v>8.5863545041638272</v>
      </c>
      <c r="V21" s="51">
        <f>LOG(L21)</f>
        <v>8.5597189200386321</v>
      </c>
      <c r="W21" s="51">
        <f>LOG(P21)</f>
        <v>8.6053857087343637</v>
      </c>
      <c r="X21" s="51">
        <f xml:space="preserve"> STDEV(U21:W21)*Calculation!I21/Calculation!K20</f>
        <v>2.3573046402932854E-2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3" sqref="F3:H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88" t="s">
        <v>4</v>
      </c>
      <c r="B1" s="88" t="s">
        <v>118</v>
      </c>
      <c r="C1" s="88" t="s">
        <v>118</v>
      </c>
      <c r="D1" s="88" t="s">
        <v>5</v>
      </c>
      <c r="E1" s="88" t="s">
        <v>19</v>
      </c>
      <c r="F1" s="88" t="s">
        <v>24</v>
      </c>
      <c r="G1" s="85" t="s">
        <v>25</v>
      </c>
      <c r="H1" s="82" t="s">
        <v>26</v>
      </c>
      <c r="I1" s="4" t="s">
        <v>27</v>
      </c>
      <c r="J1" s="55" t="s">
        <v>27</v>
      </c>
    </row>
    <row r="2" spans="1:10">
      <c r="A2" s="89"/>
      <c r="B2" s="89"/>
      <c r="C2" s="89"/>
      <c r="D2" s="89"/>
      <c r="E2" s="89"/>
      <c r="F2" s="89"/>
      <c r="G2" s="85"/>
      <c r="H2" s="82"/>
      <c r="I2" s="5" t="s">
        <v>28</v>
      </c>
      <c r="J2" s="56" t="s">
        <v>23</v>
      </c>
    </row>
    <row r="3" spans="1:10">
      <c r="A3" s="65" t="s">
        <v>6</v>
      </c>
      <c r="B3" s="66">
        <v>-10</v>
      </c>
      <c r="C3" s="66">
        <v>-10</v>
      </c>
      <c r="D3" s="67">
        <v>-0.16666666666666666</v>
      </c>
      <c r="E3" s="41">
        <v>1</v>
      </c>
      <c r="F3" s="52">
        <v>9.4E-2</v>
      </c>
      <c r="G3" s="52">
        <v>9.4E-2</v>
      </c>
      <c r="H3" s="52">
        <v>9.4E-2</v>
      </c>
      <c r="I3" s="53">
        <f>E3*(AVERAGE(F3:H3)*1.6007-0.0118)</f>
        <v>0.13866580000000001</v>
      </c>
      <c r="J3" s="53">
        <f>E3*(STDEV(F3:H3)*1.6007)</f>
        <v>2.7206696834821082E-17</v>
      </c>
    </row>
    <row r="4" spans="1:10">
      <c r="A4" s="68">
        <v>0</v>
      </c>
      <c r="B4" s="69">
        <v>10</v>
      </c>
      <c r="C4" s="69">
        <v>10</v>
      </c>
      <c r="D4" s="70">
        <v>0.16666666666666666</v>
      </c>
      <c r="E4" s="41">
        <v>1</v>
      </c>
      <c r="F4" s="52">
        <v>0.11</v>
      </c>
      <c r="G4" s="52">
        <v>0.11</v>
      </c>
      <c r="H4" s="52">
        <v>0.11</v>
      </c>
      <c r="I4" s="53">
        <f>E4*(AVERAGE(F4:H4)*1.6007-0.0118)</f>
        <v>0.16427700000000001</v>
      </c>
      <c r="J4" s="53">
        <f t="shared" ref="J4:J18" si="0">E4*(STDEV(F4:H4)*1.6007)</f>
        <v>0</v>
      </c>
    </row>
    <row r="5" spans="1:10">
      <c r="A5" s="68">
        <v>1</v>
      </c>
      <c r="B5" s="69">
        <v>110</v>
      </c>
      <c r="C5" s="69">
        <v>120</v>
      </c>
      <c r="D5" s="70">
        <v>2</v>
      </c>
      <c r="E5" s="41">
        <v>1</v>
      </c>
      <c r="F5" s="52">
        <v>0.13400000000000001</v>
      </c>
      <c r="G5" s="52">
        <v>0.13400000000000001</v>
      </c>
      <c r="H5" s="52">
        <v>0.13400000000000001</v>
      </c>
      <c r="I5" s="53">
        <f t="shared" ref="I5:I19" si="1">E5*(AVERAGE(F5:H5)*1.6007-0.0118)</f>
        <v>0.20269380000000001</v>
      </c>
      <c r="J5" s="53">
        <f t="shared" si="0"/>
        <v>0</v>
      </c>
    </row>
    <row r="6" spans="1:10">
      <c r="A6" s="68">
        <v>2</v>
      </c>
      <c r="B6" s="69">
        <v>80</v>
      </c>
      <c r="C6" s="69">
        <v>200</v>
      </c>
      <c r="D6" s="70">
        <v>3.3333333333333335</v>
      </c>
      <c r="E6" s="41">
        <v>1</v>
      </c>
      <c r="F6" s="52">
        <v>0.17100000000000001</v>
      </c>
      <c r="G6" s="52">
        <v>0.17100000000000001</v>
      </c>
      <c r="H6" s="52">
        <v>0.17100000000000001</v>
      </c>
      <c r="I6" s="53">
        <f t="shared" si="1"/>
        <v>0.26191970000000003</v>
      </c>
      <c r="J6" s="53">
        <f t="shared" si="0"/>
        <v>0</v>
      </c>
    </row>
    <row r="7" spans="1:10">
      <c r="A7" s="68">
        <v>3</v>
      </c>
      <c r="B7" s="69">
        <v>80</v>
      </c>
      <c r="C7" s="69">
        <v>280</v>
      </c>
      <c r="D7" s="70">
        <v>4.666666666666667</v>
      </c>
      <c r="E7" s="41">
        <v>1</v>
      </c>
      <c r="F7" s="52">
        <v>0.20399999999999999</v>
      </c>
      <c r="G7" s="52">
        <v>0.20399999999999999</v>
      </c>
      <c r="H7" s="52">
        <v>0.20399999999999999</v>
      </c>
      <c r="I7" s="53">
        <f t="shared" si="1"/>
        <v>0.31474279999999999</v>
      </c>
      <c r="J7" s="53">
        <f t="shared" si="0"/>
        <v>0</v>
      </c>
    </row>
    <row r="8" spans="1:10">
      <c r="A8" s="68">
        <v>4</v>
      </c>
      <c r="B8" s="69">
        <v>80</v>
      </c>
      <c r="C8" s="69">
        <v>360</v>
      </c>
      <c r="D8" s="70">
        <v>6</v>
      </c>
      <c r="E8" s="41">
        <v>1</v>
      </c>
      <c r="F8" s="52">
        <v>0.218</v>
      </c>
      <c r="G8" s="52">
        <v>0.218</v>
      </c>
      <c r="H8" s="52">
        <v>0.218</v>
      </c>
      <c r="I8" s="53">
        <f t="shared" si="1"/>
        <v>0.33715260000000002</v>
      </c>
      <c r="J8" s="53">
        <f t="shared" si="0"/>
        <v>0</v>
      </c>
    </row>
    <row r="9" spans="1:10">
      <c r="A9" s="68">
        <v>5</v>
      </c>
      <c r="B9" s="69">
        <v>80</v>
      </c>
      <c r="C9" s="69">
        <v>440</v>
      </c>
      <c r="D9" s="70">
        <v>7.333333333333333</v>
      </c>
      <c r="E9" s="41">
        <v>1</v>
      </c>
      <c r="F9" s="52">
        <v>0.23499999999999999</v>
      </c>
      <c r="G9" s="52">
        <v>0.23499999999999999</v>
      </c>
      <c r="H9" s="52">
        <v>0.23499999999999999</v>
      </c>
      <c r="I9" s="53">
        <f t="shared" si="1"/>
        <v>0.36436449999999998</v>
      </c>
      <c r="J9" s="53">
        <f t="shared" si="0"/>
        <v>0</v>
      </c>
    </row>
    <row r="10" spans="1:10">
      <c r="A10" s="68">
        <v>6</v>
      </c>
      <c r="B10" s="69">
        <v>80</v>
      </c>
      <c r="C10" s="69">
        <v>520</v>
      </c>
      <c r="D10" s="70">
        <v>8.6666666666666661</v>
      </c>
      <c r="E10" s="41">
        <v>1</v>
      </c>
      <c r="F10" s="52">
        <v>0.25600000000000001</v>
      </c>
      <c r="G10" s="52">
        <v>0.25600000000000001</v>
      </c>
      <c r="H10" s="52">
        <v>0.25600000000000001</v>
      </c>
      <c r="I10" s="53">
        <f t="shared" si="1"/>
        <v>0.39797920000000003</v>
      </c>
      <c r="J10" s="53">
        <f t="shared" si="0"/>
        <v>0</v>
      </c>
    </row>
    <row r="11" spans="1:10">
      <c r="A11" s="68">
        <v>7</v>
      </c>
      <c r="B11" s="69">
        <v>80</v>
      </c>
      <c r="C11" s="69">
        <v>600</v>
      </c>
      <c r="D11" s="70">
        <v>10</v>
      </c>
      <c r="E11" s="41">
        <v>1</v>
      </c>
      <c r="F11" s="52">
        <v>0.29599999999999999</v>
      </c>
      <c r="G11" s="52">
        <v>0.29599999999999999</v>
      </c>
      <c r="H11" s="52">
        <v>0.29599999999999999</v>
      </c>
      <c r="I11" s="53">
        <f t="shared" si="1"/>
        <v>0.46200720000000001</v>
      </c>
      <c r="J11" s="53">
        <f t="shared" si="0"/>
        <v>0</v>
      </c>
    </row>
    <row r="12" spans="1:10">
      <c r="A12" s="68">
        <v>8</v>
      </c>
      <c r="B12" s="69">
        <v>80</v>
      </c>
      <c r="C12" s="69">
        <v>680</v>
      </c>
      <c r="D12" s="70">
        <v>11.333333333333334</v>
      </c>
      <c r="E12" s="41">
        <v>1</v>
      </c>
      <c r="F12" s="52">
        <v>0.36199999999999999</v>
      </c>
      <c r="G12" s="52">
        <v>0.36199999999999999</v>
      </c>
      <c r="H12" s="52">
        <v>0.36199999999999999</v>
      </c>
      <c r="I12" s="53">
        <f t="shared" si="1"/>
        <v>0.56765339999999986</v>
      </c>
      <c r="J12" s="53">
        <f t="shared" si="0"/>
        <v>1.0882678733928433E-16</v>
      </c>
    </row>
    <row r="13" spans="1:10">
      <c r="A13" s="68">
        <v>9</v>
      </c>
      <c r="B13" s="69">
        <v>80</v>
      </c>
      <c r="C13" s="69">
        <v>760</v>
      </c>
      <c r="D13" s="70">
        <v>12.666666666666666</v>
      </c>
      <c r="E13" s="41">
        <v>10</v>
      </c>
      <c r="F13" s="52">
        <v>6.0999999999999999E-2</v>
      </c>
      <c r="G13" s="52">
        <v>7.6999999999999999E-2</v>
      </c>
      <c r="H13" s="52">
        <v>6.6000000000000003E-2</v>
      </c>
      <c r="I13" s="53">
        <f t="shared" si="1"/>
        <v>0.97047600000000001</v>
      </c>
      <c r="J13" s="53">
        <f t="shared" si="0"/>
        <v>0.1310229418193623</v>
      </c>
    </row>
    <row r="14" spans="1:10">
      <c r="A14" s="68">
        <v>10</v>
      </c>
      <c r="B14" s="69">
        <v>80</v>
      </c>
      <c r="C14" s="69">
        <v>840</v>
      </c>
      <c r="D14" s="70">
        <v>14</v>
      </c>
      <c r="E14" s="41">
        <v>10</v>
      </c>
      <c r="F14" s="52">
        <v>9.7000000000000003E-2</v>
      </c>
      <c r="G14" s="52">
        <v>0.10299999999999999</v>
      </c>
      <c r="H14" s="52">
        <v>8.8999999999999996E-2</v>
      </c>
      <c r="I14" s="53">
        <f t="shared" si="1"/>
        <v>1.4240076666666668</v>
      </c>
      <c r="J14" s="53">
        <f t="shared" si="0"/>
        <v>0.11242947308127585</v>
      </c>
    </row>
    <row r="15" spans="1:10">
      <c r="A15" s="68">
        <v>11</v>
      </c>
      <c r="B15" s="69">
        <v>80</v>
      </c>
      <c r="C15" s="69">
        <v>920</v>
      </c>
      <c r="D15" s="70">
        <v>15.333333333333334</v>
      </c>
      <c r="E15" s="41">
        <v>10</v>
      </c>
      <c r="F15" s="52">
        <v>0.13900000000000001</v>
      </c>
      <c r="G15" s="52">
        <v>0.13800000000000001</v>
      </c>
      <c r="H15" s="52">
        <v>0.13800000000000001</v>
      </c>
      <c r="I15" s="53">
        <f t="shared" si="1"/>
        <v>2.0963016666666667</v>
      </c>
      <c r="J15" s="53">
        <f t="shared" si="0"/>
        <v>9.241645758918348E-3</v>
      </c>
    </row>
    <row r="16" spans="1:10">
      <c r="A16" s="68">
        <v>12</v>
      </c>
      <c r="B16" s="69">
        <v>80</v>
      </c>
      <c r="C16" s="69">
        <v>1000</v>
      </c>
      <c r="D16" s="70">
        <v>16.666666666666668</v>
      </c>
      <c r="E16" s="41">
        <v>10</v>
      </c>
      <c r="F16" s="52">
        <v>0.16900000000000001</v>
      </c>
      <c r="G16" s="52">
        <v>0.16900000000000001</v>
      </c>
      <c r="H16" s="52">
        <v>0.17299999999999999</v>
      </c>
      <c r="I16" s="53">
        <f t="shared" si="1"/>
        <v>2.608525666666667</v>
      </c>
      <c r="J16" s="53">
        <f t="shared" si="0"/>
        <v>3.6966583035673142E-2</v>
      </c>
    </row>
    <row r="17" spans="1:10">
      <c r="A17" s="68">
        <v>13</v>
      </c>
      <c r="B17" s="69">
        <v>80</v>
      </c>
      <c r="C17" s="69">
        <v>1080</v>
      </c>
      <c r="D17" s="70">
        <v>18</v>
      </c>
      <c r="E17" s="41">
        <v>10</v>
      </c>
      <c r="F17" s="52">
        <v>0.20200000000000001</v>
      </c>
      <c r="G17" s="52">
        <v>0.20499999999999999</v>
      </c>
      <c r="H17" s="52">
        <v>0.19900000000000001</v>
      </c>
      <c r="I17" s="53">
        <f t="shared" si="1"/>
        <v>3.1154140000000008</v>
      </c>
      <c r="J17" s="53">
        <f t="shared" si="0"/>
        <v>4.8020999999999828E-2</v>
      </c>
    </row>
    <row r="18" spans="1:10">
      <c r="A18" s="68">
        <v>14</v>
      </c>
      <c r="B18" s="69">
        <v>80</v>
      </c>
      <c r="C18" s="69">
        <v>1160</v>
      </c>
      <c r="D18" s="70">
        <v>19.333333333333332</v>
      </c>
      <c r="E18" s="41">
        <v>10</v>
      </c>
      <c r="F18" s="52">
        <v>0.24</v>
      </c>
      <c r="G18" s="52">
        <v>0.248</v>
      </c>
      <c r="H18" s="52">
        <v>0.24299999999999999</v>
      </c>
      <c r="I18" s="53">
        <f t="shared" si="1"/>
        <v>3.7823723333333339</v>
      </c>
      <c r="J18" s="53">
        <f t="shared" si="0"/>
        <v>6.4691520312428433E-2</v>
      </c>
    </row>
    <row r="19" spans="1:10">
      <c r="A19" s="68">
        <v>15</v>
      </c>
      <c r="B19" s="69">
        <v>280</v>
      </c>
      <c r="C19" s="69">
        <v>1440</v>
      </c>
      <c r="D19" s="70">
        <v>24</v>
      </c>
      <c r="E19" s="41">
        <v>10</v>
      </c>
      <c r="F19" s="52">
        <v>0.25700000000000001</v>
      </c>
      <c r="G19" s="52">
        <v>0.254</v>
      </c>
      <c r="H19" s="52">
        <v>0.26300000000000001</v>
      </c>
      <c r="I19" s="53">
        <f t="shared" si="1"/>
        <v>4.0118060000000009</v>
      </c>
      <c r="J19" s="53">
        <f>E19*(STDEV(F19:H19)*1.6007)</f>
        <v>7.3353289149158202E-2</v>
      </c>
    </row>
    <row r="20" spans="1:10">
      <c r="A20" s="68">
        <v>16</v>
      </c>
      <c r="B20" s="69">
        <v>360</v>
      </c>
      <c r="C20" s="69">
        <v>1800</v>
      </c>
      <c r="D20" s="70">
        <v>30</v>
      </c>
      <c r="E20" s="41">
        <v>10</v>
      </c>
      <c r="F20" s="52">
        <v>0.22</v>
      </c>
      <c r="G20" s="52">
        <v>0.222</v>
      </c>
      <c r="H20" s="52">
        <v>0.23400000000000001</v>
      </c>
      <c r="I20" s="53">
        <f t="shared" ref="I20:I21" si="2">E20*(AVERAGE(F20:H20)*1.6007-0.0118)</f>
        <v>3.4889106666666674</v>
      </c>
      <c r="J20" s="53">
        <f t="shared" ref="J20:J21" si="3">E20*(STDEV(F20:H20)*1.6007)</f>
        <v>0.12120304785496674</v>
      </c>
    </row>
    <row r="21" spans="1:10">
      <c r="A21" s="68">
        <v>17</v>
      </c>
      <c r="B21" s="69">
        <v>1080</v>
      </c>
      <c r="C21" s="69">
        <v>2880</v>
      </c>
      <c r="D21" s="70">
        <v>48</v>
      </c>
      <c r="E21" s="41">
        <v>10</v>
      </c>
      <c r="F21" s="52">
        <v>0.153</v>
      </c>
      <c r="G21" s="52">
        <v>0.161</v>
      </c>
      <c r="H21" s="52">
        <v>0.16200000000000001</v>
      </c>
      <c r="I21" s="53">
        <f t="shared" si="2"/>
        <v>2.421777333333333</v>
      </c>
      <c r="J21" s="53">
        <f t="shared" si="3"/>
        <v>7.8960655977096242E-2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J1" workbookViewId="0">
      <selection activeCell="D3" sqref="D3:D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88" t="s">
        <v>4</v>
      </c>
      <c r="B1" s="88" t="s">
        <v>118</v>
      </c>
      <c r="C1" s="88" t="s">
        <v>118</v>
      </c>
      <c r="D1" s="88" t="s">
        <v>5</v>
      </c>
      <c r="E1" s="4" t="s">
        <v>29</v>
      </c>
      <c r="F1" s="4" t="s">
        <v>2</v>
      </c>
      <c r="G1" s="4" t="s">
        <v>32</v>
      </c>
    </row>
    <row r="2" spans="1:7">
      <c r="A2" s="89"/>
      <c r="B2" s="89"/>
      <c r="C2" s="89"/>
      <c r="D2" s="89"/>
      <c r="E2" s="5" t="s">
        <v>30</v>
      </c>
      <c r="F2" s="5" t="s">
        <v>31</v>
      </c>
      <c r="G2" s="5" t="s">
        <v>33</v>
      </c>
    </row>
    <row r="3" spans="1:7">
      <c r="A3" s="65" t="s">
        <v>6</v>
      </c>
      <c r="B3" s="66">
        <v>-10</v>
      </c>
      <c r="C3" s="66">
        <v>-10</v>
      </c>
      <c r="D3" s="67"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68">
        <v>0</v>
      </c>
      <c r="B4" s="69">
        <v>10</v>
      </c>
      <c r="C4" s="69">
        <v>10</v>
      </c>
      <c r="D4" s="70"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68">
        <v>1</v>
      </c>
      <c r="B5" s="69">
        <v>110</v>
      </c>
      <c r="C5" s="69">
        <v>120</v>
      </c>
      <c r="D5" s="70">
        <v>2</v>
      </c>
      <c r="E5" s="1"/>
      <c r="F5" s="1"/>
      <c r="G5" s="1" t="e">
        <f>(F5-$C$23)/E5*1000*Calculation!I6/Calculation!K5</f>
        <v>#DIV/0!</v>
      </c>
    </row>
    <row r="6" spans="1:7">
      <c r="A6" s="68">
        <v>2</v>
      </c>
      <c r="B6" s="69">
        <v>80</v>
      </c>
      <c r="C6" s="69">
        <v>200</v>
      </c>
      <c r="D6" s="70"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68">
        <v>3</v>
      </c>
      <c r="B7" s="69">
        <v>80</v>
      </c>
      <c r="C7" s="69">
        <v>280</v>
      </c>
      <c r="D7" s="70">
        <v>4.666666666666667</v>
      </c>
      <c r="E7" s="1"/>
      <c r="F7" s="1"/>
      <c r="G7" s="1" t="e">
        <f>(F7-$C$23)/E7*1000*Calculation!I8/Calculation!K7</f>
        <v>#DIV/0!</v>
      </c>
    </row>
    <row r="8" spans="1:7">
      <c r="A8" s="68">
        <v>4</v>
      </c>
      <c r="B8" s="69">
        <v>80</v>
      </c>
      <c r="C8" s="69">
        <v>360</v>
      </c>
      <c r="D8" s="70">
        <v>6</v>
      </c>
      <c r="E8" s="1"/>
      <c r="F8" s="1"/>
      <c r="G8" s="1" t="e">
        <f>(F8-$C$23)/E8*1000*Calculation!I9/Calculation!K8</f>
        <v>#DIV/0!</v>
      </c>
    </row>
    <row r="9" spans="1:7">
      <c r="A9" s="68">
        <v>5</v>
      </c>
      <c r="B9" s="69">
        <v>80</v>
      </c>
      <c r="C9" s="69">
        <v>440</v>
      </c>
      <c r="D9" s="70"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68">
        <v>6</v>
      </c>
      <c r="B10" s="69">
        <v>80</v>
      </c>
      <c r="C10" s="69">
        <v>520</v>
      </c>
      <c r="D10" s="70"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68">
        <v>7</v>
      </c>
      <c r="B11" s="69">
        <v>80</v>
      </c>
      <c r="C11" s="69">
        <v>600</v>
      </c>
      <c r="D11" s="70">
        <v>10</v>
      </c>
      <c r="E11" s="1"/>
      <c r="F11" s="1"/>
      <c r="G11" s="1" t="e">
        <f>(F11-$C$23)/E11*1000*Calculation!I12/Calculation!K11</f>
        <v>#DIV/0!</v>
      </c>
    </row>
    <row r="12" spans="1:7">
      <c r="A12" s="68">
        <v>8</v>
      </c>
      <c r="B12" s="69">
        <v>80</v>
      </c>
      <c r="C12" s="69">
        <v>680</v>
      </c>
      <c r="D12" s="70"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68">
        <v>9</v>
      </c>
      <c r="B13" s="69">
        <v>80</v>
      </c>
      <c r="C13" s="69">
        <v>760</v>
      </c>
      <c r="D13" s="70">
        <v>12.666666666666666</v>
      </c>
      <c r="E13" s="38"/>
      <c r="F13" s="38"/>
      <c r="G13" s="38" t="e">
        <f>(F13-$C$23)/E13*1000*Calculation!I14/Calculation!K13</f>
        <v>#DIV/0!</v>
      </c>
    </row>
    <row r="14" spans="1:7">
      <c r="A14" s="68">
        <v>10</v>
      </c>
      <c r="B14" s="69">
        <v>80</v>
      </c>
      <c r="C14" s="69">
        <v>840</v>
      </c>
      <c r="D14" s="70">
        <v>14</v>
      </c>
      <c r="E14" s="38"/>
      <c r="F14" s="38"/>
      <c r="G14" s="38" t="e">
        <f>(F14-$C$23)/E14*1000*Calculation!I15/Calculation!K14</f>
        <v>#DIV/0!</v>
      </c>
    </row>
    <row r="15" spans="1:7">
      <c r="A15" s="68">
        <v>11</v>
      </c>
      <c r="B15" s="69">
        <v>80</v>
      </c>
      <c r="C15" s="69">
        <v>920</v>
      </c>
      <c r="D15" s="70">
        <v>15.333333333333334</v>
      </c>
      <c r="E15" s="38"/>
      <c r="F15" s="38"/>
      <c r="G15" s="38" t="e">
        <f>(F15-$C$23)/E15*1000*Calculation!I16/Calculation!K15</f>
        <v>#DIV/0!</v>
      </c>
    </row>
    <row r="16" spans="1:7">
      <c r="A16" s="68">
        <v>12</v>
      </c>
      <c r="B16" s="69">
        <v>80</v>
      </c>
      <c r="C16" s="69">
        <v>1000</v>
      </c>
      <c r="D16" s="70">
        <v>16.666666666666668</v>
      </c>
      <c r="E16" s="38"/>
      <c r="F16" s="38"/>
      <c r="G16" s="38" t="e">
        <f>(F16-$C$23)/E16*1000*Calculation!I17/Calculation!K16</f>
        <v>#DIV/0!</v>
      </c>
    </row>
    <row r="17" spans="1:7" ht="15" customHeight="1">
      <c r="A17" s="68">
        <v>13</v>
      </c>
      <c r="B17" s="69">
        <v>80</v>
      </c>
      <c r="C17" s="69">
        <v>1080</v>
      </c>
      <c r="D17" s="70">
        <v>18</v>
      </c>
      <c r="E17" s="38"/>
      <c r="F17" s="38"/>
      <c r="G17" s="38" t="e">
        <f>(F17-$C$23)/E17*1000*Calculation!I18/Calculation!K17</f>
        <v>#DIV/0!</v>
      </c>
    </row>
    <row r="18" spans="1:7">
      <c r="A18" s="68">
        <v>14</v>
      </c>
      <c r="B18" s="69">
        <v>80</v>
      </c>
      <c r="C18" s="69">
        <v>1160</v>
      </c>
      <c r="D18" s="70">
        <v>19.333333333333332</v>
      </c>
      <c r="E18" s="38"/>
      <c r="F18" s="38"/>
      <c r="G18" s="38" t="e">
        <f>(F18-$C$23)/E18*1000*Calculation!I19/Calculation!K18</f>
        <v>#DIV/0!</v>
      </c>
    </row>
    <row r="19" spans="1:7">
      <c r="A19" s="68">
        <v>15</v>
      </c>
      <c r="B19" s="69">
        <v>280</v>
      </c>
      <c r="C19" s="69">
        <v>1440</v>
      </c>
      <c r="D19" s="70">
        <v>24</v>
      </c>
      <c r="E19" s="41"/>
      <c r="F19" s="41"/>
      <c r="G19" s="41" t="e">
        <f>(F19-$C$23)/E19*1000*Calculation!I22/Calculation!K19</f>
        <v>#DIV/0!</v>
      </c>
    </row>
    <row r="20" spans="1:7">
      <c r="A20" s="68">
        <v>16</v>
      </c>
      <c r="B20" s="69">
        <v>360</v>
      </c>
      <c r="C20" s="69">
        <v>1800</v>
      </c>
      <c r="D20" s="70">
        <v>30</v>
      </c>
      <c r="E20" s="41"/>
      <c r="F20" s="41"/>
      <c r="G20" s="41" t="e">
        <f>(F20-$C$23)/E20*1000*Calculation!I23/Calculation!K20</f>
        <v>#DIV/0!</v>
      </c>
    </row>
    <row r="21" spans="1:7">
      <c r="A21" s="68">
        <v>17</v>
      </c>
      <c r="B21" s="69">
        <v>1080</v>
      </c>
      <c r="C21" s="69">
        <v>2880</v>
      </c>
      <c r="D21" s="70">
        <v>48</v>
      </c>
      <c r="E21" s="41"/>
      <c r="F21" s="41"/>
      <c r="G21" s="41" t="e">
        <f>(F21-$C$23)/E21*1000*Calculation!I24/Calculation!K21</f>
        <v>#DIV/0!</v>
      </c>
    </row>
    <row r="23" spans="1:7">
      <c r="A23" s="97" t="s">
        <v>3</v>
      </c>
      <c r="B23" s="98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10.1640625" bestFit="1" customWidth="1"/>
    <col min="10" max="10" width="12" bestFit="1" customWidth="1"/>
    <col min="11" max="11" width="8.5" customWidth="1"/>
  </cols>
  <sheetData>
    <row r="1" spans="1:10">
      <c r="A1" s="24" t="s">
        <v>50</v>
      </c>
      <c r="B1" s="12">
        <v>69.5</v>
      </c>
      <c r="C1" s="27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85" t="s">
        <v>5</v>
      </c>
      <c r="B3" s="85" t="s">
        <v>36</v>
      </c>
      <c r="C3" s="85"/>
      <c r="D3" s="85" t="s">
        <v>52</v>
      </c>
      <c r="E3" s="85"/>
      <c r="F3" s="85"/>
      <c r="G3" s="24" t="s">
        <v>53</v>
      </c>
    </row>
    <row r="4" spans="1:10">
      <c r="A4" s="85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81">
        <v>-0.16666666666666666</v>
      </c>
      <c r="J5" t="s">
        <v>156</v>
      </c>
    </row>
    <row r="6" spans="1:10">
      <c r="A6" s="12">
        <v>0.5</v>
      </c>
      <c r="B6" s="12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81">
        <v>0.16666666666666666</v>
      </c>
      <c r="J6" t="s">
        <v>157</v>
      </c>
    </row>
    <row r="7" spans="1:10">
      <c r="A7" s="12">
        <v>1</v>
      </c>
      <c r="B7" s="12">
        <v>0</v>
      </c>
      <c r="C7" s="12">
        <f t="shared" si="0"/>
        <v>0</v>
      </c>
      <c r="D7" s="12">
        <f t="shared" ref="D7:D69" si="1">C7/1000*$B$1</f>
        <v>0</v>
      </c>
      <c r="E7" s="12">
        <f t="shared" ref="E7:E69" si="2">D7/22.4</f>
        <v>0</v>
      </c>
      <c r="F7" s="12">
        <f>E7/Calculation!K$4*1000</f>
        <v>0</v>
      </c>
      <c r="G7" s="12">
        <f t="shared" ref="G7:G70" si="3">G6+(F7+F6)/2*30</f>
        <v>0</v>
      </c>
      <c r="I7" s="81">
        <v>2</v>
      </c>
      <c r="J7" t="s">
        <v>158</v>
      </c>
    </row>
    <row r="8" spans="1:10">
      <c r="A8" s="12">
        <v>1.5</v>
      </c>
      <c r="B8" s="12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0</v>
      </c>
      <c r="I8" s="81">
        <v>3.3333333333333335</v>
      </c>
      <c r="J8" t="s">
        <v>159</v>
      </c>
    </row>
    <row r="9" spans="1:10">
      <c r="A9" s="12">
        <v>2</v>
      </c>
      <c r="B9" s="12">
        <v>0</v>
      </c>
      <c r="C9" s="12">
        <f t="shared" si="0"/>
        <v>0</v>
      </c>
      <c r="D9" s="12">
        <f t="shared" si="1"/>
        <v>0</v>
      </c>
      <c r="E9" s="12">
        <f t="shared" si="2"/>
        <v>0</v>
      </c>
      <c r="F9" s="12">
        <f>E9/Calculation!K$5*1000</f>
        <v>0</v>
      </c>
      <c r="G9" s="12">
        <f t="shared" si="3"/>
        <v>0</v>
      </c>
      <c r="I9" s="81">
        <v>4.666666666666667</v>
      </c>
      <c r="J9" t="s">
        <v>160</v>
      </c>
    </row>
    <row r="10" spans="1:10">
      <c r="A10" s="12">
        <v>2.5</v>
      </c>
      <c r="B10" s="12">
        <v>0</v>
      </c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0</v>
      </c>
      <c r="I10" s="81">
        <v>6</v>
      </c>
      <c r="J10" t="s">
        <v>161</v>
      </c>
    </row>
    <row r="11" spans="1:10">
      <c r="A11" s="12">
        <v>3</v>
      </c>
      <c r="B11" s="12">
        <v>0</v>
      </c>
      <c r="C11" s="12">
        <f t="shared" si="0"/>
        <v>0</v>
      </c>
      <c r="D11" s="12">
        <f t="shared" si="1"/>
        <v>0</v>
      </c>
      <c r="E11" s="12">
        <f t="shared" si="2"/>
        <v>0</v>
      </c>
      <c r="F11" s="12">
        <f>E11/Calculation!K$5*1000</f>
        <v>0</v>
      </c>
      <c r="G11" s="12">
        <f t="shared" si="3"/>
        <v>0</v>
      </c>
      <c r="I11" s="81">
        <v>7.333333333333333</v>
      </c>
      <c r="J11" t="s">
        <v>162</v>
      </c>
    </row>
    <row r="12" spans="1:10">
      <c r="A12" s="12">
        <v>3.5</v>
      </c>
      <c r="B12" s="12">
        <v>0</v>
      </c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0</v>
      </c>
      <c r="I12" s="81">
        <v>8.6666666666666661</v>
      </c>
      <c r="J12" t="s">
        <v>163</v>
      </c>
    </row>
    <row r="13" spans="1:10">
      <c r="A13" s="12">
        <v>4</v>
      </c>
      <c r="B13" s="12">
        <v>0</v>
      </c>
      <c r="C13" s="12">
        <f t="shared" si="0"/>
        <v>0</v>
      </c>
      <c r="D13" s="12">
        <f t="shared" si="1"/>
        <v>0</v>
      </c>
      <c r="E13" s="12">
        <f t="shared" si="2"/>
        <v>0</v>
      </c>
      <c r="F13" s="12">
        <f>E13/Calculation!K$6*1000</f>
        <v>0</v>
      </c>
      <c r="G13" s="12">
        <f t="shared" si="3"/>
        <v>0</v>
      </c>
      <c r="I13" s="81">
        <v>10</v>
      </c>
      <c r="J13" t="s">
        <v>164</v>
      </c>
    </row>
    <row r="14" spans="1:10">
      <c r="A14" s="12">
        <v>4.5</v>
      </c>
      <c r="B14" s="12">
        <v>0</v>
      </c>
      <c r="C14" s="12">
        <f t="shared" si="0"/>
        <v>0</v>
      </c>
      <c r="D14" s="12">
        <f t="shared" si="1"/>
        <v>0</v>
      </c>
      <c r="E14" s="12">
        <f t="shared" si="2"/>
        <v>0</v>
      </c>
      <c r="F14" s="12">
        <f>E14/Calculation!K$6*1000</f>
        <v>0</v>
      </c>
      <c r="G14" s="12">
        <f t="shared" si="3"/>
        <v>0</v>
      </c>
      <c r="I14" s="81">
        <v>11.333333333333334</v>
      </c>
      <c r="J14" t="s">
        <v>165</v>
      </c>
    </row>
    <row r="15" spans="1:10">
      <c r="A15" s="12">
        <v>5</v>
      </c>
      <c r="B15" s="12">
        <v>0</v>
      </c>
      <c r="C15" s="12">
        <f t="shared" si="0"/>
        <v>0</v>
      </c>
      <c r="D15" s="12">
        <f t="shared" si="1"/>
        <v>0</v>
      </c>
      <c r="E15" s="12">
        <f t="shared" si="2"/>
        <v>0</v>
      </c>
      <c r="F15" s="12">
        <f>E15/Calculation!K$7*1000</f>
        <v>0</v>
      </c>
      <c r="G15" s="12">
        <f t="shared" si="3"/>
        <v>0</v>
      </c>
      <c r="I15" s="81">
        <v>12.666666666666666</v>
      </c>
      <c r="J15" t="s">
        <v>166</v>
      </c>
    </row>
    <row r="16" spans="1:10">
      <c r="A16" s="12">
        <v>5.5</v>
      </c>
      <c r="B16" s="12">
        <v>0</v>
      </c>
      <c r="C16" s="12">
        <f t="shared" si="0"/>
        <v>0</v>
      </c>
      <c r="D16" s="12">
        <f t="shared" si="1"/>
        <v>0</v>
      </c>
      <c r="E16" s="12">
        <f t="shared" si="2"/>
        <v>0</v>
      </c>
      <c r="F16" s="12">
        <f>E16/Calculation!K$7*1000</f>
        <v>0</v>
      </c>
      <c r="G16" s="12">
        <f t="shared" si="3"/>
        <v>0</v>
      </c>
      <c r="I16" s="81">
        <v>14</v>
      </c>
      <c r="J16" t="s">
        <v>167</v>
      </c>
    </row>
    <row r="17" spans="1:10">
      <c r="A17" s="12">
        <v>6</v>
      </c>
      <c r="B17" s="12">
        <v>0</v>
      </c>
      <c r="C17" s="12">
        <f t="shared" si="0"/>
        <v>0</v>
      </c>
      <c r="D17" s="12">
        <f t="shared" si="1"/>
        <v>0</v>
      </c>
      <c r="E17" s="12">
        <f t="shared" si="2"/>
        <v>0</v>
      </c>
      <c r="F17" s="12">
        <f>E17/Calculation!K$8*1000</f>
        <v>0</v>
      </c>
      <c r="G17" s="12">
        <f t="shared" si="3"/>
        <v>0</v>
      </c>
      <c r="I17" s="81">
        <v>15.333333333333334</v>
      </c>
      <c r="J17" t="s">
        <v>168</v>
      </c>
    </row>
    <row r="18" spans="1:10">
      <c r="A18" s="12">
        <v>6.5</v>
      </c>
      <c r="B18" s="12">
        <v>0</v>
      </c>
      <c r="C18" s="12">
        <f t="shared" si="0"/>
        <v>0</v>
      </c>
      <c r="D18" s="12">
        <f t="shared" si="1"/>
        <v>0</v>
      </c>
      <c r="E18" s="12">
        <f t="shared" si="2"/>
        <v>0</v>
      </c>
      <c r="F18" s="12">
        <f>E18/Calculation!K$8*1000</f>
        <v>0</v>
      </c>
      <c r="G18" s="12">
        <f t="shared" si="3"/>
        <v>0</v>
      </c>
      <c r="I18" s="81">
        <v>16.666666666666668</v>
      </c>
      <c r="J18" t="s">
        <v>169</v>
      </c>
    </row>
    <row r="19" spans="1:10">
      <c r="A19" s="12">
        <v>7</v>
      </c>
      <c r="B19" s="12">
        <v>0</v>
      </c>
      <c r="C19" s="12">
        <f t="shared" si="0"/>
        <v>0</v>
      </c>
      <c r="D19" s="12">
        <f t="shared" si="1"/>
        <v>0</v>
      </c>
      <c r="E19" s="12">
        <f t="shared" si="2"/>
        <v>0</v>
      </c>
      <c r="F19" s="12">
        <f>E19/Calculation!K$8*1000</f>
        <v>0</v>
      </c>
      <c r="G19" s="12">
        <f t="shared" si="3"/>
        <v>0</v>
      </c>
      <c r="I19" s="81">
        <v>18</v>
      </c>
      <c r="J19" t="s">
        <v>170</v>
      </c>
    </row>
    <row r="20" spans="1:10">
      <c r="A20" s="12">
        <v>7.5</v>
      </c>
      <c r="B20" s="12">
        <v>0</v>
      </c>
      <c r="C20" s="12">
        <f t="shared" si="0"/>
        <v>0</v>
      </c>
      <c r="D20" s="12">
        <f t="shared" si="1"/>
        <v>0</v>
      </c>
      <c r="E20" s="12">
        <f t="shared" si="2"/>
        <v>0</v>
      </c>
      <c r="F20" s="12">
        <f>E20/Calculation!K$9*1000</f>
        <v>0</v>
      </c>
      <c r="G20" s="12">
        <f t="shared" si="3"/>
        <v>0</v>
      </c>
      <c r="I20" s="81">
        <v>19.333333333333332</v>
      </c>
      <c r="J20" t="s">
        <v>171</v>
      </c>
    </row>
    <row r="21" spans="1:10">
      <c r="A21" s="12">
        <v>8</v>
      </c>
      <c r="B21" s="12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0</v>
      </c>
      <c r="I21" s="81">
        <v>24</v>
      </c>
      <c r="J21" t="s">
        <v>172</v>
      </c>
    </row>
    <row r="22" spans="1:10">
      <c r="A22" s="12">
        <v>8.5</v>
      </c>
      <c r="B22" s="12">
        <v>0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2">
        <f>E22/Calculation!K$9*1000</f>
        <v>0</v>
      </c>
      <c r="G22" s="12">
        <f t="shared" si="3"/>
        <v>0</v>
      </c>
      <c r="I22" s="81">
        <v>30</v>
      </c>
      <c r="J22" t="s">
        <v>173</v>
      </c>
    </row>
    <row r="23" spans="1:10">
      <c r="A23" s="12">
        <v>9</v>
      </c>
      <c r="B23" s="12">
        <v>0</v>
      </c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0</v>
      </c>
      <c r="I23" s="81">
        <v>48</v>
      </c>
      <c r="J23" t="s">
        <v>174</v>
      </c>
    </row>
    <row r="24" spans="1:10">
      <c r="A24" s="12">
        <v>9.5</v>
      </c>
      <c r="B24" s="12">
        <v>0</v>
      </c>
      <c r="C24" s="12">
        <f t="shared" si="0"/>
        <v>0</v>
      </c>
      <c r="D24" s="12">
        <f t="shared" si="1"/>
        <v>0</v>
      </c>
      <c r="E24" s="12">
        <f t="shared" si="2"/>
        <v>0</v>
      </c>
      <c r="F24" s="12">
        <f>E24/Calculation!K$10*1000</f>
        <v>0</v>
      </c>
      <c r="G24" s="12">
        <f t="shared" si="3"/>
        <v>0</v>
      </c>
    </row>
    <row r="25" spans="1:10">
      <c r="A25" s="12">
        <v>10</v>
      </c>
      <c r="B25" s="12">
        <v>0</v>
      </c>
      <c r="C25" s="12">
        <f t="shared" si="0"/>
        <v>0</v>
      </c>
      <c r="D25" s="12">
        <f t="shared" si="1"/>
        <v>0</v>
      </c>
      <c r="E25" s="12">
        <f t="shared" si="2"/>
        <v>0</v>
      </c>
      <c r="F25" s="12">
        <f>E25/Calculation!K$11*1000</f>
        <v>0</v>
      </c>
      <c r="G25" s="12">
        <f t="shared" si="3"/>
        <v>0</v>
      </c>
    </row>
    <row r="26" spans="1:10">
      <c r="A26" s="12">
        <v>10.5</v>
      </c>
      <c r="B26" s="12">
        <v>0</v>
      </c>
      <c r="C26" s="12">
        <f t="shared" si="0"/>
        <v>0</v>
      </c>
      <c r="D26" s="12">
        <f t="shared" si="1"/>
        <v>0</v>
      </c>
      <c r="E26" s="12">
        <f t="shared" si="2"/>
        <v>0</v>
      </c>
      <c r="F26" s="12">
        <f>E26/Calculation!K$11*1000</f>
        <v>0</v>
      </c>
      <c r="G26" s="12">
        <f t="shared" si="3"/>
        <v>0</v>
      </c>
    </row>
    <row r="27" spans="1:10">
      <c r="A27" s="12">
        <v>11</v>
      </c>
      <c r="B27" s="12">
        <v>0</v>
      </c>
      <c r="C27" s="12">
        <f t="shared" si="0"/>
        <v>0</v>
      </c>
      <c r="D27" s="12">
        <f t="shared" si="1"/>
        <v>0</v>
      </c>
      <c r="E27" s="12">
        <f t="shared" si="2"/>
        <v>0</v>
      </c>
      <c r="F27" s="12">
        <f>E27/Calculation!K$11*1000</f>
        <v>0</v>
      </c>
      <c r="G27" s="12">
        <f t="shared" si="3"/>
        <v>0</v>
      </c>
    </row>
    <row r="28" spans="1:10">
      <c r="A28" s="12">
        <v>11.5</v>
      </c>
      <c r="B28" s="12">
        <v>0</v>
      </c>
      <c r="C28" s="12">
        <f t="shared" si="0"/>
        <v>0</v>
      </c>
      <c r="D28" s="12">
        <f t="shared" si="1"/>
        <v>0</v>
      </c>
      <c r="E28" s="12">
        <f t="shared" si="2"/>
        <v>0</v>
      </c>
      <c r="F28" s="12">
        <f>E28/Calculation!K$12*1000</f>
        <v>0</v>
      </c>
      <c r="G28" s="12">
        <f t="shared" si="3"/>
        <v>0</v>
      </c>
    </row>
    <row r="29" spans="1:10">
      <c r="A29" s="12">
        <v>12</v>
      </c>
      <c r="B29" s="12">
        <v>0</v>
      </c>
      <c r="C29" s="12">
        <f t="shared" si="0"/>
        <v>0</v>
      </c>
      <c r="D29" s="12">
        <f t="shared" si="1"/>
        <v>0</v>
      </c>
      <c r="E29" s="12">
        <f t="shared" si="2"/>
        <v>0</v>
      </c>
      <c r="F29" s="12">
        <f>E29/Calculation!K$12*1000</f>
        <v>0</v>
      </c>
      <c r="G29" s="12">
        <f t="shared" si="3"/>
        <v>0</v>
      </c>
    </row>
    <row r="30" spans="1:10">
      <c r="A30" s="12">
        <v>12.5</v>
      </c>
      <c r="B30" s="12">
        <v>0</v>
      </c>
      <c r="C30" s="12">
        <f t="shared" si="0"/>
        <v>0</v>
      </c>
      <c r="D30" s="12">
        <f t="shared" si="1"/>
        <v>0</v>
      </c>
      <c r="E30" s="12">
        <f t="shared" si="2"/>
        <v>0</v>
      </c>
      <c r="F30" s="12">
        <f>E30/Calculation!K$12*1000</f>
        <v>0</v>
      </c>
      <c r="G30" s="12">
        <f t="shared" si="3"/>
        <v>0</v>
      </c>
    </row>
    <row r="31" spans="1:10">
      <c r="A31" s="12">
        <v>13</v>
      </c>
      <c r="B31" s="12">
        <v>0</v>
      </c>
      <c r="C31" s="12">
        <f t="shared" si="0"/>
        <v>0</v>
      </c>
      <c r="D31" s="12">
        <f t="shared" si="1"/>
        <v>0</v>
      </c>
      <c r="E31" s="12">
        <f t="shared" si="2"/>
        <v>0</v>
      </c>
      <c r="F31" s="12">
        <f>E31/Calculation!K$13*1000</f>
        <v>0</v>
      </c>
      <c r="G31" s="12">
        <f t="shared" si="3"/>
        <v>0</v>
      </c>
    </row>
    <row r="32" spans="1:10">
      <c r="A32" s="12">
        <v>13.5</v>
      </c>
      <c r="B32" s="12">
        <v>0</v>
      </c>
      <c r="C32" s="12">
        <f t="shared" si="0"/>
        <v>0</v>
      </c>
      <c r="D32" s="12">
        <f t="shared" si="1"/>
        <v>0</v>
      </c>
      <c r="E32" s="12">
        <f t="shared" si="2"/>
        <v>0</v>
      </c>
      <c r="F32" s="12">
        <f>E32/Calculation!K$13*1000</f>
        <v>0</v>
      </c>
      <c r="G32" s="12">
        <f t="shared" si="3"/>
        <v>0</v>
      </c>
    </row>
    <row r="33" spans="1:7">
      <c r="A33" s="12">
        <v>14</v>
      </c>
      <c r="B33" s="12">
        <v>0</v>
      </c>
      <c r="C33" s="12">
        <f t="shared" si="0"/>
        <v>0</v>
      </c>
      <c r="D33" s="12">
        <f t="shared" si="1"/>
        <v>0</v>
      </c>
      <c r="E33" s="12">
        <f t="shared" si="2"/>
        <v>0</v>
      </c>
      <c r="F33" s="12">
        <f>E33/Calculation!K$14*1000</f>
        <v>0</v>
      </c>
      <c r="G33" s="12">
        <f t="shared" si="3"/>
        <v>0</v>
      </c>
    </row>
    <row r="34" spans="1:7">
      <c r="A34" s="12">
        <v>14.5</v>
      </c>
      <c r="B34" s="12">
        <v>0</v>
      </c>
      <c r="C34" s="12">
        <f t="shared" si="0"/>
        <v>0</v>
      </c>
      <c r="D34" s="12">
        <f t="shared" si="1"/>
        <v>0</v>
      </c>
      <c r="E34" s="12">
        <f t="shared" si="2"/>
        <v>0</v>
      </c>
      <c r="F34" s="12">
        <f>E34/Calculation!K$14*1000</f>
        <v>0</v>
      </c>
      <c r="G34" s="12">
        <f t="shared" si="3"/>
        <v>0</v>
      </c>
    </row>
    <row r="35" spans="1:7">
      <c r="A35" s="12">
        <v>15</v>
      </c>
      <c r="B35" s="12">
        <v>0</v>
      </c>
      <c r="C35" s="12">
        <f t="shared" si="0"/>
        <v>0</v>
      </c>
      <c r="D35" s="12">
        <f t="shared" si="1"/>
        <v>0</v>
      </c>
      <c r="E35" s="12">
        <f t="shared" si="2"/>
        <v>0</v>
      </c>
      <c r="F35" s="12">
        <f>E35/Calculation!K$14*1000</f>
        <v>0</v>
      </c>
      <c r="G35" s="12">
        <f t="shared" si="3"/>
        <v>0</v>
      </c>
    </row>
    <row r="36" spans="1:7">
      <c r="A36" s="12">
        <v>15.5</v>
      </c>
      <c r="B36" s="12">
        <v>0</v>
      </c>
      <c r="C36" s="12">
        <f t="shared" si="0"/>
        <v>0</v>
      </c>
      <c r="D36" s="12">
        <f t="shared" si="1"/>
        <v>0</v>
      </c>
      <c r="E36" s="12">
        <f t="shared" si="2"/>
        <v>0</v>
      </c>
      <c r="F36" s="12">
        <f>E36/Calculation!K$15*1000</f>
        <v>0</v>
      </c>
      <c r="G36" s="12">
        <f t="shared" si="3"/>
        <v>0</v>
      </c>
    </row>
    <row r="37" spans="1:7">
      <c r="A37" s="12">
        <v>16</v>
      </c>
      <c r="B37" s="12">
        <v>0</v>
      </c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E37/Calculation!K$15*1000</f>
        <v>0</v>
      </c>
      <c r="G37" s="12">
        <f t="shared" si="3"/>
        <v>0</v>
      </c>
    </row>
    <row r="38" spans="1:7">
      <c r="A38" s="12">
        <v>16.5</v>
      </c>
      <c r="B38" s="12">
        <v>0</v>
      </c>
      <c r="C38" s="12">
        <f t="shared" si="0"/>
        <v>0</v>
      </c>
      <c r="D38" s="12">
        <f t="shared" si="1"/>
        <v>0</v>
      </c>
      <c r="E38" s="12">
        <f t="shared" si="2"/>
        <v>0</v>
      </c>
      <c r="F38" s="12">
        <f>E38/Calculation!K$15*1000</f>
        <v>0</v>
      </c>
      <c r="G38" s="12">
        <f t="shared" si="3"/>
        <v>0</v>
      </c>
    </row>
    <row r="39" spans="1:7">
      <c r="A39" s="12">
        <v>17</v>
      </c>
      <c r="B39" s="12">
        <v>0</v>
      </c>
      <c r="C39" s="12">
        <f t="shared" si="0"/>
        <v>0</v>
      </c>
      <c r="D39" s="12">
        <f t="shared" si="1"/>
        <v>0</v>
      </c>
      <c r="E39" s="12">
        <f t="shared" si="2"/>
        <v>0</v>
      </c>
      <c r="F39" s="12">
        <f>E39/Calculation!K$16*1000</f>
        <v>0</v>
      </c>
      <c r="G39" s="12">
        <f t="shared" si="3"/>
        <v>0</v>
      </c>
    </row>
    <row r="40" spans="1:7">
      <c r="A40" s="12">
        <v>17.5</v>
      </c>
      <c r="B40" s="12">
        <v>0</v>
      </c>
      <c r="C40" s="12">
        <f t="shared" si="0"/>
        <v>0</v>
      </c>
      <c r="D40" s="12">
        <f t="shared" si="1"/>
        <v>0</v>
      </c>
      <c r="E40" s="12">
        <f t="shared" si="2"/>
        <v>0</v>
      </c>
      <c r="F40" s="12">
        <f>E40/Calculation!K$16*1000</f>
        <v>0</v>
      </c>
      <c r="G40" s="12">
        <f t="shared" si="3"/>
        <v>0</v>
      </c>
    </row>
    <row r="41" spans="1:7">
      <c r="A41" s="12">
        <v>18</v>
      </c>
      <c r="B41" s="12">
        <v>0</v>
      </c>
      <c r="C41" s="12">
        <f t="shared" si="0"/>
        <v>0</v>
      </c>
      <c r="D41" s="12">
        <f t="shared" si="1"/>
        <v>0</v>
      </c>
      <c r="E41" s="12">
        <f t="shared" si="2"/>
        <v>0</v>
      </c>
      <c r="F41" s="12">
        <f>E41/Calculation!K$17*1000</f>
        <v>0</v>
      </c>
      <c r="G41" s="12">
        <f t="shared" si="3"/>
        <v>0</v>
      </c>
    </row>
    <row r="42" spans="1:7">
      <c r="A42" s="12">
        <v>18.5</v>
      </c>
      <c r="B42" s="12">
        <v>0</v>
      </c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E42/Calculation!K$17*1000</f>
        <v>0</v>
      </c>
      <c r="G42" s="12">
        <f t="shared" si="3"/>
        <v>0</v>
      </c>
    </row>
    <row r="43" spans="1:7">
      <c r="A43" s="12">
        <v>19</v>
      </c>
      <c r="B43" s="12">
        <v>0</v>
      </c>
      <c r="C43" s="12">
        <f t="shared" si="0"/>
        <v>0</v>
      </c>
      <c r="D43" s="12">
        <f t="shared" si="1"/>
        <v>0</v>
      </c>
      <c r="E43" s="12">
        <f t="shared" si="2"/>
        <v>0</v>
      </c>
      <c r="F43" s="12">
        <f>E43/Calculation!K$17*1000</f>
        <v>0</v>
      </c>
      <c r="G43" s="12">
        <f t="shared" si="3"/>
        <v>0</v>
      </c>
    </row>
    <row r="44" spans="1:7">
      <c r="A44" s="12">
        <v>19.5</v>
      </c>
      <c r="B44" s="12">
        <v>0</v>
      </c>
      <c r="C44" s="12">
        <f t="shared" si="0"/>
        <v>0</v>
      </c>
      <c r="D44" s="12">
        <f t="shared" si="1"/>
        <v>0</v>
      </c>
      <c r="E44" s="12">
        <f t="shared" si="2"/>
        <v>0</v>
      </c>
      <c r="F44" s="12">
        <f>E44/Calculation!K$18*1000</f>
        <v>0</v>
      </c>
      <c r="G44" s="12">
        <f t="shared" si="3"/>
        <v>0</v>
      </c>
    </row>
    <row r="45" spans="1:7">
      <c r="A45" s="12">
        <v>20</v>
      </c>
      <c r="B45" s="12">
        <v>0</v>
      </c>
      <c r="C45" s="12">
        <f t="shared" si="0"/>
        <v>0</v>
      </c>
      <c r="D45" s="12">
        <f t="shared" si="1"/>
        <v>0</v>
      </c>
      <c r="E45" s="12">
        <f t="shared" si="2"/>
        <v>0</v>
      </c>
      <c r="F45" s="12">
        <f>E45/Calculation!K$18*1000</f>
        <v>0</v>
      </c>
      <c r="G45" s="12">
        <f t="shared" si="3"/>
        <v>0</v>
      </c>
    </row>
    <row r="46" spans="1:7">
      <c r="A46" s="12">
        <v>20.5</v>
      </c>
      <c r="B46" s="12">
        <v>0</v>
      </c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E46/Calculation!K$18*1000</f>
        <v>0</v>
      </c>
      <c r="G46" s="12">
        <f t="shared" si="3"/>
        <v>0</v>
      </c>
    </row>
    <row r="47" spans="1:7">
      <c r="A47" s="12">
        <v>21</v>
      </c>
      <c r="B47" s="12">
        <v>0</v>
      </c>
      <c r="C47" s="12">
        <f t="shared" si="0"/>
        <v>0</v>
      </c>
      <c r="D47" s="12">
        <f t="shared" si="1"/>
        <v>0</v>
      </c>
      <c r="E47" s="12">
        <f t="shared" si="2"/>
        <v>0</v>
      </c>
      <c r="F47" s="12">
        <f>E47/Calculation!K$18*1000</f>
        <v>0</v>
      </c>
      <c r="G47" s="12">
        <f t="shared" si="3"/>
        <v>0</v>
      </c>
    </row>
    <row r="48" spans="1:7">
      <c r="A48" s="12">
        <v>21.5</v>
      </c>
      <c r="B48" s="12">
        <v>0</v>
      </c>
      <c r="C48" s="12">
        <f t="shared" si="0"/>
        <v>0</v>
      </c>
      <c r="D48" s="12">
        <f t="shared" si="1"/>
        <v>0</v>
      </c>
      <c r="E48" s="12">
        <f t="shared" si="2"/>
        <v>0</v>
      </c>
      <c r="F48" s="12">
        <f>E48/Calculation!K$18*1000</f>
        <v>0</v>
      </c>
      <c r="G48" s="12">
        <f t="shared" si="3"/>
        <v>0</v>
      </c>
    </row>
    <row r="49" spans="1:7">
      <c r="A49" s="12">
        <v>22</v>
      </c>
      <c r="B49" s="12">
        <v>0</v>
      </c>
      <c r="C49" s="12">
        <f t="shared" si="0"/>
        <v>0</v>
      </c>
      <c r="D49" s="12">
        <f t="shared" si="1"/>
        <v>0</v>
      </c>
      <c r="E49" s="12">
        <f t="shared" si="2"/>
        <v>0</v>
      </c>
      <c r="F49" s="12">
        <f>E49/Calculation!K$18*1000</f>
        <v>0</v>
      </c>
      <c r="G49" s="12">
        <f t="shared" si="3"/>
        <v>0</v>
      </c>
    </row>
    <row r="50" spans="1:7">
      <c r="A50" s="12">
        <v>22.5</v>
      </c>
      <c r="B50" s="12">
        <v>0</v>
      </c>
      <c r="C50" s="12">
        <f t="shared" si="0"/>
        <v>0</v>
      </c>
      <c r="D50" s="12">
        <f t="shared" si="1"/>
        <v>0</v>
      </c>
      <c r="E50" s="12">
        <f t="shared" si="2"/>
        <v>0</v>
      </c>
      <c r="F50" s="12">
        <f>E50/Calculation!K$18*1000</f>
        <v>0</v>
      </c>
      <c r="G50" s="12">
        <f t="shared" si="3"/>
        <v>0</v>
      </c>
    </row>
    <row r="51" spans="1:7">
      <c r="A51" s="12">
        <v>23</v>
      </c>
      <c r="B51" s="12">
        <v>0</v>
      </c>
      <c r="C51" s="12">
        <f t="shared" si="0"/>
        <v>0</v>
      </c>
      <c r="D51" s="12">
        <f t="shared" si="1"/>
        <v>0</v>
      </c>
      <c r="E51" s="12">
        <f t="shared" si="2"/>
        <v>0</v>
      </c>
      <c r="F51" s="12">
        <f>E51/Calculation!K$18*1000</f>
        <v>0</v>
      </c>
      <c r="G51" s="12">
        <f t="shared" si="3"/>
        <v>0</v>
      </c>
    </row>
    <row r="52" spans="1:7">
      <c r="A52" s="12">
        <v>23.5</v>
      </c>
      <c r="B52" s="12">
        <v>0</v>
      </c>
      <c r="C52" s="12">
        <f t="shared" si="0"/>
        <v>0</v>
      </c>
      <c r="D52" s="12">
        <f t="shared" si="1"/>
        <v>0</v>
      </c>
      <c r="E52" s="12">
        <f t="shared" si="2"/>
        <v>0</v>
      </c>
      <c r="F52" s="12">
        <f>E52/Calculation!K$18*1000</f>
        <v>0</v>
      </c>
      <c r="G52" s="12">
        <f t="shared" si="3"/>
        <v>0</v>
      </c>
    </row>
    <row r="53" spans="1:7">
      <c r="A53" s="12">
        <v>24</v>
      </c>
      <c r="B53" s="12">
        <v>0</v>
      </c>
      <c r="C53" s="12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E53/Calculation!K$19*1000</f>
        <v>0</v>
      </c>
      <c r="G53" s="12">
        <f t="shared" si="3"/>
        <v>0</v>
      </c>
    </row>
    <row r="54" spans="1:7">
      <c r="A54" s="12">
        <v>24.5</v>
      </c>
      <c r="B54" s="12">
        <v>0</v>
      </c>
      <c r="C54" s="12">
        <f t="shared" si="0"/>
        <v>0</v>
      </c>
      <c r="D54" s="12">
        <f t="shared" si="1"/>
        <v>0</v>
      </c>
      <c r="E54" s="12">
        <f t="shared" si="2"/>
        <v>0</v>
      </c>
      <c r="F54" s="12">
        <f>E54/Calculation!K$19*1000</f>
        <v>0</v>
      </c>
      <c r="G54" s="12">
        <f t="shared" si="3"/>
        <v>0</v>
      </c>
    </row>
    <row r="55" spans="1:7">
      <c r="A55" s="12">
        <v>25</v>
      </c>
      <c r="B55" s="12">
        <v>0</v>
      </c>
      <c r="C55" s="12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E55/Calculation!K$19*1000</f>
        <v>0</v>
      </c>
      <c r="G55" s="12">
        <f t="shared" si="3"/>
        <v>0</v>
      </c>
    </row>
    <row r="56" spans="1:7">
      <c r="A56" s="12">
        <v>25.5</v>
      </c>
      <c r="B56" s="12">
        <v>0</v>
      </c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E56/Calculation!K$19*1000</f>
        <v>0</v>
      </c>
      <c r="G56" s="12">
        <f t="shared" si="3"/>
        <v>0</v>
      </c>
    </row>
    <row r="57" spans="1:7">
      <c r="A57" s="12">
        <v>26</v>
      </c>
      <c r="B57" s="12">
        <v>0</v>
      </c>
      <c r="C57" s="12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E57/Calculation!K$19*1000</f>
        <v>0</v>
      </c>
      <c r="G57" s="12">
        <f t="shared" si="3"/>
        <v>0</v>
      </c>
    </row>
    <row r="58" spans="1:7">
      <c r="A58" s="12">
        <v>26.5</v>
      </c>
      <c r="B58" s="12">
        <v>0</v>
      </c>
      <c r="C58" s="12">
        <f t="shared" si="0"/>
        <v>0</v>
      </c>
      <c r="D58" s="12">
        <f t="shared" si="1"/>
        <v>0</v>
      </c>
      <c r="E58" s="12">
        <f t="shared" si="2"/>
        <v>0</v>
      </c>
      <c r="F58" s="12">
        <f>E58/Calculation!K$19*1000</f>
        <v>0</v>
      </c>
      <c r="G58" s="12">
        <f t="shared" si="3"/>
        <v>0</v>
      </c>
    </row>
    <row r="59" spans="1:7">
      <c r="A59" s="12">
        <v>27</v>
      </c>
      <c r="B59" s="12">
        <v>0</v>
      </c>
      <c r="C59" s="12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E59/Calculation!K$19*1000</f>
        <v>0</v>
      </c>
      <c r="G59" s="12">
        <f t="shared" si="3"/>
        <v>0</v>
      </c>
    </row>
    <row r="60" spans="1:7">
      <c r="A60" s="12">
        <v>27.5</v>
      </c>
      <c r="B60" s="12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E60/Calculation!K$19*1000</f>
        <v>0</v>
      </c>
      <c r="G60" s="12">
        <f t="shared" si="3"/>
        <v>0</v>
      </c>
    </row>
    <row r="61" spans="1:7">
      <c r="A61" s="12">
        <v>28</v>
      </c>
      <c r="B61" s="12">
        <v>0</v>
      </c>
      <c r="C61" s="12">
        <f t="shared" si="0"/>
        <v>0</v>
      </c>
      <c r="D61" s="12">
        <f t="shared" si="1"/>
        <v>0</v>
      </c>
      <c r="E61" s="12">
        <f t="shared" si="2"/>
        <v>0</v>
      </c>
      <c r="F61" s="12">
        <f>E61/Calculation!K$19*1000</f>
        <v>0</v>
      </c>
      <c r="G61" s="12">
        <f t="shared" si="3"/>
        <v>0</v>
      </c>
    </row>
    <row r="62" spans="1:7">
      <c r="A62" s="12">
        <v>28.5</v>
      </c>
      <c r="B62" s="12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E62/Calculation!K$19*1000</f>
        <v>0</v>
      </c>
      <c r="G62" s="12">
        <f t="shared" si="3"/>
        <v>0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E63/Calculation!K$19*1000</f>
        <v>0</v>
      </c>
      <c r="G63" s="12">
        <f t="shared" si="3"/>
        <v>0</v>
      </c>
    </row>
    <row r="64" spans="1:7">
      <c r="A64" s="12">
        <v>29.5</v>
      </c>
      <c r="B64" s="12">
        <v>0</v>
      </c>
      <c r="C64" s="12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E64/Calculation!K$19*1000</f>
        <v>0</v>
      </c>
      <c r="G64" s="12">
        <f t="shared" si="3"/>
        <v>0</v>
      </c>
    </row>
    <row r="65" spans="1:7">
      <c r="A65" s="12">
        <v>30</v>
      </c>
      <c r="B65" s="12">
        <v>0</v>
      </c>
      <c r="C65" s="12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E65/Calculation!K$20*1000</f>
        <v>0</v>
      </c>
      <c r="G65" s="12">
        <f t="shared" si="3"/>
        <v>0</v>
      </c>
    </row>
    <row r="66" spans="1:7">
      <c r="A66" s="12">
        <v>30.5</v>
      </c>
      <c r="B66" s="12">
        <v>0</v>
      </c>
      <c r="C66" s="12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E66/Calculation!K$20*1000</f>
        <v>0</v>
      </c>
      <c r="G66" s="12">
        <f t="shared" si="3"/>
        <v>0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E67/Calculation!K$20*1000</f>
        <v>0</v>
      </c>
      <c r="G67" s="12">
        <f t="shared" si="3"/>
        <v>0</v>
      </c>
    </row>
    <row r="68" spans="1:7">
      <c r="A68" s="12">
        <v>31.5</v>
      </c>
      <c r="B68" s="12">
        <v>0</v>
      </c>
      <c r="C68" s="12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E68/Calculation!K$20*1000</f>
        <v>0</v>
      </c>
      <c r="G68" s="12">
        <f t="shared" si="3"/>
        <v>0</v>
      </c>
    </row>
    <row r="69" spans="1:7">
      <c r="A69" s="12">
        <v>32</v>
      </c>
      <c r="B69" s="12">
        <v>0</v>
      </c>
      <c r="C69" s="12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E69/Calculation!K$20*1000</f>
        <v>0</v>
      </c>
      <c r="G69" s="12">
        <f t="shared" si="3"/>
        <v>0</v>
      </c>
    </row>
    <row r="70" spans="1:7">
      <c r="A70" s="12">
        <v>32.5</v>
      </c>
      <c r="B70" s="12">
        <v>0</v>
      </c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0</v>
      </c>
    </row>
    <row r="71" spans="1:7">
      <c r="A71" s="12">
        <v>33</v>
      </c>
      <c r="B71" s="12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0</v>
      </c>
    </row>
    <row r="72" spans="1:7">
      <c r="A72" s="12">
        <v>33.5</v>
      </c>
      <c r="B72" s="12">
        <v>0</v>
      </c>
      <c r="C72" s="12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0</v>
      </c>
    </row>
    <row r="73" spans="1:7">
      <c r="A73" s="12">
        <v>34</v>
      </c>
      <c r="B73" s="12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0</v>
      </c>
    </row>
    <row r="74" spans="1:7">
      <c r="A74" s="12">
        <v>34.5</v>
      </c>
      <c r="B74" s="12">
        <v>0</v>
      </c>
      <c r="C74" s="12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0</v>
      </c>
    </row>
    <row r="75" spans="1:7">
      <c r="A75" s="12">
        <v>35</v>
      </c>
      <c r="B75" s="12">
        <v>0</v>
      </c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0</v>
      </c>
    </row>
    <row r="76" spans="1:7">
      <c r="A76" s="12">
        <v>35.5</v>
      </c>
      <c r="B76" s="12">
        <v>0</v>
      </c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0</v>
      </c>
    </row>
    <row r="77" spans="1:7">
      <c r="A77" s="12">
        <v>36</v>
      </c>
      <c r="B77" s="12">
        <v>0</v>
      </c>
      <c r="C77" s="12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0</v>
      </c>
    </row>
    <row r="78" spans="1:7">
      <c r="A78" s="12">
        <v>36.5</v>
      </c>
      <c r="B78" s="12">
        <v>0</v>
      </c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0</v>
      </c>
    </row>
    <row r="79" spans="1:7">
      <c r="A79" s="12">
        <v>37</v>
      </c>
      <c r="B79" s="12">
        <v>0</v>
      </c>
      <c r="C79" s="12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0</v>
      </c>
    </row>
    <row r="80" spans="1:7">
      <c r="A80" s="12">
        <v>37.5</v>
      </c>
      <c r="B80" s="12">
        <v>0</v>
      </c>
      <c r="C80" s="12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0</v>
      </c>
    </row>
    <row r="81" spans="1:7">
      <c r="A81" s="12">
        <v>38</v>
      </c>
      <c r="B81" s="12">
        <v>0</v>
      </c>
      <c r="C81" s="12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0</v>
      </c>
    </row>
    <row r="82" spans="1:7">
      <c r="A82" s="12">
        <v>38.5</v>
      </c>
      <c r="B82" s="12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0</v>
      </c>
    </row>
    <row r="83" spans="1:7">
      <c r="A83" s="12">
        <v>39</v>
      </c>
      <c r="B83" s="12">
        <v>0</v>
      </c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0</v>
      </c>
    </row>
    <row r="84" spans="1:7">
      <c r="A84" s="12">
        <v>39.5</v>
      </c>
      <c r="B84" s="12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0</v>
      </c>
    </row>
    <row r="85" spans="1:7">
      <c r="A85" s="12">
        <v>40</v>
      </c>
      <c r="B85" s="12">
        <v>0</v>
      </c>
      <c r="C85" s="12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0</v>
      </c>
    </row>
    <row r="86" spans="1:7">
      <c r="A86" s="12">
        <v>40.5</v>
      </c>
      <c r="B86" s="12">
        <v>0</v>
      </c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0</v>
      </c>
    </row>
    <row r="87" spans="1:7">
      <c r="A87" s="12">
        <v>41</v>
      </c>
      <c r="B87" s="12">
        <v>0</v>
      </c>
      <c r="C87" s="12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0</v>
      </c>
    </row>
    <row r="88" spans="1:7">
      <c r="A88" s="12">
        <v>41.5</v>
      </c>
      <c r="B88" s="12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0</v>
      </c>
    </row>
    <row r="89" spans="1:7">
      <c r="A89" s="12">
        <v>42</v>
      </c>
      <c r="B89" s="12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0</v>
      </c>
    </row>
    <row r="90" spans="1:7">
      <c r="A90" s="12">
        <v>42.5</v>
      </c>
      <c r="B90" s="12">
        <v>0</v>
      </c>
      <c r="C90" s="12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0</v>
      </c>
    </row>
    <row r="91" spans="1:7">
      <c r="A91" s="12">
        <v>43</v>
      </c>
      <c r="B91" s="12">
        <v>0</v>
      </c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0</v>
      </c>
    </row>
    <row r="92" spans="1:7">
      <c r="A92" s="12">
        <v>43.5</v>
      </c>
      <c r="B92" s="12">
        <v>0</v>
      </c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0</v>
      </c>
    </row>
    <row r="93" spans="1:7">
      <c r="A93" s="12">
        <v>44</v>
      </c>
      <c r="B93" s="12">
        <v>0</v>
      </c>
      <c r="C93" s="12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0</v>
      </c>
    </row>
    <row r="94" spans="1:7">
      <c r="A94" s="12">
        <v>44.5</v>
      </c>
      <c r="B94" s="12">
        <v>0</v>
      </c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0</v>
      </c>
    </row>
    <row r="95" spans="1:7">
      <c r="A95" s="12">
        <v>45</v>
      </c>
      <c r="B95" s="12">
        <v>0</v>
      </c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0</v>
      </c>
    </row>
    <row r="96" spans="1:7">
      <c r="A96" s="12">
        <v>45.5</v>
      </c>
      <c r="B96" s="12">
        <v>0</v>
      </c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0</v>
      </c>
    </row>
    <row r="97" spans="1:7">
      <c r="A97" s="12">
        <v>46</v>
      </c>
      <c r="B97" s="12">
        <v>0</v>
      </c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0</v>
      </c>
    </row>
    <row r="98" spans="1:7">
      <c r="A98" s="12">
        <v>46.5</v>
      </c>
      <c r="B98" s="12">
        <v>0</v>
      </c>
      <c r="C98" s="12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0</v>
      </c>
    </row>
    <row r="99" spans="1:7">
      <c r="A99" s="12">
        <v>47</v>
      </c>
      <c r="B99" s="12">
        <v>0</v>
      </c>
      <c r="C99" s="12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0</v>
      </c>
    </row>
    <row r="100" spans="1:7">
      <c r="A100" s="12">
        <v>47.5</v>
      </c>
      <c r="B100" s="12">
        <v>0</v>
      </c>
      <c r="C100" s="12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0</v>
      </c>
    </row>
    <row r="101" spans="1:7">
      <c r="A101" s="12">
        <v>48</v>
      </c>
      <c r="B101" s="12">
        <v>0</v>
      </c>
      <c r="C101" s="12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0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71"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69.5</v>
      </c>
      <c r="C1" s="9" t="s">
        <v>51</v>
      </c>
    </row>
    <row r="3" spans="1:12">
      <c r="A3" s="85" t="s">
        <v>5</v>
      </c>
      <c r="B3" s="85" t="s">
        <v>36</v>
      </c>
      <c r="C3" s="85"/>
      <c r="D3" s="85" t="s">
        <v>52</v>
      </c>
      <c r="E3" s="85"/>
      <c r="F3" s="85"/>
      <c r="G3" s="8" t="s">
        <v>53</v>
      </c>
    </row>
    <row r="4" spans="1:12">
      <c r="A4" s="85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6">
        <v>0</v>
      </c>
      <c r="B5" s="12">
        <v>0</v>
      </c>
      <c r="C5" s="37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6">
        <v>0.5</v>
      </c>
      <c r="B6" s="12">
        <v>0</v>
      </c>
      <c r="C6" s="37">
        <f>B6/1000</f>
        <v>0</v>
      </c>
      <c r="D6" s="12">
        <f>C6/1000*$B$1</f>
        <v>0</v>
      </c>
      <c r="E6" s="12">
        <f t="shared" ref="E6:E69" si="0">D6/22.4</f>
        <v>0</v>
      </c>
      <c r="F6" s="12">
        <f>E6/Calculation!K$4*1000</f>
        <v>0</v>
      </c>
      <c r="G6" s="12">
        <f>G5+(F6+F5)/2*30</f>
        <v>0</v>
      </c>
    </row>
    <row r="7" spans="1:12">
      <c r="A7" s="36">
        <v>1</v>
      </c>
      <c r="B7" s="12">
        <v>166.74</v>
      </c>
      <c r="C7" s="37">
        <f t="shared" ref="C7:C69" si="1">B7/1000</f>
        <v>0.16674</v>
      </c>
      <c r="D7" s="12">
        <f t="shared" ref="D7:D69" si="2">C7/1000*$B$1</f>
        <v>1.158843E-2</v>
      </c>
      <c r="E7" s="12">
        <f t="shared" si="0"/>
        <v>5.1734062500000003E-4</v>
      </c>
      <c r="F7" s="12">
        <f>E7/Calculation!K$4*1000</f>
        <v>3.4861228099730457E-4</v>
      </c>
      <c r="G7" s="12">
        <f>G6+(F7+F6)/2*30</f>
        <v>5.2291842149595688E-3</v>
      </c>
    </row>
    <row r="8" spans="1:12">
      <c r="A8" s="36">
        <v>1.5</v>
      </c>
      <c r="B8" s="12">
        <v>176.27</v>
      </c>
      <c r="C8" s="37">
        <f t="shared" si="1"/>
        <v>0.17627000000000001</v>
      </c>
      <c r="D8" s="12">
        <f t="shared" si="2"/>
        <v>1.2250765000000002E-2</v>
      </c>
      <c r="E8" s="12">
        <f t="shared" si="0"/>
        <v>5.4690915178571436E-4</v>
      </c>
      <c r="F8" s="12">
        <f>E8/Calculation!K$4*1000</f>
        <v>3.6853716427608779E-4</v>
      </c>
      <c r="G8" s="12">
        <f t="shared" ref="G8:G70" si="3">G7+(F8+F7)/2*30</f>
        <v>1.5986425894060456E-2</v>
      </c>
      <c r="K8" s="2">
        <f>0.001977/44.01</f>
        <v>4.492160872528971E-5</v>
      </c>
      <c r="L8" s="2">
        <f>1/K8</f>
        <v>22261.001517450681</v>
      </c>
    </row>
    <row r="9" spans="1:12">
      <c r="A9" s="36">
        <v>2</v>
      </c>
      <c r="B9" s="12">
        <v>214.07</v>
      </c>
      <c r="C9" s="37">
        <f t="shared" si="1"/>
        <v>0.21406999999999998</v>
      </c>
      <c r="D9" s="12">
        <f t="shared" si="2"/>
        <v>1.4877864999999999E-2</v>
      </c>
      <c r="E9" s="12">
        <f t="shared" si="0"/>
        <v>6.6419040178571423E-4</v>
      </c>
      <c r="F9" s="12">
        <f>E9/Calculation!K$5*1000</f>
        <v>4.599656522061733E-4</v>
      </c>
      <c r="G9" s="12">
        <f t="shared" si="3"/>
        <v>2.8413968141294373E-2</v>
      </c>
    </row>
    <row r="10" spans="1:12">
      <c r="A10" s="36">
        <v>2.5</v>
      </c>
      <c r="B10" s="12">
        <v>259.89</v>
      </c>
      <c r="C10" s="37">
        <f t="shared" si="1"/>
        <v>0.25989000000000001</v>
      </c>
      <c r="D10" s="12">
        <f t="shared" si="2"/>
        <v>1.8062355000000002E-2</v>
      </c>
      <c r="E10" s="12">
        <f t="shared" si="0"/>
        <v>8.063551339285716E-4</v>
      </c>
      <c r="F10" s="12">
        <f>E10/Calculation!K$5*1000</f>
        <v>5.5841768277601906E-4</v>
      </c>
      <c r="G10" s="12">
        <f t="shared" si="3"/>
        <v>4.3689718166027264E-2</v>
      </c>
    </row>
    <row r="11" spans="1:12">
      <c r="A11" s="36">
        <v>3</v>
      </c>
      <c r="B11" s="12">
        <v>330.97</v>
      </c>
      <c r="C11" s="37">
        <f t="shared" si="1"/>
        <v>0.33097000000000004</v>
      </c>
      <c r="D11" s="12">
        <f t="shared" si="2"/>
        <v>2.3002415000000002E-2</v>
      </c>
      <c r="E11" s="12">
        <f t="shared" si="0"/>
        <v>1.0268935267857145E-3</v>
      </c>
      <c r="F11" s="12">
        <f>E11/Calculation!K$5*1000</f>
        <v>7.111451016521569E-4</v>
      </c>
      <c r="G11" s="12">
        <f t="shared" si="3"/>
        <v>6.2733159932449906E-2</v>
      </c>
    </row>
    <row r="12" spans="1:12">
      <c r="A12" s="36">
        <v>3.5</v>
      </c>
      <c r="B12" s="12">
        <v>425.29</v>
      </c>
      <c r="C12" s="37">
        <f t="shared" si="1"/>
        <v>0.42529</v>
      </c>
      <c r="D12" s="12">
        <f t="shared" si="2"/>
        <v>2.9557654999999999E-2</v>
      </c>
      <c r="E12" s="12">
        <f t="shared" si="0"/>
        <v>1.3195381696428571E-3</v>
      </c>
      <c r="F12" s="12">
        <f>E12/Calculation!K$6*1000</f>
        <v>9.4185451080860613E-4</v>
      </c>
      <c r="G12" s="12">
        <f t="shared" si="3"/>
        <v>8.7528154119361351E-2</v>
      </c>
    </row>
    <row r="13" spans="1:12">
      <c r="A13" s="36">
        <v>4</v>
      </c>
      <c r="B13" s="12">
        <v>551.89</v>
      </c>
      <c r="C13" s="37">
        <f t="shared" si="1"/>
        <v>0.55188999999999999</v>
      </c>
      <c r="D13" s="12">
        <f t="shared" si="2"/>
        <v>3.8356355000000002E-2</v>
      </c>
      <c r="E13" s="12">
        <f t="shared" si="0"/>
        <v>1.7123372767857145E-3</v>
      </c>
      <c r="F13" s="12">
        <f>E13/Calculation!K$6*1000</f>
        <v>1.2222250369633937E-3</v>
      </c>
      <c r="G13" s="12">
        <f t="shared" si="3"/>
        <v>0.11998934733594135</v>
      </c>
    </row>
    <row r="14" spans="1:12">
      <c r="A14" s="36">
        <v>4.5</v>
      </c>
      <c r="B14" s="12">
        <v>705.08</v>
      </c>
      <c r="C14" s="37">
        <f t="shared" si="1"/>
        <v>0.70508000000000004</v>
      </c>
      <c r="D14" s="12">
        <f t="shared" si="2"/>
        <v>4.9003060000000008E-2</v>
      </c>
      <c r="E14" s="12">
        <f t="shared" si="0"/>
        <v>2.1876366071428574E-3</v>
      </c>
      <c r="F14" s="12">
        <f>E14/Calculation!K$6*1000</f>
        <v>1.5614822320791275E-3</v>
      </c>
      <c r="G14" s="12">
        <f t="shared" si="3"/>
        <v>0.16174495637157918</v>
      </c>
    </row>
    <row r="15" spans="1:12">
      <c r="A15" s="36">
        <v>5</v>
      </c>
      <c r="B15" s="12">
        <v>796.56</v>
      </c>
      <c r="C15" s="37">
        <f t="shared" si="1"/>
        <v>0.79655999999999993</v>
      </c>
      <c r="D15" s="12">
        <f t="shared" si="2"/>
        <v>5.5360920000000001E-2</v>
      </c>
      <c r="E15" s="12">
        <f t="shared" si="0"/>
        <v>2.471469642857143E-3</v>
      </c>
      <c r="F15" s="12">
        <f>E15/Calculation!K$7*1000</f>
        <v>1.8253099282549063E-3</v>
      </c>
      <c r="G15" s="12">
        <f t="shared" si="3"/>
        <v>0.2125468387765897</v>
      </c>
    </row>
    <row r="16" spans="1:12">
      <c r="A16" s="36">
        <v>5.5</v>
      </c>
      <c r="B16" s="12">
        <v>899.08</v>
      </c>
      <c r="C16" s="37">
        <f t="shared" si="1"/>
        <v>0.89907999999999999</v>
      </c>
      <c r="D16" s="12">
        <f t="shared" si="2"/>
        <v>6.2486060000000003E-2</v>
      </c>
      <c r="E16" s="12">
        <f t="shared" si="0"/>
        <v>2.7895562500000002E-3</v>
      </c>
      <c r="F16" s="12">
        <f>E16/Calculation!K$7*1000</f>
        <v>2.060233567208272E-3</v>
      </c>
      <c r="G16" s="12">
        <f t="shared" si="3"/>
        <v>0.27082999120853735</v>
      </c>
    </row>
    <row r="17" spans="1:7">
      <c r="A17" s="36">
        <v>6</v>
      </c>
      <c r="B17" s="12">
        <v>1015.48</v>
      </c>
      <c r="C17" s="37">
        <f t="shared" si="1"/>
        <v>1.0154799999999999</v>
      </c>
      <c r="D17" s="12">
        <f t="shared" si="2"/>
        <v>7.0575860000000004E-2</v>
      </c>
      <c r="E17" s="12">
        <f t="shared" si="0"/>
        <v>3.150708035714286E-3</v>
      </c>
      <c r="F17" s="12">
        <f>E17/Calculation!K$8*1000</f>
        <v>2.4105772162179209E-3</v>
      </c>
      <c r="G17" s="12">
        <f t="shared" si="3"/>
        <v>0.33789215295993025</v>
      </c>
    </row>
    <row r="18" spans="1:7">
      <c r="A18" s="36">
        <v>6.5</v>
      </c>
      <c r="B18" s="12">
        <v>1100.6099999999999</v>
      </c>
      <c r="C18" s="37">
        <f t="shared" si="1"/>
        <v>1.1006099999999999</v>
      </c>
      <c r="D18" s="12">
        <f t="shared" si="2"/>
        <v>7.6492394999999991E-2</v>
      </c>
      <c r="E18" s="12">
        <f t="shared" si="0"/>
        <v>3.4148390624999998E-3</v>
      </c>
      <c r="F18" s="12">
        <f>E18/Calculation!K$8*1000</f>
        <v>2.6126613915996434E-3</v>
      </c>
      <c r="G18" s="12">
        <f t="shared" si="3"/>
        <v>0.4132407320771937</v>
      </c>
    </row>
    <row r="19" spans="1:7">
      <c r="A19" s="36">
        <v>7</v>
      </c>
      <c r="B19" s="12">
        <v>1158.1400000000001</v>
      </c>
      <c r="C19" s="37">
        <f t="shared" si="1"/>
        <v>1.1581400000000002</v>
      </c>
      <c r="D19" s="12">
        <f t="shared" si="2"/>
        <v>8.049073000000001E-2</v>
      </c>
      <c r="E19" s="12">
        <f t="shared" si="0"/>
        <v>3.5933361607142864E-3</v>
      </c>
      <c r="F19" s="12">
        <f>E19/Calculation!K$8*1000</f>
        <v>2.7492278500715166E-3</v>
      </c>
      <c r="G19" s="12">
        <f t="shared" si="3"/>
        <v>0.49366907070226107</v>
      </c>
    </row>
    <row r="20" spans="1:7">
      <c r="A20" s="36">
        <v>7.5</v>
      </c>
      <c r="B20" s="12">
        <v>1211.32</v>
      </c>
      <c r="C20" s="37">
        <f t="shared" si="1"/>
        <v>1.21132</v>
      </c>
      <c r="D20" s="12">
        <f t="shared" si="2"/>
        <v>8.4186739999999996E-2</v>
      </c>
      <c r="E20" s="12">
        <f t="shared" si="0"/>
        <v>3.7583366071428574E-3</v>
      </c>
      <c r="F20" s="12">
        <f>E20/Calculation!K$9*1000</f>
        <v>3.0040833353066829E-3</v>
      </c>
      <c r="G20" s="12">
        <f t="shared" si="3"/>
        <v>0.57996873848293407</v>
      </c>
    </row>
    <row r="21" spans="1:7">
      <c r="A21" s="36">
        <v>8</v>
      </c>
      <c r="B21" s="12">
        <v>1259.6500000000001</v>
      </c>
      <c r="C21" s="37">
        <f t="shared" si="1"/>
        <v>1.2596500000000002</v>
      </c>
      <c r="D21" s="12">
        <f t="shared" si="2"/>
        <v>8.7545675000000017E-2</v>
      </c>
      <c r="E21" s="12">
        <f t="shared" si="0"/>
        <v>3.9082890625000014E-3</v>
      </c>
      <c r="F21" s="12">
        <f>E21/Calculation!K$9*1000</f>
        <v>3.1239421237320149E-3</v>
      </c>
      <c r="G21" s="12">
        <f t="shared" si="3"/>
        <v>0.67188912036851456</v>
      </c>
    </row>
    <row r="22" spans="1:7">
      <c r="A22" s="36">
        <v>8.5</v>
      </c>
      <c r="B22" s="12">
        <v>1353.81</v>
      </c>
      <c r="C22" s="37">
        <f t="shared" si="1"/>
        <v>1.35381</v>
      </c>
      <c r="D22" s="12">
        <f t="shared" si="2"/>
        <v>9.4089795000000004E-2</v>
      </c>
      <c r="E22" s="12">
        <f t="shared" si="0"/>
        <v>4.2004372767857146E-3</v>
      </c>
      <c r="F22" s="12">
        <f>E22/Calculation!K$9*1000</f>
        <v>3.3574596804903248E-3</v>
      </c>
      <c r="G22" s="12">
        <f t="shared" si="3"/>
        <v>0.76911014743184969</v>
      </c>
    </row>
    <row r="23" spans="1:7">
      <c r="A23" s="36">
        <v>9</v>
      </c>
      <c r="B23" s="12">
        <v>1415.35</v>
      </c>
      <c r="C23" s="37">
        <f t="shared" si="1"/>
        <v>1.4153499999999999</v>
      </c>
      <c r="D23" s="12">
        <f t="shared" si="2"/>
        <v>9.8366824999999991E-2</v>
      </c>
      <c r="E23" s="12">
        <f t="shared" si="0"/>
        <v>4.3913761160714283E-3</v>
      </c>
      <c r="F23" s="12">
        <f>E23/Calculation!K$10*1000</f>
        <v>3.6682966424079425E-3</v>
      </c>
      <c r="G23" s="12">
        <f t="shared" si="3"/>
        <v>0.87449649227532367</v>
      </c>
    </row>
    <row r="24" spans="1:7">
      <c r="A24" s="36">
        <v>9.5</v>
      </c>
      <c r="B24" s="12">
        <v>1467.2</v>
      </c>
      <c r="C24" s="37">
        <f t="shared" si="1"/>
        <v>1.4672000000000001</v>
      </c>
      <c r="D24" s="12">
        <f t="shared" si="2"/>
        <v>0.1019704</v>
      </c>
      <c r="E24" s="12">
        <f t="shared" si="0"/>
        <v>4.5522500000000007E-3</v>
      </c>
      <c r="F24" s="12">
        <f>E24/Calculation!K$10*1000</f>
        <v>3.8026811981071353E-3</v>
      </c>
      <c r="G24" s="12">
        <f t="shared" si="3"/>
        <v>0.98656115988304982</v>
      </c>
    </row>
    <row r="25" spans="1:7">
      <c r="A25" s="36">
        <v>10</v>
      </c>
      <c r="B25" s="12">
        <v>1589.28</v>
      </c>
      <c r="C25" s="37">
        <f t="shared" si="1"/>
        <v>1.58928</v>
      </c>
      <c r="D25" s="12">
        <f t="shared" si="2"/>
        <v>0.11045496</v>
      </c>
      <c r="E25" s="12">
        <f t="shared" si="0"/>
        <v>4.9310250000000003E-3</v>
      </c>
      <c r="F25" s="12">
        <f>E25/Calculation!K$11*1000</f>
        <v>4.3172938062395073E-3</v>
      </c>
      <c r="G25" s="12">
        <f t="shared" si="3"/>
        <v>1.1083607849482495</v>
      </c>
    </row>
    <row r="26" spans="1:7">
      <c r="A26" s="36">
        <v>10.5</v>
      </c>
      <c r="B26" s="12">
        <v>1738.29</v>
      </c>
      <c r="C26" s="37">
        <f t="shared" si="1"/>
        <v>1.7382899999999999</v>
      </c>
      <c r="D26" s="12">
        <f t="shared" si="2"/>
        <v>0.120811155</v>
      </c>
      <c r="E26" s="12">
        <f t="shared" si="0"/>
        <v>5.3933551339285721E-3</v>
      </c>
      <c r="F26" s="12">
        <f>E26/Calculation!K$11*1000</f>
        <v>4.7220808482130736E-3</v>
      </c>
      <c r="G26" s="12">
        <f t="shared" si="3"/>
        <v>1.2439514047650382</v>
      </c>
    </row>
    <row r="27" spans="1:7">
      <c r="A27" s="36">
        <v>11</v>
      </c>
      <c r="B27" s="12">
        <v>1817.23</v>
      </c>
      <c r="C27" s="37">
        <f t="shared" si="1"/>
        <v>1.8172300000000001</v>
      </c>
      <c r="D27" s="12">
        <f t="shared" si="2"/>
        <v>0.12629748500000001</v>
      </c>
      <c r="E27" s="12">
        <f t="shared" si="0"/>
        <v>5.6382805803571441E-3</v>
      </c>
      <c r="F27" s="12">
        <f>E27/Calculation!K$11*1000</f>
        <v>4.9365220876828632E-3</v>
      </c>
      <c r="G27" s="12">
        <f t="shared" si="3"/>
        <v>1.3888304488034773</v>
      </c>
    </row>
    <row r="28" spans="1:7">
      <c r="A28" s="36">
        <v>11.5</v>
      </c>
      <c r="B28" s="12">
        <v>2030.79</v>
      </c>
      <c r="C28" s="37">
        <f t="shared" si="1"/>
        <v>2.0307900000000001</v>
      </c>
      <c r="D28" s="12">
        <f t="shared" si="2"/>
        <v>0.14113990500000001</v>
      </c>
      <c r="E28" s="12">
        <f t="shared" si="0"/>
        <v>6.3008886160714293E-3</v>
      </c>
      <c r="F28" s="12">
        <f>E28/Calculation!K$12*1000</f>
        <v>5.7635240296955697E-3</v>
      </c>
      <c r="G28" s="12">
        <f t="shared" si="3"/>
        <v>1.5493311405641537</v>
      </c>
    </row>
    <row r="29" spans="1:7">
      <c r="A29" s="36">
        <v>12</v>
      </c>
      <c r="B29" s="12">
        <v>2357.41</v>
      </c>
      <c r="C29" s="37">
        <f t="shared" si="1"/>
        <v>2.3574099999999998</v>
      </c>
      <c r="D29" s="12">
        <f t="shared" si="2"/>
        <v>0.16383999499999999</v>
      </c>
      <c r="E29" s="12">
        <f t="shared" si="0"/>
        <v>7.3142854910714285E-3</v>
      </c>
      <c r="F29" s="12">
        <f>E29/Calculation!K$12*1000</f>
        <v>6.6904944296774316E-3</v>
      </c>
      <c r="G29" s="12">
        <f t="shared" si="3"/>
        <v>1.7361414174547487</v>
      </c>
    </row>
    <row r="30" spans="1:7">
      <c r="A30" s="36">
        <v>12.5</v>
      </c>
      <c r="B30" s="12">
        <v>2700.76</v>
      </c>
      <c r="C30" s="37">
        <f t="shared" si="1"/>
        <v>2.7007600000000003</v>
      </c>
      <c r="D30" s="12">
        <f t="shared" si="2"/>
        <v>0.18770282000000002</v>
      </c>
      <c r="E30" s="12">
        <f t="shared" si="0"/>
        <v>8.3795901785714295E-3</v>
      </c>
      <c r="F30" s="12">
        <f>E30/Calculation!K$12*1000</f>
        <v>7.6649457395597809E-3</v>
      </c>
      <c r="G30" s="12">
        <f t="shared" si="3"/>
        <v>1.9514730199933068</v>
      </c>
    </row>
    <row r="31" spans="1:7">
      <c r="A31" s="36">
        <v>13</v>
      </c>
      <c r="B31" s="12">
        <v>3124.88</v>
      </c>
      <c r="C31" s="37">
        <f t="shared" si="1"/>
        <v>3.1248800000000001</v>
      </c>
      <c r="D31" s="12">
        <f t="shared" si="2"/>
        <v>0.21717916000000001</v>
      </c>
      <c r="E31" s="12">
        <f t="shared" si="0"/>
        <v>9.6954982142857145E-3</v>
      </c>
      <c r="F31" s="12">
        <f>E31/Calculation!K$13*1000</f>
        <v>9.2395591649010889E-3</v>
      </c>
      <c r="G31" s="12">
        <f t="shared" si="3"/>
        <v>2.20504059356022</v>
      </c>
    </row>
    <row r="32" spans="1:7">
      <c r="A32" s="36">
        <v>13.5</v>
      </c>
      <c r="B32" s="12">
        <v>3913.58</v>
      </c>
      <c r="C32" s="37">
        <f t="shared" si="1"/>
        <v>3.9135800000000001</v>
      </c>
      <c r="D32" s="12">
        <f t="shared" si="2"/>
        <v>0.27199381</v>
      </c>
      <c r="E32" s="12">
        <f t="shared" si="0"/>
        <v>1.214258080357143E-2</v>
      </c>
      <c r="F32" s="12">
        <f>E32/Calculation!K$13*1000</f>
        <v>1.157156561422314E-2</v>
      </c>
      <c r="G32" s="12">
        <f t="shared" si="3"/>
        <v>2.5172074652470835</v>
      </c>
    </row>
    <row r="33" spans="1:7">
      <c r="A33" s="36">
        <v>14</v>
      </c>
      <c r="B33" s="12">
        <v>4754.29</v>
      </c>
      <c r="C33" s="37">
        <f t="shared" si="1"/>
        <v>4.7542900000000001</v>
      </c>
      <c r="D33" s="12">
        <f t="shared" si="2"/>
        <v>0.33042315500000002</v>
      </c>
      <c r="E33" s="12">
        <f t="shared" si="0"/>
        <v>1.4751033705357144E-2</v>
      </c>
      <c r="F33" s="12">
        <f>E33/Calculation!K$14*1000</f>
        <v>1.477142256857499E-2</v>
      </c>
      <c r="G33" s="12">
        <f t="shared" si="3"/>
        <v>2.9123522879890555</v>
      </c>
    </row>
    <row r="34" spans="1:7">
      <c r="A34" s="36">
        <v>14.5</v>
      </c>
      <c r="B34" s="12">
        <v>5616.75</v>
      </c>
      <c r="C34" s="37">
        <f t="shared" si="1"/>
        <v>5.6167499999999997</v>
      </c>
      <c r="D34" s="12">
        <f t="shared" si="2"/>
        <v>0.39036412499999995</v>
      </c>
      <c r="E34" s="12">
        <f t="shared" si="0"/>
        <v>1.7426969866071427E-2</v>
      </c>
      <c r="F34" s="12">
        <f>E34/Calculation!K$14*1000</f>
        <v>1.7451057405426167E-2</v>
      </c>
      <c r="G34" s="12">
        <f t="shared" si="3"/>
        <v>3.3956894875990731</v>
      </c>
    </row>
    <row r="35" spans="1:7">
      <c r="A35" s="36">
        <v>15</v>
      </c>
      <c r="B35" s="12">
        <v>6713.68</v>
      </c>
      <c r="C35" s="37">
        <f t="shared" si="1"/>
        <v>6.7136800000000001</v>
      </c>
      <c r="D35" s="12">
        <f t="shared" si="2"/>
        <v>0.46660076000000006</v>
      </c>
      <c r="E35" s="12">
        <f t="shared" si="0"/>
        <v>2.0830391071428575E-2</v>
      </c>
      <c r="F35" s="12">
        <f>E35/Calculation!K$14*1000</f>
        <v>2.0859182815981051E-2</v>
      </c>
      <c r="G35" s="12">
        <f t="shared" si="3"/>
        <v>3.9703430909201813</v>
      </c>
    </row>
    <row r="36" spans="1:7">
      <c r="A36" s="36">
        <v>15.5</v>
      </c>
      <c r="B36" s="12">
        <v>7805.92</v>
      </c>
      <c r="C36" s="37">
        <f t="shared" si="1"/>
        <v>7.8059200000000004</v>
      </c>
      <c r="D36" s="12">
        <f t="shared" si="2"/>
        <v>0.54251143999999996</v>
      </c>
      <c r="E36" s="12">
        <f t="shared" si="0"/>
        <v>2.4219260714285713E-2</v>
      </c>
      <c r="F36" s="12">
        <f>E36/Calculation!K$15*1000</f>
        <v>2.400435951652654E-2</v>
      </c>
      <c r="G36" s="12">
        <f t="shared" si="3"/>
        <v>4.643296225907795</v>
      </c>
    </row>
    <row r="37" spans="1:7">
      <c r="A37" s="36">
        <v>16</v>
      </c>
      <c r="B37" s="12">
        <v>8392.26</v>
      </c>
      <c r="C37" s="37">
        <f t="shared" si="1"/>
        <v>8.3922600000000003</v>
      </c>
      <c r="D37" s="12">
        <f t="shared" si="2"/>
        <v>0.58326207000000008</v>
      </c>
      <c r="E37" s="12">
        <f t="shared" si="0"/>
        <v>2.6038485267857146E-2</v>
      </c>
      <c r="F37" s="12">
        <f>E37/Calculation!K$15*1000</f>
        <v>2.5807441812901625E-2</v>
      </c>
      <c r="G37" s="12">
        <f t="shared" si="3"/>
        <v>5.3904732458492175</v>
      </c>
    </row>
    <row r="38" spans="1:7">
      <c r="A38" s="36">
        <v>16.5</v>
      </c>
      <c r="B38" s="12">
        <v>9488.69</v>
      </c>
      <c r="C38" s="37">
        <f t="shared" si="1"/>
        <v>9.4886900000000001</v>
      </c>
      <c r="D38" s="12">
        <f t="shared" si="2"/>
        <v>0.65946395499999999</v>
      </c>
      <c r="E38" s="12">
        <f t="shared" si="0"/>
        <v>2.9440355133928574E-2</v>
      </c>
      <c r="F38" s="12">
        <f>E38/Calculation!K$15*1000</f>
        <v>2.9179126368303832E-2</v>
      </c>
      <c r="G38" s="12">
        <f t="shared" si="3"/>
        <v>6.2152717685672991</v>
      </c>
    </row>
    <row r="39" spans="1:7">
      <c r="A39" s="36">
        <v>17</v>
      </c>
      <c r="B39" s="12">
        <v>10837.31</v>
      </c>
      <c r="C39" s="37">
        <f t="shared" si="1"/>
        <v>10.837309999999999</v>
      </c>
      <c r="D39" s="12">
        <f t="shared" si="2"/>
        <v>0.75319304499999995</v>
      </c>
      <c r="E39" s="12">
        <f t="shared" si="0"/>
        <v>3.3624689508928572E-2</v>
      </c>
      <c r="F39" s="12">
        <f>E39/Calculation!K$16*1000</f>
        <v>3.4827211349241667E-2</v>
      </c>
      <c r="G39" s="12">
        <f>G38+(F39+F38)/2*30</f>
        <v>7.1753668343304815</v>
      </c>
    </row>
    <row r="40" spans="1:7">
      <c r="A40" s="36">
        <v>17.5</v>
      </c>
      <c r="B40" s="12">
        <v>12254</v>
      </c>
      <c r="C40" s="37">
        <f t="shared" si="1"/>
        <v>12.254</v>
      </c>
      <c r="D40" s="12">
        <f t="shared" si="2"/>
        <v>0.85165299999999999</v>
      </c>
      <c r="E40" s="12">
        <f t="shared" si="0"/>
        <v>3.8020223214285713E-2</v>
      </c>
      <c r="F40" s="12">
        <f>E40/Calculation!K$16*1000</f>
        <v>3.9379942797023192E-2</v>
      </c>
      <c r="G40" s="12">
        <f t="shared" si="3"/>
        <v>8.2884741465244538</v>
      </c>
    </row>
    <row r="41" spans="1:7">
      <c r="A41" s="36">
        <v>18</v>
      </c>
      <c r="B41" s="12">
        <v>12641.16</v>
      </c>
      <c r="C41" s="37">
        <f t="shared" si="1"/>
        <v>12.641159999999999</v>
      </c>
      <c r="D41" s="12">
        <f t="shared" si="2"/>
        <v>0.8785606199999999</v>
      </c>
      <c r="E41" s="12">
        <f t="shared" si="0"/>
        <v>3.9221456250000002E-2</v>
      </c>
      <c r="F41" s="12">
        <f>E41/Calculation!K$17*1000</f>
        <v>4.2900488029793349E-2</v>
      </c>
      <c r="G41" s="12">
        <f t="shared" si="3"/>
        <v>9.5226806089267022</v>
      </c>
    </row>
    <row r="42" spans="1:7">
      <c r="A42" s="36">
        <v>18.5</v>
      </c>
      <c r="B42" s="12">
        <v>12880.64</v>
      </c>
      <c r="C42" s="37">
        <f t="shared" si="1"/>
        <v>12.88064</v>
      </c>
      <c r="D42" s="12">
        <f t="shared" si="2"/>
        <v>0.89520448000000008</v>
      </c>
      <c r="E42" s="12">
        <f t="shared" si="0"/>
        <v>3.9964485714285722E-2</v>
      </c>
      <c r="F42" s="12">
        <f>E42/Calculation!K$17*1000</f>
        <v>4.371321477902957E-2</v>
      </c>
      <c r="G42" s="12">
        <f t="shared" si="3"/>
        <v>10.821886151059045</v>
      </c>
    </row>
    <row r="43" spans="1:7">
      <c r="A43" s="36">
        <v>19</v>
      </c>
      <c r="B43" s="12">
        <v>12936.84</v>
      </c>
      <c r="C43" s="37">
        <f t="shared" si="1"/>
        <v>12.93684</v>
      </c>
      <c r="D43" s="12">
        <f t="shared" si="2"/>
        <v>0.89911037999999999</v>
      </c>
      <c r="E43" s="12">
        <f t="shared" si="0"/>
        <v>4.013885625E-2</v>
      </c>
      <c r="F43" s="12">
        <f>E43/Calculation!K$17*1000</f>
        <v>4.3903941534111722E-2</v>
      </c>
      <c r="G43" s="12">
        <f t="shared" si="3"/>
        <v>12.136143495756166</v>
      </c>
    </row>
    <row r="44" spans="1:7">
      <c r="A44" s="36">
        <v>19.5</v>
      </c>
      <c r="B44" s="12">
        <v>12077.89</v>
      </c>
      <c r="C44" s="37">
        <f t="shared" si="1"/>
        <v>12.07789</v>
      </c>
      <c r="D44" s="12">
        <f t="shared" si="2"/>
        <v>0.83941335500000003</v>
      </c>
      <c r="E44" s="12">
        <f t="shared" si="0"/>
        <v>3.747381049107143E-2</v>
      </c>
      <c r="F44" s="12">
        <f>E44/Calculation!K$18*1000</f>
        <v>4.336170777544502E-2</v>
      </c>
      <c r="G44" s="12">
        <f t="shared" si="3"/>
        <v>13.445128235399517</v>
      </c>
    </row>
    <row r="45" spans="1:7">
      <c r="A45" s="36">
        <v>20</v>
      </c>
      <c r="B45" s="12">
        <v>10634.61</v>
      </c>
      <c r="C45" s="37">
        <f t="shared" si="1"/>
        <v>10.63461</v>
      </c>
      <c r="D45" s="12">
        <f t="shared" si="2"/>
        <v>0.73910539500000005</v>
      </c>
      <c r="E45" s="12">
        <f t="shared" si="0"/>
        <v>3.2995776562500002E-2</v>
      </c>
      <c r="F45" s="12">
        <f>E45/Calculation!K$18*1000</f>
        <v>3.8180083700532573E-2</v>
      </c>
      <c r="G45" s="12">
        <f t="shared" si="3"/>
        <v>14.668255107539181</v>
      </c>
    </row>
    <row r="46" spans="1:7">
      <c r="A46" s="36">
        <v>20.5</v>
      </c>
      <c r="B46" s="12">
        <v>8999.68</v>
      </c>
      <c r="C46" s="37">
        <f t="shared" si="1"/>
        <v>8.9996799999999997</v>
      </c>
      <c r="D46" s="12">
        <f t="shared" si="2"/>
        <v>0.62547775999999999</v>
      </c>
      <c r="E46" s="12">
        <f t="shared" si="0"/>
        <v>2.7923114285714288E-2</v>
      </c>
      <c r="F46" s="12">
        <f>E46/Calculation!K$18*1000</f>
        <v>3.2310403078063883E-2</v>
      </c>
      <c r="G46" s="12">
        <f t="shared" si="3"/>
        <v>15.725612409218128</v>
      </c>
    </row>
    <row r="47" spans="1:7">
      <c r="A47" s="36">
        <v>21</v>
      </c>
      <c r="B47" s="12">
        <v>7371.93</v>
      </c>
      <c r="C47" s="37">
        <f t="shared" si="1"/>
        <v>7.3719299999999999</v>
      </c>
      <c r="D47" s="12">
        <f t="shared" si="2"/>
        <v>0.51234913500000001</v>
      </c>
      <c r="E47" s="12">
        <f t="shared" si="0"/>
        <v>2.2872729241071432E-2</v>
      </c>
      <c r="F47" s="12">
        <f>E47/Calculation!K$18*1000</f>
        <v>2.6466499893693055E-2</v>
      </c>
      <c r="G47" s="12">
        <f t="shared" si="3"/>
        <v>16.607265953794482</v>
      </c>
    </row>
    <row r="48" spans="1:7">
      <c r="A48" s="36">
        <v>21.5</v>
      </c>
      <c r="B48" s="12">
        <v>5996.22</v>
      </c>
      <c r="C48" s="37">
        <f t="shared" si="1"/>
        <v>5.9962200000000001</v>
      </c>
      <c r="D48" s="12">
        <f t="shared" si="2"/>
        <v>0.41673728999999998</v>
      </c>
      <c r="E48" s="12">
        <f t="shared" si="0"/>
        <v>1.8604343303571427E-2</v>
      </c>
      <c r="F48" s="12">
        <f>E48/Calculation!K$18*1000</f>
        <v>2.1527463770350523E-2</v>
      </c>
      <c r="G48" s="12">
        <f t="shared" si="3"/>
        <v>17.327175408755135</v>
      </c>
    </row>
    <row r="49" spans="1:7">
      <c r="A49" s="36">
        <v>22</v>
      </c>
      <c r="B49" s="12">
        <v>4835.41</v>
      </c>
      <c r="C49" s="37">
        <f t="shared" si="1"/>
        <v>4.8354099999999995</v>
      </c>
      <c r="D49" s="12">
        <f t="shared" si="2"/>
        <v>0.33606099499999992</v>
      </c>
      <c r="E49" s="12">
        <f t="shared" si="0"/>
        <v>1.5002722991071426E-2</v>
      </c>
      <c r="F49" s="12">
        <f>E49/Calculation!K$18*1000</f>
        <v>1.7359955703725116E-2</v>
      </c>
      <c r="G49" s="12">
        <f t="shared" si="3"/>
        <v>17.910486700866269</v>
      </c>
    </row>
    <row r="50" spans="1:7">
      <c r="A50" s="36">
        <v>22.5</v>
      </c>
      <c r="B50" s="12">
        <v>3958.23</v>
      </c>
      <c r="C50" s="37">
        <f t="shared" si="1"/>
        <v>3.9582299999999999</v>
      </c>
      <c r="D50" s="12">
        <f t="shared" si="2"/>
        <v>0.27509698500000002</v>
      </c>
      <c r="E50" s="12">
        <f t="shared" si="0"/>
        <v>1.2281115401785716E-2</v>
      </c>
      <c r="F50" s="12">
        <f>E50/Calculation!K$18*1000</f>
        <v>1.4210728245413706E-2</v>
      </c>
      <c r="G50" s="12">
        <f t="shared" si="3"/>
        <v>18.384046960103351</v>
      </c>
    </row>
    <row r="51" spans="1:7">
      <c r="A51" s="36">
        <v>23</v>
      </c>
      <c r="B51" s="12">
        <v>3279.57</v>
      </c>
      <c r="C51" s="37">
        <f t="shared" si="1"/>
        <v>3.2795700000000001</v>
      </c>
      <c r="D51" s="12">
        <f t="shared" si="2"/>
        <v>0.22793011499999999</v>
      </c>
      <c r="E51" s="12">
        <f t="shared" si="0"/>
        <v>1.01754515625E-2</v>
      </c>
      <c r="F51" s="12">
        <f>E51/Calculation!K$18*1000</f>
        <v>1.1774221819300905E-2</v>
      </c>
      <c r="G51" s="12">
        <f t="shared" si="3"/>
        <v>18.773821211074072</v>
      </c>
    </row>
    <row r="52" spans="1:7">
      <c r="A52" s="36">
        <v>23.5</v>
      </c>
      <c r="B52" s="12">
        <v>2727.01</v>
      </c>
      <c r="C52" s="37">
        <f t="shared" si="1"/>
        <v>2.7270100000000004</v>
      </c>
      <c r="D52" s="12">
        <f t="shared" si="2"/>
        <v>0.18952719500000001</v>
      </c>
      <c r="E52" s="12">
        <f t="shared" si="0"/>
        <v>8.4610354910714287E-3</v>
      </c>
      <c r="F52" s="12">
        <f>E52/Calculation!K$18*1000</f>
        <v>9.7904361374972198E-3</v>
      </c>
      <c r="G52" s="12">
        <f t="shared" si="3"/>
        <v>19.097291080426043</v>
      </c>
    </row>
    <row r="53" spans="1:7">
      <c r="A53" s="36">
        <v>24</v>
      </c>
      <c r="B53" s="12">
        <v>2316.44</v>
      </c>
      <c r="C53" s="37">
        <f t="shared" si="1"/>
        <v>2.3164400000000001</v>
      </c>
      <c r="D53" s="12">
        <f t="shared" si="2"/>
        <v>0.16099258</v>
      </c>
      <c r="E53" s="12">
        <f t="shared" si="0"/>
        <v>7.1871687500000003E-3</v>
      </c>
      <c r="F53" s="12">
        <f>E53/Calculation!K$19*1000</f>
        <v>8.8343277706634249E-3</v>
      </c>
      <c r="G53" s="12">
        <f t="shared" si="3"/>
        <v>19.376662539048453</v>
      </c>
    </row>
    <row r="54" spans="1:7">
      <c r="A54" s="36">
        <v>24.5</v>
      </c>
      <c r="B54" s="12">
        <v>1896.67</v>
      </c>
      <c r="C54" s="37">
        <f t="shared" si="1"/>
        <v>1.8966700000000001</v>
      </c>
      <c r="D54" s="12">
        <f t="shared" si="2"/>
        <v>0.131818565</v>
      </c>
      <c r="E54" s="12">
        <f t="shared" si="0"/>
        <v>5.8847573660714293E-3</v>
      </c>
      <c r="F54" s="12">
        <f>E54/Calculation!K$19*1000</f>
        <v>7.2334290777158914E-3</v>
      </c>
      <c r="G54" s="12">
        <f t="shared" si="3"/>
        <v>19.617678891774144</v>
      </c>
    </row>
    <row r="55" spans="1:7">
      <c r="A55" s="36">
        <v>25</v>
      </c>
      <c r="B55" s="12">
        <v>1618.55</v>
      </c>
      <c r="C55" s="37">
        <f t="shared" si="1"/>
        <v>1.6185499999999999</v>
      </c>
      <c r="D55" s="12">
        <f t="shared" si="2"/>
        <v>0.11248922499999998</v>
      </c>
      <c r="E55" s="12">
        <f t="shared" si="0"/>
        <v>5.0218404017857137E-3</v>
      </c>
      <c r="F55" s="12">
        <f>E55/Calculation!K$19*1000</f>
        <v>6.1727483609363013E-3</v>
      </c>
      <c r="G55" s="12">
        <f t="shared" si="3"/>
        <v>19.818771553353926</v>
      </c>
    </row>
    <row r="56" spans="1:7">
      <c r="A56" s="36">
        <v>25.5</v>
      </c>
      <c r="B56" s="12">
        <v>1392.61</v>
      </c>
      <c r="C56" s="37">
        <f t="shared" si="1"/>
        <v>1.3926099999999999</v>
      </c>
      <c r="D56" s="12">
        <f t="shared" si="2"/>
        <v>9.6786394999999983E-2</v>
      </c>
      <c r="E56" s="12">
        <f t="shared" si="0"/>
        <v>4.3208212053571426E-3</v>
      </c>
      <c r="F56" s="12">
        <f>E56/Calculation!K$19*1000</f>
        <v>5.3110692254941172E-3</v>
      </c>
      <c r="G56" s="12">
        <f t="shared" si="3"/>
        <v>19.991028817150383</v>
      </c>
    </row>
    <row r="57" spans="1:7">
      <c r="A57" s="36">
        <v>26</v>
      </c>
      <c r="B57" s="12">
        <v>1200.78</v>
      </c>
      <c r="C57" s="37">
        <f t="shared" si="1"/>
        <v>1.20078</v>
      </c>
      <c r="D57" s="12">
        <f t="shared" si="2"/>
        <v>8.3454210000000001E-2</v>
      </c>
      <c r="E57" s="12">
        <f t="shared" si="0"/>
        <v>3.7256343750000005E-3</v>
      </c>
      <c r="F57" s="12">
        <f>E57/Calculation!K$19*1000</f>
        <v>4.5794771720645598E-3</v>
      </c>
      <c r="G57" s="12">
        <f t="shared" si="3"/>
        <v>20.139387013113762</v>
      </c>
    </row>
    <row r="58" spans="1:7">
      <c r="A58" s="36">
        <v>26.5</v>
      </c>
      <c r="B58" s="12">
        <v>1067.1600000000001</v>
      </c>
      <c r="C58" s="37">
        <f t="shared" si="1"/>
        <v>1.0671600000000001</v>
      </c>
      <c r="D58" s="12">
        <f t="shared" si="2"/>
        <v>7.4167620000000017E-2</v>
      </c>
      <c r="E58" s="12">
        <f t="shared" si="0"/>
        <v>3.3110544642857152E-3</v>
      </c>
      <c r="F58" s="12">
        <f>E58/Calculation!K$19*1000</f>
        <v>4.069883624760919E-3</v>
      </c>
      <c r="G58" s="12">
        <f t="shared" si="3"/>
        <v>20.269127425066145</v>
      </c>
    </row>
    <row r="59" spans="1:7">
      <c r="A59" s="36">
        <v>27</v>
      </c>
      <c r="B59" s="12">
        <v>938.88</v>
      </c>
      <c r="C59" s="37">
        <f t="shared" si="1"/>
        <v>0.93888000000000005</v>
      </c>
      <c r="D59" s="12">
        <f t="shared" si="2"/>
        <v>6.5252160000000003E-2</v>
      </c>
      <c r="E59" s="12">
        <f t="shared" si="0"/>
        <v>2.9130428571428574E-3</v>
      </c>
      <c r="F59" s="12">
        <f>E59/Calculation!K$19*1000</f>
        <v>3.5806555133396406E-3</v>
      </c>
      <c r="G59" s="12">
        <f t="shared" si="3"/>
        <v>20.383885512137653</v>
      </c>
    </row>
    <row r="60" spans="1:7">
      <c r="A60" s="36">
        <v>27.5</v>
      </c>
      <c r="B60" s="12">
        <v>857.27</v>
      </c>
      <c r="C60" s="37">
        <f t="shared" si="1"/>
        <v>0.85726999999999998</v>
      </c>
      <c r="D60" s="12">
        <f t="shared" si="2"/>
        <v>5.9580264999999993E-2</v>
      </c>
      <c r="E60" s="12">
        <f t="shared" si="0"/>
        <v>2.6598332589285712E-3</v>
      </c>
      <c r="F60" s="12">
        <f>E60/Calculation!K$19*1000</f>
        <v>3.2694152095269612E-3</v>
      </c>
      <c r="G60" s="12">
        <f t="shared" si="3"/>
        <v>20.48663657298065</v>
      </c>
    </row>
    <row r="61" spans="1:7">
      <c r="A61" s="36">
        <v>28</v>
      </c>
      <c r="B61" s="12">
        <v>777.5</v>
      </c>
      <c r="C61" s="37">
        <f t="shared" si="1"/>
        <v>0.77749999999999997</v>
      </c>
      <c r="D61" s="12">
        <f t="shared" si="2"/>
        <v>5.4036250000000001E-2</v>
      </c>
      <c r="E61" s="12">
        <f t="shared" si="0"/>
        <v>2.4123325892857145E-3</v>
      </c>
      <c r="F61" s="12">
        <f>E61/Calculation!K$19*1000</f>
        <v>2.965192209464011E-3</v>
      </c>
      <c r="G61" s="12">
        <f t="shared" si="3"/>
        <v>20.580155684265517</v>
      </c>
    </row>
    <row r="62" spans="1:7">
      <c r="A62" s="36">
        <v>28.5</v>
      </c>
      <c r="B62" s="12">
        <v>694.71</v>
      </c>
      <c r="C62" s="37">
        <f t="shared" si="1"/>
        <v>0.69471000000000005</v>
      </c>
      <c r="D62" s="12">
        <f t="shared" si="2"/>
        <v>4.8282345000000004E-2</v>
      </c>
      <c r="E62" s="12">
        <f t="shared" si="0"/>
        <v>2.1554618303571433E-3</v>
      </c>
      <c r="F62" s="12">
        <f>E62/Calculation!K$19*1000</f>
        <v>2.6494516782466148E-3</v>
      </c>
      <c r="G62" s="12">
        <f t="shared" si="3"/>
        <v>20.664375342581177</v>
      </c>
    </row>
    <row r="63" spans="1:7">
      <c r="A63" s="36">
        <v>29</v>
      </c>
      <c r="B63" s="12">
        <v>630.49</v>
      </c>
      <c r="C63" s="37">
        <f t="shared" si="1"/>
        <v>0.63048999999999999</v>
      </c>
      <c r="D63" s="12">
        <f t="shared" si="2"/>
        <v>4.3819055000000003E-2</v>
      </c>
      <c r="E63" s="12">
        <f t="shared" si="0"/>
        <v>1.9562078125000002E-3</v>
      </c>
      <c r="F63" s="12">
        <f>E63/Calculation!K$19*1000</f>
        <v>2.4045325223729444E-3</v>
      </c>
      <c r="G63" s="12">
        <f t="shared" si="3"/>
        <v>20.74018510559047</v>
      </c>
    </row>
    <row r="64" spans="1:7">
      <c r="A64" s="36">
        <v>29.5</v>
      </c>
      <c r="B64" s="12">
        <v>582.66</v>
      </c>
      <c r="C64" s="37">
        <f t="shared" si="1"/>
        <v>0.58265999999999996</v>
      </c>
      <c r="D64" s="12">
        <f t="shared" si="2"/>
        <v>4.0494869999999995E-2</v>
      </c>
      <c r="E64" s="12">
        <f t="shared" si="0"/>
        <v>1.8078066964285714E-3</v>
      </c>
      <c r="F64" s="12">
        <f>E64/Calculation!K$19*1000</f>
        <v>2.2221207624003865E-3</v>
      </c>
      <c r="G64" s="12">
        <f t="shared" si="3"/>
        <v>20.809584904862071</v>
      </c>
    </row>
    <row r="65" spans="1:7">
      <c r="A65" s="36">
        <v>30</v>
      </c>
      <c r="B65" s="12">
        <v>550.04999999999995</v>
      </c>
      <c r="C65" s="37">
        <f t="shared" si="1"/>
        <v>0.55004999999999993</v>
      </c>
      <c r="D65" s="12">
        <f t="shared" si="2"/>
        <v>3.8228474999999998E-2</v>
      </c>
      <c r="E65" s="12">
        <f t="shared" si="0"/>
        <v>1.7066283482142857E-3</v>
      </c>
      <c r="F65" s="12">
        <f>E65/Calculation!K$20*1000</f>
        <v>2.2005337280794519E-3</v>
      </c>
      <c r="G65" s="12">
        <f t="shared" si="3"/>
        <v>20.875924722219267</v>
      </c>
    </row>
    <row r="66" spans="1:7">
      <c r="A66" s="36">
        <v>30.5</v>
      </c>
      <c r="B66" s="12">
        <v>508.07</v>
      </c>
      <c r="C66" s="37">
        <f t="shared" si="1"/>
        <v>0.50807000000000002</v>
      </c>
      <c r="D66" s="12">
        <f t="shared" si="2"/>
        <v>3.5310865000000004E-2</v>
      </c>
      <c r="E66" s="12">
        <f t="shared" si="0"/>
        <v>1.5763779017857146E-3</v>
      </c>
      <c r="F66" s="12">
        <f>E66/Calculation!K$20*1000</f>
        <v>2.0325882578407914E-3</v>
      </c>
      <c r="G66" s="12">
        <f t="shared" si="3"/>
        <v>20.939421552008071</v>
      </c>
    </row>
    <row r="67" spans="1:7">
      <c r="A67" s="36">
        <v>31</v>
      </c>
      <c r="B67" s="12">
        <v>464.43</v>
      </c>
      <c r="C67" s="37">
        <f t="shared" si="1"/>
        <v>0.46443000000000001</v>
      </c>
      <c r="D67" s="12">
        <f t="shared" si="2"/>
        <v>3.2277884999999999E-2</v>
      </c>
      <c r="E67" s="12">
        <f t="shared" si="0"/>
        <v>1.4409770089285714E-3</v>
      </c>
      <c r="F67" s="12">
        <f>E67/Calculation!K$20*1000</f>
        <v>1.8580017804416685E-3</v>
      </c>
      <c r="G67" s="12">
        <f t="shared" si="3"/>
        <v>20.997780402582308</v>
      </c>
    </row>
    <row r="68" spans="1:7">
      <c r="A68" s="36">
        <v>31.5</v>
      </c>
      <c r="B68" s="12">
        <v>410.57</v>
      </c>
      <c r="C68" s="37">
        <f t="shared" si="1"/>
        <v>0.41056999999999999</v>
      </c>
      <c r="D68" s="12">
        <f t="shared" si="2"/>
        <v>2.8534614999999999E-2</v>
      </c>
      <c r="E68" s="12">
        <f t="shared" si="0"/>
        <v>1.2738667410714286E-3</v>
      </c>
      <c r="F68" s="12">
        <f>E68/Calculation!K$20*1000</f>
        <v>1.6425291023317529E-3</v>
      </c>
      <c r="G68" s="12">
        <f t="shared" si="3"/>
        <v>21.05028836582391</v>
      </c>
    </row>
    <row r="69" spans="1:7">
      <c r="A69" s="36">
        <v>32</v>
      </c>
      <c r="B69" s="12">
        <v>379.47</v>
      </c>
      <c r="C69" s="37">
        <f t="shared" si="1"/>
        <v>0.37947000000000003</v>
      </c>
      <c r="D69" s="12">
        <f t="shared" si="2"/>
        <v>2.6373165E-2</v>
      </c>
      <c r="E69" s="12">
        <f t="shared" si="0"/>
        <v>1.1773734375E-3</v>
      </c>
      <c r="F69" s="12">
        <f>E69/Calculation!K$20*1000</f>
        <v>1.5181102332411773E-3</v>
      </c>
      <c r="G69" s="12">
        <f t="shared" si="3"/>
        <v>21.097697955857505</v>
      </c>
    </row>
    <row r="70" spans="1:7">
      <c r="A70" s="36">
        <v>32.5</v>
      </c>
      <c r="B70" s="12">
        <v>350.2</v>
      </c>
      <c r="C70" s="37">
        <f t="shared" ref="C70:C101" si="4">B70/1000</f>
        <v>0.35020000000000001</v>
      </c>
      <c r="D70" s="12">
        <f t="shared" ref="D70:D101" si="5">C70/1000*$B$1</f>
        <v>2.43389E-2</v>
      </c>
      <c r="E70" s="12">
        <f t="shared" ref="E70:E101" si="6">D70/22.4</f>
        <v>1.0865580357142858E-3</v>
      </c>
      <c r="F70" s="12">
        <f>E70/Calculation!K$20*1000</f>
        <v>1.4010124744540027E-3</v>
      </c>
      <c r="G70" s="12">
        <f t="shared" si="3"/>
        <v>21.141484796472934</v>
      </c>
    </row>
    <row r="71" spans="1:7">
      <c r="A71" s="36">
        <v>33</v>
      </c>
      <c r="B71" s="12">
        <v>315.25</v>
      </c>
      <c r="C71" s="37">
        <f t="shared" si="4"/>
        <v>0.31524999999999997</v>
      </c>
      <c r="D71" s="12">
        <f t="shared" si="5"/>
        <v>2.1909874999999999E-2</v>
      </c>
      <c r="E71" s="12">
        <f t="shared" si="6"/>
        <v>9.7811941964285709E-4</v>
      </c>
      <c r="F71" s="12">
        <f>E71/Calculation!K$20*1000</f>
        <v>1.2611912694792239E-3</v>
      </c>
      <c r="G71" s="12">
        <f t="shared" ref="G71:G101" si="7">G70+(F71+F70)/2*30</f>
        <v>21.181417852631931</v>
      </c>
    </row>
    <row r="72" spans="1:7">
      <c r="A72" s="36">
        <v>33.5</v>
      </c>
      <c r="B72" s="12">
        <v>291.16000000000003</v>
      </c>
      <c r="C72" s="37">
        <f t="shared" si="4"/>
        <v>0.29116000000000003</v>
      </c>
      <c r="D72" s="12">
        <f t="shared" si="5"/>
        <v>2.0235620000000003E-2</v>
      </c>
      <c r="E72" s="12">
        <f t="shared" si="6"/>
        <v>9.0337589285714303E-4</v>
      </c>
      <c r="F72" s="12">
        <f>E72/Calculation!K$20*1000</f>
        <v>1.1648166535180679E-3</v>
      </c>
      <c r="G72" s="12">
        <f t="shared" si="7"/>
        <v>21.217807971476891</v>
      </c>
    </row>
    <row r="73" spans="1:7">
      <c r="A73" s="36">
        <v>34</v>
      </c>
      <c r="B73" s="12">
        <v>278.12</v>
      </c>
      <c r="C73" s="37">
        <f t="shared" si="4"/>
        <v>0.27811999999999998</v>
      </c>
      <c r="D73" s="12">
        <f t="shared" si="5"/>
        <v>1.9329339999999997E-2</v>
      </c>
      <c r="E73" s="12">
        <f t="shared" si="6"/>
        <v>8.6291696428571424E-4</v>
      </c>
      <c r="F73" s="12">
        <f>E73/Calculation!K$20*1000</f>
        <v>1.1126487418479359E-3</v>
      </c>
      <c r="G73" s="12">
        <f t="shared" si="7"/>
        <v>21.251969952407382</v>
      </c>
    </row>
    <row r="74" spans="1:7">
      <c r="A74" s="36">
        <v>34.5</v>
      </c>
      <c r="B74" s="12">
        <v>250.19</v>
      </c>
      <c r="C74" s="37">
        <f t="shared" si="4"/>
        <v>0.25019000000000002</v>
      </c>
      <c r="D74" s="12">
        <f t="shared" si="5"/>
        <v>1.7388205E-2</v>
      </c>
      <c r="E74" s="12">
        <f t="shared" si="6"/>
        <v>7.7625915178571438E-4</v>
      </c>
      <c r="F74" s="12">
        <f>E74/Calculation!K$20*1000</f>
        <v>1.0009117960698085E-3</v>
      </c>
      <c r="G74" s="12">
        <f t="shared" si="7"/>
        <v>21.283673360476147</v>
      </c>
    </row>
    <row r="75" spans="1:7">
      <c r="A75" s="36">
        <v>35</v>
      </c>
      <c r="B75" s="12">
        <v>236.98</v>
      </c>
      <c r="C75" s="37">
        <f t="shared" si="4"/>
        <v>0.23698</v>
      </c>
      <c r="D75" s="12">
        <f t="shared" si="5"/>
        <v>1.647011E-2</v>
      </c>
      <c r="E75" s="12">
        <f t="shared" si="6"/>
        <v>7.3527276785714292E-4</v>
      </c>
      <c r="F75" s="12">
        <f>E75/Calculation!K$20*1000</f>
        <v>9.4806378125673765E-4</v>
      </c>
      <c r="G75" s="12">
        <f t="shared" si="7"/>
        <v>21.312907994136044</v>
      </c>
    </row>
    <row r="76" spans="1:7">
      <c r="A76" s="36">
        <v>35.5</v>
      </c>
      <c r="B76" s="12">
        <v>223.43</v>
      </c>
      <c r="C76" s="37">
        <f t="shared" si="4"/>
        <v>0.22343000000000002</v>
      </c>
      <c r="D76" s="12">
        <f t="shared" si="5"/>
        <v>1.5528385000000002E-2</v>
      </c>
      <c r="E76" s="12">
        <f t="shared" si="6"/>
        <v>6.9323147321428589E-4</v>
      </c>
      <c r="F76" s="12">
        <f>E76/Calculation!K$20*1000</f>
        <v>8.9385556015778944E-4</v>
      </c>
      <c r="G76" s="12">
        <f t="shared" si="7"/>
        <v>21.34053678425726</v>
      </c>
    </row>
    <row r="77" spans="1:7">
      <c r="A77" s="36">
        <v>36</v>
      </c>
      <c r="B77" s="12">
        <v>212.56</v>
      </c>
      <c r="C77" s="37">
        <f t="shared" si="4"/>
        <v>0.21256</v>
      </c>
      <c r="D77" s="12">
        <f t="shared" si="5"/>
        <v>1.477292E-2</v>
      </c>
      <c r="E77" s="12">
        <f t="shared" si="6"/>
        <v>6.5950535714285718E-4</v>
      </c>
      <c r="F77" s="12">
        <f>E77/Calculation!K$20*1000</f>
        <v>8.5036896507693536E-4</v>
      </c>
      <c r="G77" s="12">
        <f t="shared" si="7"/>
        <v>21.366700152135781</v>
      </c>
    </row>
    <row r="78" spans="1:7">
      <c r="A78" s="36">
        <v>36.5</v>
      </c>
      <c r="B78" s="12">
        <v>203.53</v>
      </c>
      <c r="C78" s="37">
        <f t="shared" si="4"/>
        <v>0.20352999999999999</v>
      </c>
      <c r="D78" s="12">
        <f t="shared" si="5"/>
        <v>1.4145335E-2</v>
      </c>
      <c r="E78" s="12">
        <f t="shared" si="6"/>
        <v>6.314881696428572E-4</v>
      </c>
      <c r="F78" s="12">
        <f>E78/Calculation!K$20*1000</f>
        <v>8.1424348636671381E-4</v>
      </c>
      <c r="G78" s="12">
        <f t="shared" si="7"/>
        <v>21.391669338907437</v>
      </c>
    </row>
    <row r="79" spans="1:7">
      <c r="A79" s="36">
        <v>37</v>
      </c>
      <c r="B79" s="12">
        <v>193.33</v>
      </c>
      <c r="C79" s="37">
        <f t="shared" si="4"/>
        <v>0.19333</v>
      </c>
      <c r="D79" s="12">
        <f t="shared" si="5"/>
        <v>1.3436435E-2</v>
      </c>
      <c r="E79" s="12">
        <f t="shared" si="6"/>
        <v>5.9984084821428573E-4</v>
      </c>
      <c r="F79" s="12">
        <f>E79/Calculation!K$20*1000</f>
        <v>7.7343729779038358E-4</v>
      </c>
      <c r="G79" s="12">
        <f t="shared" si="7"/>
        <v>21.415484550669795</v>
      </c>
    </row>
    <row r="80" spans="1:7">
      <c r="A80" s="36">
        <v>37.5</v>
      </c>
      <c r="B80" s="12">
        <v>178.11</v>
      </c>
      <c r="C80" s="37">
        <f t="shared" si="4"/>
        <v>0.17811000000000002</v>
      </c>
      <c r="D80" s="12">
        <f t="shared" si="5"/>
        <v>1.2378645000000001E-2</v>
      </c>
      <c r="E80" s="12">
        <f t="shared" si="6"/>
        <v>5.5261808035714287E-4</v>
      </c>
      <c r="F80" s="12">
        <f>E80/Calculation!K$20*1000</f>
        <v>7.1254806346374177E-4</v>
      </c>
      <c r="G80" s="12">
        <f t="shared" si="7"/>
        <v>21.437774331088608</v>
      </c>
    </row>
    <row r="81" spans="1:7">
      <c r="A81" s="36">
        <v>38</v>
      </c>
      <c r="B81" s="12">
        <v>160.38</v>
      </c>
      <c r="C81" s="37">
        <f t="shared" si="4"/>
        <v>0.16037999999999999</v>
      </c>
      <c r="D81" s="12">
        <f t="shared" si="5"/>
        <v>1.1146410000000001E-2</v>
      </c>
      <c r="E81" s="12">
        <f t="shared" si="6"/>
        <v>4.9760758928571436E-4</v>
      </c>
      <c r="F81" s="12">
        <f>E81/Calculation!K$20*1000</f>
        <v>6.4161730626194444E-4</v>
      </c>
      <c r="G81" s="12">
        <f t="shared" si="7"/>
        <v>21.458086811634494</v>
      </c>
    </row>
    <row r="82" spans="1:7">
      <c r="A82" s="36">
        <v>38.5</v>
      </c>
      <c r="B82" s="12">
        <v>0</v>
      </c>
      <c r="C82" s="37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21.467711071228425</v>
      </c>
    </row>
    <row r="83" spans="1:7">
      <c r="A83" s="36">
        <v>39</v>
      </c>
      <c r="B83" s="12">
        <v>0</v>
      </c>
      <c r="C83" s="37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21.467711071228425</v>
      </c>
    </row>
    <row r="84" spans="1:7">
      <c r="A84" s="36">
        <v>39.5</v>
      </c>
      <c r="B84" s="12">
        <v>0</v>
      </c>
      <c r="C84" s="37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21.467711071228425</v>
      </c>
    </row>
    <row r="85" spans="1:7">
      <c r="A85" s="36">
        <v>40</v>
      </c>
      <c r="B85" s="12">
        <v>0</v>
      </c>
      <c r="C85" s="37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21.467711071228425</v>
      </c>
    </row>
    <row r="86" spans="1:7">
      <c r="A86" s="36">
        <v>40.5</v>
      </c>
      <c r="B86" s="12">
        <v>0</v>
      </c>
      <c r="C86" s="37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21.467711071228425</v>
      </c>
    </row>
    <row r="87" spans="1:7">
      <c r="A87" s="36">
        <v>41</v>
      </c>
      <c r="B87" s="12">
        <v>0</v>
      </c>
      <c r="C87" s="37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21.467711071228425</v>
      </c>
    </row>
    <row r="88" spans="1:7">
      <c r="A88" s="36">
        <v>41.5</v>
      </c>
      <c r="B88" s="12">
        <v>0</v>
      </c>
      <c r="C88" s="37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21.467711071228425</v>
      </c>
    </row>
    <row r="89" spans="1:7">
      <c r="A89" s="36">
        <v>42</v>
      </c>
      <c r="B89" s="12">
        <v>0</v>
      </c>
      <c r="C89" s="37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21.467711071228425</v>
      </c>
    </row>
    <row r="90" spans="1:7">
      <c r="A90" s="36">
        <v>42.5</v>
      </c>
      <c r="B90" s="12">
        <v>0</v>
      </c>
      <c r="C90" s="37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21.467711071228425</v>
      </c>
    </row>
    <row r="91" spans="1:7">
      <c r="A91" s="36">
        <v>43</v>
      </c>
      <c r="B91" s="12">
        <v>0</v>
      </c>
      <c r="C91" s="37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21.467711071228425</v>
      </c>
    </row>
    <row r="92" spans="1:7">
      <c r="A92" s="36">
        <v>43.5</v>
      </c>
      <c r="B92" s="12">
        <v>0</v>
      </c>
      <c r="C92" s="37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21.467711071228425</v>
      </c>
    </row>
    <row r="93" spans="1:7">
      <c r="A93" s="36">
        <v>44</v>
      </c>
      <c r="B93" s="12">
        <v>0</v>
      </c>
      <c r="C93" s="37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21.467711071228425</v>
      </c>
    </row>
    <row r="94" spans="1:7">
      <c r="A94" s="36">
        <v>44.5</v>
      </c>
      <c r="B94" s="12">
        <v>0</v>
      </c>
      <c r="C94" s="37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21.467711071228425</v>
      </c>
    </row>
    <row r="95" spans="1:7">
      <c r="A95" s="36">
        <v>45</v>
      </c>
      <c r="B95" s="12">
        <v>0</v>
      </c>
      <c r="C95" s="37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21.467711071228425</v>
      </c>
    </row>
    <row r="96" spans="1:7">
      <c r="A96" s="36">
        <v>45.5</v>
      </c>
      <c r="B96" s="12">
        <v>0</v>
      </c>
      <c r="C96" s="37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21.467711071228425</v>
      </c>
    </row>
    <row r="97" spans="1:7">
      <c r="A97" s="36">
        <v>46</v>
      </c>
      <c r="B97" s="12">
        <v>0</v>
      </c>
      <c r="C97" s="37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21.467711071228425</v>
      </c>
    </row>
    <row r="98" spans="1:7">
      <c r="A98" s="36">
        <v>46.5</v>
      </c>
      <c r="B98" s="12">
        <v>0</v>
      </c>
      <c r="C98" s="37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21.467711071228425</v>
      </c>
    </row>
    <row r="99" spans="1:7">
      <c r="A99" s="36">
        <v>47</v>
      </c>
      <c r="B99" s="12">
        <v>0</v>
      </c>
      <c r="C99" s="37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21.467711071228425</v>
      </c>
    </row>
    <row r="100" spans="1:7">
      <c r="A100" s="36">
        <v>47.5</v>
      </c>
      <c r="B100" s="12">
        <v>0</v>
      </c>
      <c r="C100" s="37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21.467711071228425</v>
      </c>
    </row>
    <row r="101" spans="1:7">
      <c r="A101" s="36">
        <v>48</v>
      </c>
      <c r="B101" s="12">
        <v>0</v>
      </c>
      <c r="C101" s="37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21.467711071228425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H4" workbookViewId="0">
      <selection activeCell="J25" sqref="J25:K43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85" t="s">
        <v>41</v>
      </c>
      <c r="B1" s="85"/>
      <c r="D1" s="101" t="s">
        <v>4</v>
      </c>
      <c r="E1" s="101" t="s">
        <v>5</v>
      </c>
      <c r="F1" s="85" t="s">
        <v>143</v>
      </c>
      <c r="G1" s="85"/>
      <c r="H1" s="85"/>
      <c r="I1" s="85"/>
      <c r="J1" s="85" t="s">
        <v>42</v>
      </c>
      <c r="K1" s="85"/>
      <c r="L1" s="85"/>
      <c r="M1" s="85"/>
      <c r="N1" s="99" t="s">
        <v>43</v>
      </c>
      <c r="O1" s="83"/>
      <c r="P1" s="83"/>
      <c r="Q1" s="100"/>
      <c r="R1" s="85" t="s">
        <v>65</v>
      </c>
      <c r="S1" s="85"/>
      <c r="T1" s="85"/>
      <c r="U1" s="85"/>
    </row>
    <row r="2" spans="1:21">
      <c r="A2" s="85" t="s">
        <v>34</v>
      </c>
      <c r="B2" s="85"/>
      <c r="D2" s="101"/>
      <c r="E2" s="101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85" t="s">
        <v>35</v>
      </c>
      <c r="B3" s="14" t="s">
        <v>38</v>
      </c>
      <c r="D3" s="16">
        <v>0</v>
      </c>
      <c r="E3" s="67">
        <v>-0.16666666666666666</v>
      </c>
      <c r="F3" s="54">
        <v>51.968620485494384</v>
      </c>
      <c r="G3" s="54">
        <v>1.0068119831663098</v>
      </c>
      <c r="H3" s="13">
        <f>F3*Calculation!I3/Calculation!F23</f>
        <v>51.968620485494391</v>
      </c>
      <c r="I3" s="13">
        <f>G3*Calculation!I3/Calculation!F23</f>
        <v>1.0068119831663098</v>
      </c>
      <c r="J3" s="13">
        <v>0.28123149792776792</v>
      </c>
      <c r="K3" s="13">
        <v>1.281861166051566E-2</v>
      </c>
      <c r="L3" s="13">
        <f>J3*Calculation!I3/Calculation!F23</f>
        <v>0.28123149792776792</v>
      </c>
      <c r="M3" s="13">
        <f>K3*Calculation!I3/Calculation!F23</f>
        <v>1.281861166051566E-2</v>
      </c>
      <c r="N3" s="13">
        <v>49.658617818484593</v>
      </c>
      <c r="O3" s="13">
        <v>0.88306901472525134</v>
      </c>
      <c r="P3" s="13">
        <f>N3*Calculation!I3/Calculation!F23</f>
        <v>49.658617818484593</v>
      </c>
      <c r="Q3" s="13">
        <f>O3*Calculation!I3/Calculation!F23</f>
        <v>0.88306901472525134</v>
      </c>
      <c r="R3" s="13">
        <v>0</v>
      </c>
      <c r="S3" s="13">
        <v>0</v>
      </c>
      <c r="T3" s="13">
        <f>R3*Calculation!I3/Calculation!F23</f>
        <v>0</v>
      </c>
      <c r="U3" s="13">
        <f>S3*Calculation!I3/Calculation!F23</f>
        <v>0</v>
      </c>
    </row>
    <row r="4" spans="1:21">
      <c r="A4" s="85"/>
      <c r="B4" s="14" t="s">
        <v>39</v>
      </c>
      <c r="D4" s="16">
        <v>0</v>
      </c>
      <c r="E4" s="70">
        <v>0.16666666666666666</v>
      </c>
      <c r="F4" s="54">
        <v>52.020426287744236</v>
      </c>
      <c r="G4" s="54">
        <v>1.1643611458883036</v>
      </c>
      <c r="H4" s="13">
        <f>F4*Calculation!I4/Calculation!K3</f>
        <v>52.020426287744236</v>
      </c>
      <c r="I4" s="13">
        <f>G4*Calculation!I4/Calculation!K3</f>
        <v>1.1643611458883036</v>
      </c>
      <c r="J4" s="13">
        <v>0.3256364712847839</v>
      </c>
      <c r="K4" s="13">
        <v>1.281861166051566E-2</v>
      </c>
      <c r="L4" s="13">
        <f>J4*Calculation!I4/Calculation!K3</f>
        <v>0.3256364712847839</v>
      </c>
      <c r="M4" s="13">
        <f>K4*Calculation!I4/Calculation!K3</f>
        <v>1.2818611660515658E-2</v>
      </c>
      <c r="N4" s="13">
        <v>49.936164307521516</v>
      </c>
      <c r="O4" s="13">
        <v>0.85714696184102412</v>
      </c>
      <c r="P4" s="13">
        <f>N4*Calculation!I4/Calculation!K3</f>
        <v>49.936164307521516</v>
      </c>
      <c r="Q4" s="13">
        <f>O4*Calculation!I4/Calculation!K3</f>
        <v>0.85714696184102412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70">
        <v>2</v>
      </c>
      <c r="F5" s="54">
        <v>50.473653049141497</v>
      </c>
      <c r="G5" s="54">
        <v>0.10314801557701844</v>
      </c>
      <c r="H5" s="13">
        <f>F5*Calculation!I5/Calculation!K4</f>
        <v>50.473653049141497</v>
      </c>
      <c r="I5" s="13">
        <f>G5*Calculation!I5/Calculation!K4</f>
        <v>0.10314801557701844</v>
      </c>
      <c r="J5" s="13">
        <v>0.31083481349911185</v>
      </c>
      <c r="K5" s="13">
        <v>2.2202486678507993E-2</v>
      </c>
      <c r="L5" s="13">
        <f>J5*Calculation!I5/Calculation!K4</f>
        <v>0.31083481349911185</v>
      </c>
      <c r="M5" s="13">
        <f>K5*Calculation!I5/Calculation!K4</f>
        <v>2.2202486678507993E-2</v>
      </c>
      <c r="N5" s="13">
        <v>48.270885373300025</v>
      </c>
      <c r="O5" s="13">
        <v>1.9228984818969598E-2</v>
      </c>
      <c r="P5" s="13">
        <f>N5*Calculation!I5/Calculation!K4</f>
        <v>48.270885373300025</v>
      </c>
      <c r="Q5" s="13">
        <f>O5*Calculation!I5/Calculation!K4</f>
        <v>1.9228984818969598E-2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40</v>
      </c>
      <c r="B6" s="15">
        <v>180.16</v>
      </c>
      <c r="D6" s="16">
        <v>2</v>
      </c>
      <c r="E6" s="70">
        <v>3.3333333333333335</v>
      </c>
      <c r="F6" s="54">
        <v>50.939905269390174</v>
      </c>
      <c r="G6" s="54">
        <v>0.3293784607974205</v>
      </c>
      <c r="H6" s="13">
        <f>F6*Calculation!I6/Calculation!K5</f>
        <v>50.939905269390174</v>
      </c>
      <c r="I6" s="13">
        <f>G6*Calculation!I6/Calculation!K5</f>
        <v>0.3293784607974205</v>
      </c>
      <c r="J6" s="13">
        <v>0.3182356423919479</v>
      </c>
      <c r="K6" s="13">
        <v>2.5637223321031345E-2</v>
      </c>
      <c r="L6" s="13">
        <f>J6*Calculation!I6/Calculation!K5</f>
        <v>0.3182356423919479</v>
      </c>
      <c r="M6" s="13">
        <f>K6*Calculation!I6/Calculation!K5</f>
        <v>2.5637223321031345E-2</v>
      </c>
      <c r="N6" s="13">
        <v>48.925895087427143</v>
      </c>
      <c r="O6" s="13">
        <v>0.35089604505754191</v>
      </c>
      <c r="P6" s="13">
        <f>N6*Calculation!I6/Calculation!K5</f>
        <v>48.925895087427151</v>
      </c>
      <c r="Q6" s="13">
        <f>O6*Calculation!I6/Calculation!K5</f>
        <v>0.35089604505754191</v>
      </c>
      <c r="R6" s="13">
        <v>0</v>
      </c>
      <c r="S6" s="13">
        <v>0</v>
      </c>
      <c r="T6" s="13">
        <f>R6*Calculation!I6/Calculation!K5</f>
        <v>0</v>
      </c>
      <c r="U6" s="13">
        <f>S6*Calculation!I6/Calculation!K5</f>
        <v>0</v>
      </c>
    </row>
    <row r="7" spans="1:21">
      <c r="A7" s="32" t="s">
        <v>117</v>
      </c>
      <c r="B7" s="32">
        <v>46.03</v>
      </c>
      <c r="D7" s="16">
        <v>3</v>
      </c>
      <c r="E7" s="70">
        <v>4.666666666666667</v>
      </c>
      <c r="F7" s="54">
        <v>50.791888691533458</v>
      </c>
      <c r="G7" s="54">
        <v>6.1140880853532059E-2</v>
      </c>
      <c r="H7" s="13">
        <f>F7*Calculation!I7/Calculation!K6</f>
        <v>50.791888691533458</v>
      </c>
      <c r="I7" s="13">
        <f>G7*Calculation!I7/Calculation!K6</f>
        <v>6.1140880853532066E-2</v>
      </c>
      <c r="J7" s="13">
        <v>0.34783895796329189</v>
      </c>
      <c r="K7" s="13">
        <v>1.2818611660515679E-2</v>
      </c>
      <c r="L7" s="13">
        <f>J7*Calculation!I7/Calculation!K6</f>
        <v>0.34783895796329189</v>
      </c>
      <c r="M7" s="13">
        <f>K7*Calculation!I7/Calculation!K6</f>
        <v>1.2818611660515681E-2</v>
      </c>
      <c r="N7" s="13">
        <v>48.570635581459896</v>
      </c>
      <c r="O7" s="13">
        <v>0.10175022359047114</v>
      </c>
      <c r="P7" s="13">
        <f>N7*Calculation!I7/Calculation!K6</f>
        <v>48.570635581459896</v>
      </c>
      <c r="Q7" s="13">
        <f>O7*Calculation!I7/Calculation!K6</f>
        <v>0.10175022359047116</v>
      </c>
      <c r="R7" s="13">
        <v>0</v>
      </c>
      <c r="S7" s="13">
        <v>0</v>
      </c>
      <c r="T7" s="13">
        <f>R7*Calculation!I7/Calculation!K6</f>
        <v>0</v>
      </c>
      <c r="U7" s="13">
        <f>S7*Calculation!I7/Calculation!K6</f>
        <v>0</v>
      </c>
    </row>
    <row r="8" spans="1:21">
      <c r="A8" s="15" t="s">
        <v>43</v>
      </c>
      <c r="B8" s="15">
        <v>60.05</v>
      </c>
      <c r="D8" s="16">
        <v>4</v>
      </c>
      <c r="E8" s="70">
        <v>6</v>
      </c>
      <c r="F8" s="54">
        <v>50.773386619301363</v>
      </c>
      <c r="G8" s="54">
        <v>0.28288210262901431</v>
      </c>
      <c r="H8" s="13">
        <f>F8*Calculation!I8/Calculation!K7</f>
        <v>50.810885427735123</v>
      </c>
      <c r="I8" s="13">
        <f>G8*Calculation!I8/Calculation!K7</f>
        <v>0.28309102589535773</v>
      </c>
      <c r="J8" s="13">
        <v>0.34783895796329189</v>
      </c>
      <c r="K8" s="13">
        <v>3.3914858606837191E-2</v>
      </c>
      <c r="L8" s="13">
        <f>J8*Calculation!I8/Calculation!K7</f>
        <v>0.34809585527345682</v>
      </c>
      <c r="M8" s="13">
        <f>K8*Calculation!I8/Calculation!K7</f>
        <v>3.3939906508319344E-2</v>
      </c>
      <c r="N8" s="13">
        <v>48.603941160144331</v>
      </c>
      <c r="O8" s="13">
        <v>0.29098734215001365</v>
      </c>
      <c r="P8" s="13">
        <f>N8*Calculation!I8/Calculation!K7</f>
        <v>48.639837719346794</v>
      </c>
      <c r="Q8" s="13">
        <f>O8*Calculation!I8/Calculation!K7</f>
        <v>0.29120225156075963</v>
      </c>
      <c r="R8" s="13">
        <v>0.40553262365124187</v>
      </c>
      <c r="S8" s="13">
        <v>6.6370855166280524E-2</v>
      </c>
      <c r="T8" s="13">
        <f>R8*Calculation!I8/Calculation!K7</f>
        <v>0.40583213075881297</v>
      </c>
      <c r="U8" s="13">
        <f>S8*Calculation!I8/Calculation!K7</f>
        <v>6.6419873523124159E-2</v>
      </c>
    </row>
    <row r="9" spans="1:21">
      <c r="A9" s="32" t="s">
        <v>67</v>
      </c>
      <c r="B9" s="32">
        <v>74.08</v>
      </c>
      <c r="D9" s="16">
        <v>5</v>
      </c>
      <c r="E9" s="70">
        <v>7.333333333333333</v>
      </c>
      <c r="F9" s="54">
        <v>50.662374185908824</v>
      </c>
      <c r="G9" s="54">
        <v>0.30041805054462722</v>
      </c>
      <c r="H9" s="13">
        <f>F9*Calculation!I9/Calculation!K8</f>
        <v>50.699791005839337</v>
      </c>
      <c r="I9" s="13">
        <f>G9*Calculation!I9/Calculation!K8</f>
        <v>0.30063992502804276</v>
      </c>
      <c r="J9" s="13">
        <v>0.37744227353463589</v>
      </c>
      <c r="K9" s="13">
        <v>2.2202486678507972E-2</v>
      </c>
      <c r="L9" s="13">
        <f>J9*Calculation!I9/Calculation!K8</f>
        <v>0.3777210344456659</v>
      </c>
      <c r="M9" s="13">
        <f>K9*Calculation!I9/Calculation!K8</f>
        <v>2.2218884379156797E-2</v>
      </c>
      <c r="N9" s="13">
        <v>48.315292811545937</v>
      </c>
      <c r="O9" s="13">
        <v>0.13460289373280243</v>
      </c>
      <c r="P9" s="13">
        <f>N9*Calculation!I9/Calculation!K8</f>
        <v>48.350976188807053</v>
      </c>
      <c r="Q9" s="13">
        <f>O9*Calculation!I9/Calculation!K8</f>
        <v>0.13470230502802605</v>
      </c>
      <c r="R9" s="13">
        <v>0.28966615975088705</v>
      </c>
      <c r="S9" s="13">
        <v>0.10934657738099425</v>
      </c>
      <c r="T9" s="13">
        <f>R9*Calculation!I9/Calculation!K8</f>
        <v>0.28988009339915211</v>
      </c>
      <c r="U9" s="13">
        <f>S9*Calculation!I9/Calculation!K8</f>
        <v>0.10942733556222098</v>
      </c>
    </row>
    <row r="10" spans="1:21">
      <c r="A10" s="32" t="s">
        <v>66</v>
      </c>
      <c r="B10" s="32">
        <v>88.11</v>
      </c>
      <c r="D10" s="16">
        <v>6</v>
      </c>
      <c r="E10" s="70">
        <v>8.6666666666666661</v>
      </c>
      <c r="F10" s="54">
        <v>50.643872113676736</v>
      </c>
      <c r="G10" s="54">
        <v>0.23496903295422672</v>
      </c>
      <c r="H10" s="13">
        <f>F10*Calculation!I10/Calculation!K9</f>
        <v>50.681275268856702</v>
      </c>
      <c r="I10" s="13">
        <f>G10*Calculation!I10/Calculation!K9</f>
        <v>0.23514256990618701</v>
      </c>
      <c r="J10" s="13">
        <v>0.39964476021314388</v>
      </c>
      <c r="K10" s="13">
        <v>0</v>
      </c>
      <c r="L10" s="13">
        <f>J10*Calculation!I10/Calculation!K9</f>
        <v>0.39993991882482272</v>
      </c>
      <c r="M10" s="13">
        <f>K10*Calculation!I10/Calculation!K9</f>
        <v>0</v>
      </c>
      <c r="N10" s="13">
        <v>48.293089092422981</v>
      </c>
      <c r="O10" s="13">
        <v>9.9916736053289018E-2</v>
      </c>
      <c r="P10" s="13">
        <f>N10*Calculation!I10/Calculation!K9</f>
        <v>48.328756071073215</v>
      </c>
      <c r="Q10" s="13">
        <f>O10*Calculation!I10/Calculation!K9</f>
        <v>9.9990529802220535E-2</v>
      </c>
      <c r="R10" s="13">
        <v>0.24621623578825405</v>
      </c>
      <c r="S10" s="13">
        <v>2.5085825296094974E-2</v>
      </c>
      <c r="T10" s="13">
        <f>R10*Calculation!I10/Calculation!K9</f>
        <v>0.24639807938927932</v>
      </c>
      <c r="U10" s="13">
        <f>S10*Calculation!I10/Calculation!K9</f>
        <v>2.5104352493507155E-2</v>
      </c>
    </row>
    <row r="11" spans="1:21">
      <c r="A11" s="15" t="s">
        <v>42</v>
      </c>
      <c r="B11" s="15">
        <v>90.08</v>
      </c>
      <c r="D11" s="16">
        <v>7</v>
      </c>
      <c r="E11" s="70">
        <v>10</v>
      </c>
      <c r="F11" s="54">
        <v>50.484754292480766</v>
      </c>
      <c r="G11" s="54">
        <v>0.21102098030466776</v>
      </c>
      <c r="H11" s="13">
        <f>F11*Calculation!I11/Calculation!K10</f>
        <v>50.522039930806073</v>
      </c>
      <c r="I11" s="13">
        <f>G11*Calculation!I11/Calculation!K10</f>
        <v>0.21117683036397691</v>
      </c>
      <c r="J11" s="13">
        <v>0.39964476021314393</v>
      </c>
      <c r="K11" s="13">
        <v>2.2202486678507972E-2</v>
      </c>
      <c r="L11" s="13">
        <f>J11*Calculation!I11/Calculation!K10</f>
        <v>0.39993991882482272</v>
      </c>
      <c r="M11" s="13">
        <f>K11*Calculation!I11/Calculation!K10</f>
        <v>2.2218884379156794E-2</v>
      </c>
      <c r="N11" s="13">
        <v>47.726894254787673</v>
      </c>
      <c r="O11" s="13">
        <v>9.9916736053289018E-2</v>
      </c>
      <c r="P11" s="13">
        <f>N11*Calculation!I11/Calculation!K10</f>
        <v>47.762143068860624</v>
      </c>
      <c r="Q11" s="13">
        <f>O11*Calculation!I11/Calculation!K10</f>
        <v>9.9990529802220535E-2</v>
      </c>
      <c r="R11" s="13">
        <v>0.30414946773843143</v>
      </c>
      <c r="S11" s="13">
        <v>4.3449923962633065E-2</v>
      </c>
      <c r="T11" s="13">
        <f>R11*Calculation!I11/Calculation!K10</f>
        <v>0.3043740980691097</v>
      </c>
      <c r="U11" s="13">
        <f>S11*Calculation!I11/Calculation!K10</f>
        <v>4.3482014009872817E-2</v>
      </c>
    </row>
    <row r="12" spans="1:21">
      <c r="A12" s="15" t="s">
        <v>44</v>
      </c>
      <c r="B12" s="15">
        <v>46.07</v>
      </c>
      <c r="D12" s="16">
        <v>8</v>
      </c>
      <c r="E12" s="70">
        <v>11.333333333333334</v>
      </c>
      <c r="F12" s="54">
        <v>49.585553582001175</v>
      </c>
      <c r="G12" s="54">
        <v>0.10952226603721613</v>
      </c>
      <c r="H12" s="13">
        <f>F12*Calculation!I12/Calculation!K11</f>
        <v>49.665589089927416</v>
      </c>
      <c r="I12" s="13">
        <f>G12*Calculation!I12/Calculation!K11</f>
        <v>0.10969904474710841</v>
      </c>
      <c r="J12" s="13">
        <v>0.41444641799881582</v>
      </c>
      <c r="K12" s="13">
        <v>1.2818611660515681E-2</v>
      </c>
      <c r="L12" s="13">
        <f>J12*Calculation!I12/Calculation!K11</f>
        <v>0.41511537149790079</v>
      </c>
      <c r="M12" s="13">
        <f>K12*Calculation!I12/Calculation!K11</f>
        <v>1.2839302043521328E-2</v>
      </c>
      <c r="N12" s="13">
        <v>46.916458506799891</v>
      </c>
      <c r="O12" s="13">
        <v>0.32858503662389688</v>
      </c>
      <c r="P12" s="13">
        <f>N12*Calculation!I12/Calculation!K11</f>
        <v>46.992185857115388</v>
      </c>
      <c r="Q12" s="13">
        <f>O12*Calculation!I12/Calculation!K11</f>
        <v>0.3291154021921599</v>
      </c>
      <c r="R12" s="13">
        <v>0.56484901151422984</v>
      </c>
      <c r="S12" s="13">
        <v>0.11495769328979323</v>
      </c>
      <c r="T12" s="13">
        <f>R12*Calculation!I12/Calculation!K11</f>
        <v>0.56576072821944745</v>
      </c>
      <c r="U12" s="13">
        <f>S12*Calculation!I12/Calculation!K11</f>
        <v>0.11514324526426624</v>
      </c>
    </row>
    <row r="13" spans="1:21">
      <c r="D13" s="16">
        <v>9</v>
      </c>
      <c r="E13" s="70">
        <v>12.666666666666666</v>
      </c>
      <c r="F13" s="54">
        <v>47.620633510953219</v>
      </c>
      <c r="G13" s="54">
        <v>0.38300630226831744</v>
      </c>
      <c r="H13" s="13">
        <f>F13*Calculation!I13/Calculation!K12</f>
        <v>47.741056820971195</v>
      </c>
      <c r="I13" s="13">
        <f>G13*Calculation!I13/Calculation!K12</f>
        <v>0.38397485063225906</v>
      </c>
      <c r="J13" s="13">
        <v>0.38484310242747194</v>
      </c>
      <c r="K13" s="13">
        <v>2.5637223321031324E-2</v>
      </c>
      <c r="L13" s="13">
        <f>J13*Calculation!I13/Calculation!K12</f>
        <v>0.38581629570137588</v>
      </c>
      <c r="M13" s="13">
        <f>K13*Calculation!I13/Calculation!K12</f>
        <v>2.5702054867030779E-2</v>
      </c>
      <c r="N13" s="13">
        <v>45.262281432139886</v>
      </c>
      <c r="O13" s="13">
        <v>0.38409867092991795</v>
      </c>
      <c r="P13" s="13">
        <f>N13*Calculation!I13/Calculation!K12</f>
        <v>45.376740928941196</v>
      </c>
      <c r="Q13" s="13">
        <f>O13*Calculation!I13/Calculation!K12</f>
        <v>0.38506998168151152</v>
      </c>
      <c r="R13" s="13">
        <v>1.2600477949163587</v>
      </c>
      <c r="S13" s="13">
        <v>0.1149576932897932</v>
      </c>
      <c r="T13" s="13">
        <f>R13*Calculation!I13/Calculation!K12</f>
        <v>1.2632342104479743</v>
      </c>
      <c r="U13" s="13">
        <f>S13*Calculation!I13/Calculation!K12</f>
        <v>0.11524839891290936</v>
      </c>
    </row>
    <row r="14" spans="1:21">
      <c r="D14" s="16">
        <v>10</v>
      </c>
      <c r="E14" s="70">
        <v>14</v>
      </c>
      <c r="F14" s="54">
        <v>47.332001184132615</v>
      </c>
      <c r="G14" s="54">
        <v>0.22322426186879124</v>
      </c>
      <c r="H14" s="13">
        <f>F14*Calculation!I14/Calculation!K13</f>
        <v>47.587013119915291</v>
      </c>
      <c r="I14" s="13">
        <f>G14*Calculation!I14/Calculation!K13</f>
        <v>0.22442693341676509</v>
      </c>
      <c r="J14" s="13">
        <v>0.37744227353463589</v>
      </c>
      <c r="K14" s="13">
        <v>3.8455834981546998E-2</v>
      </c>
      <c r="L14" s="13">
        <f>J14*Calculation!I14/Calculation!K13</f>
        <v>0.37947582974211252</v>
      </c>
      <c r="M14" s="13">
        <f>K14*Calculation!I14/Calculation!K13</f>
        <v>3.8663024550452674E-2</v>
      </c>
      <c r="N14" s="13">
        <v>45.095753538717737</v>
      </c>
      <c r="O14" s="13">
        <v>0.2664446294754374</v>
      </c>
      <c r="P14" s="13">
        <f>N14*Calculation!I14/Calculation!K13</f>
        <v>45.338717181027086</v>
      </c>
      <c r="Q14" s="13">
        <f>O14*Calculation!I14/Calculation!K13</f>
        <v>0.26788016059691067</v>
      </c>
      <c r="R14" s="13">
        <v>2.9111449054964154</v>
      </c>
      <c r="S14" s="13">
        <v>0.30414946773843143</v>
      </c>
      <c r="T14" s="13">
        <f>R14*Calculation!I14/Calculation!K13</f>
        <v>2.9268293616597312</v>
      </c>
      <c r="U14" s="13">
        <f>S14*Calculation!I14/Calculation!K13</f>
        <v>0.30578814226295692</v>
      </c>
    </row>
    <row r="15" spans="1:21">
      <c r="D15" s="16">
        <v>11</v>
      </c>
      <c r="E15" s="70">
        <v>15.333333333333334</v>
      </c>
      <c r="F15" s="54">
        <v>45.404085257548843</v>
      </c>
      <c r="G15" s="54">
        <v>1.8757159559443239</v>
      </c>
      <c r="H15" s="13">
        <f>F15*Calculation!I15/Calculation!K14</f>
        <v>45.785110635421745</v>
      </c>
      <c r="I15" s="13">
        <f>G15*Calculation!I15/Calculation!K14</f>
        <v>1.8914567285387258</v>
      </c>
      <c r="J15" s="13">
        <v>0.42184724689165187</v>
      </c>
      <c r="K15" s="13">
        <v>2.2202486678508014E-2</v>
      </c>
      <c r="L15" s="13">
        <f>J15*Calculation!I15/Calculation!K14</f>
        <v>0.42538733597702355</v>
      </c>
      <c r="M15" s="13">
        <f>K15*Calculation!I15/Calculation!K14</f>
        <v>2.238880715668547E-2</v>
      </c>
      <c r="N15" s="13">
        <v>43.941160144324179</v>
      </c>
      <c r="O15" s="13">
        <v>1.7230071732885615</v>
      </c>
      <c r="P15" s="13">
        <f>N15*Calculation!I15/Calculation!K14</f>
        <v>44.309908838482293</v>
      </c>
      <c r="Q15" s="13">
        <f>O15*Calculation!I15/Calculation!K14</f>
        <v>1.7374664329687428</v>
      </c>
      <c r="R15" s="13">
        <v>5.4457238033166773</v>
      </c>
      <c r="S15" s="13">
        <v>0.30825978208114679</v>
      </c>
      <c r="T15" s="13">
        <f>R15*Calculation!I15/Calculation!K14</f>
        <v>5.4914236331487345</v>
      </c>
      <c r="U15" s="13">
        <f>S15*Calculation!I15/Calculation!K14</f>
        <v>0.31084665943555756</v>
      </c>
    </row>
    <row r="16" spans="1:21">
      <c r="D16" s="16">
        <v>12</v>
      </c>
      <c r="E16" s="70">
        <v>16.666666666666668</v>
      </c>
      <c r="F16" s="54">
        <v>39.420515097690945</v>
      </c>
      <c r="G16" s="54">
        <v>0.87383075728927462</v>
      </c>
      <c r="H16" s="13">
        <f>F16*Calculation!I16/Calculation!K15</f>
        <v>39.891216196914122</v>
      </c>
      <c r="I16" s="13">
        <f>G16*Calculation!I16/Calculation!K15</f>
        <v>0.88426474317129</v>
      </c>
      <c r="J16" s="13">
        <v>0.43664890467732381</v>
      </c>
      <c r="K16" s="13">
        <v>1.2818611660515681E-2</v>
      </c>
      <c r="L16" s="13">
        <f>J16*Calculation!I16/Calculation!K15</f>
        <v>0.44186271578295927</v>
      </c>
      <c r="M16" s="13">
        <f>K16*Calculation!I16/Calculation!K15</f>
        <v>1.2971672435702587E-2</v>
      </c>
      <c r="N16" s="13">
        <v>43.263946711074112</v>
      </c>
      <c r="O16" s="13">
        <v>1.0008312540427486</v>
      </c>
      <c r="P16" s="13">
        <f>N16*Calculation!I16/Calculation!K15</f>
        <v>43.780540348249296</v>
      </c>
      <c r="Q16" s="13">
        <f>O16*Calculation!I16/Calculation!K15</f>
        <v>1.0127816907695997</v>
      </c>
      <c r="R16" s="13">
        <v>7.0099210659714668</v>
      </c>
      <c r="S16" s="13">
        <v>0.36439266059552861</v>
      </c>
      <c r="T16" s="13">
        <f>R16*Calculation!I16/Calculation!K15</f>
        <v>7.0936231064710267</v>
      </c>
      <c r="U16" s="13">
        <f>S16*Calculation!I16/Calculation!K15</f>
        <v>0.36874369521458711</v>
      </c>
    </row>
    <row r="17" spans="4:21">
      <c r="D17" s="16">
        <v>13</v>
      </c>
      <c r="E17" s="70">
        <v>18</v>
      </c>
      <c r="F17" s="54">
        <v>36.178952042628779</v>
      </c>
      <c r="G17" s="54">
        <v>0.49034331317401814</v>
      </c>
      <c r="H17" s="13">
        <f>F17*Calculation!I17/Calculation!K16</f>
        <v>36.723365688512004</v>
      </c>
      <c r="I17" s="13">
        <f>G17*Calculation!I17/Calculation!K16</f>
        <v>0.4977219014356401</v>
      </c>
      <c r="J17" s="13">
        <v>0.49585553582001185</v>
      </c>
      <c r="K17" s="13">
        <v>2.563722332103132E-2</v>
      </c>
      <c r="L17" s="13">
        <f>J17*Calculation!I17/Calculation!K16</f>
        <v>0.50331707090729338</v>
      </c>
      <c r="M17" s="13">
        <f>K17*Calculation!I17/Calculation!K16</f>
        <v>2.6023007138154586E-2</v>
      </c>
      <c r="N17" s="13">
        <v>40.888148764918128</v>
      </c>
      <c r="O17" s="13">
        <v>0.40012925430896729</v>
      </c>
      <c r="P17" s="13">
        <f>N17*Calculation!I17/Calculation!K16</f>
        <v>41.503425462714574</v>
      </c>
      <c r="Q17" s="13">
        <f>O17*Calculation!I17/Calculation!K16</f>
        <v>0.40615031942733248</v>
      </c>
      <c r="R17" s="13">
        <v>9.863132739517706</v>
      </c>
      <c r="S17" s="13">
        <v>4.34499239626331E-2</v>
      </c>
      <c r="T17" s="13">
        <f>R17*Calculation!I17/Calculation!K16</f>
        <v>10.011551191445891</v>
      </c>
      <c r="U17" s="13">
        <f>S17*Calculation!I17/Calculation!K16</f>
        <v>4.4103749742052417E-2</v>
      </c>
    </row>
    <row r="18" spans="4:21">
      <c r="D18" s="16">
        <v>14</v>
      </c>
      <c r="E18" s="70">
        <v>19.333333333333332</v>
      </c>
      <c r="F18" s="54">
        <v>32.460035523978689</v>
      </c>
      <c r="G18" s="54">
        <v>6.1809107047403271E-2</v>
      </c>
      <c r="H18" s="13">
        <f>F18*Calculation!I18/Calculation!K17</f>
        <v>33.090507000055169</v>
      </c>
      <c r="I18" s="13">
        <f>G18*Calculation!I18/Calculation!K17</f>
        <v>6.3009625726021437E-2</v>
      </c>
      <c r="J18" s="13">
        <v>0.57726465364120783</v>
      </c>
      <c r="K18" s="13">
        <v>0</v>
      </c>
      <c r="L18" s="13">
        <f>J18*Calculation!I18/Calculation!K17</f>
        <v>0.58847686867403171</v>
      </c>
      <c r="M18" s="13">
        <f>K18*Calculation!I18/Calculation!K17</f>
        <v>0</v>
      </c>
      <c r="N18" s="13">
        <v>38.079378295864558</v>
      </c>
      <c r="O18" s="13">
        <v>5.0875111795237189E-2</v>
      </c>
      <c r="P18" s="13">
        <f>N18*Calculation!I18/Calculation!K17</f>
        <v>38.818994302277538</v>
      </c>
      <c r="Q18" s="13">
        <f>O18*Calculation!I18/Calculation!K17</f>
        <v>5.1863259414650753E-2</v>
      </c>
      <c r="R18" s="13">
        <v>13.483959736403795</v>
      </c>
      <c r="S18" s="13">
        <v>0.21869315476198872</v>
      </c>
      <c r="T18" s="13">
        <f>R18*Calculation!I18/Calculation!K17</f>
        <v>13.745858771975902</v>
      </c>
      <c r="U18" s="13">
        <f>S18*Calculation!I18/Calculation!K17</f>
        <v>0.22294083329545059</v>
      </c>
    </row>
    <row r="19" spans="4:21">
      <c r="D19" s="16">
        <v>15</v>
      </c>
      <c r="E19" s="70">
        <v>24</v>
      </c>
      <c r="F19" s="54">
        <v>27.068531675547668</v>
      </c>
      <c r="G19" s="54">
        <v>0.13880254095256797</v>
      </c>
      <c r="H19" s="13">
        <f>F19*Calculation!I19/Calculation!K18</f>
        <v>27.782213227167059</v>
      </c>
      <c r="I19" s="13">
        <f>G19*Calculation!I19/Calculation!K18</f>
        <v>0.14246217103458048</v>
      </c>
      <c r="J19" s="13">
        <v>1.2507400828892838</v>
      </c>
      <c r="K19" s="13">
        <v>1.2818611660515681E-2</v>
      </c>
      <c r="L19" s="13">
        <f>J19*Calculation!I19/Calculation!K18</f>
        <v>1.2837167560878282</v>
      </c>
      <c r="M19" s="13">
        <f>K19*Calculation!I19/Calculation!K18</f>
        <v>1.3156583692731504E-2</v>
      </c>
      <c r="N19" s="13">
        <v>37.379961143491542</v>
      </c>
      <c r="O19" s="13">
        <v>5.0875111795237189E-2</v>
      </c>
      <c r="P19" s="13">
        <f>N19*Calculation!I19/Calculation!K18</f>
        <v>38.365511042840474</v>
      </c>
      <c r="Q19" s="13">
        <f>O19*Calculation!I19/Calculation!K18</f>
        <v>5.2216471170028624E-2</v>
      </c>
      <c r="R19" s="13">
        <v>20.566297342312982</v>
      </c>
      <c r="S19" s="13">
        <v>0.26548342066512137</v>
      </c>
      <c r="T19" s="13">
        <f>R19*Calculation!I19/Calculation!K18</f>
        <v>21.108542750163707</v>
      </c>
      <c r="U19" s="13">
        <f>S19*Calculation!I19/Calculation!K18</f>
        <v>0.27248308440235558</v>
      </c>
    </row>
    <row r="20" spans="4:21">
      <c r="D20" s="16">
        <v>16</v>
      </c>
      <c r="E20" s="70">
        <v>30</v>
      </c>
      <c r="F20" s="54">
        <v>25.133214920071048</v>
      </c>
      <c r="G20" s="54">
        <v>0.89618048582030951</v>
      </c>
      <c r="H20" s="13">
        <f>F20*Calculation!I20/Calculation!K19</f>
        <v>25.795870435942394</v>
      </c>
      <c r="I20" s="13">
        <f>G20*Calculation!I20/Calculation!K19</f>
        <v>0.91980893701661237</v>
      </c>
      <c r="J20" s="13">
        <v>1.5615748963883955</v>
      </c>
      <c r="K20" s="13">
        <v>6.7829717213674257E-2</v>
      </c>
      <c r="L20" s="13">
        <f>J20*Calculation!I20/Calculation!K19</f>
        <v>1.6027469558256318</v>
      </c>
      <c r="M20" s="13">
        <f>K20*Calculation!I20/Calculation!K19</f>
        <v>6.961809710835061E-2</v>
      </c>
      <c r="N20" s="13">
        <v>36.269775187343882</v>
      </c>
      <c r="O20" s="13">
        <v>1.3006244256299397</v>
      </c>
      <c r="P20" s="13">
        <f>N20*Calculation!I20/Calculation!K19</f>
        <v>37.226054225411296</v>
      </c>
      <c r="Q20" s="13">
        <f>O20*Calculation!I20/Calculation!K19</f>
        <v>1.3349163358555751</v>
      </c>
      <c r="R20" s="13">
        <v>20.754580346151062</v>
      </c>
      <c r="S20" s="13">
        <v>0.74289629101207311</v>
      </c>
      <c r="T20" s="13">
        <f>R20*Calculation!I20/Calculation!K19</f>
        <v>21.301789972524364</v>
      </c>
      <c r="U20" s="13">
        <f>S20*Calculation!I20/Calculation!K19</f>
        <v>0.76248329277547988</v>
      </c>
    </row>
    <row r="21" spans="4:21">
      <c r="D21" s="16">
        <v>17</v>
      </c>
      <c r="E21" s="70">
        <v>48</v>
      </c>
      <c r="F21" s="54">
        <v>24.896388395500296</v>
      </c>
      <c r="G21" s="54">
        <v>0.15554950826660588</v>
      </c>
      <c r="H21" s="13">
        <f>F21*Calculation!I21/Calculation!K20</f>
        <v>25.584901314866674</v>
      </c>
      <c r="I21" s="13">
        <f>G21*Calculation!I21/Calculation!K20</f>
        <v>0.15985125052501323</v>
      </c>
      <c r="J21" s="13">
        <v>2.3904677323860275</v>
      </c>
      <c r="K21" s="13">
        <v>2.5637223321031362E-2</v>
      </c>
      <c r="L21" s="13">
        <f>J21*Calculation!I21/Calculation!K20</f>
        <v>2.4565764342157959</v>
      </c>
      <c r="M21" s="13">
        <f>K21*Calculation!I21/Calculation!K20</f>
        <v>2.6346224128409569E-2</v>
      </c>
      <c r="N21" s="13">
        <v>37.402164862614491</v>
      </c>
      <c r="O21" s="13">
        <v>6.661115736885935E-2</v>
      </c>
      <c r="P21" s="13">
        <f>N21*Calculation!I21/Calculation!K20</f>
        <v>38.436526686951858</v>
      </c>
      <c r="Q21" s="13">
        <f>O21*Calculation!I21/Calculation!K20</f>
        <v>6.845329775058219E-2</v>
      </c>
      <c r="R21" s="13">
        <v>21.348395973640379</v>
      </c>
      <c r="S21" s="13">
        <v>0.15259111815269388</v>
      </c>
      <c r="T21" s="13">
        <f>R21*Calculation!I21/Calculation!K20</f>
        <v>21.938788692540012</v>
      </c>
      <c r="U21" s="13">
        <f>S21*Calculation!I21/Calculation!K20</f>
        <v>0.15681104574057164</v>
      </c>
    </row>
    <row r="23" spans="4:21">
      <c r="D23" s="101" t="s">
        <v>4</v>
      </c>
      <c r="E23" s="101" t="s">
        <v>60</v>
      </c>
      <c r="F23" s="85" t="s">
        <v>44</v>
      </c>
      <c r="G23" s="85"/>
      <c r="H23" s="85"/>
      <c r="I23" s="85"/>
      <c r="J23" s="85" t="s">
        <v>66</v>
      </c>
      <c r="K23" s="85"/>
      <c r="L23" s="85"/>
      <c r="M23" s="85"/>
      <c r="N23" s="99" t="s">
        <v>67</v>
      </c>
      <c r="O23" s="83"/>
      <c r="P23" s="83"/>
      <c r="Q23" s="100"/>
    </row>
    <row r="24" spans="4:21">
      <c r="D24" s="101"/>
      <c r="E24" s="101"/>
      <c r="F24" s="20" t="s">
        <v>48</v>
      </c>
      <c r="G24" s="20" t="s">
        <v>23</v>
      </c>
      <c r="H24" s="20" t="s">
        <v>48</v>
      </c>
      <c r="I24" s="20" t="s">
        <v>23</v>
      </c>
      <c r="J24" s="20" t="s">
        <v>48</v>
      </c>
      <c r="K24" s="20" t="s">
        <v>23</v>
      </c>
      <c r="L24" s="20" t="s">
        <v>48</v>
      </c>
      <c r="M24" s="20" t="s">
        <v>23</v>
      </c>
      <c r="N24" s="20" t="s">
        <v>48</v>
      </c>
      <c r="O24" s="20" t="s">
        <v>23</v>
      </c>
      <c r="P24" s="20" t="s">
        <v>48</v>
      </c>
      <c r="Q24" s="20" t="s">
        <v>23</v>
      </c>
    </row>
    <row r="25" spans="4:21">
      <c r="D25" s="16">
        <v>0</v>
      </c>
      <c r="E25" s="67">
        <v>-0.16666666666666666</v>
      </c>
      <c r="F25" s="13">
        <v>0</v>
      </c>
      <c r="G25" s="13">
        <v>0</v>
      </c>
      <c r="H25" s="13">
        <f>F25*Calculation!I3/Calculation!F23</f>
        <v>0</v>
      </c>
      <c r="I25" s="13">
        <f>G25*Calculation!I3/Calculation!F23</f>
        <v>0</v>
      </c>
      <c r="J25" s="13">
        <v>0.23455529073506604</v>
      </c>
      <c r="K25" s="13">
        <v>9.1736508553566645E-2</v>
      </c>
      <c r="L25" s="13">
        <f>J25*Calculation!I3/Calculation!F23</f>
        <v>0.23455529073506604</v>
      </c>
      <c r="M25" s="13">
        <f>K25*Calculation!I3/Calculation!F23</f>
        <v>9.1736508553566631E-2</v>
      </c>
      <c r="N25" s="13">
        <v>0</v>
      </c>
      <c r="O25" s="13">
        <v>0</v>
      </c>
      <c r="P25" s="13">
        <f>N25*Calculation!I3/Calculation!F23</f>
        <v>0</v>
      </c>
      <c r="Q25" s="13">
        <f>O25*Calculation!I3/Calculation!F23</f>
        <v>0</v>
      </c>
    </row>
    <row r="26" spans="4:21">
      <c r="D26" s="16">
        <v>0</v>
      </c>
      <c r="E26" s="70">
        <v>0.16666666666666666</v>
      </c>
      <c r="F26" s="13">
        <v>0</v>
      </c>
      <c r="G26" s="13">
        <v>0</v>
      </c>
      <c r="H26" s="13">
        <f>F26*Calculation!I4/Calculation!K3</f>
        <v>0</v>
      </c>
      <c r="I26" s="13">
        <f>G26*Calculation!I4/Calculation!K3</f>
        <v>0</v>
      </c>
      <c r="J26" s="13">
        <v>0.23833844058563156</v>
      </c>
      <c r="K26" s="13">
        <v>0.24075818222218168</v>
      </c>
      <c r="L26" s="13">
        <f>J26*Calculation!I4/Calculation!K3</f>
        <v>0.23833844058563156</v>
      </c>
      <c r="M26" s="13">
        <f>K26*Calculation!I4/Calculation!K3</f>
        <v>0.24075818222218168</v>
      </c>
      <c r="N26" s="13">
        <v>0</v>
      </c>
      <c r="O26" s="13">
        <v>0</v>
      </c>
      <c r="P26" s="13">
        <f>N26*Calculation!I4/Calculation!K3</f>
        <v>0</v>
      </c>
      <c r="Q26" s="13">
        <f>O26*Calculation!I4/Calculation!K3</f>
        <v>0</v>
      </c>
    </row>
    <row r="27" spans="4:21">
      <c r="D27" s="16">
        <v>1</v>
      </c>
      <c r="E27" s="70">
        <v>2</v>
      </c>
      <c r="F27" s="13">
        <v>0</v>
      </c>
      <c r="G27" s="13">
        <v>0</v>
      </c>
      <c r="H27" s="13">
        <f>F27*Calculation!I5/Calculation!K4</f>
        <v>0</v>
      </c>
      <c r="I27" s="13">
        <f>G27*Calculation!I5/Calculation!K4</f>
        <v>0</v>
      </c>
      <c r="J27" s="13">
        <v>0.46154428176900086</v>
      </c>
      <c r="K27" s="13">
        <v>0.10727081208154843</v>
      </c>
      <c r="L27" s="13">
        <f>J27*Calculation!I5/Calculation!K4</f>
        <v>0.46154428176900086</v>
      </c>
      <c r="M27" s="13">
        <f>K27*Calculation!I5/Calculation!K4</f>
        <v>0.10727081208154841</v>
      </c>
      <c r="N27" s="13">
        <v>0</v>
      </c>
      <c r="O27" s="13">
        <v>0</v>
      </c>
      <c r="P27" s="13">
        <f>N27*Calculation!I5/Calculation!K4</f>
        <v>0</v>
      </c>
      <c r="Q27" s="13">
        <f>O27*Calculation!I5/Calculation!K4</f>
        <v>0</v>
      </c>
    </row>
    <row r="28" spans="4:21">
      <c r="D28" s="16">
        <v>2</v>
      </c>
      <c r="E28" s="70">
        <v>3.3333333333333335</v>
      </c>
      <c r="F28" s="13">
        <v>0</v>
      </c>
      <c r="G28" s="13">
        <v>0</v>
      </c>
      <c r="H28" s="13">
        <f>F28*Calculation!I6/Calculation!K5</f>
        <v>0</v>
      </c>
      <c r="I28" s="13">
        <f>G28*Calculation!I6/Calculation!K5</f>
        <v>0</v>
      </c>
      <c r="J28" s="13">
        <v>0.65826807399841103</v>
      </c>
      <c r="K28" s="13">
        <v>8.1842044613868806E-2</v>
      </c>
      <c r="L28" s="13">
        <f>J28*Calculation!I6/Calculation!K5</f>
        <v>0.65826807399841103</v>
      </c>
      <c r="M28" s="13">
        <f>K28*Calculation!I6/Calculation!K5</f>
        <v>8.1842044613868806E-2</v>
      </c>
      <c r="N28" s="13">
        <v>0</v>
      </c>
      <c r="O28" s="13">
        <v>0</v>
      </c>
      <c r="P28" s="13">
        <f>N28*Calculation!I6/Calculation!K5</f>
        <v>0</v>
      </c>
      <c r="Q28" s="13">
        <f>O28*Calculation!I6/Calculation!K5</f>
        <v>0</v>
      </c>
    </row>
    <row r="29" spans="4:21">
      <c r="D29" s="16">
        <v>3</v>
      </c>
      <c r="E29" s="70">
        <v>4.666666666666667</v>
      </c>
      <c r="F29" s="13">
        <v>0</v>
      </c>
      <c r="G29" s="13">
        <v>0</v>
      </c>
      <c r="H29" s="13">
        <f>F29*Calculation!I7/Calculation!K6</f>
        <v>0</v>
      </c>
      <c r="I29" s="13">
        <f>G29*Calculation!I7/Calculation!K6</f>
        <v>0</v>
      </c>
      <c r="J29" s="13">
        <v>1.029016759353838</v>
      </c>
      <c r="K29" s="13">
        <v>7.9715913841431077E-2</v>
      </c>
      <c r="L29" s="13">
        <f>J29*Calculation!I7/Calculation!K6</f>
        <v>1.029016759353838</v>
      </c>
      <c r="M29" s="13">
        <f>K29*Calculation!I7/Calculation!K6</f>
        <v>7.9715913841431077E-2</v>
      </c>
      <c r="N29" s="13">
        <v>0</v>
      </c>
      <c r="O29" s="13">
        <v>0</v>
      </c>
      <c r="P29" s="13">
        <f>N29*Calculation!I7/Calculation!K6</f>
        <v>0</v>
      </c>
      <c r="Q29" s="13">
        <f>O29*Calculation!I7/Calculation!K6</f>
        <v>0</v>
      </c>
    </row>
    <row r="30" spans="4:21">
      <c r="D30" s="16">
        <v>4</v>
      </c>
      <c r="E30" s="70">
        <v>6</v>
      </c>
      <c r="F30" s="13">
        <v>0</v>
      </c>
      <c r="G30" s="13">
        <v>0</v>
      </c>
      <c r="H30" s="13">
        <f>F30*Calculation!I8/Calculation!K7</f>
        <v>0</v>
      </c>
      <c r="I30" s="13">
        <f>G30*Calculation!I8/Calculation!K7</f>
        <v>0</v>
      </c>
      <c r="J30" s="13">
        <v>1.2635720500889041</v>
      </c>
      <c r="K30" s="13">
        <v>5.7124310031178877E-2</v>
      </c>
      <c r="L30" s="13">
        <f>J30*Calculation!I8/Calculation!K7</f>
        <v>1.2645052643061041</v>
      </c>
      <c r="M30" s="13">
        <f>K30*Calculation!I8/Calculation!K7</f>
        <v>5.716649932957709E-2</v>
      </c>
      <c r="N30" s="13">
        <v>0</v>
      </c>
      <c r="O30" s="13">
        <v>0</v>
      </c>
      <c r="P30" s="13">
        <f>N30*Calculation!I8/Calculation!K7</f>
        <v>0</v>
      </c>
      <c r="Q30" s="13">
        <f>O30*Calculation!I8/Calculation!K7</f>
        <v>0</v>
      </c>
    </row>
    <row r="31" spans="4:21">
      <c r="D31" s="16">
        <v>5</v>
      </c>
      <c r="E31" s="70">
        <v>7.333333333333333</v>
      </c>
      <c r="F31" s="13">
        <v>0</v>
      </c>
      <c r="G31" s="13">
        <v>0</v>
      </c>
      <c r="H31" s="13">
        <f>F31*Calculation!I9/Calculation!K8</f>
        <v>0</v>
      </c>
      <c r="I31" s="13">
        <f>G31*Calculation!I9/Calculation!K8</f>
        <v>0</v>
      </c>
      <c r="J31" s="13">
        <v>1.679718533651118</v>
      </c>
      <c r="K31" s="13">
        <v>8.1842044613868861E-2</v>
      </c>
      <c r="L31" s="13">
        <f>J31*Calculation!I9/Calculation!K8</f>
        <v>1.6809590938679946</v>
      </c>
      <c r="M31" s="13">
        <f>K31*Calculation!I9/Calculation!K8</f>
        <v>8.1902489255385749E-2</v>
      </c>
      <c r="N31" s="13">
        <v>0</v>
      </c>
      <c r="O31" s="13">
        <v>0</v>
      </c>
      <c r="P31" s="13">
        <f>N31*Calculation!I9/Calculation!K8</f>
        <v>0</v>
      </c>
      <c r="Q31" s="13">
        <f>O31*Calculation!I9/Calculation!K8</f>
        <v>0</v>
      </c>
    </row>
    <row r="32" spans="4:21">
      <c r="D32" s="16">
        <v>6</v>
      </c>
      <c r="E32" s="70">
        <v>8.6666666666666661</v>
      </c>
      <c r="F32" s="13">
        <v>0</v>
      </c>
      <c r="G32" s="13">
        <v>0</v>
      </c>
      <c r="H32" s="13">
        <f>F32*Calculation!I10/Calculation!K9</f>
        <v>0</v>
      </c>
      <c r="I32" s="13">
        <f>G32*Calculation!I10/Calculation!K9</f>
        <v>0</v>
      </c>
      <c r="J32" s="13">
        <v>2.1942269133280372</v>
      </c>
      <c r="K32" s="13">
        <v>0.14415737058417616</v>
      </c>
      <c r="L32" s="13">
        <f>J32*Calculation!I10/Calculation!K9</f>
        <v>2.195847464962696</v>
      </c>
      <c r="M32" s="13">
        <f>K32*Calculation!I10/Calculation!K9</f>
        <v>0.14426383836156476</v>
      </c>
      <c r="N32" s="13">
        <v>0</v>
      </c>
      <c r="O32" s="13">
        <v>0</v>
      </c>
      <c r="P32" s="13">
        <f>N32*Calculation!I10/Calculation!K9</f>
        <v>0</v>
      </c>
      <c r="Q32" s="13">
        <f>O32*Calculation!I10/Calculation!K9</f>
        <v>0</v>
      </c>
    </row>
    <row r="33" spans="4:17">
      <c r="D33" s="16">
        <v>7</v>
      </c>
      <c r="E33" s="70">
        <v>10</v>
      </c>
      <c r="F33" s="13">
        <v>0</v>
      </c>
      <c r="G33" s="13">
        <v>0</v>
      </c>
      <c r="H33" s="13">
        <f>F33*Calculation!I11/Calculation!K10</f>
        <v>0</v>
      </c>
      <c r="I33" s="13">
        <f>G33*Calculation!I11/Calculation!K10</f>
        <v>0</v>
      </c>
      <c r="J33" s="13">
        <v>2.6103733968902505</v>
      </c>
      <c r="K33" s="13">
        <v>0.10401942333346587</v>
      </c>
      <c r="L33" s="13">
        <f>J33*Calculation!I11/Calculation!K10</f>
        <v>2.6123012945245856</v>
      </c>
      <c r="M33" s="13">
        <f>K33*Calculation!I11/Calculation!K10</f>
        <v>0.10409624713208732</v>
      </c>
      <c r="N33" s="13">
        <v>0</v>
      </c>
      <c r="O33" s="13">
        <v>0</v>
      </c>
      <c r="P33" s="13">
        <f>N33*Calculation!I11/Calculation!K10</f>
        <v>0</v>
      </c>
      <c r="Q33" s="13">
        <f>O33*Calculation!I11/Calculation!K10</f>
        <v>0</v>
      </c>
    </row>
    <row r="34" spans="4:17">
      <c r="D34" s="16">
        <v>8</v>
      </c>
      <c r="E34" s="70">
        <v>11.333333333333334</v>
      </c>
      <c r="F34" s="13">
        <v>0</v>
      </c>
      <c r="G34" s="13">
        <v>0</v>
      </c>
      <c r="H34" s="13">
        <f>F34*Calculation!I12/Calculation!K11</f>
        <v>0</v>
      </c>
      <c r="I34" s="13">
        <f>G34*Calculation!I12/Calculation!K11</f>
        <v>0</v>
      </c>
      <c r="J34" s="13">
        <v>3.2383762720841363</v>
      </c>
      <c r="K34" s="13">
        <v>3.4673141111155333E-2</v>
      </c>
      <c r="L34" s="13">
        <f>J34*Calculation!I12/Calculation!K11</f>
        <v>3.243603300342758</v>
      </c>
      <c r="M34" s="13">
        <f>K34*Calculation!I12/Calculation!K11</f>
        <v>3.4729106654741333E-2</v>
      </c>
      <c r="N34" s="13">
        <v>0</v>
      </c>
      <c r="O34" s="13">
        <v>0</v>
      </c>
      <c r="P34" s="13">
        <f>N34*Calculation!I12/Calculation!K11</f>
        <v>0</v>
      </c>
      <c r="Q34" s="13">
        <f>O34*Calculation!I12/Calculation!K11</f>
        <v>0</v>
      </c>
    </row>
    <row r="35" spans="4:17">
      <c r="D35" s="16">
        <v>9</v>
      </c>
      <c r="E35" s="70">
        <v>12.666666666666666</v>
      </c>
      <c r="F35" s="13">
        <v>0</v>
      </c>
      <c r="G35" s="13">
        <v>0</v>
      </c>
      <c r="H35" s="13">
        <f>F35*Calculation!I13/Calculation!K12</f>
        <v>0</v>
      </c>
      <c r="I35" s="13">
        <f>G35*Calculation!I13/Calculation!K12</f>
        <v>0</v>
      </c>
      <c r="J35" s="13">
        <v>4.2446941323345815</v>
      </c>
      <c r="K35" s="13">
        <v>6.0055642062526227E-2</v>
      </c>
      <c r="L35" s="13">
        <f>J35*Calculation!I13/Calculation!K12</f>
        <v>4.2554281373181988</v>
      </c>
      <c r="M35" s="13">
        <f>K35*Calculation!I13/Calculation!K12</f>
        <v>6.0207511087972107E-2</v>
      </c>
      <c r="N35" s="13">
        <v>0</v>
      </c>
      <c r="O35" s="13">
        <v>0</v>
      </c>
      <c r="P35" s="13">
        <f>N35*Calculation!I13/Calculation!K12</f>
        <v>0</v>
      </c>
      <c r="Q35" s="13">
        <f>O35*Calculation!I13/Calculation!K12</f>
        <v>0</v>
      </c>
    </row>
    <row r="36" spans="4:17">
      <c r="D36" s="16">
        <v>10</v>
      </c>
      <c r="E36" s="70">
        <v>14</v>
      </c>
      <c r="F36" s="13">
        <v>0</v>
      </c>
      <c r="G36" s="13">
        <v>0</v>
      </c>
      <c r="H36" s="13">
        <f>F36*Calculation!I14/Calculation!K13</f>
        <v>0</v>
      </c>
      <c r="I36" s="13">
        <f>G36*Calculation!I14/Calculation!K13</f>
        <v>0</v>
      </c>
      <c r="J36" s="13">
        <v>6.3859569477547016</v>
      </c>
      <c r="K36" s="13">
        <v>3.4673141111154639E-2</v>
      </c>
      <c r="L36" s="13">
        <f>J36*Calculation!I14/Calculation!K13</f>
        <v>6.4203627451503484</v>
      </c>
      <c r="M36" s="13">
        <f>K36*Calculation!I14/Calculation!K13</f>
        <v>3.485995055536182E-2</v>
      </c>
      <c r="N36" s="13">
        <v>0</v>
      </c>
      <c r="O36" s="13">
        <v>0</v>
      </c>
      <c r="P36" s="13">
        <f>N36*Calculation!I14/Calculation!K13</f>
        <v>0</v>
      </c>
      <c r="Q36" s="13">
        <f>O36*Calculation!I14/Calculation!K13</f>
        <v>0</v>
      </c>
    </row>
    <row r="37" spans="4:17">
      <c r="D37" s="16">
        <v>11</v>
      </c>
      <c r="E37" s="70">
        <v>15.333333333333334</v>
      </c>
      <c r="F37" s="13">
        <v>0</v>
      </c>
      <c r="G37" s="13">
        <v>0</v>
      </c>
      <c r="H37" s="13">
        <f>F37*Calculation!I15/Calculation!K14</f>
        <v>0</v>
      </c>
      <c r="I37" s="13">
        <f>G37*Calculation!I15/Calculation!K14</f>
        <v>0</v>
      </c>
      <c r="J37" s="13">
        <v>9.7378277153558059</v>
      </c>
      <c r="K37" s="13">
        <v>0.25580360162489285</v>
      </c>
      <c r="L37" s="13">
        <f>J37*Calculation!I15/Calculation!K14</f>
        <v>9.8195463418595264</v>
      </c>
      <c r="M37" s="13">
        <f>K37*Calculation!I15/Calculation!K14</f>
        <v>0.25795027330470982</v>
      </c>
      <c r="N37" s="13">
        <v>0</v>
      </c>
      <c r="O37" s="13">
        <v>0</v>
      </c>
      <c r="P37" s="13">
        <f>N37*Calculation!I15/Calculation!K14</f>
        <v>0</v>
      </c>
      <c r="Q37" s="13">
        <f>O37*Calculation!I15/Calculation!K14</f>
        <v>0</v>
      </c>
    </row>
    <row r="38" spans="4:17">
      <c r="D38" s="16">
        <v>12</v>
      </c>
      <c r="E38" s="70">
        <v>16.666666666666668</v>
      </c>
      <c r="F38" s="13">
        <v>0</v>
      </c>
      <c r="G38" s="13">
        <v>0</v>
      </c>
      <c r="H38" s="13">
        <f>F38*Calculation!I16/Calculation!K15</f>
        <v>0</v>
      </c>
      <c r="I38" s="13">
        <f>G38*Calculation!I16/Calculation!K15</f>
        <v>0</v>
      </c>
      <c r="J38" s="13">
        <v>12.56762380357886</v>
      </c>
      <c r="K38" s="13">
        <v>0.21811425574697532</v>
      </c>
      <c r="L38" s="13">
        <f>J38*Calculation!I16/Calculation!K15</f>
        <v>12.717687655466843</v>
      </c>
      <c r="M38" s="13">
        <f>K38*Calculation!I16/Calculation!K15</f>
        <v>0.22071865144505079</v>
      </c>
      <c r="N38" s="13">
        <v>0</v>
      </c>
      <c r="O38" s="13">
        <v>0</v>
      </c>
      <c r="P38" s="13">
        <f>N38*Calculation!I16/Calculation!K15</f>
        <v>0</v>
      </c>
      <c r="Q38" s="13">
        <f>O38*Calculation!I16/Calculation!K15</f>
        <v>0</v>
      </c>
    </row>
    <row r="39" spans="4:17">
      <c r="D39" s="16">
        <v>13</v>
      </c>
      <c r="E39" s="70">
        <v>18</v>
      </c>
      <c r="F39" s="13">
        <v>0</v>
      </c>
      <c r="G39" s="13">
        <v>0</v>
      </c>
      <c r="H39" s="13">
        <f>F39*Calculation!I17/Calculation!K16</f>
        <v>0</v>
      </c>
      <c r="I39" s="13">
        <f>G39*Calculation!I17/Calculation!K16</f>
        <v>0</v>
      </c>
      <c r="J39" s="13">
        <v>17.417621912003934</v>
      </c>
      <c r="K39" s="13">
        <v>0.35189394935825657</v>
      </c>
      <c r="L39" s="13">
        <f>J39*Calculation!I17/Calculation!K16</f>
        <v>17.679718808468948</v>
      </c>
      <c r="M39" s="13">
        <f>K39*Calculation!I17/Calculation!K16</f>
        <v>0.35718917923967064</v>
      </c>
      <c r="N39" s="13">
        <v>0</v>
      </c>
      <c r="O39" s="13">
        <v>0</v>
      </c>
      <c r="P39" s="13">
        <f>N39*Calculation!I17/Calculation!K16</f>
        <v>0</v>
      </c>
      <c r="Q39" s="13">
        <f>O39*Calculation!I17/Calculation!K16</f>
        <v>0</v>
      </c>
    </row>
    <row r="40" spans="4:17">
      <c r="D40" s="16">
        <v>14</v>
      </c>
      <c r="E40" s="70">
        <v>19.333333333333332</v>
      </c>
      <c r="F40" s="13">
        <v>0</v>
      </c>
      <c r="G40" s="13">
        <v>0</v>
      </c>
      <c r="H40" s="13">
        <f>F40*Calculation!I18/Calculation!K17</f>
        <v>0</v>
      </c>
      <c r="I40" s="13">
        <f>G40*Calculation!I18/Calculation!K17</f>
        <v>0</v>
      </c>
      <c r="J40" s="13">
        <v>22.275186320130139</v>
      </c>
      <c r="K40" s="13">
        <v>0.15113671815865165</v>
      </c>
      <c r="L40" s="13">
        <f>J40*Calculation!I18/Calculation!K17</f>
        <v>22.707837405454946</v>
      </c>
      <c r="M40" s="13">
        <f>K40*Calculation!I18/Calculation!K17</f>
        <v>0.15407224759503968</v>
      </c>
      <c r="N40" s="13">
        <v>0</v>
      </c>
      <c r="O40" s="13">
        <v>0</v>
      </c>
      <c r="P40" s="13">
        <f>N40*Calculation!I18/Calculation!K17</f>
        <v>0</v>
      </c>
      <c r="Q40" s="13">
        <f>O40*Calculation!I18/Calculation!K17</f>
        <v>0</v>
      </c>
    </row>
    <row r="41" spans="4:17">
      <c r="D41" s="16">
        <v>15</v>
      </c>
      <c r="E41" s="70">
        <v>24</v>
      </c>
      <c r="F41" s="13">
        <v>0</v>
      </c>
      <c r="G41" s="13">
        <v>0</v>
      </c>
      <c r="H41" s="13">
        <f>F41*Calculation!I19/Calculation!K18</f>
        <v>0</v>
      </c>
      <c r="I41" s="13">
        <f>G41*Calculation!I19/Calculation!K18</f>
        <v>0</v>
      </c>
      <c r="J41" s="13">
        <v>27.223546324669918</v>
      </c>
      <c r="K41" s="13">
        <v>0.20596462889291645</v>
      </c>
      <c r="L41" s="13">
        <f>J41*Calculation!I19/Calculation!K18</f>
        <v>27.941314950410479</v>
      </c>
      <c r="M41" s="13">
        <f>K41*Calculation!I19/Calculation!K18</f>
        <v>0.21139503633758011</v>
      </c>
      <c r="N41" s="13">
        <v>0</v>
      </c>
      <c r="O41" s="13">
        <v>0</v>
      </c>
      <c r="P41" s="13">
        <f>N41*Calculation!I19/Calculation!K18</f>
        <v>0</v>
      </c>
      <c r="Q41" s="13">
        <f>O41*Calculation!I19/Calculation!K18</f>
        <v>0</v>
      </c>
    </row>
    <row r="42" spans="4:17">
      <c r="D42" s="16">
        <v>16</v>
      </c>
      <c r="E42" s="70">
        <v>30</v>
      </c>
      <c r="F42" s="13">
        <v>0</v>
      </c>
      <c r="G42" s="13">
        <v>0</v>
      </c>
      <c r="H42" s="13">
        <f>F42*Calculation!I20/Calculation!K19</f>
        <v>0</v>
      </c>
      <c r="I42" s="13">
        <f>G42*Calculation!I20/Calculation!K19</f>
        <v>0</v>
      </c>
      <c r="J42" s="13">
        <v>26.875496538417888</v>
      </c>
      <c r="K42" s="13">
        <v>1.0026132255298141</v>
      </c>
      <c r="L42" s="13">
        <f>J42*Calculation!I20/Calculation!K19</f>
        <v>27.58408857805949</v>
      </c>
      <c r="M42" s="13">
        <f>K42*Calculation!I20/Calculation!K19</f>
        <v>1.0290478534234515</v>
      </c>
      <c r="N42" s="13">
        <v>0</v>
      </c>
      <c r="O42" s="13">
        <v>0</v>
      </c>
      <c r="P42" s="13">
        <f>N42*Calculation!I20/Calculation!K19</f>
        <v>0</v>
      </c>
      <c r="Q42" s="13">
        <f>O42*Calculation!I20/Calculation!K19</f>
        <v>0</v>
      </c>
    </row>
    <row r="43" spans="4:17">
      <c r="D43" s="16">
        <v>17</v>
      </c>
      <c r="E43" s="70">
        <v>48</v>
      </c>
      <c r="F43" s="13">
        <v>0</v>
      </c>
      <c r="G43" s="13">
        <v>0</v>
      </c>
      <c r="H43" s="13">
        <f>F43*Calculation!I21/Calculation!K20</f>
        <v>0</v>
      </c>
      <c r="I43" s="13">
        <f>G43*Calculation!I21/Calculation!K20</f>
        <v>0</v>
      </c>
      <c r="J43" s="13">
        <v>29.599364430825105</v>
      </c>
      <c r="K43" s="13">
        <v>0.25780993511748035</v>
      </c>
      <c r="L43" s="13">
        <f>J43*Calculation!I21/Calculation!K20</f>
        <v>30.417938775501547</v>
      </c>
      <c r="M43" s="13">
        <f>K43*Calculation!I21/Calculation!K20</f>
        <v>0.26493970302797276</v>
      </c>
      <c r="N43" s="13">
        <v>0</v>
      </c>
      <c r="O43" s="13">
        <v>0</v>
      </c>
      <c r="P43" s="13">
        <f>N43*Calculation!I21/Calculation!K20</f>
        <v>0</v>
      </c>
      <c r="Q43" s="13">
        <f>O43*Calculation!I21/Calculation!K20</f>
        <v>0</v>
      </c>
    </row>
  </sheetData>
  <mergeCells count="14">
    <mergeCell ref="R1:U1"/>
    <mergeCell ref="D1:D2"/>
    <mergeCell ref="E1:E2"/>
    <mergeCell ref="F1:I1"/>
    <mergeCell ref="J1:M1"/>
    <mergeCell ref="F23:I23"/>
    <mergeCell ref="J23:M23"/>
    <mergeCell ref="N23:Q23"/>
    <mergeCell ref="N1:Q1"/>
    <mergeCell ref="A1:B1"/>
    <mergeCell ref="A2:B2"/>
    <mergeCell ref="A3:A4"/>
    <mergeCell ref="D23:D24"/>
    <mergeCell ref="E23:E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2015-02-24T17:29:40Z</dcterms:modified>
</cp:coreProperties>
</file>