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5520" windowHeight="15600" tabRatio="702"/>
  </bookViews>
  <sheets>
    <sheet name="RESULTS" sheetId="1" r:id="rId1"/>
    <sheet name="Sheet" sheetId="8" r:id="rId2"/>
    <sheet name="Sheet2" sheetId="15" r:id="rId3"/>
    <sheet name="calibration ethanol" sheetId="2" r:id="rId4"/>
    <sheet name="Calibration acetoin" sheetId="3" r:id="rId5"/>
    <sheet name="Calibration acetic acid" sheetId="5" r:id="rId6"/>
    <sheet name="Calibration propionic acid" sheetId="6" r:id="rId7"/>
    <sheet name="Calibration butyric acid" sheetId="9" r:id="rId8"/>
    <sheet name="Calibration isobutyric acid " sheetId="11" r:id="rId9"/>
    <sheet name="Calibration isovaleric acid " sheetId="12" r:id="rId10"/>
    <sheet name="Calibration acetic acid (2)" sheetId="14" r:id="rId11"/>
    <sheet name="Sheet1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6" i="1" l="1"/>
  <c r="L82" i="1"/>
  <c r="N72" i="1"/>
  <c r="M71" i="1"/>
  <c r="L71" i="1"/>
  <c r="P57" i="1"/>
  <c r="P58" i="1"/>
  <c r="P59" i="1"/>
  <c r="P60" i="1"/>
  <c r="P61" i="1"/>
  <c r="P62" i="1"/>
  <c r="P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M56" i="1"/>
  <c r="N56" i="1"/>
  <c r="O57" i="1"/>
  <c r="O58" i="1"/>
  <c r="O59" i="1"/>
  <c r="O60" i="1"/>
  <c r="O61" i="1"/>
  <c r="O62" i="1"/>
  <c r="O56" i="1"/>
  <c r="P18" i="1"/>
  <c r="P19" i="1"/>
  <c r="P20" i="1"/>
  <c r="P21" i="1"/>
  <c r="P22" i="1"/>
  <c r="P23" i="1"/>
  <c r="P17" i="1"/>
  <c r="O18" i="1"/>
  <c r="O19" i="1"/>
  <c r="O20" i="1"/>
  <c r="O21" i="1"/>
  <c r="O22" i="1"/>
  <c r="O23" i="1"/>
  <c r="O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M17" i="1"/>
  <c r="N17" i="1"/>
  <c r="L17" i="1"/>
  <c r="J18" i="1"/>
  <c r="J17" i="1"/>
  <c r="H3" i="3"/>
  <c r="H4" i="3"/>
  <c r="H5" i="3"/>
  <c r="H6" i="3"/>
  <c r="H7" i="3"/>
  <c r="H8" i="3"/>
  <c r="H9" i="3"/>
  <c r="L4" i="1"/>
  <c r="M4" i="1"/>
  <c r="N4" i="1"/>
  <c r="P4" i="1"/>
  <c r="L5" i="1"/>
  <c r="M5" i="1"/>
  <c r="N5" i="1"/>
  <c r="P5" i="1"/>
  <c r="L6" i="1"/>
  <c r="M6" i="1"/>
  <c r="N6" i="1"/>
  <c r="P6" i="1"/>
  <c r="L7" i="1"/>
  <c r="M7" i="1"/>
  <c r="N7" i="1"/>
  <c r="P7" i="1"/>
  <c r="L8" i="1"/>
  <c r="M8" i="1"/>
  <c r="N8" i="1"/>
  <c r="P8" i="1"/>
  <c r="L9" i="1"/>
  <c r="M9" i="1"/>
  <c r="N9" i="1"/>
  <c r="P9" i="1"/>
  <c r="L3" i="1"/>
  <c r="M3" i="1"/>
  <c r="N3" i="1"/>
  <c r="P3" i="1"/>
  <c r="O4" i="1"/>
  <c r="O5" i="1"/>
  <c r="O6" i="1"/>
  <c r="O7" i="1"/>
  <c r="O8" i="1"/>
  <c r="O9" i="1"/>
  <c r="O3" i="1"/>
  <c r="O30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H4" i="1"/>
  <c r="H5" i="1"/>
  <c r="H6" i="1"/>
  <c r="H7" i="1"/>
  <c r="H8" i="1"/>
  <c r="H9" i="1"/>
  <c r="H3" i="1"/>
  <c r="H30" i="1"/>
  <c r="L30" i="1"/>
  <c r="D3" i="2"/>
  <c r="L43" i="1"/>
  <c r="P80" i="1"/>
  <c r="O80" i="1"/>
  <c r="N81" i="1"/>
  <c r="N82" i="1"/>
  <c r="N83" i="1"/>
  <c r="N84" i="1"/>
  <c r="N85" i="1"/>
  <c r="N86" i="1"/>
  <c r="N80" i="1"/>
  <c r="M81" i="1"/>
  <c r="M82" i="1"/>
  <c r="M83" i="1"/>
  <c r="M84" i="1"/>
  <c r="M85" i="1"/>
  <c r="M86" i="1"/>
  <c r="M80" i="1"/>
  <c r="L81" i="1"/>
  <c r="L83" i="1"/>
  <c r="L84" i="1"/>
  <c r="L85" i="1"/>
  <c r="L86" i="1"/>
  <c r="J81" i="1"/>
  <c r="J82" i="1"/>
  <c r="J83" i="1"/>
  <c r="J84" i="1"/>
  <c r="J85" i="1"/>
  <c r="J86" i="1"/>
  <c r="J80" i="1"/>
  <c r="I81" i="1"/>
  <c r="I82" i="1"/>
  <c r="I83" i="1"/>
  <c r="I84" i="1"/>
  <c r="I85" i="1"/>
  <c r="I86" i="1"/>
  <c r="I80" i="1"/>
  <c r="H81" i="1"/>
  <c r="H82" i="1"/>
  <c r="H83" i="1"/>
  <c r="H84" i="1"/>
  <c r="H85" i="1"/>
  <c r="H86" i="1"/>
  <c r="H80" i="1"/>
  <c r="L80" i="1"/>
  <c r="L73" i="1"/>
  <c r="N92" i="1"/>
  <c r="N69" i="1"/>
  <c r="N70" i="1"/>
  <c r="N71" i="1"/>
  <c r="N73" i="1"/>
  <c r="N74" i="1"/>
  <c r="J68" i="1"/>
  <c r="N68" i="1"/>
  <c r="I69" i="1"/>
  <c r="M69" i="1"/>
  <c r="I70" i="1"/>
  <c r="M70" i="1"/>
  <c r="I71" i="1"/>
  <c r="I72" i="1"/>
  <c r="M72" i="1"/>
  <c r="I73" i="1"/>
  <c r="M73" i="1"/>
  <c r="I74" i="1"/>
  <c r="M74" i="1"/>
  <c r="I68" i="1"/>
  <c r="M68" i="1"/>
  <c r="H74" i="1"/>
  <c r="L74" i="1"/>
  <c r="P68" i="1"/>
  <c r="O68" i="1"/>
  <c r="I92" i="1"/>
  <c r="M92" i="1"/>
  <c r="J92" i="1"/>
  <c r="P92" i="1"/>
  <c r="O92" i="1"/>
  <c r="J69" i="1"/>
  <c r="J70" i="1"/>
  <c r="J71" i="1"/>
  <c r="J72" i="1"/>
  <c r="J73" i="1"/>
  <c r="J74" i="1"/>
  <c r="H69" i="1"/>
  <c r="L69" i="1"/>
  <c r="H70" i="1"/>
  <c r="L70" i="1"/>
  <c r="H71" i="1"/>
  <c r="H72" i="1"/>
  <c r="L72" i="1"/>
  <c r="H73" i="1"/>
  <c r="H68" i="1"/>
  <c r="L68" i="1"/>
  <c r="H98" i="1"/>
  <c r="H97" i="1"/>
  <c r="H92" i="1"/>
  <c r="L92" i="1"/>
  <c r="J93" i="1"/>
  <c r="N93" i="1"/>
  <c r="J94" i="1"/>
  <c r="N94" i="1"/>
  <c r="J95" i="1"/>
  <c r="N95" i="1"/>
  <c r="J96" i="1"/>
  <c r="N96" i="1"/>
  <c r="J97" i="1"/>
  <c r="N97" i="1"/>
  <c r="J98" i="1"/>
  <c r="N98" i="1"/>
  <c r="I93" i="1"/>
  <c r="M93" i="1"/>
  <c r="I94" i="1"/>
  <c r="M94" i="1"/>
  <c r="I95" i="1"/>
  <c r="M95" i="1"/>
  <c r="I96" i="1"/>
  <c r="M96" i="1"/>
  <c r="I97" i="1"/>
  <c r="M97" i="1"/>
  <c r="I98" i="1"/>
  <c r="M98" i="1"/>
  <c r="H93" i="1"/>
  <c r="L93" i="1"/>
  <c r="H94" i="1"/>
  <c r="L94" i="1"/>
  <c r="H95" i="1"/>
  <c r="L95" i="1"/>
  <c r="H96" i="1"/>
  <c r="L96" i="1"/>
  <c r="L97" i="1"/>
  <c r="L98" i="1"/>
  <c r="B8" i="11"/>
  <c r="B7" i="11"/>
  <c r="B6" i="11"/>
  <c r="B5" i="11"/>
  <c r="B4" i="11"/>
  <c r="B3" i="11"/>
  <c r="B2" i="11"/>
  <c r="C2" i="11"/>
  <c r="D2" i="11"/>
  <c r="B8" i="14"/>
  <c r="B8" i="12"/>
  <c r="B7" i="12"/>
  <c r="B6" i="12"/>
  <c r="B5" i="12"/>
  <c r="B4" i="12"/>
  <c r="B3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B2" i="12"/>
  <c r="C2" i="12"/>
  <c r="D2" i="12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B7" i="14"/>
  <c r="B6" i="14"/>
  <c r="B5" i="14"/>
  <c r="B4" i="14"/>
  <c r="B3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B2" i="14"/>
  <c r="C2" i="14"/>
  <c r="D2" i="14"/>
  <c r="P98" i="1"/>
  <c r="O98" i="1"/>
  <c r="P97" i="1"/>
  <c r="O97" i="1"/>
  <c r="P96" i="1"/>
  <c r="O96" i="1"/>
  <c r="P95" i="1"/>
  <c r="O95" i="1"/>
  <c r="P94" i="1"/>
  <c r="O94" i="1"/>
  <c r="P93" i="1"/>
  <c r="O93" i="1"/>
  <c r="H9" i="14"/>
  <c r="E9" i="14"/>
  <c r="H8" i="14"/>
  <c r="E8" i="14"/>
  <c r="H7" i="14"/>
  <c r="E7" i="14"/>
  <c r="H6" i="14"/>
  <c r="E6" i="14"/>
  <c r="H5" i="14"/>
  <c r="E5" i="14"/>
  <c r="H4" i="14"/>
  <c r="E4" i="14"/>
  <c r="H3" i="14"/>
  <c r="E3" i="14"/>
  <c r="H2" i="14"/>
  <c r="E2" i="14"/>
  <c r="H9" i="12"/>
  <c r="E9" i="12"/>
  <c r="H8" i="12"/>
  <c r="E8" i="12"/>
  <c r="H7" i="12"/>
  <c r="E7" i="12"/>
  <c r="H6" i="12"/>
  <c r="E6" i="12"/>
  <c r="H5" i="12"/>
  <c r="E5" i="12"/>
  <c r="H4" i="12"/>
  <c r="E4" i="12"/>
  <c r="H3" i="12"/>
  <c r="E3" i="12"/>
  <c r="H2" i="12"/>
  <c r="E2" i="12"/>
  <c r="H9" i="11"/>
  <c r="E9" i="11"/>
  <c r="H8" i="11"/>
  <c r="E8" i="11"/>
  <c r="H7" i="11"/>
  <c r="E7" i="11"/>
  <c r="H6" i="11"/>
  <c r="E6" i="11"/>
  <c r="H5" i="11"/>
  <c r="E5" i="11"/>
  <c r="H4" i="11"/>
  <c r="E4" i="11"/>
  <c r="H3" i="11"/>
  <c r="E3" i="11"/>
  <c r="H2" i="11"/>
  <c r="E2" i="11"/>
  <c r="O81" i="1"/>
  <c r="P86" i="1"/>
  <c r="O86" i="1"/>
  <c r="P85" i="1"/>
  <c r="O85" i="1"/>
  <c r="P84" i="1"/>
  <c r="O84" i="1"/>
  <c r="P83" i="1"/>
  <c r="O83" i="1"/>
  <c r="P82" i="1"/>
  <c r="O82" i="1"/>
  <c r="P81" i="1"/>
  <c r="P74" i="1"/>
  <c r="O74" i="1"/>
  <c r="P73" i="1"/>
  <c r="O73" i="1"/>
  <c r="P72" i="1"/>
  <c r="O72" i="1"/>
  <c r="P71" i="1"/>
  <c r="O71" i="1"/>
  <c r="P70" i="1"/>
  <c r="O70" i="1"/>
  <c r="P69" i="1"/>
  <c r="O69" i="1"/>
  <c r="B8" i="5"/>
  <c r="B7" i="5"/>
  <c r="B6" i="5"/>
  <c r="B5" i="5"/>
  <c r="B4" i="5"/>
  <c r="B3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B2" i="5"/>
  <c r="C2" i="5"/>
  <c r="D2" i="5"/>
  <c r="H36" i="1"/>
  <c r="L36" i="1"/>
  <c r="I36" i="1"/>
  <c r="M36" i="1"/>
  <c r="J36" i="1"/>
  <c r="N36" i="1"/>
  <c r="P36" i="1"/>
  <c r="H9" i="9"/>
  <c r="H8" i="9"/>
  <c r="H7" i="9"/>
  <c r="H6" i="9"/>
  <c r="H5" i="9"/>
  <c r="H4" i="9"/>
  <c r="H3" i="9"/>
  <c r="H2" i="9"/>
  <c r="C9" i="9"/>
  <c r="D9" i="9"/>
  <c r="E9" i="9"/>
  <c r="B8" i="9"/>
  <c r="C8" i="9"/>
  <c r="D8" i="9"/>
  <c r="E8" i="9"/>
  <c r="B7" i="9"/>
  <c r="C7" i="9"/>
  <c r="D7" i="9"/>
  <c r="E7" i="9"/>
  <c r="B6" i="9"/>
  <c r="C6" i="9"/>
  <c r="D6" i="9"/>
  <c r="E6" i="9"/>
  <c r="B5" i="9"/>
  <c r="C5" i="9"/>
  <c r="D5" i="9"/>
  <c r="E5" i="9"/>
  <c r="B4" i="9"/>
  <c r="C4" i="9"/>
  <c r="D4" i="9"/>
  <c r="E4" i="9"/>
  <c r="B3" i="9"/>
  <c r="C3" i="9"/>
  <c r="D3" i="9"/>
  <c r="E3" i="9"/>
  <c r="B2" i="9"/>
  <c r="C2" i="9"/>
  <c r="D2" i="9"/>
  <c r="E2" i="9"/>
  <c r="H49" i="1"/>
  <c r="L49" i="1"/>
  <c r="I49" i="1"/>
  <c r="M49" i="1"/>
  <c r="J49" i="1"/>
  <c r="N49" i="1"/>
  <c r="P49" i="1"/>
  <c r="H48" i="1"/>
  <c r="L48" i="1"/>
  <c r="I48" i="1"/>
  <c r="M48" i="1"/>
  <c r="J48" i="1"/>
  <c r="N48" i="1"/>
  <c r="P48" i="1"/>
  <c r="H47" i="1"/>
  <c r="L47" i="1"/>
  <c r="I47" i="1"/>
  <c r="M47" i="1"/>
  <c r="J47" i="1"/>
  <c r="N47" i="1"/>
  <c r="P47" i="1"/>
  <c r="H46" i="1"/>
  <c r="L46" i="1"/>
  <c r="I46" i="1"/>
  <c r="M46" i="1"/>
  <c r="J46" i="1"/>
  <c r="N46" i="1"/>
  <c r="P46" i="1"/>
  <c r="H45" i="1"/>
  <c r="L45" i="1"/>
  <c r="I45" i="1"/>
  <c r="M45" i="1"/>
  <c r="J45" i="1"/>
  <c r="N45" i="1"/>
  <c r="P45" i="1"/>
  <c r="H44" i="1"/>
  <c r="L44" i="1"/>
  <c r="I44" i="1"/>
  <c r="M44" i="1"/>
  <c r="J44" i="1"/>
  <c r="N44" i="1"/>
  <c r="P44" i="1"/>
  <c r="H43" i="1"/>
  <c r="I43" i="1"/>
  <c r="M43" i="1"/>
  <c r="J43" i="1"/>
  <c r="N43" i="1"/>
  <c r="P43" i="1"/>
  <c r="O49" i="1"/>
  <c r="O48" i="1"/>
  <c r="O47" i="1"/>
  <c r="O46" i="1"/>
  <c r="O45" i="1"/>
  <c r="O44" i="1"/>
  <c r="O43" i="1"/>
  <c r="H9" i="6"/>
  <c r="H8" i="6"/>
  <c r="H7" i="6"/>
  <c r="H6" i="6"/>
  <c r="H5" i="6"/>
  <c r="H4" i="6"/>
  <c r="H3" i="6"/>
  <c r="H2" i="6"/>
  <c r="C9" i="6"/>
  <c r="D9" i="6"/>
  <c r="E9" i="6"/>
  <c r="B8" i="6"/>
  <c r="C8" i="6"/>
  <c r="D8" i="6"/>
  <c r="E8" i="6"/>
  <c r="B7" i="6"/>
  <c r="C7" i="6"/>
  <c r="D7" i="6"/>
  <c r="E7" i="6"/>
  <c r="B6" i="6"/>
  <c r="C6" i="6"/>
  <c r="D6" i="6"/>
  <c r="E6" i="6"/>
  <c r="B5" i="6"/>
  <c r="C5" i="6"/>
  <c r="D5" i="6"/>
  <c r="E5" i="6"/>
  <c r="B4" i="6"/>
  <c r="C4" i="6"/>
  <c r="D4" i="6"/>
  <c r="E4" i="6"/>
  <c r="B3" i="6"/>
  <c r="C3" i="6"/>
  <c r="D3" i="6"/>
  <c r="E3" i="6"/>
  <c r="B2" i="6"/>
  <c r="C2" i="6"/>
  <c r="D2" i="6"/>
  <c r="E2" i="6"/>
  <c r="H35" i="1"/>
  <c r="L35" i="1"/>
  <c r="I35" i="1"/>
  <c r="M35" i="1"/>
  <c r="J35" i="1"/>
  <c r="N35" i="1"/>
  <c r="P35" i="1"/>
  <c r="H34" i="1"/>
  <c r="L34" i="1"/>
  <c r="I34" i="1"/>
  <c r="M34" i="1"/>
  <c r="J34" i="1"/>
  <c r="N34" i="1"/>
  <c r="P34" i="1"/>
  <c r="H33" i="1"/>
  <c r="L33" i="1"/>
  <c r="I33" i="1"/>
  <c r="M33" i="1"/>
  <c r="J33" i="1"/>
  <c r="N33" i="1"/>
  <c r="P33" i="1"/>
  <c r="H32" i="1"/>
  <c r="L32" i="1"/>
  <c r="I32" i="1"/>
  <c r="M32" i="1"/>
  <c r="J32" i="1"/>
  <c r="N32" i="1"/>
  <c r="P32" i="1"/>
  <c r="H31" i="1"/>
  <c r="L31" i="1"/>
  <c r="I31" i="1"/>
  <c r="M31" i="1"/>
  <c r="J31" i="1"/>
  <c r="N31" i="1"/>
  <c r="P31" i="1"/>
  <c r="I30" i="1"/>
  <c r="M30" i="1"/>
  <c r="J30" i="1"/>
  <c r="N30" i="1"/>
  <c r="P30" i="1"/>
  <c r="O36" i="1"/>
  <c r="O35" i="1"/>
  <c r="O34" i="1"/>
  <c r="O33" i="1"/>
  <c r="O32" i="1"/>
  <c r="O31" i="1"/>
  <c r="E9" i="5"/>
  <c r="E8" i="5"/>
  <c r="E7" i="5"/>
  <c r="E6" i="5"/>
  <c r="E5" i="5"/>
  <c r="E4" i="5"/>
  <c r="E3" i="5"/>
  <c r="E2" i="5"/>
  <c r="C9" i="2"/>
  <c r="D9" i="2"/>
  <c r="E9" i="2"/>
  <c r="B8" i="2"/>
  <c r="C8" i="2"/>
  <c r="D8" i="2"/>
  <c r="E8" i="2"/>
  <c r="B7" i="2"/>
  <c r="C7" i="2"/>
  <c r="D7" i="2"/>
  <c r="E7" i="2"/>
  <c r="B6" i="2"/>
  <c r="C6" i="2"/>
  <c r="D6" i="2"/>
  <c r="E6" i="2"/>
  <c r="B5" i="2"/>
  <c r="C5" i="2"/>
  <c r="D5" i="2"/>
  <c r="E5" i="2"/>
  <c r="B4" i="2"/>
  <c r="C4" i="2"/>
  <c r="D4" i="2"/>
  <c r="E4" i="2"/>
  <c r="B3" i="2"/>
  <c r="C3" i="2"/>
  <c r="E3" i="2"/>
  <c r="B2" i="2"/>
  <c r="C2" i="2"/>
  <c r="D2" i="2"/>
  <c r="E2" i="2"/>
  <c r="C9" i="3"/>
  <c r="D9" i="3"/>
  <c r="E9" i="3"/>
  <c r="B8" i="3"/>
  <c r="C8" i="3"/>
  <c r="D8" i="3"/>
  <c r="E8" i="3"/>
  <c r="B7" i="3"/>
  <c r="C7" i="3"/>
  <c r="D7" i="3"/>
  <c r="E7" i="3"/>
  <c r="B6" i="3"/>
  <c r="C6" i="3"/>
  <c r="D6" i="3"/>
  <c r="E6" i="3"/>
  <c r="B5" i="3"/>
  <c r="C5" i="3"/>
  <c r="D5" i="3"/>
  <c r="E5" i="3"/>
  <c r="B4" i="3"/>
  <c r="C4" i="3"/>
  <c r="D4" i="3"/>
  <c r="E4" i="3"/>
  <c r="B3" i="3"/>
  <c r="C3" i="3"/>
  <c r="D3" i="3"/>
  <c r="E3" i="3"/>
  <c r="B2" i="3"/>
  <c r="C2" i="3"/>
  <c r="D2" i="3"/>
  <c r="E2" i="3"/>
  <c r="H9" i="5"/>
  <c r="H8" i="5"/>
  <c r="H7" i="5"/>
  <c r="H6" i="5"/>
  <c r="H5" i="5"/>
  <c r="H4" i="5"/>
  <c r="H3" i="5"/>
  <c r="H2" i="5"/>
  <c r="H62" i="1"/>
  <c r="I62" i="1"/>
  <c r="J62" i="1"/>
  <c r="H61" i="1"/>
  <c r="I61" i="1"/>
  <c r="J61" i="1"/>
  <c r="H60" i="1"/>
  <c r="I60" i="1"/>
  <c r="J60" i="1"/>
  <c r="H59" i="1"/>
  <c r="I59" i="1"/>
  <c r="J59" i="1"/>
  <c r="H58" i="1"/>
  <c r="I58" i="1"/>
  <c r="J58" i="1"/>
  <c r="H57" i="1"/>
  <c r="I57" i="1"/>
  <c r="J57" i="1"/>
  <c r="H56" i="1"/>
  <c r="I56" i="1"/>
  <c r="J56" i="1"/>
  <c r="H2" i="3"/>
  <c r="H9" i="2"/>
  <c r="H5" i="2"/>
  <c r="H3" i="2"/>
  <c r="H4" i="2"/>
  <c r="H6" i="2"/>
  <c r="H7" i="2"/>
  <c r="H8" i="2"/>
  <c r="H2" i="2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I18" i="1"/>
  <c r="H18" i="1"/>
  <c r="I17" i="1"/>
  <c r="H17" i="1"/>
</calcChain>
</file>

<file path=xl/sharedStrings.xml><?xml version="1.0" encoding="utf-8"?>
<sst xmlns="http://schemas.openxmlformats.org/spreadsheetml/2006/main" count="472" uniqueCount="142">
  <si>
    <t>ethanol</t>
  </si>
  <si>
    <t>A (area)</t>
  </si>
  <si>
    <t>B (area)</t>
  </si>
  <si>
    <t>C (area)</t>
  </si>
  <si>
    <t>A (mM)</t>
  </si>
  <si>
    <t>B (mM)</t>
  </si>
  <si>
    <t>C (mM)</t>
  </si>
  <si>
    <t>0'</t>
  </si>
  <si>
    <t>Sample</t>
  </si>
  <si>
    <t>Rico</t>
  </si>
  <si>
    <t>intercept</t>
  </si>
  <si>
    <t>MW</t>
  </si>
  <si>
    <t>sample</t>
  </si>
  <si>
    <t>concentration (mM)</t>
  </si>
  <si>
    <t>area</t>
  </si>
  <si>
    <t>IS</t>
  </si>
  <si>
    <t>area/IS</t>
  </si>
  <si>
    <t>rico</t>
  </si>
  <si>
    <t>Dilution</t>
  </si>
  <si>
    <t xml:space="preserve">A/IS </t>
  </si>
  <si>
    <t xml:space="preserve">C/IS </t>
  </si>
  <si>
    <t>Average (mM)</t>
  </si>
  <si>
    <t>IS (A)</t>
  </si>
  <si>
    <t>IS (B)</t>
  </si>
  <si>
    <t>IS ©</t>
  </si>
  <si>
    <t>Acetoin</t>
  </si>
  <si>
    <t>Ethanol</t>
  </si>
  <si>
    <t>Acetic acid</t>
  </si>
  <si>
    <t>Propionic acid</t>
  </si>
  <si>
    <t>g/mol</t>
  </si>
  <si>
    <t>B/IS</t>
  </si>
  <si>
    <t>STDVE (mM)</t>
  </si>
  <si>
    <t>Group</t>
  </si>
  <si>
    <t>Sample name</t>
  </si>
  <si>
    <t>Filename</t>
  </si>
  <si>
    <t>1-Butanol</t>
  </si>
  <si>
    <t>butyric acid</t>
  </si>
  <si>
    <t>Aceto1</t>
  </si>
  <si>
    <t>st1</t>
  </si>
  <si>
    <t>st1a</t>
  </si>
  <si>
    <t>st2</t>
  </si>
  <si>
    <t>st2a</t>
  </si>
  <si>
    <t>st3</t>
  </si>
  <si>
    <t>st3a</t>
  </si>
  <si>
    <t>st4</t>
  </si>
  <si>
    <t>st4a</t>
  </si>
  <si>
    <t>st5</t>
  </si>
  <si>
    <t>st5a</t>
  </si>
  <si>
    <t>st6</t>
  </si>
  <si>
    <t>st6a</t>
  </si>
  <si>
    <t>st7</t>
  </si>
  <si>
    <t>st7a</t>
  </si>
  <si>
    <t>st8</t>
  </si>
  <si>
    <t>st8a</t>
  </si>
  <si>
    <t>Aceto2</t>
  </si>
  <si>
    <t>0p</t>
  </si>
  <si>
    <t>p0a</t>
  </si>
  <si>
    <t>p0b</t>
  </si>
  <si>
    <t>p0c</t>
  </si>
  <si>
    <t>0</t>
  </si>
  <si>
    <t>0a</t>
  </si>
  <si>
    <t>0b</t>
  </si>
  <si>
    <t>0c</t>
  </si>
  <si>
    <t>6</t>
  </si>
  <si>
    <t>6aa</t>
  </si>
  <si>
    <t>6b</t>
  </si>
  <si>
    <t>6c</t>
  </si>
  <si>
    <t>12</t>
  </si>
  <si>
    <t>12aa</t>
  </si>
  <si>
    <t>12b</t>
  </si>
  <si>
    <t>12c</t>
  </si>
  <si>
    <t>24</t>
  </si>
  <si>
    <t>24aa</t>
  </si>
  <si>
    <t>24b</t>
  </si>
  <si>
    <t>24c</t>
  </si>
  <si>
    <t>48</t>
  </si>
  <si>
    <t>48aa</t>
  </si>
  <si>
    <t>48b</t>
  </si>
  <si>
    <t>48c</t>
  </si>
  <si>
    <t>96</t>
  </si>
  <si>
    <t>96aa</t>
  </si>
  <si>
    <t>96b</t>
  </si>
  <si>
    <t>96c</t>
  </si>
  <si>
    <t>Aceto3</t>
  </si>
  <si>
    <t>st1b</t>
  </si>
  <si>
    <t>st2b</t>
  </si>
  <si>
    <t>st3b</t>
  </si>
  <si>
    <t>st4b</t>
  </si>
  <si>
    <t>st5b</t>
  </si>
  <si>
    <t>st6b</t>
  </si>
  <si>
    <t>st7b</t>
  </si>
  <si>
    <t>st8b</t>
  </si>
  <si>
    <t>Mass (g)</t>
  </si>
  <si>
    <t>Butyric acid</t>
  </si>
  <si>
    <t>Tweevoudige verdunningen maken</t>
  </si>
  <si>
    <t>Opschrijven theoretische massa per 50 ml</t>
  </si>
  <si>
    <t>Opschrijven afgewogen massa per 50 ml</t>
  </si>
  <si>
    <t xml:space="preserve">Met 50 ml maatkolven werken </t>
  </si>
  <si>
    <t>MAKEN Standaarden</t>
  </si>
  <si>
    <t>y=ax +b</t>
  </si>
  <si>
    <t>x= (y-b)/a</t>
  </si>
  <si>
    <t>Mass per 50 ml</t>
  </si>
  <si>
    <t>Mass per l (g)</t>
  </si>
  <si>
    <t xml:space="preserve">dan concentratie herberekenen met afgewogen massa </t>
  </si>
  <si>
    <t>concentration in sample</t>
  </si>
  <si>
    <t>Mass (g) per 50 ml</t>
  </si>
  <si>
    <t>Concentration divided by 4 (mM)</t>
  </si>
  <si>
    <t>Mass (g) per l</t>
  </si>
  <si>
    <t>concentration divided by 4 (mM)</t>
  </si>
  <si>
    <t>Tweevoudige verdunningen maken in steriele 2 ml eps</t>
  </si>
  <si>
    <t>Isobutyric acid</t>
  </si>
  <si>
    <t>Isovaleric acid</t>
  </si>
  <si>
    <t>Acetic acid 2</t>
  </si>
  <si>
    <t>8aast</t>
  </si>
  <si>
    <t>8aa</t>
  </si>
  <si>
    <t>7aast</t>
  </si>
  <si>
    <t>6aast</t>
  </si>
  <si>
    <t>5aast</t>
  </si>
  <si>
    <t>4aast</t>
  </si>
  <si>
    <t>3aast</t>
  </si>
  <si>
    <t>2aast</t>
  </si>
  <si>
    <t>1aast</t>
  </si>
  <si>
    <t>pre0a</t>
  </si>
  <si>
    <t>pre0b</t>
  </si>
  <si>
    <t>pre0c</t>
  </si>
  <si>
    <t>6bb</t>
  </si>
  <si>
    <t>6cc</t>
  </si>
  <si>
    <t>12bb</t>
  </si>
  <si>
    <t>12cc</t>
  </si>
  <si>
    <t>24bb</t>
  </si>
  <si>
    <t>24cc</t>
  </si>
  <si>
    <t>48bb</t>
  </si>
  <si>
    <t>48cc</t>
  </si>
  <si>
    <t>96bb</t>
  </si>
  <si>
    <t>96cc</t>
  </si>
  <si>
    <t>8bbst</t>
  </si>
  <si>
    <t>7bbst</t>
  </si>
  <si>
    <t>6bbst</t>
  </si>
  <si>
    <t>5bbst</t>
  </si>
  <si>
    <t>4bbst</t>
  </si>
  <si>
    <t>3bbst</t>
  </si>
  <si>
    <t>2bbst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</si>
</sst>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MS Sans Serif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54">
    <xf numFmtId="0" fontId="0" fillId="0" borderId="0"/>
    <xf numFmtId="0" fontId="1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1" fontId="0" fillId="0" borderId="0" xfId="0" applyNumberFormat="1"/>
    <xf numFmtId="0" fontId="1" fillId="0" borderId="2" xfId="1"/>
    <xf numFmtId="2" fontId="2" fillId="0" borderId="0" xfId="0" applyNumberFormat="1" applyFont="1" applyFill="1" applyAlignment="1" applyProtection="1">
      <alignment vertical="top"/>
    </xf>
    <xf numFmtId="0" fontId="0" fillId="0" borderId="0" xfId="0" applyAlignment="1">
      <alignment horizontal="left"/>
    </xf>
    <xf numFmtId="2" fontId="5" fillId="0" borderId="0" xfId="0" applyNumberFormat="1" applyFont="1" applyFill="1" applyAlignment="1" applyProtection="1"/>
    <xf numFmtId="1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right"/>
    </xf>
    <xf numFmtId="0" fontId="6" fillId="3" borderId="3" xfId="0" applyFont="1" applyFill="1" applyBorder="1"/>
    <xf numFmtId="164" fontId="0" fillId="0" borderId="0" xfId="0" applyNumberFormat="1"/>
    <xf numFmtId="0" fontId="6" fillId="0" borderId="0" xfId="0" applyFont="1"/>
    <xf numFmtId="0" fontId="0" fillId="2" borderId="0" xfId="0" applyFill="1" applyBorder="1"/>
    <xf numFmtId="165" fontId="0" fillId="0" borderId="0" xfId="0" applyNumberFormat="1"/>
  </cellXfs>
  <cellStyles count="5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Normal" xfId="0" builtinId="0"/>
    <cellStyle name="Total" xfId="1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 ethanol</c:v>
          </c:tx>
          <c:trendline>
            <c:trendlineType val="linear"/>
            <c:dispRSqr val="1"/>
            <c:dispEq val="1"/>
            <c:trendlineLbl>
              <c:layout>
                <c:manualLayout>
                  <c:x val="0.379109798775153"/>
                  <c:y val="-0.023507217847769"/>
                </c:manualLayout>
              </c:layout>
              <c:numFmt formatCode="General" sourceLinked="0"/>
            </c:trendlineLbl>
          </c:trendline>
          <c:xVal>
            <c:numRef>
              <c:f>'calibration ethanol'!$E$2:$E$9</c:f>
              <c:numCache>
                <c:formatCode>General</c:formatCode>
                <c:ptCount val="8"/>
                <c:pt idx="0">
                  <c:v>0.781758736705014</c:v>
                </c:pt>
                <c:pt idx="1">
                  <c:v>1.563517473410028</c:v>
                </c:pt>
                <c:pt idx="2">
                  <c:v>3.127034946820056</c:v>
                </c:pt>
                <c:pt idx="3">
                  <c:v>6.254069893640113</c:v>
                </c:pt>
                <c:pt idx="4">
                  <c:v>12.50813978728023</c:v>
                </c:pt>
                <c:pt idx="5">
                  <c:v>25.01627957456045</c:v>
                </c:pt>
                <c:pt idx="6">
                  <c:v>50.0325591491209</c:v>
                </c:pt>
                <c:pt idx="7">
                  <c:v>100.0651182982418</c:v>
                </c:pt>
              </c:numCache>
            </c:numRef>
          </c:xVal>
          <c:yVal>
            <c:numRef>
              <c:f>'calibration ethanol'!$H$2:$H$9</c:f>
              <c:numCache>
                <c:formatCode>General</c:formatCode>
                <c:ptCount val="8"/>
                <c:pt idx="0">
                  <c:v>0.107676398516027</c:v>
                </c:pt>
                <c:pt idx="1">
                  <c:v>0.189512742175169</c:v>
                </c:pt>
                <c:pt idx="2">
                  <c:v>0.335799145864898</c:v>
                </c:pt>
                <c:pt idx="3">
                  <c:v>0.63815053026979</c:v>
                </c:pt>
                <c:pt idx="4">
                  <c:v>1.255634224842945</c:v>
                </c:pt>
                <c:pt idx="5">
                  <c:v>2.595013064944156</c:v>
                </c:pt>
                <c:pt idx="6">
                  <c:v>5.07896083588351</c:v>
                </c:pt>
                <c:pt idx="7">
                  <c:v>10.31852279460104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10056"/>
        <c:axId val="2119001320"/>
      </c:scatterChart>
      <c:valAx>
        <c:axId val="212871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9001320"/>
        <c:crosses val="autoZero"/>
        <c:crossBetween val="midCat"/>
      </c:valAx>
      <c:valAx>
        <c:axId val="2119001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8710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acetoin'!$E$2:$E$9</c:f>
              <c:numCache>
                <c:formatCode>General</c:formatCode>
                <c:ptCount val="8"/>
                <c:pt idx="0">
                  <c:v>0.390580666212689</c:v>
                </c:pt>
                <c:pt idx="1">
                  <c:v>0.781161332425377</c:v>
                </c:pt>
                <c:pt idx="2">
                  <c:v>1.562322664850755</c:v>
                </c:pt>
                <c:pt idx="3">
                  <c:v>3.12464532970151</c:v>
                </c:pt>
                <c:pt idx="4">
                  <c:v>6.24929065940302</c:v>
                </c:pt>
                <c:pt idx="5">
                  <c:v>12.49858131880604</c:v>
                </c:pt>
                <c:pt idx="6">
                  <c:v>24.99716263761208</c:v>
                </c:pt>
                <c:pt idx="7">
                  <c:v>49.99432527522416</c:v>
                </c:pt>
              </c:numCache>
            </c:numRef>
          </c:xVal>
          <c:yVal>
            <c:numRef>
              <c:f>'Calibration acetoin'!$H$2:$H$9</c:f>
              <c:numCache>
                <c:formatCode>General</c:formatCode>
                <c:ptCount val="8"/>
                <c:pt idx="0">
                  <c:v>0.0958627303239948</c:v>
                </c:pt>
                <c:pt idx="1">
                  <c:v>0.156843772081771</c:v>
                </c:pt>
                <c:pt idx="2">
                  <c:v>0.277922421781916</c:v>
                </c:pt>
                <c:pt idx="3">
                  <c:v>0.542071637254797</c:v>
                </c:pt>
                <c:pt idx="4">
                  <c:v>1.019057805072085</c:v>
                </c:pt>
                <c:pt idx="5">
                  <c:v>1.961872959133398</c:v>
                </c:pt>
                <c:pt idx="6">
                  <c:v>3.961189834526772</c:v>
                </c:pt>
                <c:pt idx="7">
                  <c:v>8.223230953095958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64232"/>
        <c:axId val="2118759608"/>
      </c:scatterChart>
      <c:valAx>
        <c:axId val="212946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8759608"/>
        <c:crosses val="autoZero"/>
        <c:crossBetween val="midCat"/>
      </c:valAx>
      <c:valAx>
        <c:axId val="2118759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946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curve acetic acid</c:v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acetic acid'!$E$2:$E$9</c:f>
              <c:numCache>
                <c:formatCode>General</c:formatCode>
                <c:ptCount val="8"/>
                <c:pt idx="0">
                  <c:v>0.782095649458784</c:v>
                </c:pt>
                <c:pt idx="1">
                  <c:v>1.564191298917569</c:v>
                </c:pt>
                <c:pt idx="2">
                  <c:v>3.128382597835137</c:v>
                </c:pt>
                <c:pt idx="3">
                  <c:v>6.256765195670275</c:v>
                </c:pt>
                <c:pt idx="4">
                  <c:v>12.51353039134055</c:v>
                </c:pt>
                <c:pt idx="5">
                  <c:v>25.0270607826811</c:v>
                </c:pt>
                <c:pt idx="6">
                  <c:v>50.0541215653622</c:v>
                </c:pt>
                <c:pt idx="7">
                  <c:v>100.1082431307244</c:v>
                </c:pt>
              </c:numCache>
            </c:numRef>
          </c:xVal>
          <c:yVal>
            <c:numRef>
              <c:f>'Calibration acetic acid'!$H$2:$H$9</c:f>
              <c:numCache>
                <c:formatCode>General</c:formatCode>
                <c:ptCount val="8"/>
                <c:pt idx="0">
                  <c:v>0.0377423111171998</c:v>
                </c:pt>
                <c:pt idx="1">
                  <c:v>0.0753464626605912</c:v>
                </c:pt>
                <c:pt idx="2">
                  <c:v>0.153603106659018</c:v>
                </c:pt>
                <c:pt idx="3">
                  <c:v>0.330185246620935</c:v>
                </c:pt>
                <c:pt idx="4">
                  <c:v>0.655652855731663</c:v>
                </c:pt>
                <c:pt idx="5">
                  <c:v>1.301601432556686</c:v>
                </c:pt>
                <c:pt idx="6">
                  <c:v>2.611159331614229</c:v>
                </c:pt>
                <c:pt idx="7">
                  <c:v>5.49938772735758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2744"/>
        <c:axId val="2128901928"/>
      </c:scatterChart>
      <c:valAx>
        <c:axId val="212550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8901928"/>
        <c:crosses val="autoZero"/>
        <c:crossBetween val="midCat"/>
      </c:valAx>
      <c:valAx>
        <c:axId val="212890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550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propionic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propionic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propionic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Calibration curve propionic acid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propionic acid'!$E$2:$E$9</c:f>
              <c:numCache>
                <c:formatCode>General</c:formatCode>
                <c:ptCount val="8"/>
                <c:pt idx="0">
                  <c:v>0.393366968142548</c:v>
                </c:pt>
                <c:pt idx="1">
                  <c:v>0.786733936285097</c:v>
                </c:pt>
                <c:pt idx="2">
                  <c:v>1.573467872570194</c:v>
                </c:pt>
                <c:pt idx="3">
                  <c:v>3.146935745140388</c:v>
                </c:pt>
                <c:pt idx="4">
                  <c:v>6.293871490280777</c:v>
                </c:pt>
                <c:pt idx="5">
                  <c:v>12.58774298056155</c:v>
                </c:pt>
                <c:pt idx="6">
                  <c:v>25.17548596112311</c:v>
                </c:pt>
                <c:pt idx="7">
                  <c:v>50.35097192224622</c:v>
                </c:pt>
              </c:numCache>
            </c:numRef>
          </c:xVal>
          <c:yVal>
            <c:numRef>
              <c:f>'Calibration propionic acid'!$H$2:$H$9</c:f>
              <c:numCache>
                <c:formatCode>General</c:formatCode>
                <c:ptCount val="8"/>
                <c:pt idx="0">
                  <c:v>0.0396508598688819</c:v>
                </c:pt>
                <c:pt idx="1">
                  <c:v>0.0859595577338629</c:v>
                </c:pt>
                <c:pt idx="2">
                  <c:v>0.163707593565058</c:v>
                </c:pt>
                <c:pt idx="3">
                  <c:v>0.343661911539655</c:v>
                </c:pt>
                <c:pt idx="4">
                  <c:v>0.687540568262032</c:v>
                </c:pt>
                <c:pt idx="5">
                  <c:v>1.358145117720414</c:v>
                </c:pt>
                <c:pt idx="6">
                  <c:v>2.61302647959416</c:v>
                </c:pt>
                <c:pt idx="7">
                  <c:v>5.641946306682142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49064"/>
        <c:axId val="2146164296"/>
      </c:scatterChart>
      <c:valAx>
        <c:axId val="21455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2146164296"/>
        <c:crosses val="autoZero"/>
        <c:crossBetween val="midCat"/>
      </c:valAx>
      <c:valAx>
        <c:axId val="2146164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5549064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butyric acid'!$J$13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butyric acid'!$J$14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"Calibration curve butyric acid"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butyric acid'!$E$2:$E$9</c:f>
              <c:numCache>
                <c:formatCode>General</c:formatCode>
                <c:ptCount val="8"/>
                <c:pt idx="0">
                  <c:v>0.393684031324481</c:v>
                </c:pt>
                <c:pt idx="1">
                  <c:v>0.787368062648962</c:v>
                </c:pt>
                <c:pt idx="2">
                  <c:v>1.574736125297923</c:v>
                </c:pt>
                <c:pt idx="3">
                  <c:v>3.149472250595847</c:v>
                </c:pt>
                <c:pt idx="4">
                  <c:v>6.298944501191693</c:v>
                </c:pt>
                <c:pt idx="5">
                  <c:v>12.59788900238339</c:v>
                </c:pt>
                <c:pt idx="6">
                  <c:v>25.19577800476677</c:v>
                </c:pt>
                <c:pt idx="7">
                  <c:v>50.39155600953355</c:v>
                </c:pt>
              </c:numCache>
            </c:numRef>
          </c:xVal>
          <c:yVal>
            <c:numRef>
              <c:f>'Calibration butyric acid'!$H$2:$H$9</c:f>
              <c:numCache>
                <c:formatCode>General</c:formatCode>
                <c:ptCount val="8"/>
                <c:pt idx="0">
                  <c:v>0.0579038776407575</c:v>
                </c:pt>
                <c:pt idx="1">
                  <c:v>0.113979626057233</c:v>
                </c:pt>
                <c:pt idx="2">
                  <c:v>0.230268351401576</c:v>
                </c:pt>
                <c:pt idx="3">
                  <c:v>0.508622368716758</c:v>
                </c:pt>
                <c:pt idx="4">
                  <c:v>0.974014393606915</c:v>
                </c:pt>
                <c:pt idx="5">
                  <c:v>2.039363878232682</c:v>
                </c:pt>
                <c:pt idx="6">
                  <c:v>4.07932155029644</c:v>
                </c:pt>
                <c:pt idx="7">
                  <c:v>8.61314412908148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76968"/>
        <c:axId val="2146217560"/>
      </c:scatterChart>
      <c:valAx>
        <c:axId val="212877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2146217560"/>
        <c:crosses val="autoZero"/>
        <c:crossBetween val="midCat"/>
      </c:valAx>
      <c:valAx>
        <c:axId val="2146217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8776968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isobutyric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isobutyric acid 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isobutyric acid 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Calibration curve isobutyric acid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isobutyric acid '!$E$2:$E$9</c:f>
              <c:numCache>
                <c:formatCode>General</c:formatCode>
                <c:ptCount val="8"/>
                <c:pt idx="0">
                  <c:v>0.714571983883782</c:v>
                </c:pt>
                <c:pt idx="1">
                  <c:v>1.429143967767563</c:v>
                </c:pt>
                <c:pt idx="2">
                  <c:v>2.858287935535126</c:v>
                </c:pt>
                <c:pt idx="3">
                  <c:v>5.716575871070253</c:v>
                </c:pt>
                <c:pt idx="4">
                  <c:v>11.43315174214051</c:v>
                </c:pt>
                <c:pt idx="5">
                  <c:v>22.86630348428101</c:v>
                </c:pt>
                <c:pt idx="6">
                  <c:v>45.73260696856202</c:v>
                </c:pt>
                <c:pt idx="7">
                  <c:v>91.46521393712404</c:v>
                </c:pt>
              </c:numCache>
            </c:numRef>
          </c:xVal>
          <c:yVal>
            <c:numRef>
              <c:f>'Calibration isobutyric acid '!$H$2:$H$9</c:f>
              <c:numCache>
                <c:formatCode>General</c:formatCode>
                <c:ptCount val="8"/>
                <c:pt idx="0">
                  <c:v>0.11006337780773</c:v>
                </c:pt>
                <c:pt idx="1">
                  <c:v>0.214527769862127</c:v>
                </c:pt>
                <c:pt idx="2">
                  <c:v>0.479336209573794</c:v>
                </c:pt>
                <c:pt idx="3">
                  <c:v>0.940659589995977</c:v>
                </c:pt>
                <c:pt idx="4">
                  <c:v>1.858541980858987</c:v>
                </c:pt>
                <c:pt idx="5">
                  <c:v>4.490609801226474</c:v>
                </c:pt>
                <c:pt idx="6">
                  <c:v>7.760724620008847</c:v>
                </c:pt>
                <c:pt idx="7">
                  <c:v>16.12761298110253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53432"/>
        <c:axId val="2146388312"/>
      </c:scatterChart>
      <c:valAx>
        <c:axId val="214625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2146388312"/>
        <c:crosses val="autoZero"/>
        <c:crossBetween val="midCat"/>
      </c:valAx>
      <c:valAx>
        <c:axId val="214638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6253432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curve isovaleric acid</a:t>
            </a:r>
            <a:endParaRPr lang="nl-BE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isovaleric acid '!$J$13</c:f>
              <c:strCache>
                <c:ptCount val="1"/>
              </c:strCache>
            </c:strRef>
          </c:tx>
          <c:spPr>
            <a:ln w="28575">
              <a:noFill/>
            </a:ln>
          </c:spPr>
          <c:yVal>
            <c:numRef>
              <c:f>'Calibration isovaleric acid '!$J$14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v>Calibration curve isovaleric acid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isovaleric acid '!$E$2:$E$9</c:f>
              <c:numCache>
                <c:formatCode>General</c:formatCode>
                <c:ptCount val="8"/>
                <c:pt idx="0">
                  <c:v>0.781211752178596</c:v>
                </c:pt>
                <c:pt idx="1">
                  <c:v>1.562423504357192</c:v>
                </c:pt>
                <c:pt idx="2">
                  <c:v>3.124847008714384</c:v>
                </c:pt>
                <c:pt idx="3">
                  <c:v>6.249694017428767</c:v>
                </c:pt>
                <c:pt idx="4">
                  <c:v>12.49938803485754</c:v>
                </c:pt>
                <c:pt idx="5">
                  <c:v>24.99877606971507</c:v>
                </c:pt>
                <c:pt idx="6">
                  <c:v>49.99755213943014</c:v>
                </c:pt>
                <c:pt idx="7">
                  <c:v>99.99510427886028</c:v>
                </c:pt>
              </c:numCache>
            </c:numRef>
          </c:xVal>
          <c:yVal>
            <c:numRef>
              <c:f>'Calibration isovaleric acid '!$H$2:$H$9</c:f>
              <c:numCache>
                <c:formatCode>General</c:formatCode>
                <c:ptCount val="8"/>
                <c:pt idx="0">
                  <c:v>0.151707639989198</c:v>
                </c:pt>
                <c:pt idx="1">
                  <c:v>0.294752451213205</c:v>
                </c:pt>
                <c:pt idx="2">
                  <c:v>0.657118579689832</c:v>
                </c:pt>
                <c:pt idx="3">
                  <c:v>1.308777847432095</c:v>
                </c:pt>
                <c:pt idx="4">
                  <c:v>2.599533446740381</c:v>
                </c:pt>
                <c:pt idx="5">
                  <c:v>6.340596381573596</c:v>
                </c:pt>
                <c:pt idx="6">
                  <c:v>10.87879356981183</c:v>
                </c:pt>
                <c:pt idx="7">
                  <c:v>21.74041057344893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26744"/>
        <c:axId val="2118419544"/>
      </c:scatterChart>
      <c:valAx>
        <c:axId val="212932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</a:t>
                </a:r>
                <a:r>
                  <a:rPr lang="nl-BE" baseline="0"/>
                  <a:t> (mM)</a:t>
                </a:r>
                <a:endParaRPr lang="nl-BE"/>
              </a:p>
            </c:rich>
          </c:tx>
          <c:overlay val="0"/>
        </c:title>
        <c:majorTickMark val="none"/>
        <c:minorTickMark val="none"/>
        <c:tickLblPos val="nextTo"/>
        <c:crossAx val="2118419544"/>
        <c:crosses val="autoZero"/>
        <c:crossBetween val="midCat"/>
      </c:valAx>
      <c:valAx>
        <c:axId val="211841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9326744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'Calibration acetic acid (2)'!$E$2:$E$9</c:f>
              <c:numCache>
                <c:formatCode>General</c:formatCode>
                <c:ptCount val="8"/>
                <c:pt idx="0">
                  <c:v>0.78157524979184</c:v>
                </c:pt>
                <c:pt idx="1">
                  <c:v>1.56315049958368</c:v>
                </c:pt>
                <c:pt idx="2">
                  <c:v>3.12630099916736</c:v>
                </c:pt>
                <c:pt idx="3">
                  <c:v>6.25260199833472</c:v>
                </c:pt>
                <c:pt idx="4">
                  <c:v>12.50520399666944</c:v>
                </c:pt>
                <c:pt idx="5">
                  <c:v>25.01040799333888</c:v>
                </c:pt>
                <c:pt idx="6">
                  <c:v>50.02081598667776</c:v>
                </c:pt>
                <c:pt idx="7">
                  <c:v>100.0416319733555</c:v>
                </c:pt>
              </c:numCache>
            </c:numRef>
          </c:xVal>
          <c:yVal>
            <c:numRef>
              <c:f>'Calibration acetic acid (2)'!$H$2:$H$9</c:f>
              <c:numCache>
                <c:formatCode>General</c:formatCode>
                <c:ptCount val="8"/>
                <c:pt idx="0">
                  <c:v>0.071405185413545</c:v>
                </c:pt>
                <c:pt idx="1">
                  <c:v>0.0778996788004799</c:v>
                </c:pt>
                <c:pt idx="2">
                  <c:v>0.156598478140149</c:v>
                </c:pt>
                <c:pt idx="3">
                  <c:v>0.303304850435547</c:v>
                </c:pt>
                <c:pt idx="4">
                  <c:v>0.602706938081181</c:v>
                </c:pt>
                <c:pt idx="5">
                  <c:v>1.444492960782081</c:v>
                </c:pt>
                <c:pt idx="6">
                  <c:v>2.491190578124152</c:v>
                </c:pt>
                <c:pt idx="7">
                  <c:v>5.1052023097815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66440"/>
        <c:axId val="2129971896"/>
      </c:scatterChart>
      <c:valAx>
        <c:axId val="212996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Concentration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9971896"/>
        <c:crosses val="autoZero"/>
        <c:crossBetween val="midCat"/>
      </c:valAx>
      <c:valAx>
        <c:axId val="212997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Area/IS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9966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8</xdr:row>
      <xdr:rowOff>152400</xdr:rowOff>
    </xdr:from>
    <xdr:to>
      <xdr:col>17</xdr:col>
      <xdr:colOff>403860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0</xdr:rowOff>
    </xdr:from>
    <xdr:to>
      <xdr:col>18</xdr:col>
      <xdr:colOff>381000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152400</xdr:rowOff>
    </xdr:from>
    <xdr:to>
      <xdr:col>18</xdr:col>
      <xdr:colOff>381000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</xdr:row>
      <xdr:rowOff>0</xdr:rowOff>
    </xdr:from>
    <xdr:to>
      <xdr:col>18</xdr:col>
      <xdr:colOff>381000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L69" sqref="L69"/>
    </sheetView>
  </sheetViews>
  <sheetFormatPr baseColWidth="10" defaultColWidth="8.83203125" defaultRowHeight="14" x14ac:dyDescent="0"/>
  <cols>
    <col min="1" max="1" width="9.6640625" bestFit="1" customWidth="1"/>
    <col min="2" max="2" width="9.5" bestFit="1" customWidth="1"/>
    <col min="3" max="3" width="9" bestFit="1" customWidth="1"/>
    <col min="9" max="9" width="9.1640625" bestFit="1" customWidth="1"/>
    <col min="15" max="15" width="12" bestFit="1" customWidth="1"/>
    <col min="16" max="16" width="12.33203125" bestFit="1" customWidth="1"/>
  </cols>
  <sheetData>
    <row r="1" spans="1:16">
      <c r="A1" t="s">
        <v>26</v>
      </c>
      <c r="B1" t="s">
        <v>11</v>
      </c>
      <c r="C1">
        <v>46.07</v>
      </c>
      <c r="D1" t="s">
        <v>29</v>
      </c>
    </row>
    <row r="2" spans="1:16">
      <c r="A2" s="1" t="s">
        <v>8</v>
      </c>
      <c r="B2" s="1" t="s">
        <v>1</v>
      </c>
      <c r="C2" s="1" t="s">
        <v>2</v>
      </c>
      <c r="D2" s="1" t="s">
        <v>3</v>
      </c>
      <c r="E2" s="1" t="s">
        <v>22</v>
      </c>
      <c r="F2" s="1" t="s">
        <v>23</v>
      </c>
      <c r="G2" s="1" t="s">
        <v>24</v>
      </c>
      <c r="H2" s="1" t="s">
        <v>19</v>
      </c>
      <c r="I2" s="1" t="s">
        <v>30</v>
      </c>
      <c r="J2" s="1" t="s">
        <v>20</v>
      </c>
      <c r="K2" s="1" t="s">
        <v>18</v>
      </c>
      <c r="L2" s="1" t="s">
        <v>4</v>
      </c>
      <c r="M2" s="1" t="s">
        <v>5</v>
      </c>
      <c r="N2" s="1" t="s">
        <v>6</v>
      </c>
      <c r="O2" s="1" t="s">
        <v>31</v>
      </c>
      <c r="P2" s="1" t="s">
        <v>21</v>
      </c>
    </row>
    <row r="3" spans="1:16">
      <c r="A3" s="2" t="s">
        <v>7</v>
      </c>
      <c r="B3">
        <v>0</v>
      </c>
      <c r="C3">
        <v>10774</v>
      </c>
      <c r="D3">
        <v>0</v>
      </c>
      <c r="E3">
        <v>920787.5</v>
      </c>
      <c r="F3">
        <v>1084244</v>
      </c>
      <c r="G3">
        <v>1009704.5</v>
      </c>
      <c r="H3">
        <f>B3/E3</f>
        <v>0</v>
      </c>
      <c r="I3">
        <f t="shared" ref="I3:J9" si="0">C3/F3</f>
        <v>9.936877676980458E-3</v>
      </c>
      <c r="J3">
        <f t="shared" si="0"/>
        <v>0</v>
      </c>
      <c r="K3">
        <v>4</v>
      </c>
      <c r="L3">
        <f>((RESULTS!H3-$B$11)/(RESULTS!$B$10))*RESULTS!$K3</f>
        <v>-0.17509727626459143</v>
      </c>
      <c r="M3">
        <f>((RESULTS!I3-$B$11)/(RESULTS!$B$10))*RESULTS!$K3</f>
        <v>0.21155166058289721</v>
      </c>
      <c r="N3">
        <f>((RESULTS!J3-$B$11)/(RESULTS!$B$10))*RESULTS!$K3</f>
        <v>-0.17509727626459143</v>
      </c>
      <c r="O3">
        <f>STDEV(L3:N3)</f>
        <v>0.22323186777078019</v>
      </c>
      <c r="P3">
        <f>AVERAGE(L3:N3)</f>
        <v>-4.6214297315428553E-2</v>
      </c>
    </row>
    <row r="4" spans="1:16">
      <c r="A4" s="1">
        <v>0</v>
      </c>
      <c r="B4">
        <v>20961.5</v>
      </c>
      <c r="C4">
        <v>18248</v>
      </c>
      <c r="D4">
        <v>0</v>
      </c>
      <c r="E4">
        <v>1048035.75</v>
      </c>
      <c r="F4">
        <v>1057226</v>
      </c>
      <c r="G4">
        <v>1070611</v>
      </c>
      <c r="H4">
        <f t="shared" ref="H4:H9" si="1">B4/E4</f>
        <v>2.0000749020250501E-2</v>
      </c>
      <c r="I4">
        <f t="shared" si="0"/>
        <v>1.7260264125172859E-2</v>
      </c>
      <c r="J4">
        <f t="shared" si="0"/>
        <v>0</v>
      </c>
      <c r="K4">
        <v>4</v>
      </c>
      <c r="L4">
        <f>((RESULTS!H4-$B$11)/(RESULTS!$B$10))*RESULTS!$K4</f>
        <v>0.60314198522375484</v>
      </c>
      <c r="M4">
        <f>((RESULTS!I4-$B$11)/(RESULTS!$B$10))*RESULTS!$K4</f>
        <v>0.49650833171878828</v>
      </c>
      <c r="N4">
        <f>((RESULTS!J4-$B$11)/(RESULTS!$B$10))*RESULTS!$K4</f>
        <v>-0.17509727626459143</v>
      </c>
      <c r="O4">
        <f t="shared" ref="O4:O9" si="2">STDEV(L4:N4)</f>
        <v>0.42191649585679647</v>
      </c>
      <c r="P4">
        <f t="shared" ref="P4:P9" si="3">AVERAGE(L4:N4)</f>
        <v>0.30818434689265056</v>
      </c>
    </row>
    <row r="5" spans="1:16">
      <c r="A5" s="1">
        <v>6</v>
      </c>
      <c r="B5">
        <v>0</v>
      </c>
      <c r="C5">
        <v>0</v>
      </c>
      <c r="D5">
        <v>0</v>
      </c>
      <c r="E5">
        <v>939670.5</v>
      </c>
      <c r="F5">
        <v>1069608</v>
      </c>
      <c r="G5">
        <v>1102876.5</v>
      </c>
      <c r="H5">
        <f t="shared" si="1"/>
        <v>0</v>
      </c>
      <c r="I5">
        <f t="shared" si="0"/>
        <v>0</v>
      </c>
      <c r="J5">
        <f t="shared" si="0"/>
        <v>0</v>
      </c>
      <c r="K5">
        <v>4</v>
      </c>
      <c r="L5">
        <f>((RESULTS!H5-$B$11)/(RESULTS!$B$10))*RESULTS!$K5</f>
        <v>-0.17509727626459143</v>
      </c>
      <c r="M5">
        <f>((RESULTS!I5-$B$11)/(RESULTS!$B$10))*RESULTS!$K5</f>
        <v>-0.17509727626459143</v>
      </c>
      <c r="N5">
        <f>((RESULTS!J5-$B$11)/(RESULTS!$B$10))*RESULTS!$K5</f>
        <v>-0.17509727626459143</v>
      </c>
      <c r="O5">
        <f t="shared" si="2"/>
        <v>3.3993498887762956E-17</v>
      </c>
      <c r="P5">
        <f t="shared" si="3"/>
        <v>-0.1750972762645914</v>
      </c>
    </row>
    <row r="6" spans="1:16">
      <c r="A6" s="1">
        <v>12</v>
      </c>
      <c r="B6">
        <v>0</v>
      </c>
      <c r="C6">
        <v>0</v>
      </c>
      <c r="D6">
        <v>0</v>
      </c>
      <c r="E6">
        <v>1001601</v>
      </c>
      <c r="F6">
        <v>1049805</v>
      </c>
      <c r="G6">
        <v>1047811</v>
      </c>
      <c r="H6">
        <f t="shared" si="1"/>
        <v>0</v>
      </c>
      <c r="I6">
        <f t="shared" si="0"/>
        <v>0</v>
      </c>
      <c r="J6">
        <f t="shared" si="0"/>
        <v>0</v>
      </c>
      <c r="K6">
        <v>4</v>
      </c>
      <c r="L6">
        <f>((RESULTS!H6-$B$11)/(RESULTS!$B$10))*RESULTS!$K6</f>
        <v>-0.17509727626459143</v>
      </c>
      <c r="M6">
        <f>((RESULTS!I6-$B$11)/(RESULTS!$B$10))*RESULTS!$K6</f>
        <v>-0.17509727626459143</v>
      </c>
      <c r="N6">
        <f>((RESULTS!J6-$B$11)/(RESULTS!$B$10))*RESULTS!$K6</f>
        <v>-0.17509727626459143</v>
      </c>
      <c r="O6">
        <f t="shared" si="2"/>
        <v>3.3993498887762956E-17</v>
      </c>
      <c r="P6">
        <f t="shared" si="3"/>
        <v>-0.1750972762645914</v>
      </c>
    </row>
    <row r="7" spans="1:16">
      <c r="A7" s="1">
        <v>24</v>
      </c>
      <c r="B7">
        <v>0</v>
      </c>
      <c r="C7">
        <v>0</v>
      </c>
      <c r="D7">
        <v>0</v>
      </c>
      <c r="E7">
        <v>985185</v>
      </c>
      <c r="F7">
        <v>1070545</v>
      </c>
      <c r="G7">
        <v>1040884</v>
      </c>
      <c r="H7">
        <f t="shared" si="1"/>
        <v>0</v>
      </c>
      <c r="I7">
        <f t="shared" si="0"/>
        <v>0</v>
      </c>
      <c r="J7">
        <f t="shared" si="0"/>
        <v>0</v>
      </c>
      <c r="K7">
        <v>4</v>
      </c>
      <c r="L7">
        <f>((RESULTS!H7-$B$11)/(RESULTS!$B$10))*RESULTS!$K7</f>
        <v>-0.17509727626459143</v>
      </c>
      <c r="M7">
        <f>((RESULTS!I7-$B$11)/(RESULTS!$B$10))*RESULTS!$K7</f>
        <v>-0.17509727626459143</v>
      </c>
      <c r="N7">
        <f>((RESULTS!J7-$B$11)/(RESULTS!$B$10))*RESULTS!$K7</f>
        <v>-0.17509727626459143</v>
      </c>
      <c r="O7">
        <f t="shared" si="2"/>
        <v>3.3993498887762956E-17</v>
      </c>
      <c r="P7">
        <f t="shared" si="3"/>
        <v>-0.1750972762645914</v>
      </c>
    </row>
    <row r="8" spans="1:16">
      <c r="A8" s="1">
        <v>48</v>
      </c>
      <c r="B8">
        <v>0</v>
      </c>
      <c r="C8">
        <v>0</v>
      </c>
      <c r="D8">
        <v>0</v>
      </c>
      <c r="E8">
        <v>960224.5</v>
      </c>
      <c r="F8">
        <v>1030915</v>
      </c>
      <c r="G8">
        <v>1068926</v>
      </c>
      <c r="H8">
        <f t="shared" si="1"/>
        <v>0</v>
      </c>
      <c r="I8">
        <f t="shared" si="0"/>
        <v>0</v>
      </c>
      <c r="J8">
        <f t="shared" si="0"/>
        <v>0</v>
      </c>
      <c r="K8">
        <v>4</v>
      </c>
      <c r="L8">
        <f>((RESULTS!H8-$B$11)/(RESULTS!$B$10))*RESULTS!$K8</f>
        <v>-0.17509727626459143</v>
      </c>
      <c r="M8">
        <f>((RESULTS!I8-$B$11)/(RESULTS!$B$10))*RESULTS!$K8</f>
        <v>-0.17509727626459143</v>
      </c>
      <c r="N8">
        <f>((RESULTS!J8-$B$11)/(RESULTS!$B$10))*RESULTS!$K8</f>
        <v>-0.17509727626459143</v>
      </c>
      <c r="O8">
        <f t="shared" si="2"/>
        <v>3.3993498887762956E-17</v>
      </c>
      <c r="P8">
        <f t="shared" si="3"/>
        <v>-0.1750972762645914</v>
      </c>
    </row>
    <row r="9" spans="1:16">
      <c r="A9" s="1">
        <v>96</v>
      </c>
      <c r="B9">
        <v>5840</v>
      </c>
      <c r="C9">
        <v>0</v>
      </c>
      <c r="D9">
        <v>0</v>
      </c>
      <c r="E9">
        <v>1084175.5</v>
      </c>
      <c r="F9">
        <v>1096753.5</v>
      </c>
      <c r="G9">
        <v>972647</v>
      </c>
      <c r="H9">
        <f t="shared" si="1"/>
        <v>5.3865817849600914E-3</v>
      </c>
      <c r="I9">
        <f t="shared" si="0"/>
        <v>0</v>
      </c>
      <c r="J9">
        <f t="shared" si="0"/>
        <v>0</v>
      </c>
      <c r="K9">
        <v>4</v>
      </c>
      <c r="L9">
        <f>((RESULTS!H9-$B$11)/(RESULTS!$B$10))*RESULTS!$K9</f>
        <v>3.4497345718291508E-2</v>
      </c>
      <c r="M9">
        <f>((RESULTS!I9-$B$11)/(RESULTS!$B$10))*RESULTS!$K9</f>
        <v>-0.17509727626459143</v>
      </c>
      <c r="N9">
        <f>((RESULTS!J9-$B$11)/(RESULTS!$B$10))*RESULTS!$K9</f>
        <v>-0.17509727626459143</v>
      </c>
      <c r="O9">
        <f t="shared" si="2"/>
        <v>0.1210095114225153</v>
      </c>
      <c r="P9">
        <f t="shared" si="3"/>
        <v>-0.10523240227029712</v>
      </c>
    </row>
    <row r="10" spans="1:16">
      <c r="A10" s="1" t="s">
        <v>9</v>
      </c>
      <c r="B10">
        <v>0.1028</v>
      </c>
    </row>
    <row r="11" spans="1:16">
      <c r="A11" s="1" t="s">
        <v>10</v>
      </c>
      <c r="B11">
        <v>4.4999999999999997E-3</v>
      </c>
    </row>
    <row r="12" spans="1:16" ht="15" thickBot="1">
      <c r="J12" s="4"/>
    </row>
    <row r="13" spans="1:16" ht="15" thickTop="1"/>
    <row r="15" spans="1:16">
      <c r="A15" t="s">
        <v>25</v>
      </c>
      <c r="C15">
        <v>88.11</v>
      </c>
      <c r="D15" t="s">
        <v>29</v>
      </c>
    </row>
    <row r="16" spans="1:16">
      <c r="A16" s="1" t="s">
        <v>8</v>
      </c>
      <c r="B16" s="1" t="s">
        <v>1</v>
      </c>
      <c r="C16" s="1" t="s">
        <v>2</v>
      </c>
      <c r="D16" s="1" t="s">
        <v>3</v>
      </c>
      <c r="E16" s="1" t="s">
        <v>22</v>
      </c>
      <c r="F16" s="1" t="s">
        <v>23</v>
      </c>
      <c r="G16" s="1" t="s">
        <v>24</v>
      </c>
      <c r="H16" s="1" t="s">
        <v>19</v>
      </c>
      <c r="I16" s="1" t="s">
        <v>30</v>
      </c>
      <c r="J16" s="1" t="s">
        <v>20</v>
      </c>
      <c r="K16" s="1" t="s">
        <v>18</v>
      </c>
      <c r="L16" s="1" t="s">
        <v>4</v>
      </c>
      <c r="M16" s="1" t="s">
        <v>5</v>
      </c>
      <c r="N16" s="1" t="s">
        <v>6</v>
      </c>
      <c r="O16" s="1" t="s">
        <v>31</v>
      </c>
      <c r="P16" s="1" t="s">
        <v>21</v>
      </c>
    </row>
    <row r="17" spans="1:16">
      <c r="A17" s="2" t="s">
        <v>7</v>
      </c>
      <c r="B17">
        <v>0</v>
      </c>
      <c r="C17">
        <v>0</v>
      </c>
      <c r="D17">
        <v>62721.5</v>
      </c>
      <c r="E17">
        <v>920787.5</v>
      </c>
      <c r="F17">
        <v>1084244</v>
      </c>
      <c r="G17">
        <v>1009704.5</v>
      </c>
      <c r="H17">
        <f>B17/E17</f>
        <v>0</v>
      </c>
      <c r="I17">
        <f>C17/F17</f>
        <v>0</v>
      </c>
      <c r="J17">
        <f>D17/G17</f>
        <v>6.2118669373069049E-2</v>
      </c>
      <c r="K17">
        <v>4</v>
      </c>
      <c r="L17">
        <f>((RESULTS!H17-$B$25)/(RESULTS!$B$24))*RESULTS!$K17</f>
        <v>-1.4723926380368099E-3</v>
      </c>
      <c r="M17">
        <f>((RESULTS!I17-$B$25)/(RESULTS!$B$24))*RESULTS!$K17</f>
        <v>-1.4723926380368099E-3</v>
      </c>
      <c r="N17">
        <f>((RESULTS!J17-$B$25)/(RESULTS!$B$24))*RESULTS!$K17</f>
        <v>1.5229121318544552</v>
      </c>
      <c r="O17">
        <f>STDEV(L17:N17)</f>
        <v>0.88010381556423989</v>
      </c>
      <c r="P17">
        <f>AVERAGE(L17:N17)</f>
        <v>0.50665578219279384</v>
      </c>
    </row>
    <row r="18" spans="1:16">
      <c r="A18" s="1">
        <v>0</v>
      </c>
      <c r="B18">
        <v>0</v>
      </c>
      <c r="C18">
        <v>0</v>
      </c>
      <c r="D18">
        <v>76748</v>
      </c>
      <c r="E18">
        <v>1048035.75</v>
      </c>
      <c r="F18">
        <v>1057226</v>
      </c>
      <c r="G18">
        <v>1070611</v>
      </c>
      <c r="H18">
        <f t="shared" ref="H18:H23" si="4">B18/E18</f>
        <v>0</v>
      </c>
      <c r="I18">
        <f t="shared" ref="I18:I23" si="5">C18/F18</f>
        <v>0</v>
      </c>
      <c r="J18">
        <f>D18/G18</f>
        <v>7.1686167991922373E-2</v>
      </c>
      <c r="K18">
        <v>4</v>
      </c>
      <c r="L18">
        <f>((RESULTS!H18-$B$25)/(RESULTS!$B$24))*RESULTS!$K18</f>
        <v>-1.4723926380368099E-3</v>
      </c>
      <c r="M18">
        <f>((RESULTS!I18-$B$25)/(RESULTS!$B$24))*RESULTS!$K18</f>
        <v>-1.4723926380368099E-3</v>
      </c>
      <c r="N18">
        <f>((RESULTS!J18-$B$25)/(RESULTS!$B$24))*RESULTS!$K18</f>
        <v>1.7576973740349047</v>
      </c>
      <c r="O18">
        <f t="shared" ref="O18:O23" si="6">STDEV(L18:N18)</f>
        <v>1.0156571383388739</v>
      </c>
      <c r="P18">
        <f t="shared" ref="P18:P23" si="7">AVERAGE(L18:N18)</f>
        <v>0.58491752958627707</v>
      </c>
    </row>
    <row r="19" spans="1:16">
      <c r="A19" s="1">
        <v>6</v>
      </c>
      <c r="B19">
        <v>0</v>
      </c>
      <c r="C19">
        <v>0</v>
      </c>
      <c r="D19">
        <v>0</v>
      </c>
      <c r="E19">
        <v>939670.5</v>
      </c>
      <c r="F19">
        <v>1069608</v>
      </c>
      <c r="G19">
        <v>1102876.5</v>
      </c>
      <c r="H19">
        <f t="shared" si="4"/>
        <v>0</v>
      </c>
      <c r="I19">
        <f t="shared" si="5"/>
        <v>0</v>
      </c>
      <c r="J19">
        <f t="shared" ref="J19:J23" si="8">D19/G19</f>
        <v>0</v>
      </c>
      <c r="K19">
        <v>4</v>
      </c>
      <c r="L19">
        <f>((RESULTS!H19-$B$25)/(RESULTS!$B$24))*RESULTS!$K19</f>
        <v>-1.4723926380368099E-3</v>
      </c>
      <c r="M19">
        <f>((RESULTS!I19-$B$25)/(RESULTS!$B$24))*RESULTS!$K19</f>
        <v>-1.4723926380368099E-3</v>
      </c>
      <c r="N19">
        <f>((RESULTS!J19-$B$25)/(RESULTS!$B$24))*RESULTS!$K19</f>
        <v>-1.4723926380368099E-3</v>
      </c>
      <c r="O19">
        <f t="shared" si="6"/>
        <v>2.6557421006064809E-19</v>
      </c>
      <c r="P19">
        <f t="shared" si="7"/>
        <v>-1.4723926380368097E-3</v>
      </c>
    </row>
    <row r="20" spans="1:16">
      <c r="A20" s="1">
        <v>12</v>
      </c>
      <c r="B20">
        <v>22664.5</v>
      </c>
      <c r="C20">
        <v>0</v>
      </c>
      <c r="D20">
        <v>0</v>
      </c>
      <c r="E20">
        <v>1001601</v>
      </c>
      <c r="F20">
        <v>1049805</v>
      </c>
      <c r="G20">
        <v>1047811</v>
      </c>
      <c r="H20">
        <f t="shared" si="4"/>
        <v>2.2628272136309767E-2</v>
      </c>
      <c r="I20">
        <f t="shared" si="5"/>
        <v>0</v>
      </c>
      <c r="J20">
        <f t="shared" si="8"/>
        <v>0</v>
      </c>
      <c r="K20">
        <v>4</v>
      </c>
      <c r="L20">
        <f>((RESULTS!H20-$B$25)/(RESULTS!$B$24))*RESULTS!$K20</f>
        <v>0.55382262911189606</v>
      </c>
      <c r="M20">
        <f>((RESULTS!I20-$B$25)/(RESULTS!$B$24))*RESULTS!$K20</f>
        <v>-1.4723926380368099E-3</v>
      </c>
      <c r="N20">
        <f>((RESULTS!J20-$B$25)/(RESULTS!$B$24))*RESULTS!$K20</f>
        <v>-1.4723926380368099E-3</v>
      </c>
      <c r="O20">
        <f t="shared" si="6"/>
        <v>0.32059973028698285</v>
      </c>
      <c r="P20">
        <f t="shared" si="7"/>
        <v>0.18362594794527418</v>
      </c>
    </row>
    <row r="21" spans="1:16">
      <c r="A21" s="1">
        <v>24</v>
      </c>
      <c r="B21">
        <v>0</v>
      </c>
      <c r="C21">
        <v>0</v>
      </c>
      <c r="D21">
        <v>0</v>
      </c>
      <c r="E21">
        <v>985185</v>
      </c>
      <c r="F21">
        <v>1070545</v>
      </c>
      <c r="G21">
        <v>1040884</v>
      </c>
      <c r="H21">
        <f t="shared" si="4"/>
        <v>0</v>
      </c>
      <c r="I21">
        <f t="shared" si="5"/>
        <v>0</v>
      </c>
      <c r="J21">
        <f t="shared" si="8"/>
        <v>0</v>
      </c>
      <c r="K21">
        <v>4</v>
      </c>
      <c r="L21">
        <f>((RESULTS!H21-$B$25)/(RESULTS!$B$24))*RESULTS!$K21</f>
        <v>-1.4723926380368099E-3</v>
      </c>
      <c r="M21">
        <f>((RESULTS!I21-$B$25)/(RESULTS!$B$24))*RESULTS!$K21</f>
        <v>-1.4723926380368099E-3</v>
      </c>
      <c r="N21">
        <f>((RESULTS!J21-$B$25)/(RESULTS!$B$24))*RESULTS!$K21</f>
        <v>-1.4723926380368099E-3</v>
      </c>
      <c r="O21">
        <f t="shared" si="6"/>
        <v>2.6557421006064809E-19</v>
      </c>
      <c r="P21">
        <f t="shared" si="7"/>
        <v>-1.4723926380368097E-3</v>
      </c>
    </row>
    <row r="22" spans="1:16">
      <c r="A22" s="1">
        <v>48</v>
      </c>
      <c r="B22">
        <v>0</v>
      </c>
      <c r="C22">
        <v>0</v>
      </c>
      <c r="D22">
        <v>0</v>
      </c>
      <c r="E22">
        <v>960224.5</v>
      </c>
      <c r="F22">
        <v>1030915</v>
      </c>
      <c r="G22">
        <v>1068926</v>
      </c>
      <c r="H22">
        <f t="shared" si="4"/>
        <v>0</v>
      </c>
      <c r="I22">
        <f t="shared" si="5"/>
        <v>0</v>
      </c>
      <c r="J22">
        <f t="shared" si="8"/>
        <v>0</v>
      </c>
      <c r="K22">
        <v>4</v>
      </c>
      <c r="L22">
        <f>((RESULTS!H22-$B$25)/(RESULTS!$B$24))*RESULTS!$K22</f>
        <v>-1.4723926380368099E-3</v>
      </c>
      <c r="M22">
        <f>((RESULTS!I22-$B$25)/(RESULTS!$B$24))*RESULTS!$K22</f>
        <v>-1.4723926380368099E-3</v>
      </c>
      <c r="N22">
        <f>((RESULTS!J22-$B$25)/(RESULTS!$B$24))*RESULTS!$K22</f>
        <v>-1.4723926380368099E-3</v>
      </c>
      <c r="O22">
        <f t="shared" si="6"/>
        <v>2.6557421006064809E-19</v>
      </c>
      <c r="P22">
        <f t="shared" si="7"/>
        <v>-1.4723926380368097E-3</v>
      </c>
    </row>
    <row r="23" spans="1:16">
      <c r="A23" s="1">
        <v>96</v>
      </c>
      <c r="B23">
        <v>0</v>
      </c>
      <c r="C23">
        <v>0</v>
      </c>
      <c r="D23">
        <v>0</v>
      </c>
      <c r="E23">
        <v>1084175.5</v>
      </c>
      <c r="F23">
        <v>1096753.5</v>
      </c>
      <c r="G23">
        <v>972647</v>
      </c>
      <c r="H23">
        <f t="shared" si="4"/>
        <v>0</v>
      </c>
      <c r="I23">
        <f t="shared" si="5"/>
        <v>0</v>
      </c>
      <c r="J23">
        <f t="shared" si="8"/>
        <v>0</v>
      </c>
      <c r="K23">
        <v>4</v>
      </c>
      <c r="L23">
        <f>((RESULTS!H23-$B$25)/(RESULTS!$B$24))*RESULTS!$K23</f>
        <v>-1.4723926380368099E-3</v>
      </c>
      <c r="M23">
        <f>((RESULTS!I23-$B$25)/(RESULTS!$B$24))*RESULTS!$K23</f>
        <v>-1.4723926380368099E-3</v>
      </c>
      <c r="N23">
        <f>((RESULTS!J23-$B$25)/(RESULTS!$B$24))*RESULTS!$K23</f>
        <v>-1.4723926380368099E-3</v>
      </c>
      <c r="O23">
        <f t="shared" si="6"/>
        <v>2.6557421006064809E-19</v>
      </c>
      <c r="P23">
        <f t="shared" si="7"/>
        <v>-1.4723926380368097E-3</v>
      </c>
    </row>
    <row r="24" spans="1:16">
      <c r="A24" s="1" t="s">
        <v>9</v>
      </c>
      <c r="B24">
        <v>0.16300000000000001</v>
      </c>
    </row>
    <row r="25" spans="1:16">
      <c r="A25" s="1" t="s">
        <v>10</v>
      </c>
      <c r="B25">
        <v>6.0000000000000002E-5</v>
      </c>
    </row>
    <row r="27" spans="1:16">
      <c r="L27" t="s">
        <v>99</v>
      </c>
      <c r="N27" t="s">
        <v>100</v>
      </c>
    </row>
    <row r="28" spans="1:16">
      <c r="A28" t="s">
        <v>27</v>
      </c>
      <c r="B28" t="s">
        <v>11</v>
      </c>
      <c r="C28">
        <v>60.05</v>
      </c>
      <c r="D28" t="s">
        <v>29</v>
      </c>
    </row>
    <row r="29" spans="1:16">
      <c r="A29" s="1" t="s">
        <v>8</v>
      </c>
      <c r="B29" s="1" t="s">
        <v>1</v>
      </c>
      <c r="C29" s="1" t="s">
        <v>2</v>
      </c>
      <c r="D29" s="1" t="s">
        <v>3</v>
      </c>
      <c r="E29" s="1" t="s">
        <v>22</v>
      </c>
      <c r="F29" s="1" t="s">
        <v>23</v>
      </c>
      <c r="G29" s="1" t="s">
        <v>24</v>
      </c>
      <c r="H29" s="1" t="s">
        <v>19</v>
      </c>
      <c r="I29" s="1" t="s">
        <v>30</v>
      </c>
      <c r="J29" s="1" t="s">
        <v>20</v>
      </c>
      <c r="K29" s="1" t="s">
        <v>18</v>
      </c>
      <c r="L29" s="1" t="s">
        <v>4</v>
      </c>
      <c r="M29" s="1" t="s">
        <v>5</v>
      </c>
      <c r="N29" s="1" t="s">
        <v>6</v>
      </c>
      <c r="O29" s="1" t="s">
        <v>31</v>
      </c>
      <c r="P29" s="1" t="s">
        <v>21</v>
      </c>
    </row>
    <row r="30" spans="1:16">
      <c r="A30" s="10" t="s">
        <v>7</v>
      </c>
      <c r="B30">
        <v>10432</v>
      </c>
      <c r="C30">
        <v>0</v>
      </c>
      <c r="D30">
        <v>16287</v>
      </c>
      <c r="E30">
        <v>920787.5</v>
      </c>
      <c r="F30">
        <v>1084244</v>
      </c>
      <c r="G30">
        <v>1009704.5</v>
      </c>
      <c r="H30">
        <f>B30/E30</f>
        <v>1.1329432686694813E-2</v>
      </c>
      <c r="I30">
        <f t="shared" ref="H30:J36" si="9">C30/F30</f>
        <v>0</v>
      </c>
      <c r="J30">
        <f t="shared" si="9"/>
        <v>1.6130461932179166E-2</v>
      </c>
      <c r="K30">
        <v>4</v>
      </c>
      <c r="L30">
        <f>((RESULTS!H30-B38)/(RESULTS!$B$37))*RESULTS!K30</f>
        <v>3.0368872165773175</v>
      </c>
      <c r="M30">
        <f>((RESULTS!I30-B38)/(RESULTS!$B$37))*K30</f>
        <v>2.2084095063985378</v>
      </c>
      <c r="N30">
        <f>((RESULTS!J30-B38)/(RESULTS!$B$37))*K30</f>
        <v>3.3879679657900672</v>
      </c>
      <c r="O30">
        <f>STDEV(L30,M30,N30)</f>
        <v>0.60566646044570449</v>
      </c>
      <c r="P30">
        <f t="shared" ref="P30:P36" si="10">AVERAGE(L30,M30,N30)</f>
        <v>2.8777548962553077</v>
      </c>
    </row>
    <row r="31" spans="1:16">
      <c r="A31" s="11">
        <v>0</v>
      </c>
      <c r="B31">
        <v>30973</v>
      </c>
      <c r="C31">
        <v>30561</v>
      </c>
      <c r="D31">
        <v>32292.5</v>
      </c>
      <c r="E31">
        <v>1048035.75</v>
      </c>
      <c r="F31">
        <v>1057226</v>
      </c>
      <c r="G31">
        <v>1070611</v>
      </c>
      <c r="H31">
        <f t="shared" si="9"/>
        <v>2.9553381170441942E-2</v>
      </c>
      <c r="I31">
        <f t="shared" si="9"/>
        <v>2.8906780574825063E-2</v>
      </c>
      <c r="J31">
        <f t="shared" si="9"/>
        <v>3.0162682804492014E-2</v>
      </c>
      <c r="K31">
        <v>4</v>
      </c>
      <c r="L31">
        <f>((RESULTS!H31-B38)/(RESULTS!$B$37))*RESULTS!K31</f>
        <v>4.3695342720615686</v>
      </c>
      <c r="M31">
        <f>((RESULTS!I31-B38)/(RESULTS!$B$37))*K31</f>
        <v>4.322250864703844</v>
      </c>
      <c r="N31">
        <f>((RESULTS!J31-B38)/(RESULTS!$B$37))*K31</f>
        <v>4.414090150237076</v>
      </c>
      <c r="O31">
        <f t="shared" ref="O31:O36" si="11">STDEV(L31,M31,N31)</f>
        <v>4.5926392663699168E-2</v>
      </c>
      <c r="P31">
        <f t="shared" si="10"/>
        <v>4.3686250956674959</v>
      </c>
    </row>
    <row r="32" spans="1:16">
      <c r="A32" s="11">
        <v>6</v>
      </c>
      <c r="B32">
        <v>29314</v>
      </c>
      <c r="C32">
        <v>32897</v>
      </c>
      <c r="D32">
        <v>31452</v>
      </c>
      <c r="E32">
        <v>939670.5</v>
      </c>
      <c r="F32">
        <v>1069608</v>
      </c>
      <c r="G32">
        <v>1102876.5</v>
      </c>
      <c r="H32">
        <f t="shared" si="9"/>
        <v>3.119604159117478E-2</v>
      </c>
      <c r="I32">
        <f t="shared" si="9"/>
        <v>3.0756127478478095E-2</v>
      </c>
      <c r="J32">
        <f t="shared" si="9"/>
        <v>2.8518152304451132E-2</v>
      </c>
      <c r="K32">
        <v>4</v>
      </c>
      <c r="L32">
        <f>((RESULTS!H32-B38)/(RESULTS!$B$37))*RESULTS!K32</f>
        <v>4.4896556922248472</v>
      </c>
      <c r="M32">
        <f>((RESULTS!I32-B38)/(RESULTS!$B$37))*K32</f>
        <v>4.4574864700898065</v>
      </c>
      <c r="N32">
        <f>((RESULTS!J32-B38)/(RESULTS!$B$37))*K32</f>
        <v>4.2938319783876517</v>
      </c>
      <c r="O32">
        <f t="shared" si="11"/>
        <v>0.10501156952772397</v>
      </c>
      <c r="P32">
        <f t="shared" si="10"/>
        <v>4.4136580469007685</v>
      </c>
    </row>
    <row r="33" spans="1:16">
      <c r="A33" s="11">
        <v>12</v>
      </c>
      <c r="B33">
        <v>32698</v>
      </c>
      <c r="C33">
        <v>34262</v>
      </c>
      <c r="D33">
        <v>34027</v>
      </c>
      <c r="E33">
        <v>1001601</v>
      </c>
      <c r="F33">
        <v>1049805</v>
      </c>
      <c r="G33">
        <v>1047811</v>
      </c>
      <c r="H33">
        <f t="shared" si="9"/>
        <v>3.2645734179578494E-2</v>
      </c>
      <c r="I33">
        <f t="shared" si="9"/>
        <v>3.2636537261681933E-2</v>
      </c>
      <c r="J33">
        <f t="shared" si="9"/>
        <v>3.2474367991937481E-2</v>
      </c>
      <c r="K33">
        <v>4</v>
      </c>
      <c r="L33">
        <f>((RESULTS!H33-B38)/(RESULTS!$B$37))*RESULTS!K33</f>
        <v>4.5956661191647896</v>
      </c>
      <c r="M33">
        <f>((RESULTS!I33-B38)/(RESULTS!$B$37))*K33</f>
        <v>4.5949935840352421</v>
      </c>
      <c r="N33">
        <f>((RESULTS!J33-B38)/(RESULTS!$B$37))*K33</f>
        <v>4.583134770891224</v>
      </c>
      <c r="O33">
        <f t="shared" si="11"/>
        <v>7.0488585628999366E-3</v>
      </c>
      <c r="P33">
        <f t="shared" si="10"/>
        <v>4.5912648246970855</v>
      </c>
    </row>
    <row r="34" spans="1:16">
      <c r="A34" s="11">
        <v>24</v>
      </c>
      <c r="B34">
        <v>84902</v>
      </c>
      <c r="C34">
        <v>88490</v>
      </c>
      <c r="D34">
        <v>91066</v>
      </c>
      <c r="E34">
        <v>985185</v>
      </c>
      <c r="F34">
        <v>1070545</v>
      </c>
      <c r="G34">
        <v>1040884</v>
      </c>
      <c r="H34">
        <f t="shared" si="9"/>
        <v>8.6178738003522187E-2</v>
      </c>
      <c r="I34">
        <f t="shared" si="9"/>
        <v>8.265883265065925E-2</v>
      </c>
      <c r="J34">
        <f t="shared" si="9"/>
        <v>8.748909580702556E-2</v>
      </c>
      <c r="K34">
        <v>4</v>
      </c>
      <c r="L34">
        <f>((RESULTS!H34-B38)/(RESULTS!$B$37))*RESULTS!K34</f>
        <v>8.5103281903855361</v>
      </c>
      <c r="M34">
        <f>((RESULTS!I34-B38)/(RESULTS!$B$37))*K34</f>
        <v>8.252931089627733</v>
      </c>
      <c r="N34">
        <f>((RESULTS!J34-B38)/(RESULTS!$B$37))*K34</f>
        <v>8.6061496019762753</v>
      </c>
      <c r="O34">
        <f t="shared" si="11"/>
        <v>0.18266468727492724</v>
      </c>
      <c r="P34">
        <f t="shared" si="10"/>
        <v>8.456469627329847</v>
      </c>
    </row>
    <row r="35" spans="1:16">
      <c r="A35" s="11">
        <v>48</v>
      </c>
      <c r="B35">
        <v>242386</v>
      </c>
      <c r="C35">
        <v>266518</v>
      </c>
      <c r="D35">
        <v>273265.5</v>
      </c>
      <c r="E35">
        <v>960224.5</v>
      </c>
      <c r="F35">
        <v>1030915</v>
      </c>
      <c r="G35">
        <v>1068926</v>
      </c>
      <c r="H35">
        <f t="shared" si="9"/>
        <v>0.25242638570459303</v>
      </c>
      <c r="I35">
        <f t="shared" si="9"/>
        <v>0.25852567864469911</v>
      </c>
      <c r="J35">
        <f t="shared" si="9"/>
        <v>0.25564491835730441</v>
      </c>
      <c r="K35">
        <v>4</v>
      </c>
      <c r="L35">
        <f>((RESULTS!H35-B38)/(RESULTS!$B$37))*RESULTS!K35</f>
        <v>20.667377382419968</v>
      </c>
      <c r="M35">
        <f>((RESULTS!I35-B38)/(RESULTS!$B$37))*K35</f>
        <v>21.113395147692806</v>
      </c>
      <c r="N35">
        <f>((RESULTS!J35-B38)/(RESULTS!$B$37))*K35</f>
        <v>20.902736260131949</v>
      </c>
      <c r="O35">
        <f t="shared" si="11"/>
        <v>0.22312284178795541</v>
      </c>
      <c r="P35">
        <f t="shared" si="10"/>
        <v>20.894502930081572</v>
      </c>
    </row>
    <row r="36" spans="1:16">
      <c r="A36" s="11">
        <v>96</v>
      </c>
      <c r="B36">
        <v>503299</v>
      </c>
      <c r="C36">
        <v>523397</v>
      </c>
      <c r="D36">
        <v>467899</v>
      </c>
      <c r="E36">
        <v>1084175.5</v>
      </c>
      <c r="F36">
        <v>1096753.5</v>
      </c>
      <c r="G36">
        <v>972647</v>
      </c>
      <c r="H36">
        <f t="shared" si="9"/>
        <v>0.46422281263503923</v>
      </c>
      <c r="I36">
        <f t="shared" si="9"/>
        <v>0.47722391585711832</v>
      </c>
      <c r="J36">
        <f t="shared" si="9"/>
        <v>0.4810573620234268</v>
      </c>
      <c r="K36">
        <v>4</v>
      </c>
      <c r="L36">
        <f>((RESULTS!H36-B38)/(RESULTS!$B$37))*RESULTS!K36</f>
        <v>36.155233099454421</v>
      </c>
      <c r="M36">
        <f>((RESULTS!I36-B38)/(RESULTS!$B$37))*K36</f>
        <v>37.105953627577207</v>
      </c>
      <c r="N36">
        <f>((RESULTS!J36-B38)/(RESULTS!$B$37))*K36</f>
        <v>37.386278758568686</v>
      </c>
      <c r="O36">
        <f t="shared" si="11"/>
        <v>0.64522930245553489</v>
      </c>
      <c r="P36">
        <f t="shared" si="10"/>
        <v>36.882488495200107</v>
      </c>
    </row>
    <row r="37" spans="1:16">
      <c r="A37" s="1" t="s">
        <v>9</v>
      </c>
      <c r="B37" s="13">
        <v>5.4699999999999999E-2</v>
      </c>
    </row>
    <row r="38" spans="1:16">
      <c r="A38" s="1" t="s">
        <v>10</v>
      </c>
      <c r="B38">
        <v>-3.0200000000000001E-2</v>
      </c>
    </row>
    <row r="41" spans="1:16">
      <c r="A41" t="s">
        <v>28</v>
      </c>
      <c r="B41" t="s">
        <v>11</v>
      </c>
      <c r="C41">
        <v>74.08</v>
      </c>
      <c r="D41" t="s">
        <v>29</v>
      </c>
    </row>
    <row r="42" spans="1:16">
      <c r="A42" s="1" t="s">
        <v>8</v>
      </c>
      <c r="B42" s="1" t="s">
        <v>1</v>
      </c>
      <c r="C42" s="1" t="s">
        <v>2</v>
      </c>
      <c r="D42" s="1" t="s">
        <v>3</v>
      </c>
      <c r="E42" s="1" t="s">
        <v>22</v>
      </c>
      <c r="F42" s="1" t="s">
        <v>23</v>
      </c>
      <c r="G42" s="1" t="s">
        <v>24</v>
      </c>
      <c r="H42" s="1" t="s">
        <v>19</v>
      </c>
      <c r="I42" s="1" t="s">
        <v>30</v>
      </c>
      <c r="J42" s="1" t="s">
        <v>20</v>
      </c>
      <c r="K42" s="1" t="s">
        <v>18</v>
      </c>
      <c r="L42" s="1" t="s">
        <v>4</v>
      </c>
      <c r="M42" s="1" t="s">
        <v>5</v>
      </c>
      <c r="N42" s="1" t="s">
        <v>6</v>
      </c>
      <c r="O42" s="1" t="s">
        <v>31</v>
      </c>
      <c r="P42" s="1" t="s">
        <v>21</v>
      </c>
    </row>
    <row r="43" spans="1:16">
      <c r="A43" s="10" t="s">
        <v>7</v>
      </c>
      <c r="B43">
        <v>755.5</v>
      </c>
      <c r="C43">
        <v>0</v>
      </c>
      <c r="D43">
        <v>1543</v>
      </c>
      <c r="E43">
        <v>920787.5</v>
      </c>
      <c r="F43">
        <v>1084244</v>
      </c>
      <c r="G43">
        <v>1009704.5</v>
      </c>
      <c r="H43">
        <f>B43/E43</f>
        <v>8.2049332772219426E-4</v>
      </c>
      <c r="I43">
        <f>C43/F43</f>
        <v>0</v>
      </c>
      <c r="J43">
        <f>D43/G43</f>
        <v>1.5281698754437561E-3</v>
      </c>
      <c r="K43">
        <v>4</v>
      </c>
      <c r="L43">
        <f>((RESULTS!H43-$B$51)/(RESULTS!$B$50))*RESULTS!K43</f>
        <v>0.93767543523323227</v>
      </c>
      <c r="M43">
        <f>((RESULTS!I43-$B$51)/(RESULTS!$B$50))*K43</f>
        <v>0.90810810810810805</v>
      </c>
      <c r="N43">
        <f>((RESULTS!J43-$B$51)/(RESULTS!$B$50))*K43</f>
        <v>0.96317729280878395</v>
      </c>
      <c r="O43">
        <f t="shared" ref="O43:O49" si="12">STDEV(L43,M43,N43)</f>
        <v>2.7559592028683907E-2</v>
      </c>
      <c r="P43">
        <f t="shared" ref="P43:P49" si="13">AVERAGE(L43,M43,N43)</f>
        <v>0.93632027871670809</v>
      </c>
    </row>
    <row r="44" spans="1:16">
      <c r="A44" s="11">
        <v>0</v>
      </c>
      <c r="B44">
        <v>1713</v>
      </c>
      <c r="C44">
        <v>1820</v>
      </c>
      <c r="D44">
        <v>1649</v>
      </c>
      <c r="E44">
        <v>1048035.75</v>
      </c>
      <c r="F44">
        <v>1057226</v>
      </c>
      <c r="G44">
        <v>1070611</v>
      </c>
      <c r="H44">
        <f t="shared" ref="H44:H49" si="14">B44/E44</f>
        <v>1.6344862281654038E-3</v>
      </c>
      <c r="I44">
        <f>C44/F44</f>
        <v>1.721486229056039E-3</v>
      </c>
      <c r="J44">
        <f>D44/G44</f>
        <v>1.5402419739756084E-3</v>
      </c>
      <c r="K44">
        <v>4</v>
      </c>
      <c r="L44">
        <f>((RESULTS!H44-$B$51)/(RESULTS!$B$50))*RESULTS!K44</f>
        <v>0.9670085127266812</v>
      </c>
      <c r="M44">
        <f>((RESULTS!I44-$B$51)/(RESULTS!$B$50))*K44</f>
        <v>0.97014364789391128</v>
      </c>
      <c r="N44">
        <f>((RESULTS!J44-$B$51)/(RESULTS!$B$50))*K44</f>
        <v>0.96361232338650848</v>
      </c>
      <c r="O44">
        <f t="shared" si="12"/>
        <v>3.2665316563623937E-3</v>
      </c>
      <c r="P44">
        <f t="shared" si="13"/>
        <v>0.96692149466903377</v>
      </c>
    </row>
    <row r="45" spans="1:16">
      <c r="A45" s="11">
        <v>6</v>
      </c>
      <c r="B45">
        <v>1894</v>
      </c>
      <c r="C45">
        <v>1839</v>
      </c>
      <c r="D45">
        <v>1998</v>
      </c>
      <c r="E45">
        <v>939670.5</v>
      </c>
      <c r="F45">
        <v>1069608</v>
      </c>
      <c r="G45">
        <v>1102876.5</v>
      </c>
      <c r="H45">
        <f t="shared" si="14"/>
        <v>2.0156001492012358E-3</v>
      </c>
      <c r="I45">
        <f t="shared" ref="I45:I49" si="15">C45/F45</f>
        <v>1.7193214710435974E-3</v>
      </c>
      <c r="J45">
        <f t="shared" ref="J45:J47" si="16">D45/G45</f>
        <v>1.8116262337623478E-3</v>
      </c>
      <c r="K45">
        <v>4</v>
      </c>
      <c r="L45">
        <f>((RESULTS!H45-$B$51)/(RESULTS!$B$50))*RESULTS!K45</f>
        <v>0.9807423477189634</v>
      </c>
      <c r="M45">
        <f>((RESULTS!I45-$B$51)/(RESULTS!$B$50))*K45</f>
        <v>0.97006563859616557</v>
      </c>
      <c r="N45">
        <f>((RESULTS!J45-$B$51)/(RESULTS!$B$50))*K45</f>
        <v>0.97339193635179622</v>
      </c>
      <c r="O45">
        <f t="shared" si="12"/>
        <v>5.4632853625898124E-3</v>
      </c>
      <c r="P45">
        <f t="shared" si="13"/>
        <v>0.97473330755564158</v>
      </c>
    </row>
    <row r="46" spans="1:16">
      <c r="A46" s="11">
        <v>12</v>
      </c>
      <c r="B46">
        <v>2011</v>
      </c>
      <c r="C46">
        <v>1372</v>
      </c>
      <c r="D46">
        <v>2235</v>
      </c>
      <c r="E46">
        <v>1001601</v>
      </c>
      <c r="F46">
        <v>1049805</v>
      </c>
      <c r="G46">
        <v>1047811</v>
      </c>
      <c r="H46">
        <f t="shared" si="14"/>
        <v>2.0077855353578919E-3</v>
      </c>
      <c r="I46">
        <f>C46/F46</f>
        <v>1.306909378408371E-3</v>
      </c>
      <c r="J46">
        <f t="shared" si="16"/>
        <v>2.1330182637899391E-3</v>
      </c>
      <c r="K46">
        <v>4</v>
      </c>
      <c r="L46">
        <f>((RESULTS!H46-$B$51)/(RESULTS!$B$50))*RESULTS!K46</f>
        <v>0.98046074001289696</v>
      </c>
      <c r="M46">
        <f>((RESULTS!I46-$B$51)/(RESULTS!$B$50))*K46</f>
        <v>0.95520394156426569</v>
      </c>
      <c r="N46">
        <f>((RESULTS!J46-$B$51)/(RESULTS!$B$50))*K46</f>
        <v>0.98497363112756531</v>
      </c>
      <c r="O46">
        <f t="shared" si="12"/>
        <v>1.604424336422499E-2</v>
      </c>
      <c r="P46">
        <f t="shared" si="13"/>
        <v>0.97354610423490939</v>
      </c>
    </row>
    <row r="47" spans="1:16">
      <c r="A47" s="11">
        <v>24</v>
      </c>
      <c r="B47">
        <v>1537</v>
      </c>
      <c r="C47">
        <v>1772</v>
      </c>
      <c r="D47">
        <v>1890</v>
      </c>
      <c r="E47">
        <v>985185</v>
      </c>
      <c r="F47">
        <v>1070545</v>
      </c>
      <c r="G47">
        <v>1040884</v>
      </c>
      <c r="H47">
        <f t="shared" si="14"/>
        <v>1.5601130752092246E-3</v>
      </c>
      <c r="I47">
        <f t="shared" si="15"/>
        <v>1.6552316810596471E-3</v>
      </c>
      <c r="J47">
        <f t="shared" si="16"/>
        <v>1.8157642926589321E-3</v>
      </c>
      <c r="K47">
        <v>4</v>
      </c>
      <c r="L47">
        <f>((RESULTS!H47-$B$51)/(RESULTS!$B$50))*RESULTS!K47</f>
        <v>0.96432839910663881</v>
      </c>
      <c r="M47">
        <f>((RESULTS!I47-$B$51)/(RESULTS!$B$50))*K47</f>
        <v>0.96775609661476203</v>
      </c>
      <c r="N47">
        <f>((RESULTS!J47-$B$51)/(RESULTS!$B$50))*K47</f>
        <v>0.97354105559131288</v>
      </c>
      <c r="O47">
        <f t="shared" si="12"/>
        <v>4.6563200790641782E-3</v>
      </c>
      <c r="P47">
        <f t="shared" si="13"/>
        <v>0.96854185043757124</v>
      </c>
    </row>
    <row r="48" spans="1:16">
      <c r="A48" s="11">
        <v>48</v>
      </c>
      <c r="B48">
        <v>2143.5</v>
      </c>
      <c r="C48">
        <v>2097</v>
      </c>
      <c r="D48">
        <v>2629</v>
      </c>
      <c r="E48">
        <v>960224.5</v>
      </c>
      <c r="F48">
        <v>1030915</v>
      </c>
      <c r="G48">
        <v>1068926</v>
      </c>
      <c r="H48">
        <f t="shared" si="14"/>
        <v>2.2322904695724803E-3</v>
      </c>
      <c r="I48">
        <f>C48/F48</f>
        <v>2.0341153247357929E-3</v>
      </c>
      <c r="J48">
        <f>D48/G48</f>
        <v>2.4594780181228636E-3</v>
      </c>
      <c r="K48">
        <v>4</v>
      </c>
      <c r="L48">
        <f>((RESULTS!H48-$B$51)/(RESULTS!$B$50))*RESULTS!K48</f>
        <v>0.98855100791252182</v>
      </c>
      <c r="M48">
        <f>((RESULTS!I48-$B$51)/(RESULTS!$B$50))*K48</f>
        <v>0.98140956125174028</v>
      </c>
      <c r="N48">
        <f>((RESULTS!J48-$B$51)/(RESULTS!$B$50))*K48</f>
        <v>0.99673794659902215</v>
      </c>
      <c r="O48">
        <f t="shared" si="12"/>
        <v>7.6701327978515588E-3</v>
      </c>
      <c r="P48">
        <f t="shared" si="13"/>
        <v>0.98889950525442805</v>
      </c>
    </row>
    <row r="49" spans="1:16">
      <c r="A49" s="11">
        <v>96</v>
      </c>
      <c r="B49">
        <v>5951</v>
      </c>
      <c r="C49">
        <v>6505.5</v>
      </c>
      <c r="D49">
        <v>5758.5</v>
      </c>
      <c r="E49">
        <v>1084175.5</v>
      </c>
      <c r="F49">
        <v>1096753.5</v>
      </c>
      <c r="G49">
        <v>972647</v>
      </c>
      <c r="H49">
        <f t="shared" si="14"/>
        <v>5.4889637332701212E-3</v>
      </c>
      <c r="I49">
        <f t="shared" si="15"/>
        <v>5.931597209400289E-3</v>
      </c>
      <c r="J49">
        <f>D49/G49</f>
        <v>5.9204418458083967E-3</v>
      </c>
      <c r="K49">
        <v>4</v>
      </c>
      <c r="L49">
        <f>((RESULTS!H49-$B$51)/(RESULTS!$B$50))*RESULTS!K49</f>
        <v>1.105908603000725</v>
      </c>
      <c r="M49">
        <f>((RESULTS!I49-$B$51)/(RESULTS!$B$50))*K49</f>
        <v>1.1218593588973078</v>
      </c>
      <c r="N49">
        <f>((RESULTS!J49-$B$51)/(RESULTS!$B$50))*K49</f>
        <v>1.1214573638129153</v>
      </c>
      <c r="O49">
        <f t="shared" si="12"/>
        <v>9.0953484129246871E-3</v>
      </c>
      <c r="P49">
        <f t="shared" si="13"/>
        <v>1.1164084419036493</v>
      </c>
    </row>
    <row r="50" spans="1:16">
      <c r="A50" s="1" t="s">
        <v>9</v>
      </c>
      <c r="B50">
        <v>0.111</v>
      </c>
    </row>
    <row r="51" spans="1:16">
      <c r="A51" s="1" t="s">
        <v>10</v>
      </c>
      <c r="B51">
        <v>-2.52E-2</v>
      </c>
    </row>
    <row r="52" spans="1:16">
      <c r="A52" s="14"/>
      <c r="B52" s="3"/>
    </row>
    <row r="54" spans="1:16">
      <c r="A54" t="s">
        <v>93</v>
      </c>
      <c r="B54" t="s">
        <v>11</v>
      </c>
      <c r="C54">
        <v>88.11</v>
      </c>
      <c r="D54" t="s">
        <v>29</v>
      </c>
    </row>
    <row r="55" spans="1:16">
      <c r="A55" s="1" t="s">
        <v>8</v>
      </c>
      <c r="B55" s="1" t="s">
        <v>1</v>
      </c>
      <c r="C55" s="1" t="s">
        <v>2</v>
      </c>
      <c r="D55" s="1" t="s">
        <v>3</v>
      </c>
      <c r="E55" s="1" t="s">
        <v>22</v>
      </c>
      <c r="F55" s="1" t="s">
        <v>23</v>
      </c>
      <c r="G55" s="1" t="s">
        <v>24</v>
      </c>
      <c r="H55" s="1" t="s">
        <v>19</v>
      </c>
      <c r="I55" s="1" t="s">
        <v>30</v>
      </c>
      <c r="J55" s="1" t="s">
        <v>20</v>
      </c>
      <c r="K55" s="1" t="s">
        <v>18</v>
      </c>
      <c r="L55" s="1" t="s">
        <v>4</v>
      </c>
      <c r="M55" s="1" t="s">
        <v>5</v>
      </c>
      <c r="N55" s="1" t="s">
        <v>6</v>
      </c>
      <c r="O55" s="1" t="s">
        <v>31</v>
      </c>
      <c r="P55" s="1" t="s">
        <v>21</v>
      </c>
    </row>
    <row r="56" spans="1:16">
      <c r="A56" s="10" t="s">
        <v>7</v>
      </c>
      <c r="B56">
        <v>0</v>
      </c>
      <c r="C56">
        <v>0</v>
      </c>
      <c r="D56">
        <v>0</v>
      </c>
      <c r="E56">
        <v>920787.5</v>
      </c>
      <c r="F56">
        <v>1084244</v>
      </c>
      <c r="G56">
        <v>1009704.5</v>
      </c>
      <c r="H56">
        <f>B56/E56</f>
        <v>0</v>
      </c>
      <c r="I56">
        <f>C56/F56</f>
        <v>0</v>
      </c>
      <c r="J56">
        <f>D56/G56</f>
        <v>0</v>
      </c>
      <c r="K56">
        <v>4</v>
      </c>
      <c r="L56">
        <f>((RESULTS!H56-$B$64)/(RESULTS!$B$63))*RESULTS!$K56</f>
        <v>1.4295774647887325</v>
      </c>
      <c r="M56">
        <f>((RESULTS!I56-$B$64)/(RESULTS!$B$63))*RESULTS!$K56</f>
        <v>1.4295774647887325</v>
      </c>
      <c r="N56">
        <f>((RESULTS!J56-$B$64)/(RESULTS!$B$63))*RESULTS!$K56</f>
        <v>1.4295774647887325</v>
      </c>
      <c r="O56">
        <f>STDEV(L56:N56)</f>
        <v>2.7194799110210365E-16</v>
      </c>
      <c r="P56">
        <f>AVERAGE(L56:N56)</f>
        <v>1.4295774647887327</v>
      </c>
    </row>
    <row r="57" spans="1:16">
      <c r="A57" s="11">
        <v>0</v>
      </c>
      <c r="B57">
        <v>0</v>
      </c>
      <c r="C57">
        <v>0</v>
      </c>
      <c r="D57">
        <v>0</v>
      </c>
      <c r="E57">
        <v>1048035.75</v>
      </c>
      <c r="F57">
        <v>1057226</v>
      </c>
      <c r="G57">
        <v>1070611</v>
      </c>
      <c r="H57">
        <f t="shared" ref="H57:H62" si="17">B57/E57</f>
        <v>0</v>
      </c>
      <c r="I57">
        <f>C57/F57</f>
        <v>0</v>
      </c>
      <c r="J57">
        <f>D57/G57</f>
        <v>0</v>
      </c>
      <c r="K57">
        <v>4</v>
      </c>
      <c r="L57">
        <f>((RESULTS!H57-$B$64)/(RESULTS!$B$63))*RESULTS!$K57</f>
        <v>1.4295774647887325</v>
      </c>
      <c r="M57">
        <f>((RESULTS!I57-$B$64)/(RESULTS!$B$63))*RESULTS!$K57</f>
        <v>1.4295774647887325</v>
      </c>
      <c r="N57">
        <f>((RESULTS!J57-$B$64)/(RESULTS!$B$63))*RESULTS!$K57</f>
        <v>1.4295774647887325</v>
      </c>
      <c r="O57">
        <f t="shared" ref="O57:O62" si="18">STDEV(L57:N57)</f>
        <v>2.7194799110210365E-16</v>
      </c>
      <c r="P57">
        <f t="shared" ref="P57:P62" si="19">AVERAGE(L57:N57)</f>
        <v>1.4295774647887327</v>
      </c>
    </row>
    <row r="58" spans="1:16">
      <c r="A58" s="11">
        <v>6</v>
      </c>
      <c r="B58">
        <v>0</v>
      </c>
      <c r="C58">
        <v>0</v>
      </c>
      <c r="D58">
        <v>0</v>
      </c>
      <c r="E58">
        <v>939670.5</v>
      </c>
      <c r="F58">
        <v>1069608</v>
      </c>
      <c r="G58">
        <v>1102876.5</v>
      </c>
      <c r="H58">
        <f t="shared" si="17"/>
        <v>0</v>
      </c>
      <c r="I58">
        <f t="shared" ref="I58" si="20">C58/F58</f>
        <v>0</v>
      </c>
      <c r="J58">
        <f t="shared" ref="J58:J60" si="21">D58/G58</f>
        <v>0</v>
      </c>
      <c r="K58">
        <v>4</v>
      </c>
      <c r="L58">
        <f>((RESULTS!H58-$B$64)/(RESULTS!$B$63))*RESULTS!$K58</f>
        <v>1.4295774647887325</v>
      </c>
      <c r="M58">
        <f>((RESULTS!I58-$B$64)/(RESULTS!$B$63))*RESULTS!$K58</f>
        <v>1.4295774647887325</v>
      </c>
      <c r="N58">
        <f>((RESULTS!J58-$B$64)/(RESULTS!$B$63))*RESULTS!$K58</f>
        <v>1.4295774647887325</v>
      </c>
      <c r="O58">
        <f t="shared" si="18"/>
        <v>2.7194799110210365E-16</v>
      </c>
      <c r="P58">
        <f t="shared" si="19"/>
        <v>1.4295774647887327</v>
      </c>
    </row>
    <row r="59" spans="1:16">
      <c r="A59" s="11">
        <v>12</v>
      </c>
      <c r="B59">
        <v>0</v>
      </c>
      <c r="C59">
        <v>0</v>
      </c>
      <c r="D59">
        <v>0</v>
      </c>
      <c r="E59">
        <v>1001601</v>
      </c>
      <c r="F59">
        <v>1049805</v>
      </c>
      <c r="G59">
        <v>1047811</v>
      </c>
      <c r="H59">
        <f t="shared" si="17"/>
        <v>0</v>
      </c>
      <c r="I59">
        <f>C59/F59</f>
        <v>0</v>
      </c>
      <c r="J59">
        <f t="shared" si="21"/>
        <v>0</v>
      </c>
      <c r="K59">
        <v>4</v>
      </c>
      <c r="L59">
        <f>((RESULTS!H59-$B$64)/(RESULTS!$B$63))*RESULTS!$K59</f>
        <v>1.4295774647887325</v>
      </c>
      <c r="M59">
        <f>((RESULTS!I59-$B$64)/(RESULTS!$B$63))*RESULTS!$K59</f>
        <v>1.4295774647887325</v>
      </c>
      <c r="N59">
        <f>((RESULTS!J59-$B$64)/(RESULTS!$B$63))*RESULTS!$K59</f>
        <v>1.4295774647887325</v>
      </c>
      <c r="O59">
        <f t="shared" si="18"/>
        <v>2.7194799110210365E-16</v>
      </c>
      <c r="P59">
        <f t="shared" si="19"/>
        <v>1.4295774647887327</v>
      </c>
    </row>
    <row r="60" spans="1:16">
      <c r="A60" s="11">
        <v>24</v>
      </c>
      <c r="B60">
        <v>0</v>
      </c>
      <c r="C60">
        <v>0</v>
      </c>
      <c r="D60">
        <v>0</v>
      </c>
      <c r="E60">
        <v>985185</v>
      </c>
      <c r="F60">
        <v>1070545</v>
      </c>
      <c r="G60">
        <v>1040884</v>
      </c>
      <c r="H60">
        <f t="shared" si="17"/>
        <v>0</v>
      </c>
      <c r="I60">
        <f t="shared" ref="I60" si="22">C60/F60</f>
        <v>0</v>
      </c>
      <c r="J60">
        <f t="shared" si="21"/>
        <v>0</v>
      </c>
      <c r="K60">
        <v>4</v>
      </c>
      <c r="L60">
        <f>((RESULTS!H60-$B$64)/(RESULTS!$B$63))*RESULTS!$K60</f>
        <v>1.4295774647887325</v>
      </c>
      <c r="M60">
        <f>((RESULTS!I60-$B$64)/(RESULTS!$B$63))*RESULTS!$K60</f>
        <v>1.4295774647887325</v>
      </c>
      <c r="N60">
        <f>((RESULTS!J60-$B$64)/(RESULTS!$B$63))*RESULTS!$K60</f>
        <v>1.4295774647887325</v>
      </c>
      <c r="O60">
        <f t="shared" si="18"/>
        <v>2.7194799110210365E-16</v>
      </c>
      <c r="P60">
        <f t="shared" si="19"/>
        <v>1.4295774647887327</v>
      </c>
    </row>
    <row r="61" spans="1:16">
      <c r="A61" s="11">
        <v>48</v>
      </c>
      <c r="B61">
        <v>0</v>
      </c>
      <c r="C61">
        <v>0</v>
      </c>
      <c r="D61">
        <v>0</v>
      </c>
      <c r="E61">
        <v>960224.5</v>
      </c>
      <c r="F61">
        <v>1030915</v>
      </c>
      <c r="G61">
        <v>1068926</v>
      </c>
      <c r="H61">
        <f t="shared" si="17"/>
        <v>0</v>
      </c>
      <c r="I61">
        <f>C61/F61</f>
        <v>0</v>
      </c>
      <c r="J61">
        <f>D61/G61</f>
        <v>0</v>
      </c>
      <c r="K61">
        <v>4</v>
      </c>
      <c r="L61">
        <f>((RESULTS!H61-$B$64)/(RESULTS!$B$63))*RESULTS!$K61</f>
        <v>1.4295774647887325</v>
      </c>
      <c r="M61">
        <f>((RESULTS!I61-$B$64)/(RESULTS!$B$63))*RESULTS!$K61</f>
        <v>1.4295774647887325</v>
      </c>
      <c r="N61">
        <f>((RESULTS!J61-$B$64)/(RESULTS!$B$63))*RESULTS!$K61</f>
        <v>1.4295774647887325</v>
      </c>
      <c r="O61">
        <f t="shared" si="18"/>
        <v>2.7194799110210365E-16</v>
      </c>
      <c r="P61">
        <f t="shared" si="19"/>
        <v>1.4295774647887327</v>
      </c>
    </row>
    <row r="62" spans="1:16">
      <c r="A62" s="11">
        <v>96</v>
      </c>
      <c r="B62">
        <v>0</v>
      </c>
      <c r="C62">
        <v>0</v>
      </c>
      <c r="D62">
        <v>0</v>
      </c>
      <c r="E62">
        <v>1084175.5</v>
      </c>
      <c r="F62">
        <v>1096753.5</v>
      </c>
      <c r="G62">
        <v>972647</v>
      </c>
      <c r="H62">
        <f t="shared" si="17"/>
        <v>0</v>
      </c>
      <c r="I62">
        <f t="shared" ref="I62" si="23">C62/F62</f>
        <v>0</v>
      </c>
      <c r="J62">
        <f>D62/G62</f>
        <v>0</v>
      </c>
      <c r="K62">
        <v>4</v>
      </c>
      <c r="L62">
        <f>((RESULTS!H62-$B$64)/(RESULTS!$B$63))*RESULTS!$K62</f>
        <v>1.4295774647887325</v>
      </c>
      <c r="M62">
        <f>((RESULTS!I62-$B$64)/(RESULTS!$B$63))*RESULTS!$K62</f>
        <v>1.4295774647887325</v>
      </c>
      <c r="N62">
        <f>((RESULTS!J62-$B$64)/(RESULTS!$B$63))*RESULTS!$K62</f>
        <v>1.4295774647887325</v>
      </c>
      <c r="O62">
        <f t="shared" si="18"/>
        <v>2.7194799110210365E-16</v>
      </c>
      <c r="P62">
        <f t="shared" si="19"/>
        <v>1.4295774647887327</v>
      </c>
    </row>
    <row r="63" spans="1:16">
      <c r="A63" s="1" t="s">
        <v>9</v>
      </c>
      <c r="B63">
        <v>0.1704</v>
      </c>
    </row>
    <row r="64" spans="1:16">
      <c r="A64" s="1" t="s">
        <v>10</v>
      </c>
      <c r="B64">
        <v>-6.0900000000000003E-2</v>
      </c>
    </row>
    <row r="66" spans="1:16">
      <c r="A66" t="s">
        <v>110</v>
      </c>
      <c r="B66" t="s">
        <v>11</v>
      </c>
      <c r="C66">
        <v>88.11</v>
      </c>
      <c r="D66" t="s">
        <v>29</v>
      </c>
    </row>
    <row r="67" spans="1:16">
      <c r="A67" s="1" t="s">
        <v>8</v>
      </c>
      <c r="B67" s="1" t="s">
        <v>1</v>
      </c>
      <c r="C67" s="1" t="s">
        <v>2</v>
      </c>
      <c r="D67" s="1" t="s">
        <v>3</v>
      </c>
      <c r="E67" s="1" t="s">
        <v>22</v>
      </c>
      <c r="F67" s="1" t="s">
        <v>23</v>
      </c>
      <c r="G67" s="1" t="s">
        <v>24</v>
      </c>
      <c r="H67" s="1" t="s">
        <v>19</v>
      </c>
      <c r="I67" s="1" t="s">
        <v>30</v>
      </c>
      <c r="J67" s="1" t="s">
        <v>20</v>
      </c>
      <c r="K67" s="1" t="s">
        <v>18</v>
      </c>
      <c r="L67" s="1" t="s">
        <v>4</v>
      </c>
      <c r="M67" s="1" t="s">
        <v>5</v>
      </c>
      <c r="N67" s="1" t="s">
        <v>6</v>
      </c>
      <c r="O67" s="1" t="s">
        <v>31</v>
      </c>
      <c r="P67" s="1" t="s">
        <v>21</v>
      </c>
    </row>
    <row r="68" spans="1:16">
      <c r="A68" s="10" t="s">
        <v>7</v>
      </c>
      <c r="B68">
        <v>15541</v>
      </c>
      <c r="C68">
        <v>4336</v>
      </c>
      <c r="D68">
        <v>3365.5</v>
      </c>
      <c r="E68">
        <v>736797</v>
      </c>
      <c r="F68">
        <v>852496.5</v>
      </c>
      <c r="G68">
        <v>984396.5</v>
      </c>
      <c r="H68">
        <f t="shared" ref="H68:J69" si="24">B68/E68</f>
        <v>2.1092648314257521E-2</v>
      </c>
      <c r="I68">
        <f t="shared" si="24"/>
        <v>5.0862378907127479E-3</v>
      </c>
      <c r="J68">
        <f t="shared" si="24"/>
        <v>3.4188459629834115E-3</v>
      </c>
      <c r="K68">
        <v>4</v>
      </c>
      <c r="L68">
        <f>((RESULTS!H68-$B$76)/(RESULTS!$B$75))*RESULTS!K68</f>
        <v>0.72483291623312551</v>
      </c>
      <c r="M68">
        <f>((RESULTS!I68-$B$76)/(RESULTS!$B$75))*RESULTS!K68</f>
        <v>0.36105086115256246</v>
      </c>
      <c r="N68">
        <f>((RESULTS!J68-$B$76)/(RESULTS!$B$75))*RESULTS!K68</f>
        <v>0.32315559006780487</v>
      </c>
      <c r="O68">
        <f>STDEV(M68,N68)</f>
        <v>2.679600315893459E-2</v>
      </c>
      <c r="P68">
        <f>AVERAGE(M68,N68)</f>
        <v>0.34210322561018369</v>
      </c>
    </row>
    <row r="69" spans="1:16">
      <c r="A69" s="11">
        <v>0</v>
      </c>
      <c r="B69">
        <v>1451</v>
      </c>
      <c r="C69">
        <v>1114</v>
      </c>
      <c r="D69">
        <v>1046</v>
      </c>
      <c r="E69">
        <v>837124</v>
      </c>
      <c r="F69">
        <v>842874.5</v>
      </c>
      <c r="G69">
        <v>957008.5</v>
      </c>
      <c r="H69">
        <f t="shared" si="24"/>
        <v>1.7333154944787152E-3</v>
      </c>
      <c r="I69">
        <f t="shared" si="24"/>
        <v>1.3216676978601203E-3</v>
      </c>
      <c r="J69">
        <f t="shared" si="24"/>
        <v>1.0929892472219421E-3</v>
      </c>
      <c r="K69">
        <v>4</v>
      </c>
      <c r="L69">
        <f>((RESULTS!H69-$B$76)/(RESULTS!$B$75))*RESULTS!K69</f>
        <v>0.28484807941997087</v>
      </c>
      <c r="M69">
        <f>((RESULTS!I69-$B$76)/(RESULTS!$B$75))*RESULTS!K69</f>
        <v>0.27549244767863912</v>
      </c>
      <c r="N69">
        <f>((RESULTS!J69-$B$76)/(RESULTS!$B$75))*RESULTS!K69</f>
        <v>0.27029521016413505</v>
      </c>
      <c r="O69">
        <f t="shared" ref="O69:O74" si="25">STDEV(L69,M69,N69)</f>
        <v>7.3747895635404865E-3</v>
      </c>
      <c r="P69">
        <f t="shared" ref="P69:P74" si="26">AVERAGE(L69,M69,N69)</f>
        <v>0.27687857908758168</v>
      </c>
    </row>
    <row r="70" spans="1:16">
      <c r="A70" s="11">
        <v>6</v>
      </c>
      <c r="B70">
        <v>637.5</v>
      </c>
      <c r="C70">
        <v>742</v>
      </c>
      <c r="D70">
        <v>828</v>
      </c>
      <c r="E70">
        <v>819627</v>
      </c>
      <c r="F70">
        <v>944827</v>
      </c>
      <c r="G70">
        <v>1022985</v>
      </c>
      <c r="H70">
        <f t="shared" ref="H70:H74" si="27">B70/E70</f>
        <v>7.7779282527295948E-4</v>
      </c>
      <c r="I70">
        <f t="shared" ref="I70" si="28">C70/F70</f>
        <v>7.853289544011761E-4</v>
      </c>
      <c r="J70">
        <f t="shared" ref="J70:J72" si="29">D70/G70</f>
        <v>8.0939603219988565E-4</v>
      </c>
      <c r="K70">
        <v>4</v>
      </c>
      <c r="L70">
        <f>((RESULTS!H70-$B$76)/(RESULTS!$B$75))*RESULTS!K70</f>
        <v>0.26313165511983999</v>
      </c>
      <c r="M70">
        <f>((RESULTS!I70-$B$76)/(RESULTS!$B$75))*RESULTS!K70</f>
        <v>0.26330293078184497</v>
      </c>
      <c r="N70">
        <f>((RESULTS!J70-$B$76)/(RESULTS!$B$75))*RESULTS!K70</f>
        <v>0.26384990982272472</v>
      </c>
      <c r="O70">
        <f t="shared" si="25"/>
        <v>3.7514691383798659E-4</v>
      </c>
      <c r="P70">
        <f t="shared" si="26"/>
        <v>0.26342816524146989</v>
      </c>
    </row>
    <row r="71" spans="1:16">
      <c r="A71" s="11">
        <v>12</v>
      </c>
      <c r="B71">
        <v>1057.5</v>
      </c>
      <c r="C71">
        <v>526.5</v>
      </c>
      <c r="D71">
        <v>582.5</v>
      </c>
      <c r="E71">
        <v>1041031</v>
      </c>
      <c r="F71">
        <v>1049805</v>
      </c>
      <c r="G71">
        <v>933715</v>
      </c>
      <c r="H71">
        <f t="shared" si="27"/>
        <v>1.0158198939320732E-3</v>
      </c>
      <c r="I71">
        <f>C71/F71</f>
        <v>5.0152171117493253E-4</v>
      </c>
      <c r="J71">
        <f t="shared" si="29"/>
        <v>6.2385203193694012E-4</v>
      </c>
      <c r="K71">
        <v>4</v>
      </c>
      <c r="L71">
        <f>((RESULTS!H71-$B$76)/(RESULTS!$B$75))*RESULTS!K71</f>
        <v>0.26854136122572897</v>
      </c>
      <c r="M71">
        <f>((RESULTS!I71-$B$76)/(RESULTS!$B$75))*RESULTS!K71</f>
        <v>0.25685276616306668</v>
      </c>
      <c r="N71">
        <f>((RESULTS!J71-$B$76)/(RESULTS!$B$75))*RESULTS!K71</f>
        <v>0.25963300072583956</v>
      </c>
      <c r="O71">
        <f t="shared" si="25"/>
        <v>6.1061696335062083E-3</v>
      </c>
      <c r="P71">
        <f t="shared" si="26"/>
        <v>0.26167570937154511</v>
      </c>
    </row>
    <row r="72" spans="1:16">
      <c r="A72" s="11">
        <v>24</v>
      </c>
      <c r="B72">
        <v>889.5</v>
      </c>
      <c r="C72">
        <v>780</v>
      </c>
      <c r="D72">
        <v>570</v>
      </c>
      <c r="E72">
        <v>1174642.5</v>
      </c>
      <c r="F72">
        <v>1176863</v>
      </c>
      <c r="G72">
        <v>880236</v>
      </c>
      <c r="H72">
        <f t="shared" si="27"/>
        <v>7.5725167444562925E-4</v>
      </c>
      <c r="I72">
        <f t="shared" ref="I72" si="30">C72/F72</f>
        <v>6.6277893008786918E-4</v>
      </c>
      <c r="J72">
        <f t="shared" si="29"/>
        <v>6.475536106226058E-4</v>
      </c>
      <c r="K72">
        <v>4</v>
      </c>
      <c r="L72">
        <f>((RESULTS!H72-$B$76)/(RESULTS!$B$75))*RESULTS!K72</f>
        <v>0.26266481078285525</v>
      </c>
      <c r="M72">
        <f>((RESULTS!I72-$B$76)/(RESULTS!$B$75))*RESULTS!K72</f>
        <v>0.26051770295654253</v>
      </c>
      <c r="N72">
        <f>((RESULTS!J72-$B$76)/(RESULTS!$B$75))*RESULTS!K72</f>
        <v>0.26017167296869564</v>
      </c>
      <c r="O72">
        <f t="shared" si="25"/>
        <v>1.3506507647979178E-3</v>
      </c>
      <c r="P72">
        <f t="shared" si="26"/>
        <v>0.26111806223603112</v>
      </c>
    </row>
    <row r="73" spans="1:16">
      <c r="A73" s="11">
        <v>48</v>
      </c>
      <c r="B73">
        <v>53100.5</v>
      </c>
      <c r="C73">
        <v>29835</v>
      </c>
      <c r="D73">
        <v>36539</v>
      </c>
      <c r="E73">
        <v>1274697</v>
      </c>
      <c r="F73">
        <v>891605</v>
      </c>
      <c r="G73">
        <v>1113249</v>
      </c>
      <c r="H73">
        <f t="shared" si="27"/>
        <v>4.1657350727270871E-2</v>
      </c>
      <c r="I73">
        <f>C73/F73</f>
        <v>3.3462127287307721E-2</v>
      </c>
      <c r="J73">
        <f>D73/G73</f>
        <v>3.2821947291216971E-2</v>
      </c>
      <c r="K73">
        <v>4</v>
      </c>
      <c r="L73">
        <f>((RESULTS!H73-$B$76)/(RESULTS!$B$75))*RESULTS!K73</f>
        <v>1.1922125165288835</v>
      </c>
      <c r="M73">
        <f>((RESULTS!I73-$B$76)/(RESULTS!$B$75))*RESULTS!K73</f>
        <v>1.0059574383479026</v>
      </c>
      <c r="N73">
        <f>((RESULTS!J73-$B$76)/(RESULTS!$B$75))*RESULTS!K73</f>
        <v>0.991407892982204</v>
      </c>
      <c r="O73">
        <f t="shared" si="25"/>
        <v>0.11197108276714089</v>
      </c>
      <c r="P73">
        <f t="shared" si="26"/>
        <v>1.0631926159529967</v>
      </c>
    </row>
    <row r="74" spans="1:16">
      <c r="A74" s="11">
        <v>96</v>
      </c>
      <c r="B74">
        <v>48648</v>
      </c>
      <c r="C74">
        <v>58080</v>
      </c>
      <c r="D74">
        <v>42483</v>
      </c>
      <c r="E74">
        <v>1200716</v>
      </c>
      <c r="F74">
        <v>1262841</v>
      </c>
      <c r="G74">
        <v>1109172</v>
      </c>
      <c r="H74">
        <f t="shared" si="27"/>
        <v>4.0515825557417409E-2</v>
      </c>
      <c r="I74">
        <f t="shared" ref="I74" si="31">C74/F74</f>
        <v>4.599153812712764E-2</v>
      </c>
      <c r="J74">
        <f>D74/G74</f>
        <v>3.8301543854334583E-2</v>
      </c>
      <c r="K74">
        <v>4</v>
      </c>
      <c r="L74">
        <f>((RESULTS!H74-$B$76)/(RESULTS!$B$75))*RESULTS!K74</f>
        <v>1.1662687626685777</v>
      </c>
      <c r="M74">
        <f>((RESULTS!I74-$B$76)/(RESULTS!$B$75))*RESULTS!K74</f>
        <v>1.2907167756165374</v>
      </c>
      <c r="N74">
        <f>((RESULTS!J74-$B$76)/(RESULTS!$B$75))*RESULTS!K74</f>
        <v>1.1159441785076043</v>
      </c>
      <c r="O74">
        <f t="shared" si="25"/>
        <v>8.9967894641988719E-2</v>
      </c>
      <c r="P74">
        <f t="shared" si="26"/>
        <v>1.1909765722642398</v>
      </c>
    </row>
    <row r="75" spans="1:16">
      <c r="A75" s="1" t="s">
        <v>9</v>
      </c>
      <c r="B75">
        <v>0.17599999999999999</v>
      </c>
    </row>
    <row r="76" spans="1:16">
      <c r="A76" s="1" t="s">
        <v>10</v>
      </c>
      <c r="B76">
        <v>-1.0800000000000001E-2</v>
      </c>
    </row>
    <row r="78" spans="1:16">
      <c r="A78" t="s">
        <v>111</v>
      </c>
      <c r="B78" t="s">
        <v>11</v>
      </c>
      <c r="C78">
        <v>102.13</v>
      </c>
      <c r="D78" t="s">
        <v>29</v>
      </c>
    </row>
    <row r="79" spans="1:16">
      <c r="A79" s="1" t="s">
        <v>8</v>
      </c>
      <c r="B79" s="1" t="s">
        <v>1</v>
      </c>
      <c r="C79" s="1" t="s">
        <v>2</v>
      </c>
      <c r="D79" s="1" t="s">
        <v>3</v>
      </c>
      <c r="E79" s="1" t="s">
        <v>22</v>
      </c>
      <c r="F79" s="1" t="s">
        <v>23</v>
      </c>
      <c r="G79" s="1" t="s">
        <v>24</v>
      </c>
      <c r="H79" s="1" t="s">
        <v>19</v>
      </c>
      <c r="I79" s="1" t="s">
        <v>30</v>
      </c>
      <c r="J79" s="1" t="s">
        <v>20</v>
      </c>
      <c r="K79" s="1" t="s">
        <v>18</v>
      </c>
      <c r="L79" s="1" t="s">
        <v>4</v>
      </c>
      <c r="M79" s="1" t="s">
        <v>5</v>
      </c>
      <c r="N79" s="1" t="s">
        <v>6</v>
      </c>
      <c r="O79" s="1" t="s">
        <v>31</v>
      </c>
      <c r="P79" s="1" t="s">
        <v>21</v>
      </c>
    </row>
    <row r="80" spans="1:16">
      <c r="A80" s="10" t="s">
        <v>7</v>
      </c>
      <c r="B80">
        <v>54160</v>
      </c>
      <c r="C80">
        <v>11615</v>
      </c>
      <c r="D80">
        <v>9048</v>
      </c>
      <c r="E80">
        <v>736797</v>
      </c>
      <c r="F80">
        <v>852496.5</v>
      </c>
      <c r="G80">
        <v>984396.5</v>
      </c>
      <c r="H80">
        <f>B80/E80</f>
        <v>7.3507356843201047E-2</v>
      </c>
      <c r="I80">
        <f>C80/F80</f>
        <v>1.3624689368226145E-2</v>
      </c>
      <c r="J80">
        <f>D80/G80</f>
        <v>9.1914182953718344E-3</v>
      </c>
      <c r="K80">
        <v>4</v>
      </c>
      <c r="L80">
        <f>((RESULTS!H80-$B$88)/(RESULTS!$B$87))*RESULTS!K80</f>
        <v>8.8208382444055947E-2</v>
      </c>
      <c r="M80">
        <f>((RESULTS!I80-$B$88)/(RESULTS!$B$87))*K80</f>
        <v>-1.0105561583811715</v>
      </c>
      <c r="N80">
        <f>((RESULTS!J80-$B$88)/(RESULTS!$B$87))*K80</f>
        <v>-1.0919005817362966</v>
      </c>
      <c r="O80">
        <f>STDEV(M80,N80)</f>
        <v>5.7519193366118292E-2</v>
      </c>
      <c r="P80">
        <f>AVERAGE(M80,N80)</f>
        <v>-1.0512283700587339</v>
      </c>
    </row>
    <row r="81" spans="1:16">
      <c r="A81" s="11">
        <v>0</v>
      </c>
      <c r="B81">
        <v>3913.5</v>
      </c>
      <c r="C81">
        <v>2827</v>
      </c>
      <c r="D81">
        <v>3768</v>
      </c>
      <c r="E81">
        <v>837124</v>
      </c>
      <c r="F81">
        <v>842874.5</v>
      </c>
      <c r="G81">
        <v>957008.5</v>
      </c>
      <c r="H81">
        <f t="shared" ref="H81:H86" si="32">B81/E81</f>
        <v>4.6749346572311865E-3</v>
      </c>
      <c r="I81">
        <f t="shared" ref="I81:I86" si="33">C81/F81</f>
        <v>3.3539987269753683E-3</v>
      </c>
      <c r="J81">
        <f t="shared" ref="J81:J86" si="34">D81/G81</f>
        <v>3.9372691047153711E-3</v>
      </c>
      <c r="K81">
        <v>4</v>
      </c>
      <c r="L81">
        <f>((RESULTS!H81-$B$88)/(RESULTS!$B$87))*RESULTS!K81</f>
        <v>-1.1747718411517212</v>
      </c>
      <c r="M81">
        <f>((RESULTS!I81-$B$88)/(RESULTS!$B$87))*K81</f>
        <v>-1.1990091976701767</v>
      </c>
      <c r="N81">
        <f>((RESULTS!J81-$B$88)/(RESULTS!$B$87))*K81</f>
        <v>-1.1883069889043052</v>
      </c>
      <c r="O81">
        <f>STDEV(L81,M81,N81)</f>
        <v>1.2146240489381156E-2</v>
      </c>
      <c r="P81">
        <f t="shared" ref="P81:P86" si="35">AVERAGE(L81,M81,N81)</f>
        <v>-1.1873626759087343</v>
      </c>
    </row>
    <row r="82" spans="1:16">
      <c r="A82" s="11">
        <v>6</v>
      </c>
      <c r="B82">
        <v>2873.00390625</v>
      </c>
      <c r="C82">
        <v>2329</v>
      </c>
      <c r="D82">
        <v>3580</v>
      </c>
      <c r="E82">
        <v>819627</v>
      </c>
      <c r="F82">
        <v>944827</v>
      </c>
      <c r="G82">
        <v>1022985</v>
      </c>
      <c r="H82">
        <f t="shared" si="32"/>
        <v>3.5052577651175473E-3</v>
      </c>
      <c r="I82">
        <f t="shared" si="33"/>
        <v>2.4650015293805109E-3</v>
      </c>
      <c r="J82">
        <f t="shared" si="34"/>
        <v>3.499562554680665E-3</v>
      </c>
      <c r="K82">
        <v>4</v>
      </c>
      <c r="L82">
        <f>((RESULTS!H82-$B$88)/(RESULTS!$B$87))*RESULTS!K82</f>
        <v>-1.1962338024749073</v>
      </c>
      <c r="M82">
        <f>((RESULTS!I82-$B$88)/(RESULTS!$B$87))*K82</f>
        <v>-1.2153210728554036</v>
      </c>
      <c r="N82">
        <f>((RESULTS!J82-$B$88)/(RESULTS!$B$87))*K82</f>
        <v>-1.1963383017489786</v>
      </c>
      <c r="O82">
        <f t="shared" ref="O82:O86" si="36">STDEV(L82,M82,N82)</f>
        <v>1.0989998555924805E-2</v>
      </c>
      <c r="P82">
        <f t="shared" si="35"/>
        <v>-1.20263105902643</v>
      </c>
    </row>
    <row r="83" spans="1:16">
      <c r="A83" s="11">
        <v>12</v>
      </c>
      <c r="B83">
        <v>2336.5</v>
      </c>
      <c r="C83">
        <v>1349</v>
      </c>
      <c r="D83">
        <v>2390</v>
      </c>
      <c r="E83">
        <v>1041031</v>
      </c>
      <c r="F83">
        <v>1049805</v>
      </c>
      <c r="G83">
        <v>933715</v>
      </c>
      <c r="H83">
        <f t="shared" si="32"/>
        <v>2.2444096285317151E-3</v>
      </c>
      <c r="I83">
        <f t="shared" si="33"/>
        <v>1.2850005477207673E-3</v>
      </c>
      <c r="J83">
        <f t="shared" si="34"/>
        <v>2.5596675645137971E-3</v>
      </c>
      <c r="K83">
        <v>4</v>
      </c>
      <c r="L83">
        <f>((RESULTS!H83-$B$88)/(RESULTS!$B$87))*RESULTS!K83</f>
        <v>-1.2193686306691427</v>
      </c>
      <c r="M83">
        <f>((RESULTS!I83-$B$88)/(RESULTS!$B$87))*K83</f>
        <v>-1.2369724670142979</v>
      </c>
      <c r="N83">
        <f>((RESULTS!J83-$B$88)/(RESULTS!$B$87))*K83</f>
        <v>-1.2135840813850678</v>
      </c>
      <c r="O83">
        <f t="shared" si="36"/>
        <v>1.2181766749453005E-2</v>
      </c>
      <c r="P83">
        <f t="shared" si="35"/>
        <v>-1.2233083930228361</v>
      </c>
    </row>
    <row r="84" spans="1:16">
      <c r="A84" s="11">
        <v>24</v>
      </c>
      <c r="B84">
        <v>2810.49609375</v>
      </c>
      <c r="C84">
        <v>3620</v>
      </c>
      <c r="D84">
        <v>2991</v>
      </c>
      <c r="E84">
        <v>1174642.5</v>
      </c>
      <c r="F84">
        <v>1176863</v>
      </c>
      <c r="G84">
        <v>880236</v>
      </c>
      <c r="H84">
        <f t="shared" si="32"/>
        <v>2.3926395424565348E-3</v>
      </c>
      <c r="I84">
        <f t="shared" si="33"/>
        <v>3.0759740088693414E-3</v>
      </c>
      <c r="J84">
        <f t="shared" si="34"/>
        <v>3.3979523673196735E-3</v>
      </c>
      <c r="K84">
        <v>4</v>
      </c>
      <c r="L84">
        <f>((RESULTS!H84-$B$88)/(RESULTS!$B$87))*RESULTS!K84</f>
        <v>-1.2166488157347424</v>
      </c>
      <c r="M84">
        <f>((RESULTS!I84-$B$88)/(RESULTS!$B$87))*K84</f>
        <v>-1.2041105686445992</v>
      </c>
      <c r="N84">
        <f>((RESULTS!J84-$B$88)/(RESULTS!$B$87))*K84</f>
        <v>-1.1982027088565197</v>
      </c>
      <c r="O84">
        <f t="shared" si="36"/>
        <v>9.4195656864838571E-3</v>
      </c>
      <c r="P84">
        <f t="shared" si="35"/>
        <v>-1.2063206977452872</v>
      </c>
    </row>
    <row r="85" spans="1:16">
      <c r="A85" s="11">
        <v>48</v>
      </c>
      <c r="B85">
        <v>188572</v>
      </c>
      <c r="C85">
        <v>116920</v>
      </c>
      <c r="D85">
        <v>136234</v>
      </c>
      <c r="E85">
        <v>1274697</v>
      </c>
      <c r="F85">
        <v>891605</v>
      </c>
      <c r="G85">
        <v>1113249</v>
      </c>
      <c r="H85">
        <f t="shared" si="32"/>
        <v>0.1479347641047245</v>
      </c>
      <c r="I85">
        <f t="shared" si="33"/>
        <v>0.13113430274617124</v>
      </c>
      <c r="J85">
        <f t="shared" si="34"/>
        <v>0.12237513799698001</v>
      </c>
      <c r="K85">
        <v>4</v>
      </c>
      <c r="L85">
        <f>((RESULTS!H85-$B$88)/(RESULTS!$B$87))*RESULTS!K85</f>
        <v>1.4538488826554956</v>
      </c>
      <c r="M85">
        <f>((RESULTS!I85-$B$88)/(RESULTS!$B$87))*K85</f>
        <v>1.1455835366269953</v>
      </c>
      <c r="N85">
        <f>((RESULTS!J85-$B$88)/(RESULTS!$B$87))*K85</f>
        <v>0.98486491737577997</v>
      </c>
      <c r="O85">
        <f t="shared" si="36"/>
        <v>0.23832888964117646</v>
      </c>
      <c r="P85">
        <f t="shared" si="35"/>
        <v>1.1947657788860901</v>
      </c>
    </row>
    <row r="86" spans="1:16">
      <c r="A86" s="11">
        <v>96</v>
      </c>
      <c r="B86">
        <v>182057</v>
      </c>
      <c r="C86">
        <v>207533.5</v>
      </c>
      <c r="D86">
        <v>157767</v>
      </c>
      <c r="E86">
        <v>1200716</v>
      </c>
      <c r="F86">
        <v>1262841</v>
      </c>
      <c r="G86">
        <v>1109172</v>
      </c>
      <c r="H86">
        <f t="shared" si="32"/>
        <v>0.15162369786027671</v>
      </c>
      <c r="I86">
        <f t="shared" si="33"/>
        <v>0.16433858260857859</v>
      </c>
      <c r="J86">
        <f t="shared" si="34"/>
        <v>0.1422385346907423</v>
      </c>
      <c r="K86">
        <v>4</v>
      </c>
      <c r="L86">
        <f>((RESULTS!H86-$B$88)/(RESULTS!$B$87))*RESULTS!K86</f>
        <v>1.5215357405555361</v>
      </c>
      <c r="M86">
        <f>((RESULTS!I86-$B$88)/(RESULTS!$B$87))*K86</f>
        <v>1.7548363781390568</v>
      </c>
      <c r="N86">
        <f>((RESULTS!J86-$B$88)/(RESULTS!$B$87))*K86</f>
        <v>1.3493309117567394</v>
      </c>
      <c r="O86">
        <f t="shared" si="36"/>
        <v>0.2035183750198975</v>
      </c>
      <c r="P86">
        <f t="shared" si="35"/>
        <v>1.5419010101504442</v>
      </c>
    </row>
    <row r="87" spans="1:16">
      <c r="A87" s="1" t="s">
        <v>9</v>
      </c>
      <c r="B87">
        <v>0.218</v>
      </c>
    </row>
    <row r="88" spans="1:16">
      <c r="A88" s="1" t="s">
        <v>10</v>
      </c>
      <c r="B88">
        <v>6.8699999999999997E-2</v>
      </c>
    </row>
    <row r="90" spans="1:16">
      <c r="A90" t="s">
        <v>112</v>
      </c>
      <c r="B90" t="s">
        <v>11</v>
      </c>
      <c r="C90">
        <v>60.05</v>
      </c>
      <c r="D90" t="s">
        <v>29</v>
      </c>
    </row>
    <row r="91" spans="1:16">
      <c r="A91" s="1" t="s">
        <v>8</v>
      </c>
      <c r="B91" s="1" t="s">
        <v>1</v>
      </c>
      <c r="C91" s="1" t="s">
        <v>2</v>
      </c>
      <c r="D91" s="1" t="s">
        <v>3</v>
      </c>
      <c r="E91" s="1" t="s">
        <v>22</v>
      </c>
      <c r="F91" s="1" t="s">
        <v>23</v>
      </c>
      <c r="G91" s="1" t="s">
        <v>24</v>
      </c>
      <c r="H91" s="1" t="s">
        <v>19</v>
      </c>
      <c r="I91" s="1" t="s">
        <v>30</v>
      </c>
      <c r="J91" s="1" t="s">
        <v>20</v>
      </c>
      <c r="K91" s="1" t="s">
        <v>18</v>
      </c>
      <c r="L91" s="1" t="s">
        <v>4</v>
      </c>
      <c r="M91" s="1" t="s">
        <v>5</v>
      </c>
      <c r="N91" s="1" t="s">
        <v>6</v>
      </c>
      <c r="O91" s="1" t="s">
        <v>31</v>
      </c>
      <c r="P91" s="1" t="s">
        <v>21</v>
      </c>
    </row>
    <row r="92" spans="1:16">
      <c r="A92" s="10" t="s">
        <v>7</v>
      </c>
      <c r="B92">
        <v>69440</v>
      </c>
      <c r="C92">
        <v>29636.0078125</v>
      </c>
      <c r="D92">
        <v>24467</v>
      </c>
      <c r="E92">
        <v>736797</v>
      </c>
      <c r="F92">
        <v>852496.5</v>
      </c>
      <c r="G92">
        <v>984396.5</v>
      </c>
      <c r="H92">
        <f>B92/E92</f>
        <v>9.4245769187442402E-2</v>
      </c>
      <c r="I92">
        <f t="shared" ref="H92:J98" si="37">C92/F92</f>
        <v>3.4763788253089602E-2</v>
      </c>
      <c r="J92">
        <f t="shared" si="37"/>
        <v>2.4854822218486148E-2</v>
      </c>
      <c r="K92">
        <v>4</v>
      </c>
      <c r="L92">
        <f>((RESULTS!H92-B100)/(RESULTS!$B$99))*RESULTS!K92</f>
        <v>6.2589995432174774</v>
      </c>
      <c r="M92">
        <f>((RESULTS!I92-B100)/(RESULTS!$B$99))*K92</f>
        <v>1.5845806092801258</v>
      </c>
      <c r="N92">
        <f>((RESULTS!J92-B100)/(RESULTS!$B$99))*K92</f>
        <v>0.80587993858437312</v>
      </c>
      <c r="O92">
        <f>STDEV(M92,N92)</f>
        <v>0.55062452476348034</v>
      </c>
      <c r="P92">
        <f>AVERAGE(M92,N92)</f>
        <v>1.1952302739322493</v>
      </c>
    </row>
    <row r="93" spans="1:16">
      <c r="A93" s="11">
        <v>0</v>
      </c>
      <c r="B93">
        <v>29914.5</v>
      </c>
      <c r="C93">
        <v>28635</v>
      </c>
      <c r="D93">
        <v>29198</v>
      </c>
      <c r="E93">
        <v>837124</v>
      </c>
      <c r="F93">
        <v>842874.5</v>
      </c>
      <c r="G93">
        <v>957008.5</v>
      </c>
      <c r="H93">
        <f t="shared" si="37"/>
        <v>3.5734849317424898E-2</v>
      </c>
      <c r="I93">
        <f t="shared" si="37"/>
        <v>3.3973029199483432E-2</v>
      </c>
      <c r="J93">
        <f t="shared" si="37"/>
        <v>3.050965587035016E-2</v>
      </c>
      <c r="K93">
        <v>4</v>
      </c>
      <c r="L93">
        <f>((RESULTS!H93-B101)/(RESULTS!$B$99))*RESULTS!K93</f>
        <v>2.8082396320176737</v>
      </c>
      <c r="M93">
        <f>((RESULTS!I93-B101)/(RESULTS!$B$99))*K93</f>
        <v>2.6697861846352402</v>
      </c>
      <c r="N93">
        <f>((RESULTS!J93-B101)/(RESULTS!$B$99))*K93</f>
        <v>2.3976153925618986</v>
      </c>
      <c r="O93">
        <f t="shared" ref="O93:O98" si="38">STDEV(L93,M93,N93)</f>
        <v>0.20890929577950976</v>
      </c>
      <c r="P93">
        <f t="shared" ref="P93:P98" si="39">AVERAGE(L93,M93,N93)</f>
        <v>2.6252137364049375</v>
      </c>
    </row>
    <row r="94" spans="1:16">
      <c r="A94" s="11">
        <v>6</v>
      </c>
      <c r="B94">
        <v>27779</v>
      </c>
      <c r="C94">
        <v>29080</v>
      </c>
      <c r="D94">
        <v>31864</v>
      </c>
      <c r="E94">
        <v>819627</v>
      </c>
      <c r="F94">
        <v>944827</v>
      </c>
      <c r="G94">
        <v>1022985</v>
      </c>
      <c r="H94">
        <f t="shared" si="37"/>
        <v>3.3892246107070659E-2</v>
      </c>
      <c r="I94">
        <f t="shared" si="37"/>
        <v>3.0778121285695688E-2</v>
      </c>
      <c r="J94">
        <f t="shared" si="37"/>
        <v>3.1148061799537628E-2</v>
      </c>
      <c r="K94">
        <v>4</v>
      </c>
      <c r="L94">
        <f>((RESULTS!H94-B102)/(RESULTS!$B$99))*RESULTS!K94</f>
        <v>2.6634378080212699</v>
      </c>
      <c r="M94">
        <f>((RESULTS!I94-B102)/(RESULTS!$B$99))*K94</f>
        <v>2.4187128711745136</v>
      </c>
      <c r="N94">
        <f>((RESULTS!J94-B102)/(RESULTS!$B$99))*K94</f>
        <v>2.4477848172524657</v>
      </c>
      <c r="O94">
        <f t="shared" si="38"/>
        <v>0.13369223686695389</v>
      </c>
      <c r="P94">
        <f t="shared" si="39"/>
        <v>2.5099784988160834</v>
      </c>
    </row>
    <row r="95" spans="1:16">
      <c r="A95" s="11">
        <v>12</v>
      </c>
      <c r="B95">
        <v>34446</v>
      </c>
      <c r="C95">
        <v>28640</v>
      </c>
      <c r="D95">
        <v>30512.5</v>
      </c>
      <c r="E95">
        <v>1041031</v>
      </c>
      <c r="F95">
        <v>1049805</v>
      </c>
      <c r="G95">
        <v>933715</v>
      </c>
      <c r="H95">
        <f t="shared" si="37"/>
        <v>3.3088351835824294E-2</v>
      </c>
      <c r="I95">
        <f t="shared" si="37"/>
        <v>2.7281256995346753E-2</v>
      </c>
      <c r="J95">
        <f t="shared" si="37"/>
        <v>3.2678601072061601E-2</v>
      </c>
      <c r="K95">
        <v>4</v>
      </c>
      <c r="L95">
        <f>((RESULTS!H95-B103)/(RESULTS!$B$99))*RESULTS!K95</f>
        <v>2.6002634055657596</v>
      </c>
      <c r="M95">
        <f>((RESULTS!I95-B103)/(RESULTS!$B$99))*K95</f>
        <v>2.1439101764516111</v>
      </c>
      <c r="N95">
        <f>((RESULTS!J95-B103)/(RESULTS!$B$99))*K95</f>
        <v>2.5680629526178076</v>
      </c>
      <c r="O95">
        <f t="shared" si="38"/>
        <v>0.25468958767568267</v>
      </c>
      <c r="P95">
        <f t="shared" si="39"/>
        <v>2.4374121782117264</v>
      </c>
    </row>
    <row r="96" spans="1:16">
      <c r="A96" s="11">
        <v>24</v>
      </c>
      <c r="B96">
        <v>92020</v>
      </c>
      <c r="C96">
        <v>91361</v>
      </c>
      <c r="D96">
        <v>75553</v>
      </c>
      <c r="E96">
        <v>1174642.5</v>
      </c>
      <c r="F96">
        <v>1176863</v>
      </c>
      <c r="G96">
        <v>880236</v>
      </c>
      <c r="H96">
        <f t="shared" si="37"/>
        <v>7.8338728591890727E-2</v>
      </c>
      <c r="I96">
        <f t="shared" si="37"/>
        <v>7.7630956194561299E-2</v>
      </c>
      <c r="J96">
        <f t="shared" si="37"/>
        <v>8.5832663058543396E-2</v>
      </c>
      <c r="K96">
        <v>4</v>
      </c>
      <c r="L96">
        <f>((RESULTS!H96-B104)/(RESULTS!$B$99))*RESULTS!K96</f>
        <v>6.1562851545690158</v>
      </c>
      <c r="M96">
        <f>((RESULTS!I96-B104)/(RESULTS!$B$99))*K96</f>
        <v>6.1006645339537364</v>
      </c>
      <c r="N96">
        <f>((RESULTS!J96-B104)/(RESULTS!$B$99))*K96</f>
        <v>6.7451994545024281</v>
      </c>
      <c r="O96">
        <f t="shared" si="38"/>
        <v>0.35715052146828286</v>
      </c>
      <c r="P96">
        <f t="shared" si="39"/>
        <v>6.3340497143417265</v>
      </c>
    </row>
    <row r="97" spans="1:16">
      <c r="A97" s="11">
        <v>48</v>
      </c>
      <c r="B97">
        <v>354650</v>
      </c>
      <c r="C97">
        <v>230556</v>
      </c>
      <c r="D97">
        <v>286360</v>
      </c>
      <c r="E97">
        <v>1274697</v>
      </c>
      <c r="F97">
        <v>891605</v>
      </c>
      <c r="G97">
        <v>1113249</v>
      </c>
      <c r="H97">
        <f>B97/E97</f>
        <v>0.27822298161837677</v>
      </c>
      <c r="I97">
        <f t="shared" si="37"/>
        <v>0.25858536010901689</v>
      </c>
      <c r="J97">
        <f t="shared" si="37"/>
        <v>0.25722906555496566</v>
      </c>
      <c r="K97">
        <v>4</v>
      </c>
      <c r="L97">
        <f>((RESULTS!H97-B105)/(RESULTS!$B$99))*RESULTS!K97</f>
        <v>21.864281463133736</v>
      </c>
      <c r="M97">
        <f>((RESULTS!I97-B105)/(RESULTS!$B$99))*K97</f>
        <v>20.321049910335315</v>
      </c>
      <c r="N97">
        <f>((RESULTS!J97-B105)/(RESULTS!$B$99))*K97</f>
        <v>20.214464876618127</v>
      </c>
      <c r="O97">
        <f t="shared" si="38"/>
        <v>0.92329290802965436</v>
      </c>
      <c r="P97">
        <f t="shared" si="39"/>
        <v>20.799932083362393</v>
      </c>
    </row>
    <row r="98" spans="1:16">
      <c r="A98" s="11">
        <v>96</v>
      </c>
      <c r="B98">
        <v>517204</v>
      </c>
      <c r="C98">
        <v>578338.5</v>
      </c>
      <c r="D98">
        <v>474374.5</v>
      </c>
      <c r="E98">
        <v>1200716</v>
      </c>
      <c r="F98">
        <v>1262841</v>
      </c>
      <c r="G98">
        <v>1109172</v>
      </c>
      <c r="H98">
        <f>B98/E98</f>
        <v>0.43074632136158758</v>
      </c>
      <c r="I98">
        <f t="shared" si="37"/>
        <v>0.45796620477162209</v>
      </c>
      <c r="J98">
        <f t="shared" si="37"/>
        <v>0.42768344314497664</v>
      </c>
      <c r="K98">
        <v>4</v>
      </c>
      <c r="L98">
        <f>((RESULTS!H98-B106)/(RESULTS!$B$99))*RESULTS!K98</f>
        <v>33.850398535291752</v>
      </c>
      <c r="M98">
        <f>((RESULTS!I98-B106)/(RESULTS!$B$99))*K98</f>
        <v>35.989485640206055</v>
      </c>
      <c r="N98">
        <f>((RESULTS!J98-B106)/(RESULTS!$B$99))*K98</f>
        <v>33.609700836540405</v>
      </c>
      <c r="O98">
        <f t="shared" si="38"/>
        <v>1.3100257463343234</v>
      </c>
      <c r="P98">
        <f t="shared" si="39"/>
        <v>34.483195004012742</v>
      </c>
    </row>
    <row r="99" spans="1:16">
      <c r="A99" s="1" t="s">
        <v>9</v>
      </c>
      <c r="B99" s="13">
        <v>5.0900000000000001E-2</v>
      </c>
      <c r="C99" s="13"/>
    </row>
    <row r="100" spans="1:16">
      <c r="A100" s="1" t="s">
        <v>10</v>
      </c>
      <c r="B100" s="13">
        <v>1.46E-2</v>
      </c>
    </row>
    <row r="101" spans="1:16">
      <c r="B101" s="13"/>
      <c r="C101" s="1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2" sqref="E2"/>
    </sheetView>
  </sheetViews>
  <sheetFormatPr baseColWidth="10" defaultRowHeight="14" x14ac:dyDescent="0"/>
  <sheetData>
    <row r="1" spans="1:11">
      <c r="A1" t="s">
        <v>12</v>
      </c>
      <c r="B1" t="s">
        <v>105</v>
      </c>
      <c r="C1" t="s">
        <v>92</v>
      </c>
      <c r="D1" t="s">
        <v>13</v>
      </c>
      <c r="E1" t="s">
        <v>108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 s="15">
        <f t="shared" ref="B2:B8" si="0">B3/2</f>
        <v>1.595703125E-2</v>
      </c>
      <c r="C2" s="12">
        <f t="shared" ref="C2:C9" si="1">B2*20</f>
        <v>0.31914062500000001</v>
      </c>
      <c r="D2">
        <f>C2/RESULTS!$C$78*1000</f>
        <v>3.1248470087143838</v>
      </c>
      <c r="E2">
        <f t="shared" ref="E2:E9" si="2">D2/4</f>
        <v>0.78121175217859595</v>
      </c>
      <c r="F2">
        <v>126962</v>
      </c>
      <c r="G2" s="13">
        <v>836886</v>
      </c>
      <c r="H2">
        <f t="shared" ref="H2:H9" si="3">F2/G2</f>
        <v>0.15170763998919806</v>
      </c>
      <c r="J2">
        <v>0.218</v>
      </c>
      <c r="K2">
        <v>6.8699999999999997E-2</v>
      </c>
    </row>
    <row r="3" spans="1:11">
      <c r="A3">
        <v>2</v>
      </c>
      <c r="B3" s="15">
        <f t="shared" si="0"/>
        <v>3.19140625E-2</v>
      </c>
      <c r="C3" s="12">
        <f t="shared" si="1"/>
        <v>0.63828125000000002</v>
      </c>
      <c r="D3">
        <f>C3/RESULTS!$C$78*1000</f>
        <v>6.2496940174287676</v>
      </c>
      <c r="E3">
        <f t="shared" si="2"/>
        <v>1.5624235043571919</v>
      </c>
      <c r="F3">
        <v>335130</v>
      </c>
      <c r="G3" s="13">
        <v>1136988</v>
      </c>
      <c r="H3">
        <f t="shared" si="3"/>
        <v>0.29475245121320542</v>
      </c>
    </row>
    <row r="4" spans="1:11">
      <c r="A4">
        <v>3</v>
      </c>
      <c r="B4" s="15">
        <f t="shared" si="0"/>
        <v>6.3828124999999999E-2</v>
      </c>
      <c r="C4" s="12">
        <f t="shared" si="1"/>
        <v>1.2765625</v>
      </c>
      <c r="D4">
        <f>C4/RESULTS!$C$78*1000</f>
        <v>12.499388034857535</v>
      </c>
      <c r="E4">
        <f t="shared" si="2"/>
        <v>3.1248470087143838</v>
      </c>
      <c r="F4">
        <v>569181</v>
      </c>
      <c r="G4" s="13">
        <v>866177</v>
      </c>
      <c r="H4">
        <f t="shared" si="3"/>
        <v>0.65711857968983245</v>
      </c>
    </row>
    <row r="5" spans="1:11">
      <c r="A5">
        <v>4</v>
      </c>
      <c r="B5" s="15">
        <f t="shared" si="0"/>
        <v>0.12765625</v>
      </c>
      <c r="C5" s="12">
        <f t="shared" si="1"/>
        <v>2.5531250000000001</v>
      </c>
      <c r="D5">
        <f>C5/RESULTS!$C$78*1000</f>
        <v>24.99877606971507</v>
      </c>
      <c r="E5">
        <f t="shared" si="2"/>
        <v>6.2496940174287676</v>
      </c>
      <c r="F5">
        <v>1119026</v>
      </c>
      <c r="G5" s="13">
        <v>855016</v>
      </c>
      <c r="H5">
        <f t="shared" si="3"/>
        <v>1.3087778474320948</v>
      </c>
    </row>
    <row r="6" spans="1:11">
      <c r="A6">
        <v>5</v>
      </c>
      <c r="B6" s="15">
        <f t="shared" si="0"/>
        <v>0.2553125</v>
      </c>
      <c r="C6" s="12">
        <f t="shared" si="1"/>
        <v>5.1062500000000002</v>
      </c>
      <c r="D6">
        <f>C6/RESULTS!$C$78*1000</f>
        <v>49.997552139430141</v>
      </c>
      <c r="E6">
        <f t="shared" si="2"/>
        <v>12.499388034857535</v>
      </c>
      <c r="F6">
        <v>2909585</v>
      </c>
      <c r="G6" s="13">
        <v>1119272</v>
      </c>
      <c r="H6">
        <f t="shared" si="3"/>
        <v>2.5995334467403812</v>
      </c>
    </row>
    <row r="7" spans="1:11">
      <c r="A7">
        <v>6</v>
      </c>
      <c r="B7" s="15">
        <f t="shared" si="0"/>
        <v>0.510625</v>
      </c>
      <c r="C7" s="12">
        <f t="shared" si="1"/>
        <v>10.2125</v>
      </c>
      <c r="D7">
        <f>C7/RESULTS!$C$78*1000</f>
        <v>99.995104278860282</v>
      </c>
      <c r="E7">
        <f t="shared" si="2"/>
        <v>24.99877606971507</v>
      </c>
      <c r="F7">
        <v>6236813.5</v>
      </c>
      <c r="G7" s="13">
        <v>983632</v>
      </c>
      <c r="H7">
        <f t="shared" si="3"/>
        <v>6.3405963815735964</v>
      </c>
    </row>
    <row r="8" spans="1:11">
      <c r="A8">
        <v>7</v>
      </c>
      <c r="B8" s="15">
        <f t="shared" si="0"/>
        <v>1.02125</v>
      </c>
      <c r="C8" s="12">
        <f t="shared" si="1"/>
        <v>20.425000000000001</v>
      </c>
      <c r="D8">
        <f>C8/RESULTS!$C$78*1000</f>
        <v>199.99020855772056</v>
      </c>
      <c r="E8">
        <f t="shared" si="2"/>
        <v>49.997552139430141</v>
      </c>
      <c r="F8">
        <v>12222466</v>
      </c>
      <c r="G8" s="13">
        <v>1123513</v>
      </c>
      <c r="H8">
        <f t="shared" si="3"/>
        <v>10.878793569811831</v>
      </c>
    </row>
    <row r="9" spans="1:11">
      <c r="A9">
        <v>8</v>
      </c>
      <c r="B9" s="15">
        <v>2.0425</v>
      </c>
      <c r="C9" s="12">
        <f t="shared" si="1"/>
        <v>40.85</v>
      </c>
      <c r="D9">
        <f>C9/RESULTS!$C$78*1000</f>
        <v>399.98041711544113</v>
      </c>
      <c r="E9">
        <f t="shared" si="2"/>
        <v>99.995104278860282</v>
      </c>
      <c r="F9">
        <v>21324560</v>
      </c>
      <c r="G9" s="13">
        <v>980872</v>
      </c>
      <c r="H9">
        <f t="shared" si="3"/>
        <v>21.74041057344893</v>
      </c>
    </row>
    <row r="13" spans="1:11">
      <c r="A13" t="s">
        <v>98</v>
      </c>
    </row>
    <row r="14" spans="1:11">
      <c r="A14" t="s">
        <v>95</v>
      </c>
    </row>
    <row r="15" spans="1:11">
      <c r="A15" t="s">
        <v>96</v>
      </c>
    </row>
    <row r="16" spans="1:11">
      <c r="A16" t="s">
        <v>97</v>
      </c>
    </row>
    <row r="17" spans="1:1">
      <c r="A17" t="s">
        <v>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7" sqref="I7"/>
    </sheetView>
  </sheetViews>
  <sheetFormatPr baseColWidth="10" defaultColWidth="8.83203125" defaultRowHeight="14" x14ac:dyDescent="0"/>
  <cols>
    <col min="2" max="2" width="19.5" customWidth="1"/>
  </cols>
  <sheetData>
    <row r="1" spans="1:11">
      <c r="A1" t="s">
        <v>12</v>
      </c>
      <c r="B1" t="s">
        <v>105</v>
      </c>
      <c r="C1" t="s">
        <v>92</v>
      </c>
      <c r="D1" t="s">
        <v>13</v>
      </c>
      <c r="E1" t="s">
        <v>106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>
        <f>B3/2</f>
        <v>9.3867187500000001E-3</v>
      </c>
      <c r="C2" s="12">
        <f>B2*20</f>
        <v>0.18773437500000001</v>
      </c>
      <c r="D2">
        <f>C2/RESULTS!$C$90*1000</f>
        <v>3.1263009991673605</v>
      </c>
      <c r="E2">
        <f t="shared" ref="E2:E9" si="0">D2/4</f>
        <v>0.78157524979184012</v>
      </c>
      <c r="F2">
        <v>59758</v>
      </c>
      <c r="G2" s="13">
        <v>836886</v>
      </c>
      <c r="H2">
        <f t="shared" ref="H2:H9" si="1">F2/G2</f>
        <v>7.1405185413544972E-2</v>
      </c>
      <c r="J2">
        <v>5.0900000000000001E-2</v>
      </c>
      <c r="K2">
        <v>1.46E-2</v>
      </c>
    </row>
    <row r="3" spans="1:11">
      <c r="A3">
        <v>2</v>
      </c>
      <c r="B3">
        <f t="shared" ref="B3:B7" si="2">B4/2</f>
        <v>1.87734375E-2</v>
      </c>
      <c r="C3" s="12">
        <f t="shared" ref="C3:C9" si="3">B3*20</f>
        <v>0.37546875000000002</v>
      </c>
      <c r="D3">
        <f>C3/RESULTS!$C$90*1000</f>
        <v>6.252601998334721</v>
      </c>
      <c r="E3">
        <f t="shared" si="0"/>
        <v>1.5631504995836802</v>
      </c>
      <c r="F3">
        <v>88571</v>
      </c>
      <c r="G3" s="13">
        <v>1136988</v>
      </c>
      <c r="H3">
        <f t="shared" si="1"/>
        <v>7.7899678800479863E-2</v>
      </c>
    </row>
    <row r="4" spans="1:11">
      <c r="A4">
        <v>3</v>
      </c>
      <c r="B4">
        <f t="shared" si="2"/>
        <v>3.7546875E-2</v>
      </c>
      <c r="C4" s="12">
        <f t="shared" si="3"/>
        <v>0.75093750000000004</v>
      </c>
      <c r="D4">
        <f>C4/RESULTS!$C$90*1000</f>
        <v>12.505203996669442</v>
      </c>
      <c r="E4">
        <f t="shared" si="0"/>
        <v>3.1263009991673605</v>
      </c>
      <c r="F4">
        <v>135642</v>
      </c>
      <c r="G4" s="13">
        <v>866177</v>
      </c>
      <c r="H4">
        <f t="shared" si="1"/>
        <v>0.15659847814014918</v>
      </c>
    </row>
    <row r="5" spans="1:11">
      <c r="A5">
        <v>4</v>
      </c>
      <c r="B5">
        <f t="shared" si="2"/>
        <v>7.5093750000000001E-2</v>
      </c>
      <c r="C5" s="12">
        <f t="shared" si="3"/>
        <v>1.5018750000000001</v>
      </c>
      <c r="D5">
        <f>C5/RESULTS!$C$90*1000</f>
        <v>25.010407993338884</v>
      </c>
      <c r="E5">
        <f t="shared" si="0"/>
        <v>6.252601998334721</v>
      </c>
      <c r="F5">
        <v>259330.5</v>
      </c>
      <c r="G5" s="13">
        <v>855016</v>
      </c>
      <c r="H5">
        <f t="shared" si="1"/>
        <v>0.30330485043554739</v>
      </c>
    </row>
    <row r="6" spans="1:11">
      <c r="A6">
        <v>5</v>
      </c>
      <c r="B6">
        <f t="shared" si="2"/>
        <v>0.1501875</v>
      </c>
      <c r="C6" s="12">
        <f t="shared" si="3"/>
        <v>3.0037500000000001</v>
      </c>
      <c r="D6">
        <f>C6/RESULTS!$C$90*1000</f>
        <v>50.020815986677768</v>
      </c>
      <c r="E6">
        <f t="shared" si="0"/>
        <v>12.505203996669442</v>
      </c>
      <c r="F6">
        <v>674593</v>
      </c>
      <c r="G6" s="13">
        <v>1119272</v>
      </c>
      <c r="H6">
        <f t="shared" si="1"/>
        <v>0.60270693808118136</v>
      </c>
    </row>
    <row r="7" spans="1:11">
      <c r="A7">
        <v>6</v>
      </c>
      <c r="B7">
        <f t="shared" si="2"/>
        <v>0.300375</v>
      </c>
      <c r="C7" s="12">
        <f t="shared" si="3"/>
        <v>6.0075000000000003</v>
      </c>
      <c r="D7">
        <f>C7/RESULTS!$C$90*1000</f>
        <v>100.04163197335554</v>
      </c>
      <c r="E7">
        <f t="shared" si="0"/>
        <v>25.010407993338884</v>
      </c>
      <c r="F7">
        <v>1420849.5</v>
      </c>
      <c r="G7" s="13">
        <v>983632</v>
      </c>
      <c r="H7">
        <f t="shared" si="1"/>
        <v>1.4444929607820811</v>
      </c>
    </row>
    <row r="8" spans="1:11">
      <c r="A8">
        <v>7</v>
      </c>
      <c r="B8">
        <f>B9/2</f>
        <v>0.60075000000000001</v>
      </c>
      <c r="C8" s="12">
        <f t="shared" si="3"/>
        <v>12.015000000000001</v>
      </c>
      <c r="D8">
        <f>C8/RESULTS!$C$90*1000</f>
        <v>200.08326394671107</v>
      </c>
      <c r="E8">
        <f t="shared" si="0"/>
        <v>50.020815986677768</v>
      </c>
      <c r="F8">
        <v>2798885</v>
      </c>
      <c r="G8" s="13">
        <v>1123513</v>
      </c>
      <c r="H8">
        <f t="shared" si="1"/>
        <v>2.4911905781241517</v>
      </c>
    </row>
    <row r="9" spans="1:11">
      <c r="A9">
        <v>8</v>
      </c>
      <c r="B9">
        <v>1.2015</v>
      </c>
      <c r="C9" s="12">
        <f t="shared" si="3"/>
        <v>24.03</v>
      </c>
      <c r="D9">
        <f>C9/RESULTS!$C$90*1000</f>
        <v>400.16652789342214</v>
      </c>
      <c r="E9">
        <f t="shared" si="0"/>
        <v>100.04163197335554</v>
      </c>
      <c r="F9">
        <v>5007550</v>
      </c>
      <c r="G9" s="13">
        <v>980872</v>
      </c>
      <c r="H9">
        <f t="shared" si="1"/>
        <v>5.1052023097815002</v>
      </c>
    </row>
    <row r="12" spans="1:11">
      <c r="A12" t="s">
        <v>98</v>
      </c>
    </row>
    <row r="13" spans="1:11">
      <c r="A13" t="s">
        <v>95</v>
      </c>
    </row>
    <row r="14" spans="1:11">
      <c r="A14" t="s">
        <v>96</v>
      </c>
    </row>
    <row r="15" spans="1:11">
      <c r="A15" t="s">
        <v>97</v>
      </c>
    </row>
    <row r="16" spans="1:11">
      <c r="A16" t="s">
        <v>94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10" sqref="E10"/>
    </sheetView>
  </sheetViews>
  <sheetFormatPr baseColWidth="10" defaultRowHeight="14" x14ac:dyDescent="0"/>
  <sheetData>
    <row r="1" spans="1:9">
      <c r="A1" s="6" t="s">
        <v>32</v>
      </c>
      <c r="B1" t="s">
        <v>33</v>
      </c>
      <c r="C1" t="s">
        <v>34</v>
      </c>
      <c r="D1" s="7" t="s">
        <v>0</v>
      </c>
      <c r="E1" s="7" t="s">
        <v>35</v>
      </c>
      <c r="F1" s="7" t="s">
        <v>25</v>
      </c>
      <c r="G1" s="7" t="s">
        <v>27</v>
      </c>
      <c r="H1" s="7" t="s">
        <v>28</v>
      </c>
      <c r="I1" s="7" t="s">
        <v>36</v>
      </c>
    </row>
    <row r="2" spans="1:9">
      <c r="A2" s="8">
        <v>0</v>
      </c>
      <c r="B2" s="8" t="s">
        <v>37</v>
      </c>
      <c r="C2" s="9" t="s">
        <v>37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</row>
    <row r="3" spans="1:9">
      <c r="A3" s="9">
        <v>0</v>
      </c>
      <c r="B3" s="9" t="s">
        <v>38</v>
      </c>
      <c r="C3" s="9" t="s">
        <v>39</v>
      </c>
      <c r="D3" s="5">
        <v>97462</v>
      </c>
      <c r="E3" s="5">
        <v>905138</v>
      </c>
      <c r="F3" s="5">
        <v>86769</v>
      </c>
      <c r="G3" s="5">
        <v>34162</v>
      </c>
      <c r="H3" s="5">
        <v>35889.5</v>
      </c>
      <c r="I3" s="5">
        <v>52411</v>
      </c>
    </row>
    <row r="4" spans="1:9">
      <c r="A4" s="9">
        <v>0</v>
      </c>
      <c r="B4" s="9" t="s">
        <v>40</v>
      </c>
      <c r="C4" s="9" t="s">
        <v>41</v>
      </c>
      <c r="D4" s="5">
        <v>184788</v>
      </c>
      <c r="E4" s="5">
        <v>975069</v>
      </c>
      <c r="F4" s="5">
        <v>152933.5</v>
      </c>
      <c r="G4" s="5">
        <v>73468</v>
      </c>
      <c r="H4" s="5">
        <v>83816.5</v>
      </c>
      <c r="I4" s="5">
        <v>111138</v>
      </c>
    </row>
    <row r="5" spans="1:9">
      <c r="A5" s="9">
        <v>0</v>
      </c>
      <c r="B5" s="9" t="s">
        <v>42</v>
      </c>
      <c r="C5" s="9" t="s">
        <v>43</v>
      </c>
      <c r="D5" s="5">
        <v>342429.5</v>
      </c>
      <c r="E5" s="5">
        <v>1019745</v>
      </c>
      <c r="F5" s="5">
        <v>283410</v>
      </c>
      <c r="G5" s="5">
        <v>156636</v>
      </c>
      <c r="H5" s="5">
        <v>166940</v>
      </c>
      <c r="I5" s="5">
        <v>234815</v>
      </c>
    </row>
    <row r="6" spans="1:9">
      <c r="A6" s="9">
        <v>0</v>
      </c>
      <c r="B6" s="9" t="s">
        <v>44</v>
      </c>
      <c r="C6" s="9" t="s">
        <v>45</v>
      </c>
      <c r="D6" s="5">
        <v>596307</v>
      </c>
      <c r="E6" s="5">
        <v>934430</v>
      </c>
      <c r="F6" s="5">
        <v>506528</v>
      </c>
      <c r="G6" s="5">
        <v>308535</v>
      </c>
      <c r="H6" s="5">
        <v>321128</v>
      </c>
      <c r="I6" s="5">
        <v>475272</v>
      </c>
    </row>
    <row r="7" spans="1:9">
      <c r="A7" s="9">
        <v>0</v>
      </c>
      <c r="B7" s="9" t="s">
        <v>46</v>
      </c>
      <c r="C7" s="9" t="s">
        <v>47</v>
      </c>
      <c r="D7" s="5">
        <v>1260292</v>
      </c>
      <c r="E7" s="5">
        <v>1003709.5</v>
      </c>
      <c r="F7" s="5">
        <v>1022838</v>
      </c>
      <c r="G7" s="5">
        <v>658085</v>
      </c>
      <c r="H7" s="5">
        <v>690091</v>
      </c>
      <c r="I7" s="5">
        <v>977627.5</v>
      </c>
    </row>
    <row r="8" spans="1:9">
      <c r="A8" s="9">
        <v>0</v>
      </c>
      <c r="B8" s="9" t="s">
        <v>48</v>
      </c>
      <c r="C8" s="9" t="s">
        <v>49</v>
      </c>
      <c r="D8" s="5">
        <v>3054839</v>
      </c>
      <c r="E8" s="5">
        <v>1177196</v>
      </c>
      <c r="F8" s="5">
        <v>2309509</v>
      </c>
      <c r="G8" s="5">
        <v>1532240</v>
      </c>
      <c r="H8" s="5">
        <v>1598803</v>
      </c>
      <c r="I8" s="5">
        <v>2400731</v>
      </c>
    </row>
    <row r="9" spans="1:9">
      <c r="A9" s="9">
        <v>0</v>
      </c>
      <c r="B9" s="9" t="s">
        <v>50</v>
      </c>
      <c r="C9" s="9" t="s">
        <v>51</v>
      </c>
      <c r="D9" s="5">
        <v>5632113</v>
      </c>
      <c r="E9" s="5">
        <v>1108910.5</v>
      </c>
      <c r="F9" s="5">
        <v>4392605</v>
      </c>
      <c r="G9" s="5">
        <v>2895542</v>
      </c>
      <c r="H9" s="5">
        <v>2897612.5</v>
      </c>
      <c r="I9" s="5">
        <v>4523602.5</v>
      </c>
    </row>
    <row r="10" spans="1:9">
      <c r="A10" s="9">
        <v>0</v>
      </c>
      <c r="B10" s="9" t="s">
        <v>52</v>
      </c>
      <c r="C10" s="9" t="s">
        <v>53</v>
      </c>
      <c r="D10" s="5">
        <v>10170679</v>
      </c>
      <c r="E10" s="5">
        <v>985672</v>
      </c>
      <c r="F10" s="5">
        <v>8105408.5</v>
      </c>
      <c r="G10" s="5">
        <v>5420592.5</v>
      </c>
      <c r="H10" s="5">
        <v>5561108.5</v>
      </c>
      <c r="I10" s="5">
        <v>8489735</v>
      </c>
    </row>
    <row r="11" spans="1:9">
      <c r="A11" s="9">
        <v>0</v>
      </c>
      <c r="B11" s="9" t="s">
        <v>54</v>
      </c>
      <c r="C11" s="9" t="s">
        <v>54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</row>
    <row r="12" spans="1:9">
      <c r="A12" s="9">
        <v>0</v>
      </c>
      <c r="B12" s="9" t="s">
        <v>55</v>
      </c>
      <c r="C12" s="9" t="s">
        <v>56</v>
      </c>
      <c r="D12" s="5">
        <v>0</v>
      </c>
      <c r="E12" s="5">
        <v>920787.5</v>
      </c>
      <c r="F12" s="5">
        <v>0</v>
      </c>
      <c r="G12" s="5">
        <v>10432</v>
      </c>
      <c r="H12" s="5">
        <v>755.5</v>
      </c>
      <c r="I12" s="5">
        <v>0</v>
      </c>
    </row>
    <row r="13" spans="1:9">
      <c r="A13" s="9">
        <v>0</v>
      </c>
      <c r="B13" s="9" t="s">
        <v>55</v>
      </c>
      <c r="C13" s="9" t="s">
        <v>57</v>
      </c>
      <c r="D13" s="5">
        <v>10774</v>
      </c>
      <c r="E13" s="5">
        <v>1084244</v>
      </c>
      <c r="F13" s="5">
        <v>0</v>
      </c>
      <c r="G13" s="5">
        <v>0</v>
      </c>
      <c r="H13" s="5">
        <v>0</v>
      </c>
      <c r="I13" s="5">
        <v>0</v>
      </c>
    </row>
    <row r="14" spans="1:9">
      <c r="A14" s="9">
        <v>0</v>
      </c>
      <c r="B14" s="9" t="s">
        <v>55</v>
      </c>
      <c r="C14" s="9" t="s">
        <v>58</v>
      </c>
      <c r="D14" s="5">
        <v>0</v>
      </c>
      <c r="E14" s="5">
        <v>1009704.5</v>
      </c>
      <c r="F14" s="5">
        <v>62721.5</v>
      </c>
      <c r="G14" s="5">
        <v>16287</v>
      </c>
      <c r="H14" s="5">
        <v>1543</v>
      </c>
      <c r="I14" s="5">
        <v>0</v>
      </c>
    </row>
    <row r="15" spans="1:9">
      <c r="A15" s="9">
        <v>0</v>
      </c>
      <c r="B15" s="9" t="s">
        <v>59</v>
      </c>
      <c r="C15" s="9" t="s">
        <v>60</v>
      </c>
      <c r="D15" s="5">
        <v>20961.5</v>
      </c>
      <c r="E15" s="5">
        <v>1048035.75</v>
      </c>
      <c r="F15" s="5">
        <v>0</v>
      </c>
      <c r="G15" s="5">
        <v>30973</v>
      </c>
      <c r="H15" s="5">
        <v>1713</v>
      </c>
      <c r="I15" s="5">
        <v>0</v>
      </c>
    </row>
    <row r="16" spans="1:9">
      <c r="A16" s="9">
        <v>0</v>
      </c>
      <c r="B16" s="9" t="s">
        <v>59</v>
      </c>
      <c r="C16" s="9" t="s">
        <v>61</v>
      </c>
      <c r="D16" s="5">
        <v>18248</v>
      </c>
      <c r="E16" s="5">
        <v>1057226</v>
      </c>
      <c r="F16" s="5">
        <v>0</v>
      </c>
      <c r="G16" s="5">
        <v>30561</v>
      </c>
      <c r="H16" s="5">
        <v>1820</v>
      </c>
      <c r="I16" s="5">
        <v>0</v>
      </c>
    </row>
    <row r="17" spans="1:9">
      <c r="A17" s="9">
        <v>0</v>
      </c>
      <c r="B17" s="9" t="s">
        <v>59</v>
      </c>
      <c r="C17" s="9" t="s">
        <v>62</v>
      </c>
      <c r="D17" s="5">
        <v>0</v>
      </c>
      <c r="E17" s="5">
        <v>1070611</v>
      </c>
      <c r="F17" s="5">
        <v>76748</v>
      </c>
      <c r="G17" s="5">
        <v>32292.5</v>
      </c>
      <c r="H17" s="5">
        <v>1649</v>
      </c>
      <c r="I17" s="5">
        <v>0</v>
      </c>
    </row>
    <row r="18" spans="1:9">
      <c r="A18" s="9">
        <v>0</v>
      </c>
      <c r="B18" s="9" t="s">
        <v>63</v>
      </c>
      <c r="C18" s="9" t="s">
        <v>64</v>
      </c>
      <c r="D18" s="5">
        <v>0</v>
      </c>
      <c r="E18" s="5">
        <v>939670.5</v>
      </c>
      <c r="F18" s="5">
        <v>0</v>
      </c>
      <c r="G18" s="5">
        <v>29314</v>
      </c>
      <c r="H18" s="5">
        <v>1894</v>
      </c>
      <c r="I18" s="5">
        <v>0</v>
      </c>
    </row>
    <row r="19" spans="1:9">
      <c r="A19" s="8">
        <v>0</v>
      </c>
      <c r="B19" s="8" t="s">
        <v>63</v>
      </c>
      <c r="C19" s="9" t="s">
        <v>65</v>
      </c>
      <c r="D19" s="5">
        <v>0</v>
      </c>
      <c r="E19" s="5">
        <v>1069608</v>
      </c>
      <c r="F19" s="5">
        <v>0</v>
      </c>
      <c r="G19" s="5">
        <v>32897</v>
      </c>
      <c r="H19" s="5">
        <v>1839</v>
      </c>
      <c r="I19" s="5">
        <v>0</v>
      </c>
    </row>
    <row r="20" spans="1:9">
      <c r="A20" s="9">
        <v>0</v>
      </c>
      <c r="B20" s="9" t="s">
        <v>63</v>
      </c>
      <c r="C20" s="9" t="s">
        <v>66</v>
      </c>
      <c r="D20" s="5">
        <v>0</v>
      </c>
      <c r="E20" s="5">
        <v>1102876.5</v>
      </c>
      <c r="F20" s="5">
        <v>0</v>
      </c>
      <c r="G20" s="5">
        <v>31452</v>
      </c>
      <c r="H20" s="5">
        <v>1998</v>
      </c>
      <c r="I20" s="5">
        <v>0</v>
      </c>
    </row>
    <row r="21" spans="1:9">
      <c r="A21" s="9">
        <v>0</v>
      </c>
      <c r="B21" s="9" t="s">
        <v>67</v>
      </c>
      <c r="C21" s="9" t="s">
        <v>68</v>
      </c>
      <c r="D21" s="5">
        <v>0</v>
      </c>
      <c r="E21" s="5">
        <v>1001601</v>
      </c>
      <c r="F21" s="5">
        <v>22664.5</v>
      </c>
      <c r="G21" s="5">
        <v>32698</v>
      </c>
      <c r="H21" s="5">
        <v>2011</v>
      </c>
      <c r="I21" s="5">
        <v>0</v>
      </c>
    </row>
    <row r="22" spans="1:9">
      <c r="A22" s="9">
        <v>0</v>
      </c>
      <c r="B22" s="9" t="s">
        <v>67</v>
      </c>
      <c r="C22" s="9" t="s">
        <v>69</v>
      </c>
      <c r="D22" s="5">
        <v>0</v>
      </c>
      <c r="E22" s="5">
        <v>1049805</v>
      </c>
      <c r="F22" s="5">
        <v>0</v>
      </c>
      <c r="G22" s="5">
        <v>34262</v>
      </c>
      <c r="H22" s="5">
        <v>1372</v>
      </c>
      <c r="I22" s="5">
        <v>0</v>
      </c>
    </row>
    <row r="23" spans="1:9">
      <c r="A23" s="9">
        <v>0</v>
      </c>
      <c r="B23" s="9" t="s">
        <v>67</v>
      </c>
      <c r="C23" s="9" t="s">
        <v>70</v>
      </c>
      <c r="D23" s="5">
        <v>0</v>
      </c>
      <c r="E23" s="5">
        <v>1047811</v>
      </c>
      <c r="F23" s="5">
        <v>0</v>
      </c>
      <c r="G23" s="5">
        <v>34027</v>
      </c>
      <c r="H23" s="5">
        <v>2235</v>
      </c>
      <c r="I23" s="5">
        <v>0</v>
      </c>
    </row>
    <row r="24" spans="1:9">
      <c r="A24" s="9">
        <v>0</v>
      </c>
      <c r="B24" s="9" t="s">
        <v>71</v>
      </c>
      <c r="C24" s="9" t="s">
        <v>72</v>
      </c>
      <c r="D24" s="5">
        <v>0</v>
      </c>
      <c r="E24" s="5">
        <v>985185</v>
      </c>
      <c r="F24" s="5">
        <v>0</v>
      </c>
      <c r="G24" s="5">
        <v>84902</v>
      </c>
      <c r="H24" s="5">
        <v>1537</v>
      </c>
      <c r="I24" s="5">
        <v>0</v>
      </c>
    </row>
    <row r="25" spans="1:9">
      <c r="A25" s="9">
        <v>0</v>
      </c>
      <c r="B25" s="9" t="s">
        <v>71</v>
      </c>
      <c r="C25" s="9" t="s">
        <v>73</v>
      </c>
      <c r="D25" s="5">
        <v>0</v>
      </c>
      <c r="E25" s="5">
        <v>1070545</v>
      </c>
      <c r="F25" s="5">
        <v>0</v>
      </c>
      <c r="G25" s="5">
        <v>88490</v>
      </c>
      <c r="H25" s="5">
        <v>1772</v>
      </c>
      <c r="I25" s="5">
        <v>0</v>
      </c>
    </row>
    <row r="26" spans="1:9">
      <c r="A26" s="9">
        <v>0</v>
      </c>
      <c r="B26" s="9" t="s">
        <v>71</v>
      </c>
      <c r="C26" s="9" t="s">
        <v>74</v>
      </c>
      <c r="D26" s="5">
        <v>0</v>
      </c>
      <c r="E26" s="5">
        <v>1040884</v>
      </c>
      <c r="F26" s="5">
        <v>0</v>
      </c>
      <c r="G26" s="5">
        <v>91066</v>
      </c>
      <c r="H26" s="5">
        <v>1890</v>
      </c>
      <c r="I26" s="5">
        <v>0</v>
      </c>
    </row>
    <row r="27" spans="1:9">
      <c r="A27" s="9">
        <v>0</v>
      </c>
      <c r="B27" s="9" t="s">
        <v>75</v>
      </c>
      <c r="C27" s="9" t="s">
        <v>76</v>
      </c>
      <c r="D27" s="5">
        <v>0</v>
      </c>
      <c r="E27" s="5">
        <v>960224.5</v>
      </c>
      <c r="F27" s="5">
        <v>0</v>
      </c>
      <c r="G27" s="5">
        <v>242386</v>
      </c>
      <c r="H27" s="5">
        <v>2143.5</v>
      </c>
      <c r="I27" s="5">
        <v>0</v>
      </c>
    </row>
    <row r="28" spans="1:9">
      <c r="A28" s="9">
        <v>0</v>
      </c>
      <c r="B28" s="9" t="s">
        <v>75</v>
      </c>
      <c r="C28" s="9" t="s">
        <v>77</v>
      </c>
      <c r="D28" s="5">
        <v>0</v>
      </c>
      <c r="E28" s="5">
        <v>1030915</v>
      </c>
      <c r="F28" s="5">
        <v>0</v>
      </c>
      <c r="G28" s="5">
        <v>266518</v>
      </c>
      <c r="H28" s="5">
        <v>2097</v>
      </c>
      <c r="I28" s="5">
        <v>0</v>
      </c>
    </row>
    <row r="29" spans="1:9">
      <c r="A29" s="9">
        <v>0</v>
      </c>
      <c r="B29" s="9" t="s">
        <v>75</v>
      </c>
      <c r="C29" s="9" t="s">
        <v>78</v>
      </c>
      <c r="D29" s="5">
        <v>0</v>
      </c>
      <c r="E29" s="5">
        <v>1068926</v>
      </c>
      <c r="F29" s="5">
        <v>0</v>
      </c>
      <c r="G29" s="5">
        <v>273265.5</v>
      </c>
      <c r="H29" s="5">
        <v>2629</v>
      </c>
      <c r="I29" s="5">
        <v>0</v>
      </c>
    </row>
    <row r="30" spans="1:9">
      <c r="A30" s="9">
        <v>0</v>
      </c>
      <c r="B30" s="9" t="s">
        <v>79</v>
      </c>
      <c r="C30" s="9" t="s">
        <v>80</v>
      </c>
      <c r="D30" s="5">
        <v>5840</v>
      </c>
      <c r="E30" s="5">
        <v>1084175.5</v>
      </c>
      <c r="F30" s="5">
        <v>0</v>
      </c>
      <c r="G30" s="5">
        <v>503299</v>
      </c>
      <c r="H30" s="5">
        <v>5951</v>
      </c>
      <c r="I30" s="5">
        <v>0</v>
      </c>
    </row>
    <row r="31" spans="1:9">
      <c r="A31" s="9">
        <v>0</v>
      </c>
      <c r="B31" s="9" t="s">
        <v>79</v>
      </c>
      <c r="C31" s="9" t="s">
        <v>81</v>
      </c>
      <c r="D31" s="5">
        <v>0</v>
      </c>
      <c r="E31" s="5">
        <v>1096753.5</v>
      </c>
      <c r="F31" s="5">
        <v>0</v>
      </c>
      <c r="G31" s="5">
        <v>523397</v>
      </c>
      <c r="H31" s="5">
        <v>6505.5</v>
      </c>
      <c r="I31" s="5">
        <v>0</v>
      </c>
    </row>
    <row r="32" spans="1:9">
      <c r="A32" s="9">
        <v>0</v>
      </c>
      <c r="B32" s="9" t="s">
        <v>79</v>
      </c>
      <c r="C32" s="9" t="s">
        <v>82</v>
      </c>
      <c r="D32" s="5">
        <v>0</v>
      </c>
      <c r="E32" s="5">
        <v>972647</v>
      </c>
      <c r="F32" s="5">
        <v>0</v>
      </c>
      <c r="G32" s="5">
        <v>467899</v>
      </c>
      <c r="H32" s="5">
        <v>5758.5</v>
      </c>
      <c r="I32" s="5">
        <v>0</v>
      </c>
    </row>
    <row r="33" spans="1:9">
      <c r="A33" s="9">
        <v>0</v>
      </c>
      <c r="B33" s="9" t="s">
        <v>83</v>
      </c>
      <c r="C33" s="9" t="s">
        <v>83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9">
        <v>0</v>
      </c>
      <c r="B34" s="9" t="s">
        <v>38</v>
      </c>
      <c r="C34" s="9" t="s">
        <v>84</v>
      </c>
      <c r="D34" s="5">
        <v>126893</v>
      </c>
      <c r="E34" s="5">
        <v>1172430.5</v>
      </c>
      <c r="F34" s="5">
        <v>65420</v>
      </c>
      <c r="G34" s="5">
        <v>65445.0078125</v>
      </c>
      <c r="H34" s="5">
        <v>49435.5078125</v>
      </c>
      <c r="I34" s="5">
        <v>61095</v>
      </c>
    </row>
    <row r="35" spans="1:9">
      <c r="A35" s="9">
        <v>0</v>
      </c>
      <c r="B35" s="9" t="s">
        <v>40</v>
      </c>
      <c r="C35" s="9" t="s">
        <v>85</v>
      </c>
      <c r="D35" s="5">
        <v>198618</v>
      </c>
      <c r="E35" s="5">
        <v>1208695</v>
      </c>
      <c r="F35" s="5">
        <v>145865</v>
      </c>
      <c r="G35" s="5">
        <v>88590</v>
      </c>
      <c r="H35" s="5">
        <v>96875</v>
      </c>
      <c r="I35" s="5">
        <v>138453</v>
      </c>
    </row>
    <row r="36" spans="1:9">
      <c r="A36" s="9">
        <v>0</v>
      </c>
      <c r="B36" s="9" t="s">
        <v>42</v>
      </c>
      <c r="C36" s="9" t="s">
        <v>86</v>
      </c>
      <c r="D36" s="5">
        <v>251039.5</v>
      </c>
      <c r="E36" s="5">
        <v>852863</v>
      </c>
      <c r="F36" s="5">
        <v>212058.5</v>
      </c>
      <c r="G36" s="5">
        <v>131006.5</v>
      </c>
      <c r="H36" s="5">
        <v>150015</v>
      </c>
      <c r="I36" s="5">
        <v>206196</v>
      </c>
    </row>
    <row r="37" spans="1:9">
      <c r="A37" s="9">
        <v>0</v>
      </c>
      <c r="B37" s="9" t="s">
        <v>44</v>
      </c>
      <c r="C37" s="9" t="s">
        <v>87</v>
      </c>
      <c r="D37" s="5">
        <v>732680</v>
      </c>
      <c r="E37" s="5">
        <v>1130590</v>
      </c>
      <c r="F37" s="5">
        <v>539680.5</v>
      </c>
      <c r="G37" s="5">
        <v>331038</v>
      </c>
      <c r="H37" s="5">
        <v>366162</v>
      </c>
      <c r="I37" s="5">
        <v>528893</v>
      </c>
    </row>
    <row r="38" spans="1:9">
      <c r="A38" s="9">
        <v>0</v>
      </c>
      <c r="B38" s="9" t="s">
        <v>46</v>
      </c>
      <c r="C38" s="9" t="s">
        <v>88</v>
      </c>
      <c r="D38" s="5">
        <v>1439386</v>
      </c>
      <c r="E38" s="5">
        <v>1115396.5</v>
      </c>
      <c r="F38" s="5">
        <v>1082924</v>
      </c>
      <c r="G38" s="5">
        <v>682241</v>
      </c>
      <c r="H38" s="5">
        <v>739294.5</v>
      </c>
      <c r="I38" s="5">
        <v>1093351</v>
      </c>
    </row>
    <row r="39" spans="1:9">
      <c r="A39" s="9">
        <v>0</v>
      </c>
      <c r="B39" s="9" t="s">
        <v>48</v>
      </c>
      <c r="C39" s="9" t="s">
        <v>89</v>
      </c>
      <c r="D39" s="5">
        <v>2234793</v>
      </c>
      <c r="E39" s="5">
        <v>874767</v>
      </c>
      <c r="F39" s="5">
        <v>1795081</v>
      </c>
      <c r="G39" s="5">
        <v>1157484.5</v>
      </c>
      <c r="H39" s="5">
        <v>1250513</v>
      </c>
      <c r="I39" s="5">
        <v>1841479.5</v>
      </c>
    </row>
    <row r="40" spans="1:9">
      <c r="A40" s="9">
        <v>0</v>
      </c>
      <c r="B40" s="9" t="s">
        <v>50</v>
      </c>
      <c r="C40" s="9" t="s">
        <v>90</v>
      </c>
      <c r="D40" s="5">
        <v>4426442.5</v>
      </c>
      <c r="E40" s="5">
        <v>878787.5</v>
      </c>
      <c r="F40" s="5">
        <v>3538187</v>
      </c>
      <c r="G40" s="5">
        <v>2258683</v>
      </c>
      <c r="H40" s="5">
        <v>2418494</v>
      </c>
      <c r="I40" s="5">
        <v>3648441</v>
      </c>
    </row>
    <row r="41" spans="1:9">
      <c r="A41" s="9">
        <v>0</v>
      </c>
      <c r="B41" s="9" t="s">
        <v>52</v>
      </c>
      <c r="C41" s="9" t="s">
        <v>91</v>
      </c>
      <c r="D41" s="5">
        <v>10328285</v>
      </c>
      <c r="E41" s="5">
        <v>998775</v>
      </c>
      <c r="F41" s="5">
        <v>8183371.5</v>
      </c>
      <c r="G41" s="5">
        <v>5217526</v>
      </c>
      <c r="H41" s="5">
        <v>5566119.5</v>
      </c>
      <c r="I41" s="5">
        <v>8510262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12" sqref="G12:G32"/>
    </sheetView>
  </sheetViews>
  <sheetFormatPr baseColWidth="10" defaultRowHeight="14" x14ac:dyDescent="0"/>
  <sheetData>
    <row r="1" spans="1:7">
      <c r="A1" s="6" t="s">
        <v>32</v>
      </c>
      <c r="B1" t="s">
        <v>33</v>
      </c>
      <c r="C1" t="s">
        <v>34</v>
      </c>
      <c r="D1" s="7" t="s">
        <v>35</v>
      </c>
      <c r="E1" s="7" t="s">
        <v>27</v>
      </c>
      <c r="F1" s="7" t="s">
        <v>110</v>
      </c>
      <c r="G1" s="7" t="s">
        <v>111</v>
      </c>
    </row>
    <row r="2" spans="1:7">
      <c r="A2" s="9">
        <v>0</v>
      </c>
      <c r="B2" s="9" t="s">
        <v>37</v>
      </c>
      <c r="C2" s="9" t="s">
        <v>37</v>
      </c>
      <c r="D2" s="5">
        <v>0</v>
      </c>
      <c r="E2" s="5">
        <v>0</v>
      </c>
      <c r="F2" s="5">
        <v>0</v>
      </c>
      <c r="G2" s="5">
        <v>0</v>
      </c>
    </row>
    <row r="3" spans="1:7">
      <c r="A3" s="9">
        <v>0</v>
      </c>
      <c r="B3" s="9" t="s">
        <v>113</v>
      </c>
      <c r="C3" s="9" t="s">
        <v>114</v>
      </c>
      <c r="D3" s="5">
        <v>836886</v>
      </c>
      <c r="E3" s="5">
        <v>59758</v>
      </c>
      <c r="F3" s="5">
        <v>92110.5</v>
      </c>
      <c r="G3" s="5">
        <v>126962</v>
      </c>
    </row>
    <row r="4" spans="1:7">
      <c r="A4" s="9">
        <v>0</v>
      </c>
      <c r="B4" s="9" t="s">
        <v>115</v>
      </c>
      <c r="C4" s="9" t="s">
        <v>115</v>
      </c>
      <c r="D4" s="5">
        <v>1136988</v>
      </c>
      <c r="E4" s="5">
        <v>88571</v>
      </c>
      <c r="F4" s="5">
        <v>243915.5</v>
      </c>
      <c r="G4" s="5">
        <v>335130</v>
      </c>
    </row>
    <row r="5" spans="1:7">
      <c r="A5" s="9">
        <v>0</v>
      </c>
      <c r="B5" s="9" t="s">
        <v>116</v>
      </c>
      <c r="C5" s="9" t="s">
        <v>116</v>
      </c>
      <c r="D5" s="5">
        <v>866177</v>
      </c>
      <c r="E5" s="5">
        <v>135642</v>
      </c>
      <c r="F5" s="5">
        <v>415190</v>
      </c>
      <c r="G5" s="5">
        <v>569181</v>
      </c>
    </row>
    <row r="6" spans="1:7">
      <c r="A6" s="9">
        <v>0</v>
      </c>
      <c r="B6" s="9" t="s">
        <v>117</v>
      </c>
      <c r="C6" s="9" t="s">
        <v>117</v>
      </c>
      <c r="D6" s="5">
        <v>855016</v>
      </c>
      <c r="E6" s="5">
        <v>259330.5</v>
      </c>
      <c r="F6" s="5">
        <v>804279</v>
      </c>
      <c r="G6" s="5">
        <v>1119026</v>
      </c>
    </row>
    <row r="7" spans="1:7">
      <c r="A7" s="9">
        <v>0</v>
      </c>
      <c r="B7" s="9" t="s">
        <v>118</v>
      </c>
      <c r="C7" s="9" t="s">
        <v>118</v>
      </c>
      <c r="D7" s="5">
        <v>1119272</v>
      </c>
      <c r="E7" s="5">
        <v>674593</v>
      </c>
      <c r="F7" s="5">
        <v>2080214</v>
      </c>
      <c r="G7" s="5">
        <v>2909585</v>
      </c>
    </row>
    <row r="8" spans="1:7">
      <c r="A8" s="9">
        <v>0</v>
      </c>
      <c r="B8" s="9" t="s">
        <v>119</v>
      </c>
      <c r="C8" s="9" t="s">
        <v>119</v>
      </c>
      <c r="D8" s="5">
        <v>983632</v>
      </c>
      <c r="E8" s="5">
        <v>1420849.5</v>
      </c>
      <c r="F8" s="5">
        <v>4417107.5</v>
      </c>
      <c r="G8" s="5">
        <v>6236813.5</v>
      </c>
    </row>
    <row r="9" spans="1:7">
      <c r="A9" s="9">
        <v>0</v>
      </c>
      <c r="B9" s="9" t="s">
        <v>120</v>
      </c>
      <c r="C9" s="9" t="s">
        <v>120</v>
      </c>
      <c r="D9" s="5">
        <v>1123513</v>
      </c>
      <c r="E9" s="5">
        <v>2798885</v>
      </c>
      <c r="F9" s="5">
        <v>8719275</v>
      </c>
      <c r="G9" s="5">
        <v>12222466</v>
      </c>
    </row>
    <row r="10" spans="1:7">
      <c r="A10" s="9">
        <v>0</v>
      </c>
      <c r="B10" s="9" t="s">
        <v>121</v>
      </c>
      <c r="C10" s="9" t="s">
        <v>121</v>
      </c>
      <c r="D10" s="5">
        <v>980872</v>
      </c>
      <c r="E10" s="5">
        <v>5007550</v>
      </c>
      <c r="F10" s="5">
        <v>15819124</v>
      </c>
      <c r="G10" s="5">
        <v>21324560</v>
      </c>
    </row>
    <row r="11" spans="1:7">
      <c r="A11" s="9">
        <v>0</v>
      </c>
      <c r="B11" s="9" t="s">
        <v>54</v>
      </c>
      <c r="C11" s="9" t="s">
        <v>54</v>
      </c>
      <c r="D11" s="5">
        <v>0</v>
      </c>
      <c r="E11" s="5">
        <v>0</v>
      </c>
      <c r="F11" s="5">
        <v>0</v>
      </c>
      <c r="G11" s="5">
        <v>0</v>
      </c>
    </row>
    <row r="12" spans="1:7">
      <c r="A12" s="9">
        <v>0</v>
      </c>
      <c r="B12" s="9" t="s">
        <v>122</v>
      </c>
      <c r="C12" s="9" t="s">
        <v>122</v>
      </c>
      <c r="D12" s="5">
        <v>736797</v>
      </c>
      <c r="E12" s="5">
        <v>69440</v>
      </c>
      <c r="F12" s="5">
        <v>15541</v>
      </c>
      <c r="G12" s="5">
        <v>54160</v>
      </c>
    </row>
    <row r="13" spans="1:7">
      <c r="A13" s="9">
        <v>0</v>
      </c>
      <c r="B13" s="9" t="s">
        <v>123</v>
      </c>
      <c r="C13" s="9" t="s">
        <v>123</v>
      </c>
      <c r="D13" s="5">
        <v>852496.5</v>
      </c>
      <c r="E13" s="5">
        <v>29636.0078125</v>
      </c>
      <c r="F13" s="5">
        <v>4336</v>
      </c>
      <c r="G13" s="5">
        <v>11615</v>
      </c>
    </row>
    <row r="14" spans="1:7">
      <c r="A14" s="9">
        <v>0</v>
      </c>
      <c r="B14" s="9" t="s">
        <v>124</v>
      </c>
      <c r="C14" s="9" t="s">
        <v>124</v>
      </c>
      <c r="D14" s="5">
        <v>984396.5</v>
      </c>
      <c r="E14" s="5">
        <v>24467</v>
      </c>
      <c r="F14" s="5">
        <v>3365.5</v>
      </c>
      <c r="G14" s="5">
        <v>9048</v>
      </c>
    </row>
    <row r="15" spans="1:7">
      <c r="A15" s="9">
        <v>0</v>
      </c>
      <c r="B15" s="9" t="s">
        <v>60</v>
      </c>
      <c r="C15" s="9" t="s">
        <v>60</v>
      </c>
      <c r="D15" s="5">
        <v>837124</v>
      </c>
      <c r="E15" s="5">
        <v>29914.5</v>
      </c>
      <c r="F15" s="5">
        <v>1451</v>
      </c>
      <c r="G15" s="5">
        <v>3913.5</v>
      </c>
    </row>
    <row r="16" spans="1:7">
      <c r="A16" s="9">
        <v>0</v>
      </c>
      <c r="B16" s="9" t="s">
        <v>61</v>
      </c>
      <c r="C16" s="9" t="s">
        <v>61</v>
      </c>
      <c r="D16" s="5">
        <v>842874.5</v>
      </c>
      <c r="E16" s="5">
        <v>28635</v>
      </c>
      <c r="F16" s="5">
        <v>1114</v>
      </c>
      <c r="G16" s="5">
        <v>2827</v>
      </c>
    </row>
    <row r="17" spans="1:7">
      <c r="A17" s="9">
        <v>0</v>
      </c>
      <c r="B17" s="9" t="s">
        <v>62</v>
      </c>
      <c r="C17" s="9" t="s">
        <v>62</v>
      </c>
      <c r="D17" s="5">
        <v>957008.5</v>
      </c>
      <c r="E17" s="5">
        <v>29198</v>
      </c>
      <c r="F17" s="5">
        <v>1046</v>
      </c>
      <c r="G17" s="5">
        <v>3768</v>
      </c>
    </row>
    <row r="18" spans="1:7">
      <c r="A18" s="9">
        <v>0</v>
      </c>
      <c r="B18" s="9" t="s">
        <v>64</v>
      </c>
      <c r="C18" s="9" t="s">
        <v>64</v>
      </c>
      <c r="D18" s="5">
        <v>819627</v>
      </c>
      <c r="E18" s="5">
        <v>27779</v>
      </c>
      <c r="F18" s="5">
        <v>637.5</v>
      </c>
      <c r="G18" s="5">
        <v>2873.00390625</v>
      </c>
    </row>
    <row r="19" spans="1:7">
      <c r="A19" s="9">
        <v>0</v>
      </c>
      <c r="B19" s="9" t="s">
        <v>125</v>
      </c>
      <c r="C19" s="9" t="s">
        <v>125</v>
      </c>
      <c r="D19" s="5">
        <v>944827</v>
      </c>
      <c r="E19" s="5">
        <v>29080</v>
      </c>
      <c r="F19" s="5">
        <v>742</v>
      </c>
      <c r="G19" s="5">
        <v>2329</v>
      </c>
    </row>
    <row r="20" spans="1:7">
      <c r="A20" s="9">
        <v>0</v>
      </c>
      <c r="B20" s="9" t="s">
        <v>126</v>
      </c>
      <c r="C20" s="9" t="s">
        <v>126</v>
      </c>
      <c r="D20" s="5">
        <v>1022985</v>
      </c>
      <c r="E20" s="5">
        <v>31864</v>
      </c>
      <c r="F20" s="5">
        <v>828</v>
      </c>
      <c r="G20" s="5">
        <v>3580</v>
      </c>
    </row>
    <row r="21" spans="1:7">
      <c r="A21" s="9">
        <v>0</v>
      </c>
      <c r="B21" s="9" t="s">
        <v>68</v>
      </c>
      <c r="C21" s="9" t="s">
        <v>68</v>
      </c>
      <c r="D21" s="5">
        <v>1041031</v>
      </c>
      <c r="E21" s="5">
        <v>34446</v>
      </c>
      <c r="F21" s="5">
        <v>1057.5</v>
      </c>
      <c r="G21" s="5">
        <v>2336.5</v>
      </c>
    </row>
    <row r="22" spans="1:7">
      <c r="A22" s="9">
        <v>0</v>
      </c>
      <c r="B22" s="9" t="s">
        <v>127</v>
      </c>
      <c r="C22" s="9" t="s">
        <v>127</v>
      </c>
      <c r="D22" s="5">
        <v>818480.5</v>
      </c>
      <c r="E22" s="5">
        <v>28640</v>
      </c>
      <c r="F22" s="5">
        <v>526.5</v>
      </c>
      <c r="G22" s="5">
        <v>1349</v>
      </c>
    </row>
    <row r="23" spans="1:7">
      <c r="A23" s="9">
        <v>0</v>
      </c>
      <c r="B23" s="9" t="s">
        <v>128</v>
      </c>
      <c r="C23" s="9" t="s">
        <v>128</v>
      </c>
      <c r="D23" s="5">
        <v>933715</v>
      </c>
      <c r="E23" s="5">
        <v>30512.5</v>
      </c>
      <c r="F23" s="5">
        <v>582.5</v>
      </c>
      <c r="G23" s="5">
        <v>2390</v>
      </c>
    </row>
    <row r="24" spans="1:7">
      <c r="A24" s="9">
        <v>0</v>
      </c>
      <c r="B24" s="9" t="s">
        <v>72</v>
      </c>
      <c r="C24" s="9" t="s">
        <v>72</v>
      </c>
      <c r="D24" s="5">
        <v>1174642.5</v>
      </c>
      <c r="E24" s="5">
        <v>92020</v>
      </c>
      <c r="F24" s="5">
        <v>889.5</v>
      </c>
      <c r="G24" s="5">
        <v>2810.49609375</v>
      </c>
    </row>
    <row r="25" spans="1:7">
      <c r="A25" s="9">
        <v>0</v>
      </c>
      <c r="B25" s="9" t="s">
        <v>129</v>
      </c>
      <c r="C25" s="9" t="s">
        <v>129</v>
      </c>
      <c r="D25" s="5">
        <v>1176863</v>
      </c>
      <c r="E25" s="5">
        <v>91361</v>
      </c>
      <c r="F25" s="5">
        <v>780</v>
      </c>
      <c r="G25" s="5">
        <v>3620</v>
      </c>
    </row>
    <row r="26" spans="1:7">
      <c r="A26" s="9">
        <v>0</v>
      </c>
      <c r="B26" s="9" t="s">
        <v>130</v>
      </c>
      <c r="C26" s="9" t="s">
        <v>130</v>
      </c>
      <c r="D26" s="5">
        <v>880236</v>
      </c>
      <c r="E26" s="5">
        <v>75553</v>
      </c>
      <c r="F26" s="5">
        <v>570</v>
      </c>
      <c r="G26" s="5">
        <v>2991</v>
      </c>
    </row>
    <row r="27" spans="1:7">
      <c r="A27" s="9">
        <v>0</v>
      </c>
      <c r="B27" s="9" t="s">
        <v>76</v>
      </c>
      <c r="C27" s="9" t="s">
        <v>76</v>
      </c>
      <c r="D27" s="5">
        <v>1274697</v>
      </c>
      <c r="E27" s="5">
        <v>354650</v>
      </c>
      <c r="F27" s="5">
        <v>53100.5</v>
      </c>
      <c r="G27" s="5">
        <v>188572</v>
      </c>
    </row>
    <row r="28" spans="1:7">
      <c r="A28" s="9">
        <v>0</v>
      </c>
      <c r="B28" s="9" t="s">
        <v>131</v>
      </c>
      <c r="C28" s="9" t="s">
        <v>131</v>
      </c>
      <c r="D28" s="5">
        <v>891605</v>
      </c>
      <c r="E28" s="5">
        <v>230556</v>
      </c>
      <c r="F28" s="5">
        <v>29835</v>
      </c>
      <c r="G28" s="5">
        <v>116920</v>
      </c>
    </row>
    <row r="29" spans="1:7">
      <c r="A29" s="9">
        <v>0</v>
      </c>
      <c r="B29" s="9" t="s">
        <v>132</v>
      </c>
      <c r="C29" s="9" t="s">
        <v>132</v>
      </c>
      <c r="D29" s="5">
        <v>1113249</v>
      </c>
      <c r="E29" s="5">
        <v>286360</v>
      </c>
      <c r="F29" s="5">
        <v>36539</v>
      </c>
      <c r="G29" s="5">
        <v>136234</v>
      </c>
    </row>
    <row r="30" spans="1:7">
      <c r="A30" s="9">
        <v>0</v>
      </c>
      <c r="B30" s="9" t="s">
        <v>80</v>
      </c>
      <c r="C30" s="9" t="s">
        <v>80</v>
      </c>
      <c r="D30" s="5">
        <v>1200716</v>
      </c>
      <c r="E30" s="5">
        <v>517204</v>
      </c>
      <c r="F30" s="5">
        <v>48648</v>
      </c>
      <c r="G30" s="5">
        <v>182057</v>
      </c>
    </row>
    <row r="31" spans="1:7">
      <c r="A31" s="9">
        <v>0</v>
      </c>
      <c r="B31" s="9" t="s">
        <v>133</v>
      </c>
      <c r="C31" s="9" t="s">
        <v>133</v>
      </c>
      <c r="D31" s="5">
        <v>1262841</v>
      </c>
      <c r="E31" s="5">
        <v>578338.5</v>
      </c>
      <c r="F31" s="5">
        <v>58080</v>
      </c>
      <c r="G31" s="5">
        <v>207533.5</v>
      </c>
    </row>
    <row r="32" spans="1:7">
      <c r="A32" s="9">
        <v>0</v>
      </c>
      <c r="B32" s="9" t="s">
        <v>134</v>
      </c>
      <c r="C32" s="9" t="s">
        <v>134</v>
      </c>
      <c r="D32" s="5">
        <v>1109172</v>
      </c>
      <c r="E32" s="5">
        <v>474374.5</v>
      </c>
      <c r="F32" s="5">
        <v>42483</v>
      </c>
      <c r="G32" s="5">
        <v>157767</v>
      </c>
    </row>
    <row r="33" spans="1:7">
      <c r="A33" s="9">
        <v>0</v>
      </c>
      <c r="B33" s="9" t="s">
        <v>83</v>
      </c>
      <c r="C33" s="9" t="s">
        <v>83</v>
      </c>
      <c r="D33" s="5">
        <v>0</v>
      </c>
      <c r="E33" s="5">
        <v>0</v>
      </c>
      <c r="F33" s="5">
        <v>0</v>
      </c>
      <c r="G33" s="5">
        <v>0</v>
      </c>
    </row>
    <row r="34" spans="1:7">
      <c r="A34" s="9">
        <v>0</v>
      </c>
      <c r="B34" s="9" t="s">
        <v>135</v>
      </c>
      <c r="C34" s="9" t="s">
        <v>135</v>
      </c>
      <c r="D34" s="5">
        <v>920621</v>
      </c>
      <c r="E34" s="5">
        <v>56221</v>
      </c>
      <c r="F34" s="5">
        <v>97487</v>
      </c>
      <c r="G34" s="5">
        <v>137814</v>
      </c>
    </row>
    <row r="35" spans="1:7">
      <c r="A35" s="9">
        <v>0</v>
      </c>
      <c r="B35" s="9" t="s">
        <v>136</v>
      </c>
      <c r="C35" s="9" t="s">
        <v>136</v>
      </c>
      <c r="D35" s="5">
        <v>1184259</v>
      </c>
      <c r="E35" s="5">
        <v>78999</v>
      </c>
      <c r="F35" s="5">
        <v>247722.5</v>
      </c>
      <c r="G35" s="5">
        <v>341954</v>
      </c>
    </row>
    <row r="36" spans="1:7">
      <c r="A36" s="9">
        <v>0</v>
      </c>
      <c r="B36" s="9" t="s">
        <v>137</v>
      </c>
      <c r="C36" s="9" t="s">
        <v>137</v>
      </c>
      <c r="D36" s="5">
        <v>888523</v>
      </c>
      <c r="E36" s="5">
        <v>112772</v>
      </c>
      <c r="F36" s="5">
        <v>385819</v>
      </c>
      <c r="G36" s="5">
        <v>533732</v>
      </c>
    </row>
    <row r="37" spans="1:7">
      <c r="A37" s="9">
        <v>0</v>
      </c>
      <c r="B37" s="9" t="s">
        <v>138</v>
      </c>
      <c r="C37" s="9" t="s">
        <v>138</v>
      </c>
      <c r="D37" s="5">
        <v>911350.5</v>
      </c>
      <c r="E37" s="5">
        <v>237779</v>
      </c>
      <c r="F37" s="5">
        <v>834255</v>
      </c>
      <c r="G37" s="5">
        <v>1160973</v>
      </c>
    </row>
    <row r="38" spans="1:7">
      <c r="A38" s="9">
        <v>0</v>
      </c>
      <c r="B38" s="9" t="s">
        <v>139</v>
      </c>
      <c r="C38" s="9" t="s">
        <v>139</v>
      </c>
      <c r="D38" s="5">
        <v>923779</v>
      </c>
      <c r="E38" s="5">
        <v>476038</v>
      </c>
      <c r="F38" s="5">
        <v>1684082</v>
      </c>
      <c r="G38" s="5">
        <v>2335958</v>
      </c>
    </row>
    <row r="39" spans="1:7">
      <c r="A39" s="9">
        <v>0</v>
      </c>
      <c r="B39" s="9" t="s">
        <v>140</v>
      </c>
      <c r="C39" s="9" t="s">
        <v>140</v>
      </c>
      <c r="D39" s="5">
        <v>828460</v>
      </c>
      <c r="E39" s="5">
        <v>1104515</v>
      </c>
      <c r="F39" s="5">
        <v>3723998</v>
      </c>
      <c r="G39" s="5">
        <v>5225567.5</v>
      </c>
    </row>
    <row r="40" spans="1:7">
      <c r="A40" s="9">
        <v>0</v>
      </c>
      <c r="B40" s="9" t="s">
        <v>141</v>
      </c>
      <c r="C40" s="9" t="s">
        <v>141</v>
      </c>
      <c r="D40" s="5">
        <v>1029664.5</v>
      </c>
      <c r="E40" s="5">
        <v>2444934.5</v>
      </c>
      <c r="F40" s="5">
        <v>8149120.5</v>
      </c>
      <c r="G40" s="5">
        <v>11475435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2" sqref="K2"/>
    </sheetView>
  </sheetViews>
  <sheetFormatPr baseColWidth="10" defaultColWidth="8.83203125" defaultRowHeight="14" x14ac:dyDescent="0"/>
  <cols>
    <col min="2" max="2" width="18.5" customWidth="1"/>
    <col min="3" max="3" width="13.1640625" customWidth="1"/>
    <col min="4" max="4" width="17.5" bestFit="1" customWidth="1"/>
  </cols>
  <sheetData>
    <row r="1" spans="1:11">
      <c r="A1" t="s">
        <v>12</v>
      </c>
      <c r="B1" t="s">
        <v>101</v>
      </c>
      <c r="C1" t="s">
        <v>102</v>
      </c>
      <c r="D1" t="s">
        <v>13</v>
      </c>
      <c r="E1" t="s">
        <v>104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 s="15">
        <f t="shared" ref="B2:B8" si="0">B3/2</f>
        <v>7.2031250000000003E-3</v>
      </c>
      <c r="C2" s="12">
        <f t="shared" ref="C2:C9" si="1">B2*20</f>
        <v>0.14406250000000001</v>
      </c>
      <c r="D2" s="13">
        <f>C2/RESULTS!$C$1*1000</f>
        <v>3.1270349468200567</v>
      </c>
      <c r="E2" s="13">
        <f t="shared" ref="E2:E9" si="2">D2/4</f>
        <v>0.78175873670501417</v>
      </c>
      <c r="F2">
        <v>97462</v>
      </c>
      <c r="G2">
        <v>905138</v>
      </c>
      <c r="H2">
        <f>F2/G2</f>
        <v>0.10767639851602739</v>
      </c>
      <c r="J2">
        <v>0.1028</v>
      </c>
      <c r="K2">
        <v>4.4999999999999997E-3</v>
      </c>
    </row>
    <row r="3" spans="1:11">
      <c r="A3">
        <v>2</v>
      </c>
      <c r="B3" s="15">
        <f t="shared" si="0"/>
        <v>1.4406250000000001E-2</v>
      </c>
      <c r="C3" s="12">
        <f t="shared" si="1"/>
        <v>0.28812500000000002</v>
      </c>
      <c r="D3" s="13">
        <f>C3/RESULTS!$C$1*1000</f>
        <v>6.2540698936401133</v>
      </c>
      <c r="E3" s="13">
        <f t="shared" si="2"/>
        <v>1.5635174734100283</v>
      </c>
      <c r="F3">
        <v>184788</v>
      </c>
      <c r="G3">
        <v>975069</v>
      </c>
      <c r="H3">
        <f t="shared" ref="H3:H8" si="3">F3/G3</f>
        <v>0.18951274217516914</v>
      </c>
    </row>
    <row r="4" spans="1:11">
      <c r="A4">
        <v>3</v>
      </c>
      <c r="B4" s="15">
        <f t="shared" si="0"/>
        <v>2.8812500000000001E-2</v>
      </c>
      <c r="C4" s="12">
        <f t="shared" si="1"/>
        <v>0.57625000000000004</v>
      </c>
      <c r="D4" s="13">
        <f>C4/RESULTS!$C$1*1000</f>
        <v>12.508139787280227</v>
      </c>
      <c r="E4" s="13">
        <f t="shared" si="2"/>
        <v>3.1270349468200567</v>
      </c>
      <c r="F4">
        <v>342429.5</v>
      </c>
      <c r="G4">
        <v>1019745</v>
      </c>
      <c r="H4">
        <f t="shared" si="3"/>
        <v>0.33579914586489762</v>
      </c>
    </row>
    <row r="5" spans="1:11">
      <c r="A5">
        <v>4</v>
      </c>
      <c r="B5" s="15">
        <f t="shared" si="0"/>
        <v>5.7625000000000003E-2</v>
      </c>
      <c r="C5" s="12">
        <f t="shared" si="1"/>
        <v>1.1525000000000001</v>
      </c>
      <c r="D5" s="13">
        <f>C5/RESULTS!$C$1*1000</f>
        <v>25.016279574560453</v>
      </c>
      <c r="E5" s="13">
        <f t="shared" si="2"/>
        <v>6.2540698936401133</v>
      </c>
      <c r="F5">
        <v>596307</v>
      </c>
      <c r="G5">
        <v>934430</v>
      </c>
      <c r="H5">
        <f>F5/G5</f>
        <v>0.63815053026979018</v>
      </c>
    </row>
    <row r="6" spans="1:11">
      <c r="A6">
        <v>5</v>
      </c>
      <c r="B6" s="15">
        <f t="shared" si="0"/>
        <v>0.11525000000000001</v>
      </c>
      <c r="C6" s="12">
        <f t="shared" si="1"/>
        <v>2.3050000000000002</v>
      </c>
      <c r="D6" s="13">
        <f>C6/RESULTS!$C$1*1000</f>
        <v>50.032559149120907</v>
      </c>
      <c r="E6" s="13">
        <f t="shared" si="2"/>
        <v>12.508139787280227</v>
      </c>
      <c r="F6">
        <v>1260292</v>
      </c>
      <c r="G6">
        <v>1003709.5</v>
      </c>
      <c r="H6">
        <f t="shared" si="3"/>
        <v>1.2556342248429451</v>
      </c>
    </row>
    <row r="7" spans="1:11">
      <c r="A7">
        <v>6</v>
      </c>
      <c r="B7" s="15">
        <f t="shared" si="0"/>
        <v>0.23050000000000001</v>
      </c>
      <c r="C7" s="12">
        <f t="shared" si="1"/>
        <v>4.6100000000000003</v>
      </c>
      <c r="D7" s="13">
        <f>C7/RESULTS!$C$1*1000</f>
        <v>100.06511829824181</v>
      </c>
      <c r="E7" s="13">
        <f t="shared" si="2"/>
        <v>25.016279574560453</v>
      </c>
      <c r="F7">
        <v>3054839</v>
      </c>
      <c r="G7">
        <v>1177196</v>
      </c>
      <c r="H7">
        <f t="shared" si="3"/>
        <v>2.5950130649441556</v>
      </c>
    </row>
    <row r="8" spans="1:11">
      <c r="A8">
        <v>7</v>
      </c>
      <c r="B8" s="15">
        <f t="shared" si="0"/>
        <v>0.46100000000000002</v>
      </c>
      <c r="C8" s="12">
        <f t="shared" si="1"/>
        <v>9.2200000000000006</v>
      </c>
      <c r="D8" s="13">
        <f>C8/RESULTS!$C$1*1000</f>
        <v>200.13023659648363</v>
      </c>
      <c r="E8" s="13">
        <f t="shared" si="2"/>
        <v>50.032559149120907</v>
      </c>
      <c r="F8">
        <v>5632113</v>
      </c>
      <c r="G8">
        <v>1108910.5</v>
      </c>
      <c r="H8">
        <f t="shared" si="3"/>
        <v>5.0789608358835094</v>
      </c>
    </row>
    <row r="9" spans="1:11">
      <c r="A9">
        <v>8</v>
      </c>
      <c r="B9" s="15">
        <v>0.92200000000000004</v>
      </c>
      <c r="C9" s="12">
        <f t="shared" si="1"/>
        <v>18.440000000000001</v>
      </c>
      <c r="D9" s="13">
        <f>C9/RESULTS!$C$1*1000</f>
        <v>400.26047319296725</v>
      </c>
      <c r="E9" s="13">
        <f t="shared" si="2"/>
        <v>100.06511829824181</v>
      </c>
      <c r="F9">
        <v>10170679</v>
      </c>
      <c r="G9">
        <v>985672</v>
      </c>
      <c r="H9">
        <f>F9/G9</f>
        <v>10.318522794601044</v>
      </c>
    </row>
    <row r="13" spans="1:11">
      <c r="A13" t="s">
        <v>98</v>
      </c>
    </row>
    <row r="14" spans="1:11">
      <c r="A14" t="s">
        <v>95</v>
      </c>
    </row>
    <row r="15" spans="1:11">
      <c r="A15" t="s">
        <v>96</v>
      </c>
    </row>
    <row r="16" spans="1:11">
      <c r="A16" t="s">
        <v>97</v>
      </c>
    </row>
    <row r="17" spans="1:1">
      <c r="A17" t="s">
        <v>94</v>
      </c>
    </row>
    <row r="18" spans="1:1">
      <c r="A18" t="s">
        <v>103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2" sqref="K2"/>
    </sheetView>
  </sheetViews>
  <sheetFormatPr baseColWidth="10" defaultColWidth="8.83203125" defaultRowHeight="14" x14ac:dyDescent="0"/>
  <cols>
    <col min="6" max="6" width="9.5" bestFit="1" customWidth="1"/>
  </cols>
  <sheetData>
    <row r="1" spans="1:11">
      <c r="A1" t="s">
        <v>12</v>
      </c>
      <c r="B1" t="s">
        <v>101</v>
      </c>
      <c r="C1" t="s">
        <v>92</v>
      </c>
      <c r="D1" t="s">
        <v>13</v>
      </c>
      <c r="E1" t="s">
        <v>104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 s="15">
        <f t="shared" ref="B2:B8" si="0">B3/2</f>
        <v>6.8828125E-3</v>
      </c>
      <c r="C2" s="12">
        <f t="shared" ref="C2:C9" si="1">B2*20</f>
        <v>0.13765625000000001</v>
      </c>
      <c r="D2" s="13">
        <f>C2/RESULTS!$C$15*1000</f>
        <v>1.5623226648507549</v>
      </c>
      <c r="E2" s="13">
        <f t="shared" ref="E2:E9" si="2">D2/4</f>
        <v>0.39058066621268872</v>
      </c>
      <c r="F2">
        <v>86769</v>
      </c>
      <c r="G2">
        <v>905138</v>
      </c>
      <c r="H2">
        <f t="shared" ref="H2:H9" si="3">F2/G2</f>
        <v>9.5862730323994796E-2</v>
      </c>
      <c r="J2">
        <v>0.16300000000000001</v>
      </c>
      <c r="K2">
        <v>6.0000000000000002E-5</v>
      </c>
    </row>
    <row r="3" spans="1:11">
      <c r="A3">
        <v>2</v>
      </c>
      <c r="B3" s="15">
        <f t="shared" si="0"/>
        <v>1.3765625E-2</v>
      </c>
      <c r="C3" s="12">
        <f t="shared" si="1"/>
        <v>0.27531250000000002</v>
      </c>
      <c r="D3" s="13">
        <f>C3/RESULTS!$C$15*1000</f>
        <v>3.1246453297015098</v>
      </c>
      <c r="E3" s="13">
        <f t="shared" si="2"/>
        <v>0.78116133242537744</v>
      </c>
      <c r="F3">
        <v>152933.5</v>
      </c>
      <c r="G3">
        <v>975069</v>
      </c>
      <c r="H3">
        <f t="shared" si="3"/>
        <v>0.15684377208177061</v>
      </c>
    </row>
    <row r="4" spans="1:11">
      <c r="A4">
        <v>3</v>
      </c>
      <c r="B4" s="15">
        <f t="shared" si="0"/>
        <v>2.753125E-2</v>
      </c>
      <c r="C4" s="12">
        <f t="shared" si="1"/>
        <v>0.55062500000000003</v>
      </c>
      <c r="D4" s="13">
        <f>C4/RESULTS!$C$15*1000</f>
        <v>6.2492906594030195</v>
      </c>
      <c r="E4" s="13">
        <f t="shared" si="2"/>
        <v>1.5623226648507549</v>
      </c>
      <c r="F4">
        <v>283410</v>
      </c>
      <c r="G4">
        <v>1019745</v>
      </c>
      <c r="H4">
        <f t="shared" si="3"/>
        <v>0.27792242178191606</v>
      </c>
    </row>
    <row r="5" spans="1:11">
      <c r="A5">
        <v>4</v>
      </c>
      <c r="B5" s="15">
        <f t="shared" si="0"/>
        <v>5.50625E-2</v>
      </c>
      <c r="C5" s="12">
        <f t="shared" si="1"/>
        <v>1.1012500000000001</v>
      </c>
      <c r="D5" s="13">
        <f>C5/RESULTS!$C$15*1000</f>
        <v>12.498581318806039</v>
      </c>
      <c r="E5" s="13">
        <f t="shared" si="2"/>
        <v>3.1246453297015098</v>
      </c>
      <c r="F5">
        <v>506528</v>
      </c>
      <c r="G5">
        <v>934430</v>
      </c>
      <c r="H5">
        <f t="shared" si="3"/>
        <v>0.54207163725479701</v>
      </c>
    </row>
    <row r="6" spans="1:11">
      <c r="A6">
        <v>5</v>
      </c>
      <c r="B6" s="15">
        <f t="shared" si="0"/>
        <v>0.110125</v>
      </c>
      <c r="C6" s="12">
        <f t="shared" si="1"/>
        <v>2.2025000000000001</v>
      </c>
      <c r="D6" s="13">
        <f>C6/RESULTS!$C$15*1000</f>
        <v>24.997162637612078</v>
      </c>
      <c r="E6" s="13">
        <f t="shared" si="2"/>
        <v>6.2492906594030195</v>
      </c>
      <c r="F6">
        <v>1022838</v>
      </c>
      <c r="G6">
        <v>1003709.5</v>
      </c>
      <c r="H6">
        <f t="shared" si="3"/>
        <v>1.0190578050720851</v>
      </c>
    </row>
    <row r="7" spans="1:11">
      <c r="A7">
        <v>6</v>
      </c>
      <c r="B7" s="15">
        <f t="shared" si="0"/>
        <v>0.22025</v>
      </c>
      <c r="C7" s="12">
        <f t="shared" si="1"/>
        <v>4.4050000000000002</v>
      </c>
      <c r="D7" s="13">
        <f>C7/RESULTS!$C$15*1000</f>
        <v>49.994325275224156</v>
      </c>
      <c r="E7" s="13">
        <f t="shared" si="2"/>
        <v>12.498581318806039</v>
      </c>
      <c r="F7">
        <v>2309509</v>
      </c>
      <c r="G7">
        <v>1177196</v>
      </c>
      <c r="H7">
        <f t="shared" si="3"/>
        <v>1.9618729591333983</v>
      </c>
    </row>
    <row r="8" spans="1:11">
      <c r="A8">
        <v>7</v>
      </c>
      <c r="B8" s="15">
        <f t="shared" si="0"/>
        <v>0.4405</v>
      </c>
      <c r="C8" s="12">
        <f t="shared" si="1"/>
        <v>8.81</v>
      </c>
      <c r="D8" s="13">
        <f>C8/RESULTS!$C$15*1000</f>
        <v>99.988650550448313</v>
      </c>
      <c r="E8" s="13">
        <f t="shared" si="2"/>
        <v>24.997162637612078</v>
      </c>
      <c r="F8">
        <v>4392605</v>
      </c>
      <c r="G8">
        <v>1108910.5</v>
      </c>
      <c r="H8">
        <f t="shared" si="3"/>
        <v>3.9611898345267722</v>
      </c>
    </row>
    <row r="9" spans="1:11">
      <c r="A9">
        <v>8</v>
      </c>
      <c r="B9" s="15">
        <v>0.88100000000000001</v>
      </c>
      <c r="C9" s="12">
        <f t="shared" si="1"/>
        <v>17.62</v>
      </c>
      <c r="D9" s="13">
        <f>C9/RESULTS!$C$15*1000</f>
        <v>199.97730110089663</v>
      </c>
      <c r="E9" s="13">
        <f t="shared" si="2"/>
        <v>49.994325275224156</v>
      </c>
      <c r="F9">
        <v>8105408.5</v>
      </c>
      <c r="G9">
        <v>985672</v>
      </c>
      <c r="H9">
        <f t="shared" si="3"/>
        <v>8.2232309530959586</v>
      </c>
    </row>
    <row r="13" spans="1:11">
      <c r="A13" t="s">
        <v>98</v>
      </c>
    </row>
    <row r="14" spans="1:11">
      <c r="A14" t="s">
        <v>95</v>
      </c>
    </row>
    <row r="15" spans="1:11">
      <c r="A15" t="s">
        <v>96</v>
      </c>
    </row>
    <row r="16" spans="1:11">
      <c r="A16" t="s">
        <v>97</v>
      </c>
    </row>
    <row r="17" spans="1:1">
      <c r="A17" t="s">
        <v>94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3" sqref="E3"/>
    </sheetView>
  </sheetViews>
  <sheetFormatPr baseColWidth="10" defaultColWidth="8.83203125" defaultRowHeight="14" x14ac:dyDescent="0"/>
  <cols>
    <col min="2" max="2" width="19.5" customWidth="1"/>
  </cols>
  <sheetData>
    <row r="1" spans="1:11">
      <c r="A1" t="s">
        <v>12</v>
      </c>
      <c r="B1" t="s">
        <v>105</v>
      </c>
      <c r="C1" t="s">
        <v>92</v>
      </c>
      <c r="D1" t="s">
        <v>13</v>
      </c>
      <c r="E1" t="s">
        <v>106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>
        <f>B3/2</f>
        <v>9.3929687499999994E-3</v>
      </c>
      <c r="C2" s="12">
        <f>B2*20</f>
        <v>0.187859375</v>
      </c>
      <c r="D2">
        <f>C2/RESULTS!$C$28*1000</f>
        <v>3.1283825978351376</v>
      </c>
      <c r="E2">
        <f t="shared" ref="E2:E9" si="0">D2/4</f>
        <v>0.7820956494587844</v>
      </c>
      <c r="F2">
        <v>34162</v>
      </c>
      <c r="G2" s="13">
        <v>905138</v>
      </c>
      <c r="H2">
        <f t="shared" ref="H2:H9" si="1">F2/G2</f>
        <v>3.7742311117199806E-2</v>
      </c>
      <c r="J2">
        <v>5.4699999999999999E-2</v>
      </c>
      <c r="K2">
        <v>-3.0200000000000001E-2</v>
      </c>
    </row>
    <row r="3" spans="1:11">
      <c r="A3">
        <v>2</v>
      </c>
      <c r="B3">
        <f t="shared" ref="B3:B8" si="2">B4/2</f>
        <v>1.8785937499999999E-2</v>
      </c>
      <c r="C3" s="12">
        <f t="shared" ref="C3:C9" si="3">B3*20</f>
        <v>0.37571874999999999</v>
      </c>
      <c r="D3">
        <f>C3/RESULTS!$C$28*1000</f>
        <v>6.2567651956702752</v>
      </c>
      <c r="E3">
        <f t="shared" si="0"/>
        <v>1.5641912989175688</v>
      </c>
      <c r="F3">
        <v>73468</v>
      </c>
      <c r="G3" s="13">
        <v>975069</v>
      </c>
      <c r="H3">
        <f t="shared" si="1"/>
        <v>7.5346462660591196E-2</v>
      </c>
    </row>
    <row r="4" spans="1:11">
      <c r="A4">
        <v>3</v>
      </c>
      <c r="B4">
        <f t="shared" si="2"/>
        <v>3.7571874999999998E-2</v>
      </c>
      <c r="C4" s="12">
        <f t="shared" si="3"/>
        <v>0.75143749999999998</v>
      </c>
      <c r="D4">
        <f>C4/RESULTS!$C$28*1000</f>
        <v>12.51353039134055</v>
      </c>
      <c r="E4">
        <f t="shared" si="0"/>
        <v>3.1283825978351376</v>
      </c>
      <c r="F4">
        <v>156636</v>
      </c>
      <c r="G4" s="13">
        <v>1019745</v>
      </c>
      <c r="H4">
        <f t="shared" si="1"/>
        <v>0.15360310665901769</v>
      </c>
    </row>
    <row r="5" spans="1:11">
      <c r="A5">
        <v>4</v>
      </c>
      <c r="B5">
        <f t="shared" si="2"/>
        <v>7.5143749999999995E-2</v>
      </c>
      <c r="C5" s="12">
        <f t="shared" si="3"/>
        <v>1.502875</v>
      </c>
      <c r="D5">
        <f>C5/RESULTS!$C$28*1000</f>
        <v>25.027060782681101</v>
      </c>
      <c r="E5">
        <f t="shared" si="0"/>
        <v>6.2567651956702752</v>
      </c>
      <c r="F5">
        <v>308535</v>
      </c>
      <c r="G5" s="13">
        <v>934430</v>
      </c>
      <c r="H5">
        <f t="shared" si="1"/>
        <v>0.33018524662093468</v>
      </c>
    </row>
    <row r="6" spans="1:11">
      <c r="A6">
        <v>5</v>
      </c>
      <c r="B6">
        <f t="shared" si="2"/>
        <v>0.15028749999999999</v>
      </c>
      <c r="C6" s="12">
        <f t="shared" si="3"/>
        <v>3.0057499999999999</v>
      </c>
      <c r="D6">
        <f>C6/RESULTS!$C$28*1000</f>
        <v>50.054121565362202</v>
      </c>
      <c r="E6">
        <f t="shared" si="0"/>
        <v>12.51353039134055</v>
      </c>
      <c r="F6">
        <v>658085</v>
      </c>
      <c r="G6" s="13">
        <v>1003709.5</v>
      </c>
      <c r="H6">
        <f t="shared" si="1"/>
        <v>0.65565285573166343</v>
      </c>
    </row>
    <row r="7" spans="1:11">
      <c r="A7">
        <v>6</v>
      </c>
      <c r="B7">
        <f t="shared" si="2"/>
        <v>0.30057499999999998</v>
      </c>
      <c r="C7" s="12">
        <f t="shared" si="3"/>
        <v>6.0114999999999998</v>
      </c>
      <c r="D7">
        <f>C7/RESULTS!$C$28*1000</f>
        <v>100.1082431307244</v>
      </c>
      <c r="E7">
        <f t="shared" si="0"/>
        <v>25.027060782681101</v>
      </c>
      <c r="F7">
        <v>1532240</v>
      </c>
      <c r="G7" s="13">
        <v>1177196</v>
      </c>
      <c r="H7">
        <f t="shared" si="1"/>
        <v>1.3016014325566856</v>
      </c>
    </row>
    <row r="8" spans="1:11">
      <c r="A8">
        <v>7</v>
      </c>
      <c r="B8">
        <f t="shared" si="2"/>
        <v>0.60114999999999996</v>
      </c>
      <c r="C8" s="12">
        <f t="shared" si="3"/>
        <v>12.023</v>
      </c>
      <c r="D8">
        <f>C8/RESULTS!$C$28*1000</f>
        <v>200.21648626144881</v>
      </c>
      <c r="E8">
        <f t="shared" si="0"/>
        <v>50.054121565362202</v>
      </c>
      <c r="F8">
        <v>2895542</v>
      </c>
      <c r="G8" s="13">
        <v>1108910.5</v>
      </c>
      <c r="H8">
        <f t="shared" si="1"/>
        <v>2.6111593316142288</v>
      </c>
    </row>
    <row r="9" spans="1:11">
      <c r="A9">
        <v>8</v>
      </c>
      <c r="B9">
        <v>1.2022999999999999</v>
      </c>
      <c r="C9" s="12">
        <f t="shared" si="3"/>
        <v>24.045999999999999</v>
      </c>
      <c r="D9">
        <f>C9/RESULTS!$C$28*1000</f>
        <v>400.43297252289761</v>
      </c>
      <c r="E9">
        <f t="shared" si="0"/>
        <v>100.1082431307244</v>
      </c>
      <c r="F9">
        <v>5420592.5</v>
      </c>
      <c r="G9" s="13">
        <v>985672</v>
      </c>
      <c r="H9">
        <f t="shared" si="1"/>
        <v>5.4993877273575791</v>
      </c>
    </row>
    <row r="12" spans="1:11">
      <c r="A12" t="s">
        <v>98</v>
      </c>
    </row>
    <row r="13" spans="1:11">
      <c r="A13" t="s">
        <v>95</v>
      </c>
    </row>
    <row r="14" spans="1:11">
      <c r="A14" t="s">
        <v>96</v>
      </c>
    </row>
    <row r="15" spans="1:11">
      <c r="A15" t="s">
        <v>97</v>
      </c>
    </row>
    <row r="16" spans="1:11">
      <c r="A16" t="s">
        <v>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3" sqref="C3"/>
    </sheetView>
  </sheetViews>
  <sheetFormatPr baseColWidth="10" defaultColWidth="8.83203125" defaultRowHeight="14" x14ac:dyDescent="0"/>
  <cols>
    <col min="6" max="6" width="9.5" bestFit="1" customWidth="1"/>
  </cols>
  <sheetData>
    <row r="1" spans="1:11">
      <c r="A1" t="s">
        <v>12</v>
      </c>
      <c r="B1" t="s">
        <v>105</v>
      </c>
      <c r="C1" t="s">
        <v>107</v>
      </c>
      <c r="D1" t="s">
        <v>13</v>
      </c>
      <c r="E1" t="s">
        <v>108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 s="15">
        <f t="shared" ref="B2:B8" si="0">B3/2</f>
        <v>5.828125E-3</v>
      </c>
      <c r="C2" s="12">
        <f t="shared" ref="C2:C9" si="1">B2*20</f>
        <v>0.1165625</v>
      </c>
      <c r="D2">
        <f>C2/RESULTS!$C$41*1000</f>
        <v>1.5734678725701943</v>
      </c>
      <c r="E2">
        <f t="shared" ref="E2:E9" si="2">D2/4</f>
        <v>0.39336696814254857</v>
      </c>
      <c r="F2">
        <v>35889.5</v>
      </c>
      <c r="G2" s="13">
        <v>905138</v>
      </c>
      <c r="H2">
        <f t="shared" ref="H2:H9" si="3">F2/G2</f>
        <v>3.9650859868881873E-2</v>
      </c>
      <c r="J2">
        <v>0.111</v>
      </c>
      <c r="K2">
        <v>-2.52E-2</v>
      </c>
    </row>
    <row r="3" spans="1:11">
      <c r="A3">
        <v>2</v>
      </c>
      <c r="B3" s="15">
        <f t="shared" si="0"/>
        <v>1.165625E-2</v>
      </c>
      <c r="C3" s="12">
        <f t="shared" si="1"/>
        <v>0.233125</v>
      </c>
      <c r="D3">
        <f>C3/RESULTS!$C$41*1000</f>
        <v>3.1469357451403885</v>
      </c>
      <c r="E3">
        <f t="shared" si="2"/>
        <v>0.78673393628509714</v>
      </c>
      <c r="F3">
        <v>83816.5</v>
      </c>
      <c r="G3" s="13">
        <v>975069</v>
      </c>
      <c r="H3">
        <f t="shared" si="3"/>
        <v>8.5959557733862935E-2</v>
      </c>
    </row>
    <row r="4" spans="1:11">
      <c r="A4">
        <v>3</v>
      </c>
      <c r="B4" s="15">
        <f t="shared" si="0"/>
        <v>2.33125E-2</v>
      </c>
      <c r="C4" s="12">
        <f t="shared" si="1"/>
        <v>0.46625</v>
      </c>
      <c r="D4">
        <f>C4/RESULTS!$C$41*1000</f>
        <v>6.2938714902807771</v>
      </c>
      <c r="E4">
        <f t="shared" si="2"/>
        <v>1.5734678725701943</v>
      </c>
      <c r="F4">
        <v>166940</v>
      </c>
      <c r="G4" s="13">
        <v>1019745</v>
      </c>
      <c r="H4">
        <f t="shared" si="3"/>
        <v>0.16370759356505793</v>
      </c>
    </row>
    <row r="5" spans="1:11">
      <c r="A5">
        <v>4</v>
      </c>
      <c r="B5" s="15">
        <f t="shared" si="0"/>
        <v>4.6625E-2</v>
      </c>
      <c r="C5" s="12">
        <f t="shared" si="1"/>
        <v>0.9325</v>
      </c>
      <c r="D5">
        <f>C5/RESULTS!$C$41*1000</f>
        <v>12.587742980561554</v>
      </c>
      <c r="E5">
        <f t="shared" si="2"/>
        <v>3.1469357451403885</v>
      </c>
      <c r="F5">
        <v>321128</v>
      </c>
      <c r="G5" s="13">
        <v>934430</v>
      </c>
      <c r="H5">
        <f t="shared" si="3"/>
        <v>0.3436619115396552</v>
      </c>
    </row>
    <row r="6" spans="1:11">
      <c r="A6">
        <v>5</v>
      </c>
      <c r="B6" s="15">
        <f t="shared" si="0"/>
        <v>9.325E-2</v>
      </c>
      <c r="C6" s="12">
        <f t="shared" si="1"/>
        <v>1.865</v>
      </c>
      <c r="D6">
        <f>C6/RESULTS!$C$41*1000</f>
        <v>25.175485961123108</v>
      </c>
      <c r="E6">
        <f t="shared" si="2"/>
        <v>6.2938714902807771</v>
      </c>
      <c r="F6">
        <v>690091</v>
      </c>
      <c r="G6" s="13">
        <v>1003709.5</v>
      </c>
      <c r="H6">
        <f t="shared" si="3"/>
        <v>0.68754056826203203</v>
      </c>
    </row>
    <row r="7" spans="1:11">
      <c r="A7">
        <v>6</v>
      </c>
      <c r="B7" s="15">
        <f t="shared" si="0"/>
        <v>0.1865</v>
      </c>
      <c r="C7" s="12">
        <f t="shared" si="1"/>
        <v>3.73</v>
      </c>
      <c r="D7">
        <f>C7/RESULTS!$C$41*1000</f>
        <v>50.350971922246217</v>
      </c>
      <c r="E7">
        <f t="shared" si="2"/>
        <v>12.587742980561554</v>
      </c>
      <c r="F7">
        <v>1598803</v>
      </c>
      <c r="G7" s="13">
        <v>1177196</v>
      </c>
      <c r="H7">
        <f t="shared" si="3"/>
        <v>1.3581451177204136</v>
      </c>
    </row>
    <row r="8" spans="1:11">
      <c r="A8">
        <v>7</v>
      </c>
      <c r="B8" s="15">
        <f t="shared" si="0"/>
        <v>0.373</v>
      </c>
      <c r="C8" s="12">
        <f t="shared" si="1"/>
        <v>7.46</v>
      </c>
      <c r="D8">
        <f>C8/RESULTS!$C$41*1000</f>
        <v>100.70194384449243</v>
      </c>
      <c r="E8">
        <f t="shared" si="2"/>
        <v>25.175485961123108</v>
      </c>
      <c r="F8">
        <v>2897612.5</v>
      </c>
      <c r="G8" s="13">
        <v>1108910.5</v>
      </c>
      <c r="H8">
        <f t="shared" si="3"/>
        <v>2.61302647959416</v>
      </c>
    </row>
    <row r="9" spans="1:11">
      <c r="A9">
        <v>8</v>
      </c>
      <c r="B9" s="15">
        <v>0.746</v>
      </c>
      <c r="C9" s="12">
        <f t="shared" si="1"/>
        <v>14.92</v>
      </c>
      <c r="D9">
        <f>C9/RESULTS!$C$41*1000</f>
        <v>201.40388768898487</v>
      </c>
      <c r="E9">
        <f t="shared" si="2"/>
        <v>50.350971922246217</v>
      </c>
      <c r="F9">
        <v>5561108.5</v>
      </c>
      <c r="G9" s="13">
        <v>985672</v>
      </c>
      <c r="H9">
        <f t="shared" si="3"/>
        <v>5.6419463066821418</v>
      </c>
    </row>
    <row r="13" spans="1:11">
      <c r="A13" t="s">
        <v>98</v>
      </c>
    </row>
    <row r="14" spans="1:11">
      <c r="A14" t="s">
        <v>95</v>
      </c>
    </row>
    <row r="15" spans="1:11">
      <c r="A15" t="s">
        <v>96</v>
      </c>
    </row>
    <row r="16" spans="1:11">
      <c r="A16" t="s">
        <v>97</v>
      </c>
    </row>
    <row r="17" spans="1:1">
      <c r="A17" t="s">
        <v>109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2" sqref="K2"/>
    </sheetView>
  </sheetViews>
  <sheetFormatPr baseColWidth="10" defaultRowHeight="14" x14ac:dyDescent="0"/>
  <sheetData>
    <row r="1" spans="1:11">
      <c r="A1" t="s">
        <v>12</v>
      </c>
      <c r="B1" t="s">
        <v>105</v>
      </c>
      <c r="C1" t="s">
        <v>92</v>
      </c>
      <c r="D1" t="s">
        <v>13</v>
      </c>
      <c r="E1" t="s">
        <v>108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 s="15">
        <f t="shared" ref="B2:B8" si="0">B3/2</f>
        <v>6.9375000000000001E-3</v>
      </c>
      <c r="C2" s="12">
        <f t="shared" ref="C2:C9" si="1">B2*20</f>
        <v>0.13875000000000001</v>
      </c>
      <c r="D2">
        <f>C2/RESULTS!$C$54*1000</f>
        <v>1.5747361252979233</v>
      </c>
      <c r="E2">
        <f t="shared" ref="E2:E9" si="2">D2/4</f>
        <v>0.39368403132448082</v>
      </c>
      <c r="F2">
        <v>52411</v>
      </c>
      <c r="G2" s="13">
        <v>905138</v>
      </c>
      <c r="H2">
        <f t="shared" ref="H2:H9" si="3">F2/G2</f>
        <v>5.7903877640757544E-2</v>
      </c>
      <c r="J2">
        <v>0.1704</v>
      </c>
      <c r="K2">
        <v>-6.0900000000000003E-2</v>
      </c>
    </row>
    <row r="3" spans="1:11">
      <c r="A3">
        <v>2</v>
      </c>
      <c r="B3" s="15">
        <f t="shared" si="0"/>
        <v>1.3875E-2</v>
      </c>
      <c r="C3" s="12">
        <f t="shared" si="1"/>
        <v>0.27750000000000002</v>
      </c>
      <c r="D3">
        <f>C3/RESULTS!$C$54*1000</f>
        <v>3.1494722505958466</v>
      </c>
      <c r="E3">
        <f t="shared" si="2"/>
        <v>0.78736806264896164</v>
      </c>
      <c r="F3">
        <v>111138</v>
      </c>
      <c r="G3" s="13">
        <v>975069</v>
      </c>
      <c r="H3">
        <f t="shared" si="3"/>
        <v>0.11397962605723287</v>
      </c>
    </row>
    <row r="4" spans="1:11">
      <c r="A4">
        <v>3</v>
      </c>
      <c r="B4" s="15">
        <f t="shared" si="0"/>
        <v>2.775E-2</v>
      </c>
      <c r="C4" s="12">
        <f t="shared" si="1"/>
        <v>0.55500000000000005</v>
      </c>
      <c r="D4">
        <f>C4/RESULTS!$C$54*1000</f>
        <v>6.2989445011916931</v>
      </c>
      <c r="E4">
        <f t="shared" si="2"/>
        <v>1.5747361252979233</v>
      </c>
      <c r="F4">
        <v>234815</v>
      </c>
      <c r="G4" s="13">
        <v>1019745</v>
      </c>
      <c r="H4">
        <f t="shared" si="3"/>
        <v>0.23026835140157589</v>
      </c>
    </row>
    <row r="5" spans="1:11">
      <c r="A5">
        <v>4</v>
      </c>
      <c r="B5" s="15">
        <f t="shared" si="0"/>
        <v>5.5500000000000001E-2</v>
      </c>
      <c r="C5" s="12">
        <f t="shared" si="1"/>
        <v>1.1100000000000001</v>
      </c>
      <c r="D5">
        <f>C5/RESULTS!$C$54*1000</f>
        <v>12.597889002383386</v>
      </c>
      <c r="E5">
        <f t="shared" si="2"/>
        <v>3.1494722505958466</v>
      </c>
      <c r="F5">
        <v>475272</v>
      </c>
      <c r="G5" s="13">
        <v>934430</v>
      </c>
      <c r="H5">
        <f t="shared" si="3"/>
        <v>0.50862236871675781</v>
      </c>
    </row>
    <row r="6" spans="1:11">
      <c r="A6">
        <v>5</v>
      </c>
      <c r="B6" s="15">
        <f t="shared" si="0"/>
        <v>0.111</v>
      </c>
      <c r="C6" s="12">
        <f t="shared" si="1"/>
        <v>2.2200000000000002</v>
      </c>
      <c r="D6">
        <f>C6/RESULTS!$C$54*1000</f>
        <v>25.195778004766773</v>
      </c>
      <c r="E6">
        <f t="shared" si="2"/>
        <v>6.2989445011916931</v>
      </c>
      <c r="F6">
        <v>977627.5</v>
      </c>
      <c r="G6" s="13">
        <v>1003709.5</v>
      </c>
      <c r="H6">
        <f t="shared" si="3"/>
        <v>0.97401439360691511</v>
      </c>
    </row>
    <row r="7" spans="1:11">
      <c r="A7">
        <v>6</v>
      </c>
      <c r="B7" s="15">
        <f t="shared" si="0"/>
        <v>0.222</v>
      </c>
      <c r="C7" s="12">
        <f t="shared" si="1"/>
        <v>4.4400000000000004</v>
      </c>
      <c r="D7">
        <f>C7/RESULTS!$C$54*1000</f>
        <v>50.391556009533545</v>
      </c>
      <c r="E7">
        <f t="shared" si="2"/>
        <v>12.597889002383386</v>
      </c>
      <c r="F7">
        <v>2400731</v>
      </c>
      <c r="G7" s="13">
        <v>1177196</v>
      </c>
      <c r="H7">
        <f t="shared" si="3"/>
        <v>2.0393638782326819</v>
      </c>
    </row>
    <row r="8" spans="1:11">
      <c r="A8">
        <v>7</v>
      </c>
      <c r="B8" s="15">
        <f t="shared" si="0"/>
        <v>0.44400000000000001</v>
      </c>
      <c r="C8" s="12">
        <f t="shared" si="1"/>
        <v>8.8800000000000008</v>
      </c>
      <c r="D8">
        <f>C8/RESULTS!$C$54*1000</f>
        <v>100.78311201906709</v>
      </c>
      <c r="E8">
        <f t="shared" si="2"/>
        <v>25.195778004766773</v>
      </c>
      <c r="F8">
        <v>4523602.5</v>
      </c>
      <c r="G8" s="13">
        <v>1108910.5</v>
      </c>
      <c r="H8">
        <f t="shared" si="3"/>
        <v>4.0793215502964397</v>
      </c>
    </row>
    <row r="9" spans="1:11">
      <c r="A9">
        <v>8</v>
      </c>
      <c r="B9" s="15">
        <v>0.88800000000000001</v>
      </c>
      <c r="C9" s="12">
        <f t="shared" si="1"/>
        <v>17.760000000000002</v>
      </c>
      <c r="D9">
        <f>C9/RESULTS!$C$54*1000</f>
        <v>201.56622403813418</v>
      </c>
      <c r="E9">
        <f t="shared" si="2"/>
        <v>50.391556009533545</v>
      </c>
      <c r="F9">
        <v>8489735</v>
      </c>
      <c r="G9" s="13">
        <v>985672</v>
      </c>
      <c r="H9">
        <f t="shared" si="3"/>
        <v>8.6131441290814799</v>
      </c>
    </row>
    <row r="13" spans="1:11">
      <c r="A13" t="s">
        <v>98</v>
      </c>
    </row>
    <row r="14" spans="1:11">
      <c r="A14" t="s">
        <v>95</v>
      </c>
    </row>
    <row r="15" spans="1:11">
      <c r="A15" t="s">
        <v>96</v>
      </c>
    </row>
    <row r="16" spans="1:11">
      <c r="A16" t="s">
        <v>97</v>
      </c>
    </row>
    <row r="17" spans="1:1">
      <c r="A17" t="s">
        <v>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2" sqref="J2:K2"/>
    </sheetView>
  </sheetViews>
  <sheetFormatPr baseColWidth="10" defaultRowHeight="14" x14ac:dyDescent="0"/>
  <cols>
    <col min="2" max="2" width="12.6640625" customWidth="1"/>
  </cols>
  <sheetData>
    <row r="1" spans="1:11">
      <c r="A1" t="s">
        <v>12</v>
      </c>
      <c r="B1" t="s">
        <v>105</v>
      </c>
      <c r="C1" t="s">
        <v>92</v>
      </c>
      <c r="D1" t="s">
        <v>13</v>
      </c>
      <c r="E1" t="s">
        <v>108</v>
      </c>
      <c r="F1" t="s">
        <v>14</v>
      </c>
      <c r="G1" t="s">
        <v>15</v>
      </c>
      <c r="H1" t="s">
        <v>16</v>
      </c>
      <c r="J1" t="s">
        <v>17</v>
      </c>
      <c r="K1" t="s">
        <v>10</v>
      </c>
    </row>
    <row r="2" spans="1:11">
      <c r="A2">
        <v>1</v>
      </c>
      <c r="B2" s="15">
        <f t="shared" ref="B2:B8" si="0">B3/2</f>
        <v>1.2592187499999999E-2</v>
      </c>
      <c r="C2" s="12">
        <f t="shared" ref="C2:C9" si="1">B2*20</f>
        <v>0.25184374999999998</v>
      </c>
      <c r="D2">
        <f>C2/RESULTS!$C$66*1000</f>
        <v>2.8582879355351265</v>
      </c>
      <c r="E2">
        <f t="shared" ref="E2:E9" si="2">D2/4</f>
        <v>0.71457198388378163</v>
      </c>
      <c r="F2">
        <v>92110.5</v>
      </c>
      <c r="G2" s="13">
        <v>836886</v>
      </c>
      <c r="H2">
        <f t="shared" ref="H2:H9" si="3">F2/G2</f>
        <v>0.11006337780773008</v>
      </c>
      <c r="J2">
        <v>0.17599999999999999</v>
      </c>
      <c r="K2">
        <v>-1.0800000000000001E-2</v>
      </c>
    </row>
    <row r="3" spans="1:11">
      <c r="A3">
        <v>2</v>
      </c>
      <c r="B3" s="15">
        <f t="shared" si="0"/>
        <v>2.5184374999999998E-2</v>
      </c>
      <c r="C3" s="12">
        <f t="shared" si="1"/>
        <v>0.50368749999999995</v>
      </c>
      <c r="D3">
        <f>C3/RESULTS!$C$66*1000</f>
        <v>5.716575871070253</v>
      </c>
      <c r="E3">
        <f t="shared" si="2"/>
        <v>1.4291439677675633</v>
      </c>
      <c r="F3">
        <v>243915.5</v>
      </c>
      <c r="G3" s="13">
        <v>1136988</v>
      </c>
      <c r="H3">
        <f t="shared" si="3"/>
        <v>0.21452776986212696</v>
      </c>
    </row>
    <row r="4" spans="1:11">
      <c r="A4">
        <v>3</v>
      </c>
      <c r="B4" s="15">
        <f t="shared" si="0"/>
        <v>5.0368749999999997E-2</v>
      </c>
      <c r="C4" s="12">
        <f t="shared" si="1"/>
        <v>1.0073749999999999</v>
      </c>
      <c r="D4">
        <f>C4/RESULTS!$C$66*1000</f>
        <v>11.433151742140506</v>
      </c>
      <c r="E4">
        <f t="shared" si="2"/>
        <v>2.8582879355351265</v>
      </c>
      <c r="F4">
        <v>415190</v>
      </c>
      <c r="G4" s="13">
        <v>866177</v>
      </c>
      <c r="H4">
        <f t="shared" si="3"/>
        <v>0.4793362095737938</v>
      </c>
    </row>
    <row r="5" spans="1:11">
      <c r="A5">
        <v>4</v>
      </c>
      <c r="B5" s="15">
        <f t="shared" si="0"/>
        <v>0.10073749999999999</v>
      </c>
      <c r="C5" s="12">
        <f t="shared" si="1"/>
        <v>2.0147499999999998</v>
      </c>
      <c r="D5">
        <f>C5/RESULTS!$C$66*1000</f>
        <v>22.866303484281012</v>
      </c>
      <c r="E5">
        <f t="shared" si="2"/>
        <v>5.716575871070253</v>
      </c>
      <c r="F5">
        <v>804279</v>
      </c>
      <c r="G5" s="13">
        <v>855016</v>
      </c>
      <c r="H5">
        <f t="shared" si="3"/>
        <v>0.94065958999597665</v>
      </c>
    </row>
    <row r="6" spans="1:11">
      <c r="A6">
        <v>5</v>
      </c>
      <c r="B6" s="15">
        <f t="shared" si="0"/>
        <v>0.20147499999999999</v>
      </c>
      <c r="C6" s="12">
        <f t="shared" si="1"/>
        <v>4.0294999999999996</v>
      </c>
      <c r="D6">
        <f>C6/RESULTS!$C$66*1000</f>
        <v>45.732606968562024</v>
      </c>
      <c r="E6">
        <f t="shared" si="2"/>
        <v>11.433151742140506</v>
      </c>
      <c r="F6">
        <v>2080214</v>
      </c>
      <c r="G6" s="13">
        <v>1119272</v>
      </c>
      <c r="H6">
        <f t="shared" si="3"/>
        <v>1.8585419808589869</v>
      </c>
    </row>
    <row r="7" spans="1:11">
      <c r="A7">
        <v>6</v>
      </c>
      <c r="B7" s="15">
        <f t="shared" si="0"/>
        <v>0.40294999999999997</v>
      </c>
      <c r="C7" s="12">
        <f t="shared" si="1"/>
        <v>8.0589999999999993</v>
      </c>
      <c r="D7">
        <f>C7/RESULTS!$C$66*1000</f>
        <v>91.465213937124048</v>
      </c>
      <c r="E7">
        <f t="shared" si="2"/>
        <v>22.866303484281012</v>
      </c>
      <c r="F7">
        <v>4417107.5</v>
      </c>
      <c r="G7" s="13">
        <v>983632</v>
      </c>
      <c r="H7">
        <f t="shared" si="3"/>
        <v>4.4906098012264746</v>
      </c>
    </row>
    <row r="8" spans="1:11">
      <c r="A8">
        <v>7</v>
      </c>
      <c r="B8" s="15">
        <f t="shared" si="0"/>
        <v>0.80589999999999995</v>
      </c>
      <c r="C8" s="12">
        <f t="shared" si="1"/>
        <v>16.117999999999999</v>
      </c>
      <c r="D8">
        <f>C8/RESULTS!$C$66*1000</f>
        <v>182.9304278742481</v>
      </c>
      <c r="E8">
        <f t="shared" si="2"/>
        <v>45.732606968562024</v>
      </c>
      <c r="F8">
        <v>8719275</v>
      </c>
      <c r="G8" s="13">
        <v>1123513</v>
      </c>
      <c r="H8">
        <f t="shared" si="3"/>
        <v>7.7607246200088476</v>
      </c>
    </row>
    <row r="9" spans="1:11">
      <c r="A9">
        <v>8</v>
      </c>
      <c r="B9" s="15">
        <v>1.6117999999999999</v>
      </c>
      <c r="C9" s="12">
        <f t="shared" si="1"/>
        <v>32.235999999999997</v>
      </c>
      <c r="D9">
        <f>C9/RESULTS!$C$66*1000</f>
        <v>365.86085574849619</v>
      </c>
      <c r="E9">
        <f t="shared" si="2"/>
        <v>91.465213937124048</v>
      </c>
      <c r="F9">
        <v>15819124</v>
      </c>
      <c r="G9" s="13">
        <v>980872</v>
      </c>
      <c r="H9">
        <f t="shared" si="3"/>
        <v>16.12761298110253</v>
      </c>
    </row>
    <row r="13" spans="1:11">
      <c r="A13" t="s">
        <v>98</v>
      </c>
    </row>
    <row r="14" spans="1:11">
      <c r="A14" t="s">
        <v>95</v>
      </c>
    </row>
    <row r="15" spans="1:11">
      <c r="A15" t="s">
        <v>96</v>
      </c>
    </row>
    <row r="16" spans="1:11">
      <c r="A16" t="s">
        <v>97</v>
      </c>
    </row>
    <row r="17" spans="1:1">
      <c r="A17" t="s">
        <v>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RESULTS</vt:lpstr>
      <vt:lpstr>Sheet</vt:lpstr>
      <vt:lpstr>Sheet2</vt:lpstr>
      <vt:lpstr>calibration ethanol</vt:lpstr>
      <vt:lpstr>Calibration acetoin</vt:lpstr>
      <vt:lpstr>Calibration acetic acid</vt:lpstr>
      <vt:lpstr>Calibration propionic acid</vt:lpstr>
      <vt:lpstr>Calibration butyric acid</vt:lpstr>
      <vt:lpstr>Calibration isobutyric acid </vt:lpstr>
      <vt:lpstr>Calibration isovaleric acid </vt:lpstr>
      <vt:lpstr>Calibration acetic acid (2)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fmoens</dc:creator>
  <cp:lastModifiedBy>Karoline Faust</cp:lastModifiedBy>
  <dcterms:created xsi:type="dcterms:W3CDTF">2013-05-28T06:45:21Z</dcterms:created>
  <dcterms:modified xsi:type="dcterms:W3CDTF">2018-03-21T19:06:51Z</dcterms:modified>
</cp:coreProperties>
</file>