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ngl/Box Sync/Collaborations/HalomonasTD01/Docs/Experiment/"/>
    </mc:Choice>
  </mc:AlternateContent>
  <xr:revisionPtr revIDLastSave="0" documentId="13_ncr:1_{7512C5FD-688D-8545-92F7-5BE2AE9F401D}" xr6:coauthVersionLast="45" xr6:coauthVersionMax="45" xr10:uidLastSave="{00000000-0000-0000-0000-000000000000}"/>
  <bookViews>
    <workbookView xWindow="0" yWindow="0" windowWidth="28800" windowHeight="18000" activeTab="1" xr2:uid="{A4B75DD5-DC52-934C-8640-13BC55727EA2}"/>
  </bookViews>
  <sheets>
    <sheet name="media modification" sheetId="2" r:id="rId1"/>
    <sheet name="culture profi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4" i="1" l="1"/>
  <c r="Q25" i="1"/>
  <c r="Q26" i="1"/>
  <c r="Q27" i="1"/>
  <c r="Q28" i="1"/>
  <c r="Q29" i="1"/>
  <c r="Q30" i="1"/>
  <c r="Q31" i="1"/>
  <c r="Q32" i="1"/>
  <c r="Q33" i="1"/>
  <c r="Q34" i="1"/>
  <c r="Q23" i="1"/>
  <c r="P23" i="1"/>
  <c r="P24" i="1"/>
  <c r="P25" i="1"/>
  <c r="P26" i="1"/>
  <c r="P27" i="1"/>
  <c r="P28" i="1"/>
  <c r="P29" i="1"/>
  <c r="P30" i="1"/>
  <c r="P31" i="1"/>
  <c r="P32" i="1"/>
  <c r="P33" i="1"/>
  <c r="P34" i="1"/>
  <c r="O23" i="1"/>
  <c r="O24" i="1"/>
  <c r="O25" i="1"/>
  <c r="O26" i="1"/>
  <c r="O27" i="1"/>
  <c r="O28" i="1"/>
  <c r="O29" i="1"/>
  <c r="O30" i="1"/>
  <c r="O31" i="1"/>
  <c r="O32" i="1"/>
  <c r="O33" i="1"/>
  <c r="D24" i="1" l="1"/>
  <c r="C4" i="1"/>
  <c r="D25" i="1"/>
  <c r="G15" i="1"/>
  <c r="G5" i="1"/>
  <c r="G6" i="1"/>
  <c r="G7" i="1"/>
  <c r="G8" i="1"/>
  <c r="G9" i="1"/>
  <c r="G10" i="1"/>
  <c r="G11" i="1"/>
  <c r="G12" i="1"/>
  <c r="G13" i="1"/>
  <c r="G14" i="1"/>
  <c r="G4" i="1"/>
  <c r="D4" i="1"/>
  <c r="D26" i="1"/>
  <c r="D27" i="1"/>
  <c r="D28" i="1"/>
  <c r="D29" i="1"/>
  <c r="D30" i="1"/>
  <c r="D31" i="1"/>
  <c r="D32" i="1"/>
  <c r="D33" i="1"/>
  <c r="D34" i="1"/>
  <c r="D5" i="1"/>
  <c r="D6" i="1"/>
  <c r="D7" i="1"/>
  <c r="D8" i="1"/>
  <c r="D9" i="1"/>
  <c r="D10" i="1"/>
  <c r="D11" i="1"/>
  <c r="D12" i="1"/>
  <c r="D13" i="1"/>
  <c r="D14" i="1"/>
  <c r="D15" i="1"/>
  <c r="H25" i="1" l="1"/>
  <c r="H26" i="1"/>
  <c r="H27" i="1"/>
  <c r="H28" i="1"/>
  <c r="H29" i="1"/>
  <c r="H30" i="1"/>
  <c r="H31" i="1"/>
  <c r="H32" i="1"/>
  <c r="H33" i="1"/>
  <c r="H34" i="1"/>
  <c r="H24" i="1"/>
  <c r="E26" i="1"/>
  <c r="E27" i="1"/>
  <c r="E28" i="1"/>
  <c r="E29" i="1"/>
  <c r="E30" i="1"/>
  <c r="E31" i="1"/>
  <c r="E32" i="1"/>
  <c r="E33" i="1"/>
  <c r="E34" i="1"/>
  <c r="E24" i="1"/>
  <c r="E25" i="1"/>
  <c r="F5" i="1"/>
  <c r="F6" i="1"/>
  <c r="F7" i="1"/>
  <c r="F8" i="1"/>
  <c r="F9" i="1"/>
  <c r="F10" i="1"/>
  <c r="F11" i="1"/>
  <c r="F12" i="1"/>
  <c r="F13" i="1"/>
  <c r="F14" i="1"/>
  <c r="F15" i="1"/>
  <c r="F4" i="1"/>
  <c r="C5" i="1"/>
  <c r="C6" i="1"/>
  <c r="C7" i="1"/>
  <c r="C8" i="1"/>
  <c r="C9" i="1"/>
  <c r="C10" i="1"/>
  <c r="C11" i="1"/>
  <c r="C12" i="1"/>
  <c r="C13" i="1"/>
  <c r="C14" i="1"/>
  <c r="C15" i="1"/>
  <c r="I7" i="1"/>
  <c r="I5" i="1"/>
  <c r="I6" i="1"/>
  <c r="I8" i="1"/>
  <c r="I9" i="1"/>
  <c r="I10" i="1"/>
  <c r="I11" i="1"/>
  <c r="I12" i="1"/>
  <c r="I13" i="1"/>
  <c r="I14" i="1"/>
  <c r="I15" i="1"/>
  <c r="I4" i="1"/>
  <c r="I3" i="1"/>
  <c r="N9" i="1"/>
  <c r="N3" i="1"/>
  <c r="N4" i="1"/>
  <c r="N5" i="1"/>
  <c r="N6" i="1"/>
  <c r="N7" i="1"/>
  <c r="N8" i="1"/>
  <c r="N10" i="1"/>
  <c r="N11" i="1"/>
  <c r="N12" i="1"/>
  <c r="N13" i="1"/>
  <c r="N15" i="1"/>
</calcChain>
</file>

<file path=xl/sharedStrings.xml><?xml version="1.0" encoding="utf-8"?>
<sst xmlns="http://schemas.openxmlformats.org/spreadsheetml/2006/main" count="110" uniqueCount="88">
  <si>
    <t>time/h</t>
  </si>
  <si>
    <t>dry cell mass g/L</t>
  </si>
  <si>
    <t>P3HB g/L</t>
  </si>
  <si>
    <t>true cell mass g/L</t>
  </si>
  <si>
    <t>gluco uptake rate g/L/h</t>
    <phoneticPr fontId="1" type="noConversion"/>
  </si>
  <si>
    <t>Gluco-to-P3HB conversion rate %</t>
    <phoneticPr fontId="1" type="noConversion"/>
  </si>
  <si>
    <t>OD600</t>
    <phoneticPr fontId="1" type="noConversion"/>
  </si>
  <si>
    <t>time h</t>
    <phoneticPr fontId="1" type="noConversion"/>
  </si>
  <si>
    <t>total: 33.43%</t>
    <phoneticPr fontId="1" type="noConversion"/>
  </si>
  <si>
    <t>(0-4) 2</t>
    <phoneticPr fontId="1" type="noConversion"/>
  </si>
  <si>
    <t>(4-8) 6</t>
    <phoneticPr fontId="1" type="noConversion"/>
  </si>
  <si>
    <t>(8-12) 10</t>
    <phoneticPr fontId="1" type="noConversion"/>
  </si>
  <si>
    <t>(12-16) 14</t>
    <phoneticPr fontId="1" type="noConversion"/>
  </si>
  <si>
    <t>(16-20) 18</t>
    <phoneticPr fontId="1" type="noConversion"/>
  </si>
  <si>
    <t>(20-24) 22</t>
    <phoneticPr fontId="1" type="noConversion"/>
  </si>
  <si>
    <t>(24-28) 26</t>
    <phoneticPr fontId="1" type="noConversion"/>
  </si>
  <si>
    <t>(28-32) 30</t>
    <phoneticPr fontId="1" type="noConversion"/>
  </si>
  <si>
    <t>(32-36) 34</t>
    <phoneticPr fontId="1" type="noConversion"/>
  </si>
  <si>
    <t>(36-40) 38</t>
    <phoneticPr fontId="1" type="noConversion"/>
  </si>
  <si>
    <t>(40-44) 42</t>
    <phoneticPr fontId="1" type="noConversion"/>
  </si>
  <si>
    <t>(44-48) 46</t>
    <phoneticPr fontId="1" type="noConversion"/>
  </si>
  <si>
    <t>(48-52) 50</t>
    <phoneticPr fontId="1" type="noConversion"/>
  </si>
  <si>
    <t>7-L bioreactor</t>
    <phoneticPr fontId="1" type="noConversion"/>
  </si>
  <si>
    <t>time/h</t>
    <phoneticPr fontId="1" type="noConversion"/>
  </si>
  <si>
    <t>shake flask(3 replicates)</t>
    <phoneticPr fontId="1" type="noConversion"/>
  </si>
  <si>
    <t>DO600-average</t>
    <phoneticPr fontId="1" type="noConversion"/>
  </si>
  <si>
    <t>standard deviation</t>
    <phoneticPr fontId="1" type="noConversion"/>
  </si>
  <si>
    <t>FI(PHA accumulation tendency)</t>
    <phoneticPr fontId="1" type="noConversion"/>
  </si>
  <si>
    <t>glucose</t>
    <phoneticPr fontId="1" type="noConversion"/>
  </si>
  <si>
    <t>pyruvate</t>
    <phoneticPr fontId="1" type="noConversion"/>
  </si>
  <si>
    <t>acecate</t>
    <phoneticPr fontId="1" type="noConversion"/>
  </si>
  <si>
    <t>st of CDW</t>
  </si>
  <si>
    <t>PHA%</t>
    <phoneticPr fontId="1" type="noConversion"/>
  </si>
  <si>
    <t>st of PHA%</t>
    <phoneticPr fontId="1" type="noConversion"/>
  </si>
  <si>
    <t>TD01-50 h</t>
    <phoneticPr fontId="1" type="noConversion"/>
  </si>
  <si>
    <t>CDW g/L</t>
  </si>
  <si>
    <t>PHA %</t>
  </si>
  <si>
    <t>0.2</t>
  </si>
  <si>
    <t>0.3</t>
  </si>
  <si>
    <t>0.4</t>
  </si>
  <si>
    <t>0.5</t>
  </si>
  <si>
    <t>0.6</t>
  </si>
  <si>
    <t>0.7</t>
  </si>
  <si>
    <t>0.8</t>
  </si>
  <si>
    <t>0.9</t>
  </si>
  <si>
    <t>1.0</t>
  </si>
  <si>
    <t>standard deviation %</t>
    <phoneticPr fontId="1" type="noConversion"/>
  </si>
  <si>
    <t>urea conc.</t>
    <phoneticPr fontId="1" type="noConversion"/>
  </si>
  <si>
    <t>1.5</t>
  </si>
  <si>
    <t>2.0</t>
  </si>
  <si>
    <t>2.5</t>
  </si>
  <si>
    <t>3.0</t>
  </si>
  <si>
    <t>CSLP conc.</t>
    <phoneticPr fontId="1" type="noConversion"/>
  </si>
  <si>
    <t>3.3</t>
  </si>
  <si>
    <t>5.2</t>
  </si>
  <si>
    <t>7.0</t>
  </si>
  <si>
    <t>8.8</t>
  </si>
  <si>
    <t>KH2PO4 conc.</t>
    <phoneticPr fontId="1" type="noConversion"/>
  </si>
  <si>
    <t>g/L</t>
    <phoneticPr fontId="1" type="noConversion"/>
  </si>
  <si>
    <t>0.02Mg</t>
  </si>
  <si>
    <t>0.04Mg</t>
  </si>
  <si>
    <t>0.08Mg</t>
  </si>
  <si>
    <t>0.10Mg</t>
  </si>
  <si>
    <t>0.20Mg</t>
  </si>
  <si>
    <t>0.30Mg</t>
  </si>
  <si>
    <t>MgSO4 conc.</t>
    <phoneticPr fontId="1" type="noConversion"/>
  </si>
  <si>
    <t>shake flask, 3 replicates, sheets in orange are standard media formula factorial analysis</t>
    <phoneticPr fontId="1" type="noConversion"/>
  </si>
  <si>
    <t>mmol/gcdw/h</t>
    <phoneticPr fontId="1" type="noConversion"/>
  </si>
  <si>
    <t>Biomass accumulation</t>
    <phoneticPr fontId="1" type="noConversion"/>
  </si>
  <si>
    <t>PHA synthesis</t>
    <phoneticPr fontId="1" type="noConversion"/>
  </si>
  <si>
    <t>葡萄糖摄取速率</t>
  </si>
  <si>
    <t>P3HB合成速率</t>
    <phoneticPr fontId="1" type="noConversion"/>
  </si>
  <si>
    <t>mmol/h</t>
    <phoneticPr fontId="1" type="noConversion"/>
  </si>
  <si>
    <t>比生长速率2</t>
    <phoneticPr fontId="1" type="noConversion"/>
  </si>
  <si>
    <t>比生长速率1</t>
    <phoneticPr fontId="1" type="noConversion"/>
  </si>
  <si>
    <t>比PHA合成速率</t>
    <phoneticPr fontId="1" type="noConversion"/>
  </si>
  <si>
    <t>取对数</t>
    <phoneticPr fontId="1" type="noConversion"/>
  </si>
  <si>
    <t>citrate</t>
  </si>
  <si>
    <t>g/L</t>
  </si>
  <si>
    <t>CDW (g/L)</t>
  </si>
  <si>
    <t>X(gdw/L)</t>
  </si>
  <si>
    <t>PHA</t>
  </si>
  <si>
    <t>X+PHA (g/L)</t>
  </si>
  <si>
    <t>citrate (g/L)</t>
  </si>
  <si>
    <t>glucose(g/L)</t>
  </si>
  <si>
    <t>pyruvate(g/L)</t>
  </si>
  <si>
    <t>acecate(g/L)</t>
  </si>
  <si>
    <t>time(h)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</si>
</sst>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2"/>
      <color theme="1"/>
      <name val="Calibri"/>
      <family val="4"/>
      <charset val="134"/>
      <scheme val="minor"/>
    </font>
    <font>
      <sz val="13"/>
      <color rgb="FF000000"/>
      <name val="Helvetica Neue"/>
      <family val="2"/>
    </font>
    <font>
      <sz val="12"/>
      <color theme="1"/>
      <name val="Calibri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3" borderId="1" xfId="0" applyFill="1" applyBorder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5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13941-7344-8243-A78E-F83E47C7747F}">
  <dimension ref="A1:E34"/>
  <sheetViews>
    <sheetView workbookViewId="0">
      <selection activeCell="D29" sqref="D29:D34"/>
    </sheetView>
  </sheetViews>
  <sheetFormatPr baseColWidth="10" defaultRowHeight="16" x14ac:dyDescent="0.2"/>
  <cols>
    <col min="1" max="1" width="10.83203125" bestFit="1" customWidth="1"/>
    <col min="2" max="2" width="13" bestFit="1" customWidth="1"/>
    <col min="3" max="3" width="19" bestFit="1" customWidth="1"/>
    <col min="4" max="4" width="13" bestFit="1" customWidth="1"/>
    <col min="5" max="5" width="20.6640625" bestFit="1" customWidth="1"/>
  </cols>
  <sheetData>
    <row r="1" spans="1:5" x14ac:dyDescent="0.2">
      <c r="A1" t="s">
        <v>66</v>
      </c>
    </row>
    <row r="2" spans="1:5" x14ac:dyDescent="0.2">
      <c r="A2" s="9" t="s">
        <v>58</v>
      </c>
    </row>
    <row r="3" spans="1:5" x14ac:dyDescent="0.2">
      <c r="A3" s="7" t="s">
        <v>47</v>
      </c>
      <c r="B3" s="7" t="s">
        <v>35</v>
      </c>
      <c r="C3" s="8" t="s">
        <v>26</v>
      </c>
      <c r="D3" s="7" t="s">
        <v>36</v>
      </c>
      <c r="E3" s="8" t="s">
        <v>46</v>
      </c>
    </row>
    <row r="4" spans="1:5" x14ac:dyDescent="0.2">
      <c r="A4" s="3" t="s">
        <v>37</v>
      </c>
      <c r="B4" s="3">
        <v>3.0266666666666389</v>
      </c>
      <c r="C4" s="3">
        <v>0.53062506816298283</v>
      </c>
      <c r="D4" s="3">
        <v>69.966206851159441</v>
      </c>
      <c r="E4" s="3">
        <v>1.5246881804650056</v>
      </c>
    </row>
    <row r="5" spans="1:5" x14ac:dyDescent="0.2">
      <c r="A5" s="3" t="s">
        <v>38</v>
      </c>
      <c r="B5" s="3">
        <v>4.6500000000000181</v>
      </c>
      <c r="C5" s="3">
        <v>0.17296970404818066</v>
      </c>
      <c r="D5" s="3">
        <v>74.859632241356266</v>
      </c>
      <c r="E5" s="3">
        <v>1.4083940876535352</v>
      </c>
    </row>
    <row r="6" spans="1:5" x14ac:dyDescent="0.2">
      <c r="A6" s="3" t="s">
        <v>39</v>
      </c>
      <c r="B6" s="3">
        <v>7.4911111111111</v>
      </c>
      <c r="C6" s="3">
        <v>0.39602032620239097</v>
      </c>
      <c r="D6" s="3">
        <v>88.52898813074934</v>
      </c>
      <c r="E6" s="3">
        <v>1.1103032813920499</v>
      </c>
    </row>
    <row r="7" spans="1:5" x14ac:dyDescent="0.2">
      <c r="A7" s="3" t="s">
        <v>40</v>
      </c>
      <c r="B7" s="3">
        <v>10.332222222222242</v>
      </c>
      <c r="C7" s="3">
        <v>0.22941686678497825</v>
      </c>
      <c r="D7" s="3">
        <v>88.587845798205635</v>
      </c>
      <c r="E7" s="3">
        <v>2.9169675171229845</v>
      </c>
    </row>
    <row r="8" spans="1:5" x14ac:dyDescent="0.2">
      <c r="A8" s="10" t="s">
        <v>41</v>
      </c>
      <c r="B8" s="3">
        <v>11.97777777777779</v>
      </c>
      <c r="C8" s="3">
        <v>0.53711391531470964</v>
      </c>
      <c r="D8" s="3">
        <v>88.360457040879837</v>
      </c>
      <c r="E8" s="3">
        <v>3.3616273458299721</v>
      </c>
    </row>
    <row r="9" spans="1:5" x14ac:dyDescent="0.2">
      <c r="A9" s="3" t="s">
        <v>42</v>
      </c>
      <c r="B9" s="3">
        <v>12.126666666666688</v>
      </c>
      <c r="C9" s="3">
        <v>0.25417015783878771</v>
      </c>
      <c r="D9" s="3">
        <v>80.759136419019697</v>
      </c>
      <c r="E9" s="3">
        <v>1.4872623069200601</v>
      </c>
    </row>
    <row r="10" spans="1:5" x14ac:dyDescent="0.2">
      <c r="A10" s="3" t="s">
        <v>43</v>
      </c>
      <c r="B10" s="3">
        <v>12.377777777777787</v>
      </c>
      <c r="C10" s="3">
        <v>0.27535835237414114</v>
      </c>
      <c r="D10" s="3">
        <v>77.963377420854499</v>
      </c>
      <c r="E10" s="3">
        <v>0.72265844885053099</v>
      </c>
    </row>
    <row r="11" spans="1:5" x14ac:dyDescent="0.2">
      <c r="A11" s="3" t="s">
        <v>44</v>
      </c>
      <c r="B11" s="3">
        <v>12.631111111111101</v>
      </c>
      <c r="C11" s="3">
        <v>0.31096425105160641</v>
      </c>
      <c r="D11" s="3">
        <v>72.891938618811125</v>
      </c>
      <c r="E11" s="3">
        <v>0.88133131205310777</v>
      </c>
    </row>
    <row r="12" spans="1:5" x14ac:dyDescent="0.2">
      <c r="A12" s="3" t="s">
        <v>45</v>
      </c>
      <c r="B12" s="3">
        <v>12.357777777777756</v>
      </c>
      <c r="C12" s="3">
        <v>0.52933454613163167</v>
      </c>
      <c r="D12" s="3">
        <v>66.822305084918426</v>
      </c>
      <c r="E12" s="3">
        <v>1.4295038040876795</v>
      </c>
    </row>
    <row r="13" spans="1:5" x14ac:dyDescent="0.2">
      <c r="A13" s="9" t="s">
        <v>58</v>
      </c>
    </row>
    <row r="14" spans="1:5" x14ac:dyDescent="0.2">
      <c r="A14" s="7" t="s">
        <v>52</v>
      </c>
      <c r="B14" s="7" t="s">
        <v>35</v>
      </c>
      <c r="C14" s="8" t="s">
        <v>26</v>
      </c>
      <c r="D14" s="7" t="s">
        <v>36</v>
      </c>
      <c r="E14" s="8" t="s">
        <v>46</v>
      </c>
    </row>
    <row r="15" spans="1:5" x14ac:dyDescent="0.2">
      <c r="A15" s="3" t="s">
        <v>45</v>
      </c>
      <c r="B15" s="3">
        <v>10.58</v>
      </c>
      <c r="C15" s="3">
        <v>0.25</v>
      </c>
      <c r="D15" s="3">
        <v>82.15</v>
      </c>
      <c r="E15" s="3">
        <v>3.2</v>
      </c>
    </row>
    <row r="16" spans="1:5" x14ac:dyDescent="0.2">
      <c r="A16" s="10" t="s">
        <v>48</v>
      </c>
      <c r="B16" s="3">
        <v>10.6</v>
      </c>
      <c r="C16" s="3">
        <v>0.19</v>
      </c>
      <c r="D16" s="3">
        <v>84.06</v>
      </c>
      <c r="E16" s="3">
        <v>3</v>
      </c>
    </row>
    <row r="17" spans="1:5" x14ac:dyDescent="0.2">
      <c r="A17" s="3" t="s">
        <v>49</v>
      </c>
      <c r="B17" s="3">
        <v>10.87</v>
      </c>
      <c r="C17" s="3">
        <v>0.06</v>
      </c>
      <c r="D17" s="3">
        <v>74.95</v>
      </c>
      <c r="E17" s="3">
        <v>4.16</v>
      </c>
    </row>
    <row r="18" spans="1:5" x14ac:dyDescent="0.2">
      <c r="A18" s="3" t="s">
        <v>50</v>
      </c>
      <c r="B18" s="3">
        <v>11.28</v>
      </c>
      <c r="C18" s="3">
        <v>0.19</v>
      </c>
      <c r="D18" s="3">
        <v>66.430000000000007</v>
      </c>
      <c r="E18" s="3">
        <v>2.17</v>
      </c>
    </row>
    <row r="19" spans="1:5" x14ac:dyDescent="0.2">
      <c r="A19" s="3" t="s">
        <v>51</v>
      </c>
      <c r="B19" s="3">
        <v>10.98</v>
      </c>
      <c r="C19" s="3">
        <v>0.14000000000000001</v>
      </c>
      <c r="D19" s="3">
        <v>61.06</v>
      </c>
      <c r="E19" s="3">
        <v>1.41</v>
      </c>
    </row>
    <row r="20" spans="1:5" x14ac:dyDescent="0.2">
      <c r="A20" s="9" t="s">
        <v>58</v>
      </c>
    </row>
    <row r="21" spans="1:5" x14ac:dyDescent="0.2">
      <c r="A21" s="7" t="s">
        <v>57</v>
      </c>
      <c r="B21" s="7" t="s">
        <v>35</v>
      </c>
      <c r="C21" s="8" t="s">
        <v>26</v>
      </c>
      <c r="D21" s="7" t="s">
        <v>36</v>
      </c>
      <c r="E21" s="8" t="s">
        <v>46</v>
      </c>
    </row>
    <row r="22" spans="1:5" x14ac:dyDescent="0.2">
      <c r="A22" s="3" t="s">
        <v>48</v>
      </c>
      <c r="B22" s="3">
        <v>6.12</v>
      </c>
      <c r="C22" s="3">
        <v>0.14000000000000001</v>
      </c>
      <c r="D22" s="3">
        <v>80.959999999999994</v>
      </c>
      <c r="E22" s="3">
        <v>1.3227</v>
      </c>
    </row>
    <row r="23" spans="1:5" x14ac:dyDescent="0.2">
      <c r="A23" s="3" t="s">
        <v>53</v>
      </c>
      <c r="B23" s="3">
        <v>9.9499999999999993</v>
      </c>
      <c r="C23" s="3">
        <v>0.04</v>
      </c>
      <c r="D23" s="3">
        <v>76.03</v>
      </c>
      <c r="E23" s="3">
        <v>1.18</v>
      </c>
    </row>
    <row r="24" spans="1:5" x14ac:dyDescent="0.2">
      <c r="A24" s="10" t="s">
        <v>54</v>
      </c>
      <c r="B24" s="3">
        <v>11</v>
      </c>
      <c r="C24" s="3">
        <v>0.12</v>
      </c>
      <c r="D24" s="3">
        <v>73.650000000000006</v>
      </c>
      <c r="E24" s="3">
        <v>0.96</v>
      </c>
    </row>
    <row r="25" spans="1:5" x14ac:dyDescent="0.2">
      <c r="A25" s="3" t="s">
        <v>55</v>
      </c>
      <c r="B25" s="3">
        <v>10.332222222222242</v>
      </c>
      <c r="C25" s="3">
        <v>0.02</v>
      </c>
      <c r="D25" s="3">
        <v>69.3</v>
      </c>
      <c r="E25" s="3">
        <v>2.2200000000000002</v>
      </c>
    </row>
    <row r="26" spans="1:5" x14ac:dyDescent="0.2">
      <c r="A26" s="3" t="s">
        <v>56</v>
      </c>
      <c r="B26" s="3">
        <v>9.9</v>
      </c>
      <c r="C26" s="3">
        <v>0.11</v>
      </c>
      <c r="D26" s="3">
        <v>64.959999999999994</v>
      </c>
      <c r="E26" s="3">
        <v>2.67</v>
      </c>
    </row>
    <row r="27" spans="1:5" x14ac:dyDescent="0.2">
      <c r="A27" s="9" t="s">
        <v>58</v>
      </c>
    </row>
    <row r="28" spans="1:5" x14ac:dyDescent="0.2">
      <c r="A28" s="7" t="s">
        <v>65</v>
      </c>
      <c r="B28" s="7" t="s">
        <v>35</v>
      </c>
      <c r="C28" s="8" t="s">
        <v>26</v>
      </c>
      <c r="D28" s="7" t="s">
        <v>36</v>
      </c>
      <c r="E28" s="8" t="s">
        <v>46</v>
      </c>
    </row>
    <row r="29" spans="1:5" x14ac:dyDescent="0.2">
      <c r="A29" s="3" t="s">
        <v>59</v>
      </c>
      <c r="B29" s="3">
        <v>7.1876190476190613</v>
      </c>
      <c r="C29" s="3">
        <v>0.53888942656073968</v>
      </c>
      <c r="D29" s="3">
        <v>74.149648356682548</v>
      </c>
      <c r="E29" s="3">
        <v>1.8854072066093761</v>
      </c>
    </row>
    <row r="30" spans="1:5" x14ac:dyDescent="0.2">
      <c r="A30" s="3" t="s">
        <v>60</v>
      </c>
      <c r="B30" s="3">
        <v>9.8095238095238191</v>
      </c>
      <c r="C30" s="3">
        <v>0.45845248914935766</v>
      </c>
      <c r="D30" s="3">
        <v>79.694740058915542</v>
      </c>
      <c r="E30" s="3">
        <v>0.86720811325391933</v>
      </c>
    </row>
    <row r="31" spans="1:5" x14ac:dyDescent="0.2">
      <c r="A31" s="3" t="s">
        <v>61</v>
      </c>
      <c r="B31" s="3">
        <v>11.258095238095223</v>
      </c>
      <c r="C31" s="3">
        <v>0.31376869450408412</v>
      </c>
      <c r="D31" s="3">
        <v>84.577665741273833</v>
      </c>
      <c r="E31" s="3">
        <v>0.58906863035387724</v>
      </c>
    </row>
    <row r="32" spans="1:5" x14ac:dyDescent="0.2">
      <c r="A32" s="3" t="s">
        <v>62</v>
      </c>
      <c r="B32" s="3">
        <v>11.263809523809547</v>
      </c>
      <c r="C32" s="3">
        <v>0.67164265415121316</v>
      </c>
      <c r="D32" s="3">
        <v>81.356737729222047</v>
      </c>
      <c r="E32" s="3">
        <v>1.9816934748882762</v>
      </c>
    </row>
    <row r="33" spans="1:5" x14ac:dyDescent="0.2">
      <c r="A33" s="10" t="s">
        <v>63</v>
      </c>
      <c r="B33" s="3">
        <v>11.616190476190473</v>
      </c>
      <c r="C33" s="3">
        <v>0.12198657968637673</v>
      </c>
      <c r="D33" s="3">
        <v>78.107268814496322</v>
      </c>
      <c r="E33" s="3">
        <v>1.8719801168686989</v>
      </c>
    </row>
    <row r="34" spans="1:5" x14ac:dyDescent="0.2">
      <c r="A34" s="3" t="s">
        <v>64</v>
      </c>
      <c r="B34" s="3">
        <v>10.780952380952378</v>
      </c>
      <c r="C34" s="3">
        <v>1.0178390697364919</v>
      </c>
      <c r="D34" s="3">
        <v>81.389430497300935</v>
      </c>
      <c r="E34" s="3">
        <v>3.8858328187501034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8E194-915A-1E4D-9507-9EE0147B5340}">
  <dimension ref="A1:U34"/>
  <sheetViews>
    <sheetView tabSelected="1" zoomScale="107" workbookViewId="0">
      <selection activeCell="N22" sqref="N22:U34"/>
    </sheetView>
  </sheetViews>
  <sheetFormatPr baseColWidth="10" defaultRowHeight="16" x14ac:dyDescent="0.2"/>
  <cols>
    <col min="1" max="1" width="16" style="2" customWidth="1"/>
    <col min="2" max="2" width="13" style="2" bestFit="1" customWidth="1"/>
    <col min="3" max="4" width="13" style="2" customWidth="1"/>
    <col min="5" max="5" width="17" style="2" bestFit="1" customWidth="1"/>
    <col min="6" max="7" width="17" style="2" customWidth="1"/>
    <col min="8" max="8" width="13" style="2" bestFit="1" customWidth="1"/>
    <col min="9" max="9" width="14.83203125" style="2" customWidth="1"/>
    <col min="10" max="10" width="17.6640625" style="2" bestFit="1" customWidth="1"/>
    <col min="11" max="11" width="10.83203125" style="2"/>
    <col min="12" max="12" width="19.6640625" style="2" customWidth="1"/>
    <col min="13" max="13" width="20.33203125" style="2" customWidth="1"/>
    <col min="14" max="14" width="17" style="2" customWidth="1"/>
    <col min="15" max="16384" width="10.83203125" style="2"/>
  </cols>
  <sheetData>
    <row r="1" spans="1:15" ht="17" x14ac:dyDescent="0.2">
      <c r="A1" s="6" t="s">
        <v>22</v>
      </c>
      <c r="B1" s="23"/>
      <c r="C1" s="24"/>
      <c r="D1" s="18"/>
      <c r="E1" s="23"/>
      <c r="F1" s="24"/>
      <c r="G1" s="17"/>
      <c r="H1" s="1"/>
      <c r="I1" s="1" t="s">
        <v>72</v>
      </c>
      <c r="J1" s="1"/>
      <c r="K1" s="1"/>
      <c r="L1" s="1"/>
      <c r="M1" s="1"/>
      <c r="N1" s="13" t="s">
        <v>70</v>
      </c>
    </row>
    <row r="2" spans="1:15" x14ac:dyDescent="0.2">
      <c r="A2" s="8" t="s">
        <v>0</v>
      </c>
      <c r="B2" s="8" t="s">
        <v>6</v>
      </c>
      <c r="C2" s="16" t="s">
        <v>74</v>
      </c>
      <c r="D2" s="16" t="s">
        <v>76</v>
      </c>
      <c r="E2" s="8" t="s">
        <v>1</v>
      </c>
      <c r="F2" s="16" t="s">
        <v>73</v>
      </c>
      <c r="G2" s="16" t="s">
        <v>76</v>
      </c>
      <c r="H2" s="8" t="s">
        <v>2</v>
      </c>
      <c r="I2" s="16" t="s">
        <v>71</v>
      </c>
      <c r="J2" s="8" t="s">
        <v>3</v>
      </c>
      <c r="K2" s="8" t="s">
        <v>7</v>
      </c>
      <c r="L2" s="8" t="s">
        <v>4</v>
      </c>
      <c r="M2" s="8" t="s">
        <v>5</v>
      </c>
      <c r="N2" s="16" t="s">
        <v>67</v>
      </c>
    </row>
    <row r="3" spans="1:15" x14ac:dyDescent="0.2">
      <c r="A3" s="1">
        <v>4</v>
      </c>
      <c r="B3" s="1">
        <v>8.3000000000000007</v>
      </c>
      <c r="C3" s="1"/>
      <c r="D3" s="1"/>
      <c r="E3" s="1">
        <v>3.0571428571428574</v>
      </c>
      <c r="F3" s="1"/>
      <c r="G3" s="1"/>
      <c r="H3" s="1">
        <v>3.9742857142857141E-3</v>
      </c>
      <c r="I3" s="1">
        <f>(H3-0)/(A3-0)/85*1000</f>
        <v>1.1689075630252099E-2</v>
      </c>
      <c r="J3" s="1">
        <v>3.0531685714285715</v>
      </c>
      <c r="K3" s="1" t="s">
        <v>9</v>
      </c>
      <c r="L3" s="1">
        <v>0.09</v>
      </c>
      <c r="M3" s="1">
        <v>1.103968253968254</v>
      </c>
      <c r="N3" s="11">
        <f>L3/(E3-0)/180*1000</f>
        <v>0.16355140186915887</v>
      </c>
      <c r="O3" s="22" t="s">
        <v>68</v>
      </c>
    </row>
    <row r="4" spans="1:15" x14ac:dyDescent="0.2">
      <c r="A4" s="1">
        <v>8</v>
      </c>
      <c r="B4" s="1">
        <v>27.4</v>
      </c>
      <c r="C4" s="1">
        <f>(B4-B3)/B3/4</f>
        <v>0.57530120481927705</v>
      </c>
      <c r="D4" s="1">
        <f>LN(B4/B3)/($A$4-$A$3)</f>
        <v>0.29857187464786805</v>
      </c>
      <c r="E4" s="1">
        <v>9.0628571428571423</v>
      </c>
      <c r="F4" s="1">
        <f>(E4-E3)/E3/4</f>
        <v>0.49112149532710275</v>
      </c>
      <c r="G4" s="1">
        <f>LN(E4/E3)/(A4-A3)</f>
        <v>0.27167591382469664</v>
      </c>
      <c r="H4" s="1">
        <v>0.18216342857142856</v>
      </c>
      <c r="I4" s="1">
        <f t="shared" ref="I4:I15" si="0">(H4-H3)/(A4-A3)/86*1000</f>
        <v>0.51799169435215942</v>
      </c>
      <c r="J4" s="1">
        <v>8.8806937142857141</v>
      </c>
      <c r="K4" s="1" t="s">
        <v>10</v>
      </c>
      <c r="L4" s="1">
        <v>2.4502289926054779</v>
      </c>
      <c r="M4" s="1">
        <v>1.8180866298098883</v>
      </c>
      <c r="N4" s="11">
        <f t="shared" ref="N4:N13" si="1">L4/(E4-E3)/180*1000</f>
        <v>2.2665719087956369</v>
      </c>
      <c r="O4" s="22"/>
    </row>
    <row r="5" spans="1:15" x14ac:dyDescent="0.2">
      <c r="A5" s="1">
        <v>12</v>
      </c>
      <c r="B5" s="1">
        <v>60</v>
      </c>
      <c r="C5" s="1">
        <f t="shared" ref="C5:C15" si="2">(B5-B4)/B4/4</f>
        <v>0.29744525547445261</v>
      </c>
      <c r="D5" s="1">
        <f t="shared" ref="D5:D15" si="3">LN(B5/B4)/(A5-A4)</f>
        <v>0.19595038720701904</v>
      </c>
      <c r="E5" s="1">
        <v>20.448571428571427</v>
      </c>
      <c r="F5" s="1">
        <f t="shared" ref="F5:F15" si="4">(E5-E4)/E4/4</f>
        <v>0.31407629255989911</v>
      </c>
      <c r="G5" s="1">
        <f t="shared" ref="G5:G14" si="5">LN(E5/E4)/(A5-A4)</f>
        <v>0.20343214874596471</v>
      </c>
      <c r="H5" s="1">
        <v>2.4804117142857143</v>
      </c>
      <c r="I5" s="1">
        <f t="shared" si="0"/>
        <v>6.6809543189368767</v>
      </c>
      <c r="J5" s="1">
        <v>17.968159714285711</v>
      </c>
      <c r="K5" s="1" t="s">
        <v>11</v>
      </c>
      <c r="L5" s="1">
        <v>5.4646858242679208</v>
      </c>
      <c r="M5" s="1">
        <v>10.514091567295964</v>
      </c>
      <c r="N5" s="15">
        <f t="shared" si="1"/>
        <v>2.666443661639164</v>
      </c>
      <c r="O5" s="22"/>
    </row>
    <row r="6" spans="1:15" x14ac:dyDescent="0.2">
      <c r="A6" s="1">
        <v>16</v>
      </c>
      <c r="B6" s="1">
        <v>99.6</v>
      </c>
      <c r="C6" s="1">
        <f t="shared" si="2"/>
        <v>0.16499999999999998</v>
      </c>
      <c r="D6" s="1">
        <f t="shared" si="3"/>
        <v>0.12670440059211296</v>
      </c>
      <c r="E6" s="1">
        <v>37.945714285714281</v>
      </c>
      <c r="F6" s="1">
        <f t="shared" si="4"/>
        <v>0.21391644543803268</v>
      </c>
      <c r="G6" s="1">
        <f t="shared" si="5"/>
        <v>0.15456088591541328</v>
      </c>
      <c r="H6" s="1">
        <v>5.0050397142857133</v>
      </c>
      <c r="I6" s="1">
        <f t="shared" si="0"/>
        <v>7.3390348837209274</v>
      </c>
      <c r="J6" s="1">
        <v>32.940674571428566</v>
      </c>
      <c r="K6" s="1" t="s">
        <v>12</v>
      </c>
      <c r="L6" s="1">
        <v>6.2813276567335494</v>
      </c>
      <c r="M6" s="1">
        <v>10.048146418908793</v>
      </c>
      <c r="N6" s="11">
        <f t="shared" si="1"/>
        <v>1.9943978879606128</v>
      </c>
      <c r="O6" s="22"/>
    </row>
    <row r="7" spans="1:15" x14ac:dyDescent="0.2">
      <c r="A7" s="1">
        <v>20</v>
      </c>
      <c r="B7" s="1">
        <v>154.80000000000001</v>
      </c>
      <c r="C7" s="1">
        <f t="shared" si="2"/>
        <v>0.13855421686746994</v>
      </c>
      <c r="D7" s="1">
        <f t="shared" si="3"/>
        <v>0.11024294914126859</v>
      </c>
      <c r="E7" s="1">
        <v>48.737142857142857</v>
      </c>
      <c r="F7" s="1">
        <f t="shared" si="4"/>
        <v>7.1097808899932266E-2</v>
      </c>
      <c r="G7" s="1">
        <f t="shared" si="5"/>
        <v>6.2571214869701047E-2</v>
      </c>
      <c r="H7" s="1">
        <v>17.535623999999999</v>
      </c>
      <c r="I7" s="1">
        <f t="shared" si="0"/>
        <v>36.426117109634554</v>
      </c>
      <c r="J7" s="1">
        <v>31.201518857142858</v>
      </c>
      <c r="K7" s="1" t="s">
        <v>13</v>
      </c>
      <c r="L7" s="1">
        <v>8.4761453261161517</v>
      </c>
      <c r="M7" s="1">
        <v>36.958380854755575</v>
      </c>
      <c r="N7" s="12">
        <f t="shared" si="1"/>
        <v>4.3636202514350781</v>
      </c>
      <c r="O7" s="22" t="s">
        <v>69</v>
      </c>
    </row>
    <row r="8" spans="1:15" x14ac:dyDescent="0.2">
      <c r="A8" s="1">
        <v>24</v>
      </c>
      <c r="B8" s="1">
        <v>215</v>
      </c>
      <c r="C8" s="1">
        <f t="shared" si="2"/>
        <v>9.7222222222222196E-2</v>
      </c>
      <c r="D8" s="1">
        <f t="shared" si="3"/>
        <v>8.2126016743009012E-2</v>
      </c>
      <c r="E8" s="1">
        <v>60.931428571428576</v>
      </c>
      <c r="F8" s="1">
        <f t="shared" si="4"/>
        <v>6.2551295579786642E-2</v>
      </c>
      <c r="G8" s="1">
        <f t="shared" si="5"/>
        <v>5.5826920924767515E-2</v>
      </c>
      <c r="H8" s="1">
        <v>27.023088571428573</v>
      </c>
      <c r="I8" s="1">
        <f t="shared" si="0"/>
        <v>27.579838870431903</v>
      </c>
      <c r="J8" s="1">
        <v>33.908340000000003</v>
      </c>
      <c r="K8" s="1" t="s">
        <v>14</v>
      </c>
      <c r="L8" s="1">
        <v>7.1440716711088355</v>
      </c>
      <c r="M8" s="1">
        <v>33.200480790935359</v>
      </c>
      <c r="N8" s="12">
        <f t="shared" si="1"/>
        <v>3.2547447215558822</v>
      </c>
      <c r="O8" s="22"/>
    </row>
    <row r="9" spans="1:15" x14ac:dyDescent="0.2">
      <c r="A9" s="1">
        <v>28</v>
      </c>
      <c r="B9" s="1">
        <v>264</v>
      </c>
      <c r="C9" s="1">
        <f t="shared" si="2"/>
        <v>5.6976744186046514E-2</v>
      </c>
      <c r="D9" s="1">
        <f t="shared" si="3"/>
        <v>5.1327768754663362E-2</v>
      </c>
      <c r="E9" s="1">
        <v>68.457142857142856</v>
      </c>
      <c r="F9" s="1">
        <f t="shared" si="4"/>
        <v>3.0877801744349592E-2</v>
      </c>
      <c r="G9" s="1">
        <f t="shared" si="5"/>
        <v>2.9114696912815201E-2</v>
      </c>
      <c r="H9" s="1">
        <v>35.645634285714287</v>
      </c>
      <c r="I9" s="1">
        <f t="shared" si="0"/>
        <v>25.065539867109631</v>
      </c>
      <c r="J9" s="1">
        <v>32.811508571428568</v>
      </c>
      <c r="K9" s="1" t="s">
        <v>15</v>
      </c>
      <c r="L9" s="1">
        <v>6.4112198560123996</v>
      </c>
      <c r="M9" s="1">
        <v>33.622874850405992</v>
      </c>
      <c r="N9" s="14">
        <f t="shared" si="1"/>
        <v>4.7328249169078331</v>
      </c>
      <c r="O9" s="22"/>
    </row>
    <row r="10" spans="1:15" x14ac:dyDescent="0.2">
      <c r="A10" s="1">
        <v>32</v>
      </c>
      <c r="B10" s="1">
        <v>318</v>
      </c>
      <c r="C10" s="1">
        <f t="shared" si="2"/>
        <v>5.113636363636364E-2</v>
      </c>
      <c r="D10" s="1">
        <f t="shared" si="3"/>
        <v>4.6525569908465174E-2</v>
      </c>
      <c r="E10" s="1">
        <v>76.55714285714285</v>
      </c>
      <c r="F10" s="1">
        <f t="shared" si="4"/>
        <v>2.9580550918196974E-2</v>
      </c>
      <c r="G10" s="1">
        <f t="shared" si="5"/>
        <v>2.795738242489125E-2</v>
      </c>
      <c r="H10" s="1">
        <v>45.176369999999991</v>
      </c>
      <c r="I10" s="1">
        <f t="shared" si="0"/>
        <v>27.705627076411933</v>
      </c>
      <c r="J10" s="1">
        <v>31.380772857142858</v>
      </c>
      <c r="K10" s="1" t="s">
        <v>16</v>
      </c>
      <c r="L10" s="1">
        <v>5.1954343047358007</v>
      </c>
      <c r="M10" s="1">
        <v>45.861111676448978</v>
      </c>
      <c r="N10" s="14">
        <f t="shared" si="1"/>
        <v>3.5633980142220882</v>
      </c>
      <c r="O10" s="22"/>
    </row>
    <row r="11" spans="1:15" x14ac:dyDescent="0.2">
      <c r="A11" s="1">
        <v>36</v>
      </c>
      <c r="B11" s="1">
        <v>366</v>
      </c>
      <c r="C11" s="1">
        <f t="shared" si="2"/>
        <v>3.7735849056603772E-2</v>
      </c>
      <c r="D11" s="1">
        <f t="shared" si="3"/>
        <v>3.5145487655297347E-2</v>
      </c>
      <c r="E11" s="1">
        <v>85.8</v>
      </c>
      <c r="F11" s="1">
        <f t="shared" si="4"/>
        <v>3.0182869938421366E-2</v>
      </c>
      <c r="G11" s="1">
        <f t="shared" si="5"/>
        <v>2.8495394762106326E-2</v>
      </c>
      <c r="H11" s="1">
        <v>52.638300000000001</v>
      </c>
      <c r="I11" s="1">
        <f t="shared" si="0"/>
        <v>21.691656976744213</v>
      </c>
      <c r="J11" s="1">
        <v>33.161699999999996</v>
      </c>
      <c r="K11" s="1" t="s">
        <v>17</v>
      </c>
      <c r="L11" s="1">
        <v>5.8585374019652745</v>
      </c>
      <c r="M11" s="1">
        <v>31.842119833086961</v>
      </c>
      <c r="N11" s="14">
        <f t="shared" si="1"/>
        <v>3.5213602793883654</v>
      </c>
      <c r="O11" s="22"/>
    </row>
    <row r="12" spans="1:15" x14ac:dyDescent="0.2">
      <c r="A12" s="1">
        <v>40</v>
      </c>
      <c r="B12" s="1">
        <v>406</v>
      </c>
      <c r="C12" s="1">
        <f t="shared" si="2"/>
        <v>2.7322404371584699E-2</v>
      </c>
      <c r="D12" s="1">
        <f t="shared" si="3"/>
        <v>2.5929956550091577E-2</v>
      </c>
      <c r="E12" s="1">
        <v>89.765714285714282</v>
      </c>
      <c r="F12" s="1">
        <f t="shared" si="4"/>
        <v>1.1555111555111552E-2</v>
      </c>
      <c r="G12" s="1">
        <f t="shared" si="5"/>
        <v>1.1296023770627295E-2</v>
      </c>
      <c r="H12" s="1">
        <v>56.678071999999993</v>
      </c>
      <c r="I12" s="1">
        <f t="shared" si="0"/>
        <v>11.743523255813932</v>
      </c>
      <c r="J12" s="1">
        <v>33.087642285714288</v>
      </c>
      <c r="K12" s="1" t="s">
        <v>18</v>
      </c>
      <c r="L12" s="1">
        <v>3.8099802285818889</v>
      </c>
      <c r="M12" s="1">
        <v>26.507827847072807</v>
      </c>
      <c r="N12" s="14">
        <f t="shared" si="1"/>
        <v>5.3373882484936823</v>
      </c>
      <c r="O12" s="22"/>
    </row>
    <row r="13" spans="1:15" x14ac:dyDescent="0.2">
      <c r="A13" s="1">
        <v>44</v>
      </c>
      <c r="B13" s="1">
        <v>445</v>
      </c>
      <c r="C13" s="1">
        <f t="shared" si="2"/>
        <v>2.4014778325123151E-2</v>
      </c>
      <c r="D13" s="1">
        <f t="shared" si="3"/>
        <v>2.2930280641126902E-2</v>
      </c>
      <c r="E13" s="1">
        <v>96.291428571428568</v>
      </c>
      <c r="F13" s="1">
        <f t="shared" si="4"/>
        <v>1.8174294990133049E-2</v>
      </c>
      <c r="G13" s="1">
        <f t="shared" si="5"/>
        <v>1.7544051425150683E-2</v>
      </c>
      <c r="H13" s="1">
        <v>62.830157142857139</v>
      </c>
      <c r="I13" s="1">
        <f t="shared" si="0"/>
        <v>17.883968438538215</v>
      </c>
      <c r="J13" s="1">
        <v>33.461271428571429</v>
      </c>
      <c r="K13" s="1" t="s">
        <v>19</v>
      </c>
      <c r="L13" s="1">
        <v>3.6156153808558411</v>
      </c>
      <c r="M13" s="1">
        <v>42.538299119366677</v>
      </c>
      <c r="N13" s="12">
        <f t="shared" si="1"/>
        <v>3.0780924871072783</v>
      </c>
      <c r="O13" s="22"/>
    </row>
    <row r="14" spans="1:15" x14ac:dyDescent="0.2">
      <c r="A14" s="1">
        <v>48</v>
      </c>
      <c r="B14" s="1">
        <v>468</v>
      </c>
      <c r="C14" s="1">
        <f t="shared" si="2"/>
        <v>1.2921348314606741E-2</v>
      </c>
      <c r="D14" s="1">
        <f t="shared" si="3"/>
        <v>1.2598503437851618E-2</v>
      </c>
      <c r="E14" s="1">
        <v>96.69714285714285</v>
      </c>
      <c r="F14" s="1">
        <f t="shared" si="4"/>
        <v>1.0533499495578805E-3</v>
      </c>
      <c r="G14" s="1">
        <f t="shared" si="5"/>
        <v>1.051137070975915E-3</v>
      </c>
      <c r="H14" s="1">
        <v>68.065118857142849</v>
      </c>
      <c r="I14" s="1">
        <f t="shared" si="0"/>
        <v>15.217911960132879</v>
      </c>
      <c r="J14" s="1">
        <v>28.632024000000001</v>
      </c>
      <c r="K14" s="1" t="s">
        <v>20</v>
      </c>
      <c r="L14" s="1">
        <v>5.3755446230869541</v>
      </c>
      <c r="M14" s="1">
        <v>24.346192252793013</v>
      </c>
    </row>
    <row r="15" spans="1:15" x14ac:dyDescent="0.2">
      <c r="A15" s="1">
        <v>52</v>
      </c>
      <c r="B15" s="1">
        <v>474</v>
      </c>
      <c r="C15" s="1">
        <f t="shared" si="2"/>
        <v>3.205128205128205E-3</v>
      </c>
      <c r="D15" s="1">
        <f t="shared" si="3"/>
        <v>3.184756444357428E-3</v>
      </c>
      <c r="E15" s="1">
        <v>100.44857142857143</v>
      </c>
      <c r="F15" s="1">
        <f t="shared" si="4"/>
        <v>9.6989126580782539E-3</v>
      </c>
      <c r="G15" s="1">
        <f>LN(E15/E14)/(A15-A14)</f>
        <v>9.515503470580151E-3</v>
      </c>
      <c r="H15" s="1">
        <v>71.549517428571434</v>
      </c>
      <c r="I15" s="1">
        <f t="shared" si="0"/>
        <v>10.129065614617978</v>
      </c>
      <c r="J15" s="1">
        <v>28.899053999999992</v>
      </c>
      <c r="K15" s="1" t="s">
        <v>21</v>
      </c>
      <c r="L15" s="1">
        <v>4.6663071391021704</v>
      </c>
      <c r="M15" s="1">
        <v>18.667859120493979</v>
      </c>
      <c r="N15" s="2">
        <f>L15/(E15-E14)/180*1000</f>
        <v>6.9104150744087232</v>
      </c>
    </row>
    <row r="16" spans="1:15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 t="s">
        <v>8</v>
      </c>
    </row>
    <row r="17" spans="1:21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21" x14ac:dyDescent="0.2">
      <c r="A18" s="25" t="s">
        <v>24</v>
      </c>
      <c r="B18" s="25"/>
      <c r="C18" s="25"/>
      <c r="D18" s="25"/>
      <c r="E18" s="25"/>
      <c r="F18" s="25"/>
      <c r="G18" s="19"/>
    </row>
    <row r="19" spans="1:21" x14ac:dyDescent="0.2">
      <c r="A19" s="7"/>
      <c r="B19" s="7" t="s">
        <v>79</v>
      </c>
      <c r="C19" s="7" t="s">
        <v>31</v>
      </c>
      <c r="D19" s="7"/>
      <c r="E19" s="7" t="s">
        <v>32</v>
      </c>
      <c r="F19" s="7" t="s">
        <v>33</v>
      </c>
      <c r="G19" s="20"/>
    </row>
    <row r="20" spans="1:21" x14ac:dyDescent="0.2">
      <c r="A20" s="4" t="s">
        <v>34</v>
      </c>
      <c r="B20" s="4">
        <v>10.99555555555555</v>
      </c>
      <c r="C20" s="4">
        <v>0.4555528455203724</v>
      </c>
      <c r="D20" s="4"/>
      <c r="E20" s="4">
        <v>74.317968191153696</v>
      </c>
      <c r="F20" s="4">
        <v>1.260758848979038</v>
      </c>
      <c r="G20" s="21"/>
    </row>
    <row r="21" spans="1:21" x14ac:dyDescent="0.2">
      <c r="A21" s="4"/>
      <c r="B21" s="4"/>
      <c r="C21" s="4"/>
      <c r="D21" s="4"/>
      <c r="E21" s="4"/>
      <c r="F21" s="4"/>
      <c r="G21" s="21"/>
      <c r="I21" s="26" t="s">
        <v>78</v>
      </c>
      <c r="J21" s="26"/>
      <c r="K21" s="26"/>
      <c r="L21" s="26"/>
    </row>
    <row r="22" spans="1:21" x14ac:dyDescent="0.2">
      <c r="A22" s="7" t="s">
        <v>23</v>
      </c>
      <c r="B22" s="8" t="s">
        <v>25</v>
      </c>
      <c r="C22" s="8" t="s">
        <v>26</v>
      </c>
      <c r="D22" s="16" t="s">
        <v>76</v>
      </c>
      <c r="E22" s="16" t="s">
        <v>74</v>
      </c>
      <c r="F22" s="8" t="s">
        <v>27</v>
      </c>
      <c r="G22" s="8" t="s">
        <v>26</v>
      </c>
      <c r="H22" s="16" t="s">
        <v>75</v>
      </c>
      <c r="I22" s="8" t="s">
        <v>77</v>
      </c>
      <c r="J22" s="8" t="s">
        <v>28</v>
      </c>
      <c r="K22" s="8" t="s">
        <v>29</v>
      </c>
      <c r="L22" s="8" t="s">
        <v>30</v>
      </c>
      <c r="N22" s="7" t="s">
        <v>87</v>
      </c>
      <c r="O22" s="2" t="s">
        <v>82</v>
      </c>
      <c r="P22" s="2" t="s">
        <v>81</v>
      </c>
      <c r="Q22" s="2" t="s">
        <v>80</v>
      </c>
      <c r="R22" s="2" t="s">
        <v>83</v>
      </c>
      <c r="S22" s="2" t="s">
        <v>84</v>
      </c>
      <c r="T22" s="2" t="s">
        <v>85</v>
      </c>
      <c r="U22" s="2" t="s">
        <v>86</v>
      </c>
    </row>
    <row r="23" spans="1:21" x14ac:dyDescent="0.2">
      <c r="A23" s="3">
        <v>0</v>
      </c>
      <c r="B23" s="1">
        <v>0.2</v>
      </c>
      <c r="C23" s="1"/>
      <c r="D23" s="5"/>
      <c r="F23" s="1"/>
      <c r="G23" s="1"/>
      <c r="I23" s="1"/>
      <c r="J23" s="1">
        <v>28</v>
      </c>
      <c r="K23" s="1"/>
      <c r="L23" s="1"/>
      <c r="N23" s="3">
        <v>0</v>
      </c>
      <c r="O23" s="2">
        <f>B23/29.53333*10.996</f>
        <v>7.4465019691311488E-2</v>
      </c>
      <c r="P23" s="2">
        <f>F23/12726.33333*8.17113</f>
        <v>0</v>
      </c>
      <c r="Q23" s="2">
        <f>O23-P23</f>
        <v>7.4465019691311488E-2</v>
      </c>
      <c r="S23" s="2">
        <v>28</v>
      </c>
      <c r="T23" s="2">
        <v>0</v>
      </c>
      <c r="U23" s="2">
        <v>0</v>
      </c>
    </row>
    <row r="24" spans="1:21" x14ac:dyDescent="0.2">
      <c r="A24" s="3">
        <v>4.25</v>
      </c>
      <c r="B24" s="1">
        <v>1.7723333333333333</v>
      </c>
      <c r="C24" s="1">
        <v>2.6398653164297715E-2</v>
      </c>
      <c r="D24" s="1">
        <f>LN(B24/B23)/(A24-A23)</f>
        <v>0.51334937842075112</v>
      </c>
      <c r="E24" s="1">
        <f t="shared" ref="E24:E34" si="6">(B25-B24)/B24/(A25-A24)</f>
        <v>0.51829038931728444</v>
      </c>
      <c r="F24" s="1">
        <v>756.66666666666663</v>
      </c>
      <c r="G24" s="1">
        <v>352.43943530137994</v>
      </c>
      <c r="H24" s="1">
        <f t="shared" ref="H24:H34" si="7">(F25-F24)/F24/(A25-A24)</f>
        <v>0.74944933920704859</v>
      </c>
      <c r="I24" s="1">
        <v>1.0197160713354843</v>
      </c>
      <c r="J24" s="1">
        <v>26.485074999999998</v>
      </c>
      <c r="K24" s="1">
        <v>0</v>
      </c>
      <c r="L24" s="1">
        <v>0</v>
      </c>
      <c r="N24" s="3">
        <v>4.25</v>
      </c>
      <c r="O24" s="2">
        <f>B24/29.53333*10.996</f>
        <v>0.65988418283117189</v>
      </c>
      <c r="P24" s="2">
        <f>F24/12726.33333*8.17113</f>
        <v>0.48582899250525918</v>
      </c>
      <c r="Q24" s="2">
        <f t="shared" ref="Q24:Q34" si="8">O24-P24</f>
        <v>0.17405519032591271</v>
      </c>
      <c r="R24" s="2">
        <v>1.0197160713354843</v>
      </c>
      <c r="S24" s="2">
        <v>26.485074999999998</v>
      </c>
      <c r="T24" s="2">
        <v>0</v>
      </c>
      <c r="U24" s="2">
        <v>0</v>
      </c>
    </row>
    <row r="25" spans="1:21" x14ac:dyDescent="0.2">
      <c r="A25" s="3">
        <v>8.25</v>
      </c>
      <c r="B25" s="1">
        <v>5.4466666666666681</v>
      </c>
      <c r="C25" s="1">
        <v>0.5744756062899512</v>
      </c>
      <c r="D25" s="1">
        <f>LN(B25/B24)/(A25-A24)</f>
        <v>0.28067671372741393</v>
      </c>
      <c r="E25" s="1">
        <f t="shared" si="6"/>
        <v>0.26986499975158856</v>
      </c>
      <c r="F25" s="1">
        <v>3025</v>
      </c>
      <c r="G25" s="1">
        <v>178.08612148807853</v>
      </c>
      <c r="H25" s="1">
        <f t="shared" si="7"/>
        <v>0.14316936557795329</v>
      </c>
      <c r="I25" s="1">
        <v>0.96438021650863892</v>
      </c>
      <c r="J25" s="1">
        <v>23.573486599999999</v>
      </c>
      <c r="K25" s="1">
        <v>0</v>
      </c>
      <c r="L25" s="1">
        <v>0</v>
      </c>
      <c r="N25" s="3">
        <v>8.25</v>
      </c>
      <c r="O25" s="2">
        <f>B25/29.53333*10.996</f>
        <v>2.0279307029267164</v>
      </c>
      <c r="P25" s="2">
        <f>F25/12726.33333*8.17113</f>
        <v>1.9422458621080296</v>
      </c>
      <c r="Q25" s="2">
        <f t="shared" si="8"/>
        <v>8.5684840818686769E-2</v>
      </c>
      <c r="R25" s="2">
        <v>0.96438021650863892</v>
      </c>
      <c r="S25" s="2">
        <v>23.573486599999999</v>
      </c>
      <c r="T25" s="2">
        <v>0</v>
      </c>
      <c r="U25" s="2">
        <v>0</v>
      </c>
    </row>
    <row r="26" spans="1:21" x14ac:dyDescent="0.2">
      <c r="A26" s="3">
        <v>13.67</v>
      </c>
      <c r="B26" s="1">
        <v>13.413333333333332</v>
      </c>
      <c r="C26" s="1">
        <v>1.1503429440340338</v>
      </c>
      <c r="D26" s="1">
        <f t="shared" ref="D26:D34" si="9">LN(B26/B25)/(A26-A25)</f>
        <v>0.16628144582280932</v>
      </c>
      <c r="E26" s="1">
        <f t="shared" si="6"/>
        <v>0.13067242192490705</v>
      </c>
      <c r="F26" s="1">
        <v>5372.333333333333</v>
      </c>
      <c r="G26" s="1">
        <v>446.52012521522727</v>
      </c>
      <c r="H26" s="1">
        <f t="shared" si="7"/>
        <v>0.16547539659781393</v>
      </c>
      <c r="I26" s="1">
        <v>0.95414940138662852</v>
      </c>
      <c r="J26" s="1">
        <v>19.380867200000001</v>
      </c>
      <c r="K26" s="1">
        <v>0</v>
      </c>
      <c r="L26" s="1">
        <v>0</v>
      </c>
      <c r="N26" s="3">
        <v>13.67</v>
      </c>
      <c r="O26" s="2">
        <f>B26/29.53333*10.996</f>
        <v>4.9941206539639564</v>
      </c>
      <c r="P26" s="2">
        <f>F26/12726.33333*8.17113</f>
        <v>3.4493858467873397</v>
      </c>
      <c r="Q26" s="2">
        <f t="shared" si="8"/>
        <v>1.5447348071766167</v>
      </c>
      <c r="R26" s="2">
        <v>0.95414940138662852</v>
      </c>
      <c r="S26" s="2">
        <v>19.380867200000001</v>
      </c>
      <c r="T26" s="2">
        <v>0</v>
      </c>
      <c r="U26" s="2">
        <v>0</v>
      </c>
    </row>
    <row r="27" spans="1:21" x14ac:dyDescent="0.2">
      <c r="A27" s="3">
        <v>17</v>
      </c>
      <c r="B27" s="1">
        <v>19.25</v>
      </c>
      <c r="C27" s="1">
        <v>1.9445822173412983</v>
      </c>
      <c r="D27" s="1">
        <f t="shared" si="9"/>
        <v>0.10848703411724303</v>
      </c>
      <c r="E27" s="1">
        <f t="shared" si="6"/>
        <v>8.9175130047064621E-2</v>
      </c>
      <c r="F27" s="1">
        <v>8332.6666666666661</v>
      </c>
      <c r="G27" s="1">
        <v>210.14492353823084</v>
      </c>
      <c r="H27" s="1">
        <f t="shared" si="7"/>
        <v>5.7399687342834835E-2</v>
      </c>
      <c r="I27" s="1">
        <v>0.96593469988242042</v>
      </c>
      <c r="J27" s="1">
        <v>9.9788191000000008</v>
      </c>
      <c r="K27" s="1">
        <v>7.7227834242694664</v>
      </c>
      <c r="L27" s="1">
        <v>0</v>
      </c>
      <c r="N27" s="3">
        <v>17</v>
      </c>
      <c r="O27" s="2">
        <f>B27/29.53333*10.996</f>
        <v>7.1672581452887307</v>
      </c>
      <c r="P27" s="2">
        <f>F27/12726.33333*8.17113</f>
        <v>5.3501115218706907</v>
      </c>
      <c r="Q27" s="2">
        <f t="shared" si="8"/>
        <v>1.81714662341804</v>
      </c>
      <c r="R27" s="2">
        <v>0.96593469988242042</v>
      </c>
      <c r="S27" s="2">
        <v>9.9788191000000008</v>
      </c>
      <c r="T27" s="2">
        <v>7.7227834242694664</v>
      </c>
      <c r="U27" s="2">
        <v>0</v>
      </c>
    </row>
    <row r="28" spans="1:21" x14ac:dyDescent="0.2">
      <c r="A28" s="3">
        <v>20.67</v>
      </c>
      <c r="B28" s="1">
        <v>25.55</v>
      </c>
      <c r="C28" s="1">
        <v>1.5942605391424158</v>
      </c>
      <c r="D28" s="1">
        <f t="shared" si="9"/>
        <v>7.7146118778179881E-2</v>
      </c>
      <c r="E28" s="1">
        <f t="shared" si="6"/>
        <v>-2.0043220471780965E-2</v>
      </c>
      <c r="F28" s="1">
        <v>10088</v>
      </c>
      <c r="G28" s="1">
        <v>468.14314050298759</v>
      </c>
      <c r="H28" s="1">
        <f t="shared" si="7"/>
        <v>3.5276161953579466E-2</v>
      </c>
      <c r="I28" s="1">
        <v>0.97865206285585216</v>
      </c>
      <c r="J28" s="1">
        <v>6.9761575999999996</v>
      </c>
      <c r="K28" s="1">
        <v>7.1154400270712177</v>
      </c>
      <c r="L28" s="1">
        <v>0</v>
      </c>
      <c r="N28" s="3">
        <v>20.67</v>
      </c>
      <c r="O28" s="2">
        <f>B28/29.53333*10.996</f>
        <v>9.5129062655650429</v>
      </c>
      <c r="P28" s="2">
        <f>F28/12726.33333*8.17113</f>
        <v>6.4771491758498518</v>
      </c>
      <c r="Q28" s="2">
        <f t="shared" si="8"/>
        <v>3.0357570897151911</v>
      </c>
      <c r="R28" s="2">
        <v>0.97865206285585216</v>
      </c>
      <c r="S28" s="2">
        <v>6.9761575999999996</v>
      </c>
      <c r="T28" s="2">
        <v>7.1154400270712177</v>
      </c>
      <c r="U28" s="2">
        <v>0</v>
      </c>
    </row>
    <row r="29" spans="1:21" x14ac:dyDescent="0.2">
      <c r="A29" s="3">
        <v>24.25</v>
      </c>
      <c r="B29" s="1">
        <v>23.716666666666669</v>
      </c>
      <c r="C29" s="1">
        <v>1.3578987034712457</v>
      </c>
      <c r="D29" s="1">
        <f t="shared" si="9"/>
        <v>-2.0798681782670889E-2</v>
      </c>
      <c r="E29" s="1">
        <f t="shared" si="6"/>
        <v>2.5597568072041974E-2</v>
      </c>
      <c r="F29" s="1">
        <v>11362</v>
      </c>
      <c r="G29" s="1">
        <v>496.62662030946348</v>
      </c>
      <c r="H29" s="1">
        <f t="shared" si="7"/>
        <v>2.188369423839566E-2</v>
      </c>
      <c r="I29" s="1">
        <v>1.1870529224032575</v>
      </c>
      <c r="J29" s="1">
        <v>1.7376385000000001</v>
      </c>
      <c r="K29" s="1">
        <v>0.61140650547713016</v>
      </c>
      <c r="L29" s="1">
        <v>0</v>
      </c>
      <c r="N29" s="3">
        <v>24.25</v>
      </c>
      <c r="O29" s="2">
        <f>B29/29.53333*10.996</f>
        <v>8.8303102517280205</v>
      </c>
      <c r="P29" s="2">
        <f>F29/12726.33333*8.17113</f>
        <v>7.295139664552539</v>
      </c>
      <c r="Q29" s="2">
        <f t="shared" si="8"/>
        <v>1.5351705871754815</v>
      </c>
      <c r="R29" s="2">
        <v>1.1870529224032575</v>
      </c>
      <c r="S29" s="2">
        <v>1.7376385000000001</v>
      </c>
      <c r="T29" s="2">
        <v>0.61140650547713016</v>
      </c>
      <c r="U29" s="2">
        <v>0</v>
      </c>
    </row>
    <row r="30" spans="1:21" x14ac:dyDescent="0.2">
      <c r="A30" s="3">
        <v>28.67</v>
      </c>
      <c r="B30" s="1">
        <v>26.399999999999995</v>
      </c>
      <c r="C30" s="1">
        <v>0.77567175188133863</v>
      </c>
      <c r="D30" s="1">
        <f t="shared" si="9"/>
        <v>2.425022042636164E-2</v>
      </c>
      <c r="E30" s="1">
        <f t="shared" si="6"/>
        <v>1.8708626737347401E-2</v>
      </c>
      <c r="F30" s="1">
        <v>12461</v>
      </c>
      <c r="G30" s="1">
        <v>1148.2752283316051</v>
      </c>
      <c r="H30" s="1">
        <f t="shared" si="7"/>
        <v>1.736313730518942E-2</v>
      </c>
      <c r="I30" s="1">
        <v>1.22769468690812</v>
      </c>
      <c r="J30" s="1">
        <v>0.35025089999999998</v>
      </c>
      <c r="K30" s="1">
        <v>0.7514679247995113</v>
      </c>
      <c r="L30" s="1">
        <v>0.21540420297540785</v>
      </c>
      <c r="N30" s="3">
        <v>28.67</v>
      </c>
      <c r="O30" s="2">
        <f>B30/29.53333*10.996</f>
        <v>9.8293825992531136</v>
      </c>
      <c r="P30" s="2">
        <f>F30/12726.33333*8.17113</f>
        <v>8.0007688223894728</v>
      </c>
      <c r="Q30" s="2">
        <f t="shared" si="8"/>
        <v>1.8286137768636408</v>
      </c>
      <c r="R30" s="2">
        <v>1.22769468690812</v>
      </c>
      <c r="S30" s="2">
        <v>0.35025089999999998</v>
      </c>
      <c r="T30" s="2">
        <v>0.7514679247995113</v>
      </c>
      <c r="U30" s="2">
        <v>0.21540420297540785</v>
      </c>
    </row>
    <row r="31" spans="1:21" x14ac:dyDescent="0.2">
      <c r="A31" s="3">
        <v>36.33</v>
      </c>
      <c r="B31" s="1">
        <v>30.183333333333334</v>
      </c>
      <c r="C31" s="1">
        <v>4.3097434829568204</v>
      </c>
      <c r="D31" s="1">
        <f t="shared" si="9"/>
        <v>1.7483797063843672E-2</v>
      </c>
      <c r="E31" s="1">
        <f t="shared" si="6"/>
        <v>1.6794448671329995E-3</v>
      </c>
      <c r="F31" s="1">
        <v>14118.333333333334</v>
      </c>
      <c r="G31" s="1">
        <v>1421.7569725128444</v>
      </c>
      <c r="H31" s="1">
        <f t="shared" si="7"/>
        <v>1.2387070661791616E-2</v>
      </c>
      <c r="I31" s="1">
        <v>1.1836968647371258</v>
      </c>
      <c r="J31" s="1">
        <v>0.29031289999999998</v>
      </c>
      <c r="K31" s="1">
        <v>0.26649194152137845</v>
      </c>
      <c r="L31" s="1">
        <v>0.20768423397839206</v>
      </c>
      <c r="N31" s="3">
        <v>36.33</v>
      </c>
      <c r="O31" s="2">
        <f>B31/29.53333*10.996</f>
        <v>11.238012555080426</v>
      </c>
      <c r="P31" s="2">
        <f>F31/12726.33333*8.17113</f>
        <v>9.0648841310838133</v>
      </c>
      <c r="Q31" s="2">
        <f t="shared" si="8"/>
        <v>2.1731284239966122</v>
      </c>
      <c r="R31" s="2">
        <v>1.1836968647371258</v>
      </c>
      <c r="S31" s="2">
        <v>0.29031289999999998</v>
      </c>
      <c r="T31" s="2">
        <v>0.26649194152137845</v>
      </c>
      <c r="U31" s="2">
        <v>0.20768423397839206</v>
      </c>
    </row>
    <row r="32" spans="1:21" x14ac:dyDescent="0.2">
      <c r="A32" s="3">
        <v>40.67</v>
      </c>
      <c r="B32" s="1">
        <v>30.403333333333332</v>
      </c>
      <c r="C32" s="1">
        <v>4.1129497390018681</v>
      </c>
      <c r="D32" s="1">
        <f t="shared" si="9"/>
        <v>1.6733538854019807E-3</v>
      </c>
      <c r="E32" s="1">
        <f t="shared" si="6"/>
        <v>1.6205021885641508E-3</v>
      </c>
      <c r="F32" s="1">
        <v>14877.333333333334</v>
      </c>
      <c r="G32" s="1">
        <v>1149.2317240467892</v>
      </c>
      <c r="H32" s="1">
        <f t="shared" si="7"/>
        <v>1.6920512297228104E-3</v>
      </c>
      <c r="I32" s="1">
        <v>1.2708761707278931</v>
      </c>
      <c r="J32" s="1">
        <v>0</v>
      </c>
      <c r="K32" s="1">
        <v>0</v>
      </c>
      <c r="L32" s="1">
        <v>7.5190922527057016E-2</v>
      </c>
      <c r="N32" s="3">
        <v>40.67</v>
      </c>
      <c r="O32" s="2">
        <f>B32/29.53333*10.996</f>
        <v>11.319924076740868</v>
      </c>
      <c r="P32" s="2">
        <f>F32/12726.33333*8.17113</f>
        <v>9.5522112746672807</v>
      </c>
      <c r="Q32" s="2">
        <f t="shared" si="8"/>
        <v>1.7677128020735875</v>
      </c>
      <c r="R32" s="2">
        <v>1.2708761707278931</v>
      </c>
      <c r="S32" s="2">
        <v>0</v>
      </c>
      <c r="T32" s="2">
        <v>0</v>
      </c>
      <c r="U32" s="2">
        <v>7.5190922527057016E-2</v>
      </c>
    </row>
    <row r="33" spans="1:21" x14ac:dyDescent="0.2">
      <c r="A33" s="3">
        <v>45</v>
      </c>
      <c r="B33" s="1">
        <v>30.616666666666664</v>
      </c>
      <c r="C33" s="1">
        <v>3.1255221785949785</v>
      </c>
      <c r="D33" s="1">
        <f t="shared" si="9"/>
        <v>1.614843295396679E-3</v>
      </c>
      <c r="E33" s="1">
        <f t="shared" si="6"/>
        <v>-7.076755579749584E-3</v>
      </c>
      <c r="F33" s="1">
        <v>14986.333333333334</v>
      </c>
      <c r="G33" s="1">
        <v>1079.293699086995</v>
      </c>
      <c r="H33" s="1">
        <f t="shared" si="7"/>
        <v>-3.0160813185346646E-2</v>
      </c>
      <c r="I33" s="1">
        <v>1.2729154527393731</v>
      </c>
      <c r="J33" s="1">
        <v>0</v>
      </c>
      <c r="K33" s="1">
        <v>0</v>
      </c>
      <c r="L33" s="1">
        <v>6.5974224846946303E-3</v>
      </c>
      <c r="N33" s="3">
        <v>45</v>
      </c>
      <c r="O33" s="2">
        <f>B33/29.53333*10.996</f>
        <v>11.399353431078264</v>
      </c>
      <c r="P33" s="2">
        <f>F33/12726.33333*8.17113</f>
        <v>9.6221963321779516</v>
      </c>
      <c r="Q33" s="2">
        <f t="shared" si="8"/>
        <v>1.7771570989003127</v>
      </c>
      <c r="R33" s="2">
        <v>1.2729154527393731</v>
      </c>
      <c r="S33" s="2">
        <v>0</v>
      </c>
      <c r="T33" s="2">
        <v>0</v>
      </c>
      <c r="U33" s="2">
        <v>6.5974224846946303E-3</v>
      </c>
    </row>
    <row r="34" spans="1:21" x14ac:dyDescent="0.2">
      <c r="A34" s="3">
        <v>50</v>
      </c>
      <c r="B34" s="1">
        <v>29.533333333333331</v>
      </c>
      <c r="C34" s="1">
        <v>2.8665697658041083</v>
      </c>
      <c r="D34" s="1">
        <f t="shared" si="9"/>
        <v>-7.2049908100198694E-3</v>
      </c>
      <c r="E34" s="1">
        <f t="shared" si="6"/>
        <v>0.02</v>
      </c>
      <c r="F34" s="1">
        <v>12726.333333333334</v>
      </c>
      <c r="G34" s="1">
        <v>545.82129757722794</v>
      </c>
      <c r="H34" s="1">
        <f t="shared" si="7"/>
        <v>0.02</v>
      </c>
      <c r="I34" s="1">
        <v>1.2633445893112618</v>
      </c>
      <c r="J34" s="1">
        <v>0</v>
      </c>
      <c r="K34" s="1">
        <v>0</v>
      </c>
      <c r="L34" s="1">
        <v>0.19435809701925763</v>
      </c>
      <c r="N34" s="3">
        <v>50</v>
      </c>
      <c r="O34" s="2">
        <v>10.996</v>
      </c>
      <c r="P34" s="2">
        <f>10.996*0.7431</f>
        <v>8.1711276000000002</v>
      </c>
      <c r="Q34" s="2">
        <f t="shared" si="8"/>
        <v>2.8248724000000003</v>
      </c>
      <c r="R34" s="2">
        <v>1.2633445893112618</v>
      </c>
      <c r="S34" s="2">
        <v>0</v>
      </c>
      <c r="T34" s="2">
        <v>0</v>
      </c>
      <c r="U34" s="2">
        <v>0.19435809701925763</v>
      </c>
    </row>
  </sheetData>
  <mergeCells count="6">
    <mergeCell ref="I21:L21"/>
    <mergeCell ref="O3:O6"/>
    <mergeCell ref="O7:O13"/>
    <mergeCell ref="E1:F1"/>
    <mergeCell ref="B1:C1"/>
    <mergeCell ref="A18:F18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media modification</vt:lpstr>
      <vt:lpstr>culture 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Gang Li</cp:lastModifiedBy>
  <dcterms:created xsi:type="dcterms:W3CDTF">2019-08-21T01:29:46Z</dcterms:created>
  <dcterms:modified xsi:type="dcterms:W3CDTF">2020-09-16T15:14:49Z</dcterms:modified>
</cp:coreProperties>
</file>