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poet/Documents/Blupha/蓝晶日常公务工作/2018年工作/十月/"/>
    </mc:Choice>
  </mc:AlternateContent>
  <bookViews>
    <workbookView xWindow="360" yWindow="460" windowWidth="23100" windowHeight="15460" activeTab="3"/>
  </bookViews>
  <sheets>
    <sheet name="Sheet1" sheetId="1" r:id="rId1"/>
    <sheet name="Sheet2" sheetId="2" r:id="rId2"/>
    <sheet name="Sheet3" sheetId="3" r:id="rId3"/>
    <sheet name="工作表1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4" l="1"/>
  <c r="D34" i="4"/>
  <c r="D35" i="4"/>
  <c r="D36" i="4"/>
  <c r="D37" i="4"/>
  <c r="D38" i="4"/>
  <c r="D39" i="4"/>
  <c r="D40" i="4"/>
  <c r="D41" i="4"/>
  <c r="D42" i="4"/>
  <c r="D43" i="4"/>
  <c r="D44" i="4"/>
  <c r="D32" i="4"/>
  <c r="D46" i="4"/>
  <c r="C34" i="4"/>
  <c r="C35" i="4"/>
  <c r="C36" i="4"/>
  <c r="C37" i="4"/>
  <c r="C38" i="4"/>
  <c r="C39" i="4"/>
  <c r="C40" i="4"/>
  <c r="C41" i="4"/>
  <c r="C42" i="4"/>
  <c r="C43" i="4"/>
  <c r="C44" i="4"/>
  <c r="F20" i="4"/>
  <c r="F21" i="4"/>
  <c r="F22" i="4"/>
  <c r="F23" i="4"/>
  <c r="F24" i="4"/>
  <c r="F25" i="4"/>
  <c r="F26" i="4"/>
  <c r="F27" i="4"/>
  <c r="F28" i="4"/>
  <c r="F29" i="4"/>
  <c r="F30" i="4"/>
  <c r="F18" i="4"/>
  <c r="F19" i="4"/>
  <c r="B40" i="4"/>
  <c r="B41" i="4"/>
  <c r="D29" i="4"/>
  <c r="B20" i="4"/>
  <c r="B21" i="4"/>
  <c r="D19" i="4"/>
  <c r="D30" i="4"/>
  <c r="B22" i="4"/>
  <c r="D20" i="4"/>
  <c r="B25" i="4"/>
  <c r="D21" i="4"/>
  <c r="B26" i="4"/>
  <c r="D22" i="4"/>
  <c r="B28" i="4"/>
  <c r="B29" i="4"/>
  <c r="D23" i="4"/>
  <c r="B30" i="4"/>
  <c r="B31" i="4"/>
  <c r="D24" i="4"/>
  <c r="B32" i="4"/>
  <c r="B33" i="4"/>
  <c r="D25" i="4"/>
  <c r="B34" i="4"/>
  <c r="B35" i="4"/>
  <c r="D26" i="4"/>
  <c r="B36" i="4"/>
  <c r="B37" i="4"/>
  <c r="D27" i="4"/>
  <c r="B38" i="4"/>
  <c r="B39" i="4"/>
  <c r="D28" i="4"/>
  <c r="D18" i="4"/>
  <c r="C21" i="4"/>
  <c r="C22" i="4"/>
  <c r="C23" i="4"/>
  <c r="C24" i="4"/>
  <c r="C25" i="4"/>
  <c r="C26" i="4"/>
  <c r="C27" i="4"/>
  <c r="C28" i="4"/>
  <c r="C29" i="4"/>
  <c r="C30" i="4"/>
  <c r="C20" i="4"/>
  <c r="M47" i="3"/>
  <c r="E8" i="3"/>
  <c r="M8" i="3"/>
  <c r="P3" i="3"/>
  <c r="O8" i="3"/>
  <c r="D4" i="4"/>
  <c r="D5" i="4"/>
  <c r="D6" i="4"/>
  <c r="D7" i="4"/>
  <c r="D8" i="4"/>
  <c r="D9" i="4"/>
  <c r="D10" i="4"/>
  <c r="D11" i="4"/>
  <c r="D12" i="4"/>
  <c r="D13" i="4"/>
  <c r="D14" i="4"/>
  <c r="D15" i="4"/>
  <c r="D3" i="4"/>
  <c r="G82" i="2"/>
  <c r="G83" i="2"/>
  <c r="G84" i="2"/>
  <c r="G85" i="2"/>
  <c r="G86" i="2"/>
  <c r="G87" i="2"/>
  <c r="G88" i="2"/>
  <c r="G89" i="2"/>
  <c r="G90" i="2"/>
  <c r="G91" i="2"/>
  <c r="G92" i="2"/>
  <c r="G93" i="2"/>
  <c r="G81" i="2"/>
  <c r="F82" i="2"/>
  <c r="F83" i="2"/>
  <c r="F84" i="2"/>
  <c r="F85" i="2"/>
  <c r="F86" i="2"/>
  <c r="F87" i="2"/>
  <c r="F88" i="2"/>
  <c r="F89" i="2"/>
  <c r="F90" i="2"/>
  <c r="F91" i="2"/>
  <c r="F92" i="2"/>
  <c r="F93" i="2"/>
  <c r="F81" i="2"/>
  <c r="E41" i="3"/>
  <c r="E3" i="3"/>
  <c r="E4" i="3"/>
  <c r="E6" i="3"/>
  <c r="E7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L39" i="3"/>
  <c r="M23" i="3"/>
  <c r="L23" i="3"/>
  <c r="N23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E40" i="3"/>
  <c r="M40" i="3"/>
  <c r="M41" i="3"/>
  <c r="O23" i="3"/>
  <c r="N9" i="3"/>
  <c r="O9" i="3"/>
  <c r="L10" i="3"/>
  <c r="N10" i="3"/>
  <c r="O10" i="3"/>
  <c r="L11" i="3"/>
  <c r="N11" i="3"/>
  <c r="O11" i="3"/>
  <c r="L12" i="3"/>
  <c r="N12" i="3"/>
  <c r="O12" i="3"/>
  <c r="L13" i="3"/>
  <c r="N13" i="3"/>
  <c r="O13" i="3"/>
  <c r="L14" i="3"/>
  <c r="N14" i="3"/>
  <c r="O14" i="3"/>
  <c r="L15" i="3"/>
  <c r="N15" i="3"/>
  <c r="O15" i="3"/>
  <c r="L16" i="3"/>
  <c r="N16" i="3"/>
  <c r="O16" i="3"/>
  <c r="L17" i="3"/>
  <c r="N17" i="3"/>
  <c r="O17" i="3"/>
  <c r="L18" i="3"/>
  <c r="N18" i="3"/>
  <c r="O18" i="3"/>
  <c r="L19" i="3"/>
  <c r="N19" i="3"/>
  <c r="O19" i="3"/>
  <c r="L20" i="3"/>
  <c r="N20" i="3"/>
  <c r="O20" i="3"/>
  <c r="L21" i="3"/>
  <c r="N21" i="3"/>
  <c r="O21" i="3"/>
  <c r="L22" i="3"/>
  <c r="N22" i="3"/>
  <c r="O22" i="3"/>
  <c r="L24" i="3"/>
  <c r="N24" i="3"/>
  <c r="O24" i="3"/>
  <c r="L25" i="3"/>
  <c r="N25" i="3"/>
  <c r="O25" i="3"/>
  <c r="L26" i="3"/>
  <c r="N26" i="3"/>
  <c r="O26" i="3"/>
  <c r="L27" i="3"/>
  <c r="N27" i="3"/>
  <c r="O27" i="3"/>
  <c r="L28" i="3"/>
  <c r="N28" i="3"/>
  <c r="O28" i="3"/>
  <c r="L29" i="3"/>
  <c r="N29" i="3"/>
  <c r="O29" i="3"/>
  <c r="L30" i="3"/>
  <c r="N30" i="3"/>
  <c r="O30" i="3"/>
  <c r="L31" i="3"/>
  <c r="N31" i="3"/>
  <c r="O31" i="3"/>
  <c r="L32" i="3"/>
  <c r="N32" i="3"/>
  <c r="O32" i="3"/>
  <c r="L33" i="3"/>
  <c r="N33" i="3"/>
  <c r="O33" i="3"/>
  <c r="L34" i="3"/>
  <c r="N34" i="3"/>
  <c r="O34" i="3"/>
  <c r="L35" i="3"/>
  <c r="N35" i="3"/>
  <c r="O35" i="3"/>
  <c r="L36" i="3"/>
  <c r="N36" i="3"/>
  <c r="O36" i="3"/>
  <c r="L37" i="3"/>
  <c r="N37" i="3"/>
  <c r="O37" i="3"/>
  <c r="L38" i="3"/>
  <c r="N38" i="3"/>
  <c r="O38" i="3"/>
  <c r="N39" i="3"/>
  <c r="O39" i="3"/>
  <c r="F40" i="3"/>
  <c r="L40" i="3"/>
  <c r="N40" i="3"/>
  <c r="O40" i="3"/>
  <c r="F41" i="3"/>
  <c r="L41" i="3"/>
  <c r="N41" i="3"/>
  <c r="O41" i="3"/>
  <c r="N42" i="3"/>
  <c r="O42" i="3"/>
  <c r="L8" i="3"/>
  <c r="N8" i="3"/>
  <c r="N6" i="3"/>
  <c r="E42" i="3"/>
  <c r="F42" i="3"/>
  <c r="L42" i="3"/>
  <c r="M42" i="3"/>
  <c r="E43" i="3"/>
  <c r="F43" i="3"/>
  <c r="L43" i="3"/>
  <c r="M43" i="3"/>
  <c r="N43" i="3"/>
  <c r="M44" i="3"/>
  <c r="L44" i="3"/>
  <c r="N44" i="3"/>
  <c r="M45" i="3"/>
  <c r="L45" i="3"/>
  <c r="N45" i="3"/>
  <c r="N4" i="3"/>
  <c r="N5" i="3"/>
  <c r="N7" i="3"/>
  <c r="N3" i="3"/>
  <c r="I46" i="3"/>
  <c r="M3" i="3"/>
  <c r="M4" i="3"/>
  <c r="M6" i="3"/>
  <c r="M7" i="3"/>
  <c r="L5" i="3"/>
  <c r="L4" i="3"/>
  <c r="L6" i="3"/>
  <c r="L7" i="3"/>
  <c r="L9" i="3"/>
  <c r="L3" i="3"/>
  <c r="C43" i="3"/>
  <c r="C4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  <c r="C4" i="3"/>
  <c r="C5" i="3"/>
  <c r="C6" i="3"/>
  <c r="C7" i="3"/>
  <c r="C8" i="3"/>
</calcChain>
</file>

<file path=xl/sharedStrings.xml><?xml version="1.0" encoding="utf-8"?>
<sst xmlns="http://schemas.openxmlformats.org/spreadsheetml/2006/main" count="334" uniqueCount="221">
  <si>
    <r>
      <rPr>
        <sz val="11"/>
        <color theme="1"/>
        <rFont val="宋体"/>
        <family val="3"/>
        <charset val="134"/>
      </rPr>
      <t>实验时间：</t>
    </r>
  </si>
  <si>
    <r>
      <t>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27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ahoma"/>
        <family val="2"/>
        <charset val="134"/>
      </rPr>
      <t>9:00-11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29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ahoma"/>
        <family val="2"/>
        <charset val="134"/>
      </rPr>
      <t>9:00</t>
    </r>
  </si>
  <si>
    <r>
      <rPr>
        <sz val="11"/>
        <color theme="1"/>
        <rFont val="宋体"/>
        <family val="3"/>
        <charset val="134"/>
      </rPr>
      <t>实验人：</t>
    </r>
  </si>
  <si>
    <r>
      <rPr>
        <sz val="11"/>
        <color theme="1"/>
        <rFont val="宋体"/>
        <family val="3"/>
        <charset val="134"/>
      </rPr>
      <t>黄悟哲</t>
    </r>
  </si>
  <si>
    <r>
      <rPr>
        <sz val="11"/>
        <color theme="1"/>
        <rFont val="宋体"/>
        <family val="3"/>
        <charset val="134"/>
      </rPr>
      <t>左罐菌种：</t>
    </r>
  </si>
  <si>
    <r>
      <t>TD40-</t>
    </r>
    <r>
      <rPr>
        <sz val="11"/>
        <color theme="1"/>
        <rFont val="宋体"/>
        <family val="3"/>
        <charset val="134"/>
      </rPr>
      <t>改</t>
    </r>
    <r>
      <rPr>
        <sz val="11"/>
        <color theme="1"/>
        <rFont val="Tahoma"/>
        <family val="2"/>
        <charset val="134"/>
      </rPr>
      <t>-3</t>
    </r>
    <r>
      <rPr>
        <sz val="11"/>
        <color theme="1"/>
        <rFont val="宋体"/>
        <family val="3"/>
        <charset val="134"/>
      </rPr>
      <t>嗜盐菌</t>
    </r>
  </si>
  <si>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Tahoma"/>
        <family val="2"/>
        <charset val="134"/>
      </rPr>
      <t>(h)</t>
    </r>
  </si>
  <si>
    <r>
      <rPr>
        <sz val="11"/>
        <color theme="1"/>
        <rFont val="宋体"/>
        <family val="3"/>
        <charset val="134"/>
      </rPr>
      <t>记录时间</t>
    </r>
  </si>
  <si>
    <r>
      <rPr>
        <sz val="11"/>
        <color theme="1"/>
        <rFont val="宋体"/>
        <family val="3"/>
        <charset val="134"/>
      </rPr>
      <t>取样体积</t>
    </r>
    <r>
      <rPr>
        <sz val="11"/>
        <color theme="1"/>
        <rFont val="Tahoma"/>
        <family val="2"/>
        <charset val="134"/>
      </rPr>
      <t>(mL)</t>
    </r>
  </si>
  <si>
    <t>OD600</t>
  </si>
  <si>
    <r>
      <rPr>
        <sz val="11"/>
        <color theme="1"/>
        <rFont val="宋体"/>
        <family val="3"/>
        <charset val="134"/>
      </rPr>
      <t>流式细胞计数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ahoma"/>
        <family val="2"/>
        <charset val="134"/>
      </rPr>
      <t>/mL)</t>
    </r>
  </si>
  <si>
    <r>
      <rPr>
        <sz val="11"/>
        <color theme="1"/>
        <rFont val="宋体"/>
        <family val="3"/>
        <charset val="134"/>
      </rPr>
      <t>残糖</t>
    </r>
    <r>
      <rPr>
        <sz val="11"/>
        <color theme="1"/>
        <rFont val="Tahoma"/>
        <family val="2"/>
        <charset val="134"/>
      </rPr>
      <t>(g/L)</t>
    </r>
  </si>
  <si>
    <r>
      <rPr>
        <sz val="11"/>
        <color theme="1"/>
        <rFont val="宋体"/>
        <family val="3"/>
        <charset val="134"/>
      </rPr>
      <t>耗碱量</t>
    </r>
  </si>
  <si>
    <t>DO (%)</t>
  </si>
  <si>
    <r>
      <rPr>
        <sz val="11"/>
        <color theme="1"/>
        <rFont val="宋体"/>
        <family val="3"/>
        <charset val="134"/>
      </rPr>
      <t>备注</t>
    </r>
  </si>
  <si>
    <r>
      <t>400rpm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O2=3   10:33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500rpm</t>
    </r>
  </si>
  <si>
    <r>
      <t>11:30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600rpm   12:42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700rpm</t>
    </r>
  </si>
  <si>
    <r>
      <t>13:30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800rpm     O2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3.5</t>
    </r>
  </si>
  <si>
    <r>
      <t>15:30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 3%   16:15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0%</t>
    </r>
  </si>
  <si>
    <r>
      <t>17:05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      18:02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    18:30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</t>
    </r>
  </si>
  <si>
    <r>
      <t>19:00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5%      19:50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      20:07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5%</t>
    </r>
  </si>
  <si>
    <r>
      <t>22:30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5.5%</t>
    </r>
  </si>
  <si>
    <r>
      <t>23:10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I' 5%  00:00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7%</t>
    </r>
  </si>
  <si>
    <r>
      <t>01:00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5%       02:00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</t>
    </r>
  </si>
  <si>
    <r>
      <t>03:00</t>
    </r>
    <r>
      <rPr>
        <sz val="11"/>
        <color theme="1"/>
        <rFont val="宋体"/>
        <family val="3"/>
        <charset val="134"/>
      </rPr>
      <t>加γ丁内酯</t>
    </r>
    <r>
      <rPr>
        <sz val="11"/>
        <color theme="1"/>
        <rFont val="Tahoma"/>
        <family val="2"/>
        <charset val="134"/>
      </rPr>
      <t>12mL 04:00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II</t>
    </r>
  </si>
  <si>
    <r>
      <t>05:00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4mL   05:00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</t>
    </r>
  </si>
  <si>
    <r>
      <t>07:00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4mL   07:00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2%      08:05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1.5%</t>
    </r>
  </si>
  <si>
    <r>
      <t>10:00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4mL   10:00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2%</t>
    </r>
  </si>
  <si>
    <r>
      <t>11:00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2.5mL              11:00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     12:00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1.8%</t>
    </r>
  </si>
  <si>
    <r>
      <t>13:00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2.5mL             13:00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1.5%      14:00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2%        14:52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III</t>
    </r>
    <r>
      <rPr>
        <sz val="11"/>
        <color theme="1"/>
        <rFont val="宋体"/>
        <family val="3"/>
        <charset val="134"/>
      </rPr>
      <t/>
    </r>
  </si>
  <si>
    <r>
      <t>15:00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2.5mL             15:00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1.8%      16:00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2%      16:30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</t>
    </r>
  </si>
  <si>
    <r>
      <t>17:00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2.5mL             17:00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1.5%</t>
    </r>
  </si>
  <si>
    <r>
      <t>19:15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γ</t>
    </r>
    <r>
      <rPr>
        <sz val="11"/>
        <color theme="1"/>
        <rFont val="宋体"/>
        <family val="3"/>
        <charset val="134"/>
      </rPr>
      <t>丁内酯</t>
    </r>
    <r>
      <rPr>
        <sz val="11"/>
        <color theme="1"/>
        <rFont val="Tahoma"/>
        <family val="2"/>
        <charset val="134"/>
      </rPr>
      <t>2.5mL</t>
    </r>
  </si>
  <si>
    <r>
      <t>23:00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1.8%</t>
    </r>
  </si>
  <si>
    <r>
      <t>01:00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1.6%</t>
    </r>
  </si>
  <si>
    <r>
      <t>05:00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1.2%        06:00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1%</t>
    </r>
  </si>
  <si>
    <r>
      <t>07:00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0%</t>
    </r>
  </si>
  <si>
    <r>
      <rPr>
        <sz val="11"/>
        <color theme="1"/>
        <rFont val="宋体"/>
        <family val="3"/>
        <charset val="134"/>
      </rPr>
      <t>底料</t>
    </r>
  </si>
  <si>
    <r>
      <rPr>
        <sz val="11"/>
        <color theme="1"/>
        <rFont val="宋体"/>
        <family val="3"/>
        <charset val="134"/>
      </rPr>
      <t>补料</t>
    </r>
    <r>
      <rPr>
        <sz val="11"/>
        <color theme="1"/>
        <rFont val="Tahoma"/>
        <family val="2"/>
        <charset val="134"/>
      </rPr>
      <t>I</t>
    </r>
  </si>
  <si>
    <r>
      <rPr>
        <sz val="11"/>
        <color theme="1"/>
        <rFont val="宋体"/>
        <family val="3"/>
        <charset val="134"/>
      </rPr>
      <t>补料</t>
    </r>
    <r>
      <rPr>
        <sz val="11"/>
        <color theme="1"/>
        <rFont val="Tahoma"/>
        <family val="2"/>
        <charset val="134"/>
      </rPr>
      <t>I'</t>
    </r>
  </si>
  <si>
    <r>
      <rPr>
        <sz val="11"/>
        <color theme="1"/>
        <rFont val="宋体"/>
        <family val="3"/>
        <charset val="134"/>
      </rPr>
      <t>补料</t>
    </r>
    <r>
      <rPr>
        <sz val="11"/>
        <color theme="1"/>
        <rFont val="Tahoma"/>
        <family val="2"/>
        <charset val="134"/>
      </rPr>
      <t>II</t>
    </r>
  </si>
  <si>
    <r>
      <rPr>
        <sz val="11"/>
        <color theme="1"/>
        <rFont val="宋体"/>
        <family val="3"/>
        <charset val="134"/>
      </rPr>
      <t>补料</t>
    </r>
    <r>
      <rPr>
        <sz val="11"/>
        <color theme="1"/>
        <rFont val="Tahoma"/>
        <family val="2"/>
        <charset val="134"/>
      </rPr>
      <t>III</t>
    </r>
  </si>
  <si>
    <r>
      <rPr>
        <sz val="11"/>
        <color theme="1"/>
        <rFont val="宋体"/>
        <family val="3"/>
        <charset val="134"/>
      </rPr>
      <t>硫酸镁</t>
    </r>
  </si>
  <si>
    <r>
      <rPr>
        <sz val="11"/>
        <color theme="1"/>
        <rFont val="宋体"/>
        <family val="3"/>
        <charset val="134"/>
      </rPr>
      <t>尿素</t>
    </r>
  </si>
  <si>
    <r>
      <rPr>
        <sz val="11"/>
        <color theme="1"/>
        <rFont val="宋体"/>
        <family val="3"/>
        <charset val="134"/>
      </rPr>
      <t>谷氨酸</t>
    </r>
  </si>
  <si>
    <t>磷酸氢二钾</t>
  </si>
  <si>
    <r>
      <rPr>
        <sz val="11"/>
        <color theme="1"/>
        <rFont val="宋体"/>
        <family val="3"/>
        <charset val="134"/>
      </rPr>
      <t>十二水合磷酸氢二钠</t>
    </r>
  </si>
  <si>
    <r>
      <rPr>
        <sz val="11"/>
        <color theme="1"/>
        <rFont val="宋体"/>
        <family val="3"/>
        <charset val="134"/>
      </rPr>
      <t>玉米浆粉</t>
    </r>
  </si>
  <si>
    <r>
      <rPr>
        <sz val="11"/>
        <color theme="1"/>
        <rFont val="宋体"/>
        <family val="3"/>
        <charset val="134"/>
      </rPr>
      <t>葡萄糖</t>
    </r>
  </si>
  <si>
    <r>
      <rPr>
        <sz val="11"/>
        <color theme="1"/>
        <rFont val="宋体"/>
        <family val="3"/>
        <charset val="134"/>
      </rPr>
      <t>氯化钠</t>
    </r>
  </si>
  <si>
    <r>
      <rPr>
        <sz val="11"/>
        <color theme="1"/>
        <rFont val="宋体"/>
        <family val="3"/>
        <charset val="134"/>
      </rPr>
      <t>种子液</t>
    </r>
  </si>
  <si>
    <r>
      <rPr>
        <sz val="11"/>
        <color theme="1"/>
        <rFont val="宋体"/>
        <family val="3"/>
        <charset val="134"/>
      </rPr>
      <t>组分</t>
    </r>
    <r>
      <rPr>
        <sz val="11"/>
        <color theme="1"/>
        <rFont val="Tahoma"/>
        <family val="2"/>
        <charset val="134"/>
      </rPr>
      <t>III</t>
    </r>
  </si>
  <si>
    <r>
      <rPr>
        <sz val="11"/>
        <color theme="1"/>
        <rFont val="宋体"/>
        <family val="3"/>
        <charset val="134"/>
      </rPr>
      <t>组分</t>
    </r>
    <r>
      <rPr>
        <sz val="11"/>
        <color theme="1"/>
        <rFont val="Tahoma"/>
        <family val="2"/>
        <charset val="134"/>
      </rPr>
      <t>IV</t>
    </r>
  </si>
  <si>
    <t>Vb1</t>
  </si>
  <si>
    <r>
      <rPr>
        <sz val="11"/>
        <color theme="1"/>
        <rFont val="宋体"/>
        <family val="3"/>
        <charset val="134"/>
      </rPr>
      <t>氯化铵</t>
    </r>
  </si>
  <si>
    <r>
      <rPr>
        <sz val="11"/>
        <color theme="1"/>
        <rFont val="宋体"/>
        <family val="3"/>
        <charset val="134"/>
      </rPr>
      <t>总体积</t>
    </r>
  </si>
  <si>
    <r>
      <rPr>
        <sz val="11"/>
        <color theme="1"/>
        <rFont val="宋体"/>
        <family val="3"/>
        <charset val="134"/>
      </rPr>
      <t>时间</t>
    </r>
  </si>
  <si>
    <t>OD</t>
  </si>
  <si>
    <r>
      <rPr>
        <sz val="11"/>
        <color theme="1"/>
        <rFont val="宋体"/>
        <family val="3"/>
        <charset val="134"/>
      </rPr>
      <t>细菌浓度</t>
    </r>
  </si>
  <si>
    <r>
      <rPr>
        <sz val="11"/>
        <color theme="1"/>
        <rFont val="宋体"/>
        <family val="3"/>
        <charset val="134"/>
      </rPr>
      <t>测量</t>
    </r>
  </si>
  <si>
    <r>
      <rPr>
        <sz val="11"/>
        <color theme="1"/>
        <rFont val="宋体"/>
        <family val="3"/>
        <charset val="134"/>
      </rPr>
      <t>倍数</t>
    </r>
  </si>
  <si>
    <r>
      <rPr>
        <sz val="11"/>
        <color theme="1"/>
        <rFont val="宋体"/>
        <family val="3"/>
        <charset val="134"/>
      </rPr>
      <t>量级</t>
    </r>
  </si>
  <si>
    <r>
      <rPr>
        <sz val="11"/>
        <color theme="1"/>
        <rFont val="宋体"/>
        <family val="3"/>
        <charset val="134"/>
      </rPr>
      <t>干重</t>
    </r>
    <r>
      <rPr>
        <sz val="11"/>
        <color theme="1"/>
        <rFont val="Tahoma"/>
        <family val="2"/>
        <charset val="134"/>
      </rPr>
      <t>(g/L)</t>
    </r>
  </si>
  <si>
    <t>PHA</t>
  </si>
  <si>
    <t>3HB</t>
  </si>
  <si>
    <r>
      <t>4HB</t>
    </r>
    <r>
      <rPr>
        <sz val="11"/>
        <color theme="1"/>
        <rFont val="宋体"/>
        <family val="3"/>
        <charset val="134"/>
      </rPr>
      <t>比例</t>
    </r>
  </si>
  <si>
    <t>时长</t>
  </si>
  <si>
    <t>时间</t>
  </si>
  <si>
    <t>耗碱量</t>
  </si>
  <si>
    <t>残糖</t>
  </si>
  <si>
    <r>
      <t>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ahoma"/>
        <family val="2"/>
        <charset val="134"/>
      </rPr>
      <t>9:00-12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ahoma"/>
        <family val="2"/>
        <charset val="134"/>
      </rPr>
      <t>13:00</t>
    </r>
  </si>
  <si>
    <r>
      <t>TD01-</t>
    </r>
    <r>
      <rPr>
        <sz val="11"/>
        <color theme="1"/>
        <rFont val="宋体"/>
        <family val="3"/>
        <charset val="134"/>
      </rPr>
      <t>改</t>
    </r>
    <r>
      <rPr>
        <sz val="11"/>
        <color theme="1"/>
        <rFont val="Tahoma"/>
        <family val="2"/>
        <charset val="134"/>
      </rPr>
      <t>-1</t>
    </r>
    <r>
      <rPr>
        <sz val="11"/>
        <color theme="1"/>
        <rFont val="宋体"/>
        <family val="3"/>
        <charset val="134"/>
      </rPr>
      <t>嗜盐菌</t>
    </r>
  </si>
  <si>
    <r>
      <t>400rpm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O2=3</t>
    </r>
  </si>
  <si>
    <r>
      <t>11:05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500rpm   11:33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600rpm   12:04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700rpm</t>
    </r>
  </si>
  <si>
    <r>
      <t>13:07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800rpm     O2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3.5</t>
    </r>
  </si>
  <si>
    <r>
      <t>16:03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 3%</t>
    </r>
  </si>
  <si>
    <r>
      <t>17:00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0%      18:04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</t>
    </r>
  </si>
  <si>
    <r>
      <t>19:03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</t>
    </r>
  </si>
  <si>
    <r>
      <t>21:04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6%</t>
    </r>
  </si>
  <si>
    <r>
      <t>23:00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      00:00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5%      00:30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I'</t>
    </r>
  </si>
  <si>
    <r>
      <t>01:00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       02:00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4.5%</t>
    </r>
  </si>
  <si>
    <r>
      <t>03:00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6%      04:00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II     (feedI</t>
    </r>
    <r>
      <rPr>
        <sz val="11"/>
        <color theme="1"/>
        <rFont val="宋体"/>
        <family val="3"/>
        <charset val="134"/>
      </rPr>
      <t>剩</t>
    </r>
    <r>
      <rPr>
        <sz val="11"/>
        <color theme="1"/>
        <rFont val="Tahoma"/>
        <family val="2"/>
        <charset val="134"/>
      </rPr>
      <t>110mL)</t>
    </r>
  </si>
  <si>
    <r>
      <t>05:00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      06:00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</t>
    </r>
  </si>
  <si>
    <r>
      <t>08:00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</t>
    </r>
  </si>
  <si>
    <r>
      <t>09:00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4.5%     10:00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</t>
    </r>
  </si>
  <si>
    <r>
      <t>11:00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3.5%     12:00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4%</t>
    </r>
  </si>
  <si>
    <r>
      <t>13:00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4.2%      14:00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3.5%        14:30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III</t>
    </r>
    <r>
      <rPr>
        <sz val="11"/>
        <color theme="1"/>
        <rFont val="宋体"/>
        <family val="3"/>
        <charset val="134"/>
      </rPr>
      <t/>
    </r>
  </si>
  <si>
    <r>
      <t>16:00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3.3%</t>
    </r>
  </si>
  <si>
    <r>
      <t>17:00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       17:54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0%       18:00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</t>
    </r>
  </si>
  <si>
    <r>
      <t>19:00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2.8%     20:00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</t>
    </r>
  </si>
  <si>
    <r>
      <t>21:00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3.5%     22:00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3.2%</t>
    </r>
  </si>
  <si>
    <r>
      <t>23:00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1.5%     00:00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1.8%</t>
    </r>
  </si>
  <si>
    <r>
      <t>01:00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     02:00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</t>
    </r>
  </si>
  <si>
    <r>
      <t>03:00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2.8%     04:00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</t>
    </r>
  </si>
  <si>
    <r>
      <t>05:30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2%</t>
    </r>
  </si>
  <si>
    <r>
      <t>07:10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2.5%</t>
    </r>
  </si>
  <si>
    <r>
      <t>11:00</t>
    </r>
    <r>
      <rPr>
        <sz val="11"/>
        <color theme="1"/>
        <rFont val="宋体"/>
        <family val="3"/>
        <charset val="134"/>
      </rPr>
      <t>用完</t>
    </r>
    <r>
      <rPr>
        <sz val="11"/>
        <color theme="1"/>
        <rFont val="Tahoma"/>
        <family val="2"/>
        <charset val="134"/>
      </rPr>
      <t>feedIII</t>
    </r>
  </si>
  <si>
    <r>
      <t>16:03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feed I 3%</t>
    </r>
    <phoneticPr fontId="1" type="noConversion"/>
  </si>
  <si>
    <t>7-8</t>
    <phoneticPr fontId="1" type="noConversion"/>
  </si>
  <si>
    <t>8-9</t>
    <phoneticPr fontId="1" type="noConversion"/>
  </si>
  <si>
    <t>14-15</t>
    <phoneticPr fontId="1" type="noConversion"/>
  </si>
  <si>
    <t>3</t>
    <phoneticPr fontId="1" type="noConversion"/>
  </si>
  <si>
    <t>residual Glu  g/L</t>
    <phoneticPr fontId="1" type="noConversion"/>
  </si>
  <si>
    <t>glu. Uptake  g/L/h</t>
    <phoneticPr fontId="1" type="noConversion"/>
  </si>
  <si>
    <t>9-10</t>
    <phoneticPr fontId="1" type="noConversion"/>
  </si>
  <si>
    <t>h</t>
    <phoneticPr fontId="1" type="noConversion"/>
  </si>
  <si>
    <t>0-2</t>
    <phoneticPr fontId="1" type="noConversion"/>
  </si>
  <si>
    <t>2-4</t>
    <phoneticPr fontId="1" type="noConversion"/>
  </si>
  <si>
    <t>4-5</t>
    <phoneticPr fontId="1" type="noConversion"/>
  </si>
  <si>
    <t>5-6</t>
    <phoneticPr fontId="1" type="noConversion"/>
  </si>
  <si>
    <t>6-7</t>
    <phoneticPr fontId="1" type="noConversion"/>
  </si>
  <si>
    <r>
      <t>17:00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0%     </t>
    </r>
    <phoneticPr fontId="1" type="noConversion"/>
  </si>
  <si>
    <t xml:space="preserve"> 18:04→3%</t>
  </si>
  <si>
    <r>
      <t>23:00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4%     </t>
    </r>
    <phoneticPr fontId="1" type="noConversion"/>
  </si>
  <si>
    <t xml:space="preserve"> 00:00→5%      00:30→feed I'</t>
  </si>
  <si>
    <r>
      <t>01:00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4%      </t>
    </r>
    <phoneticPr fontId="1" type="noConversion"/>
  </si>
  <si>
    <t xml:space="preserve"> 02:00→4.5%</t>
  </si>
  <si>
    <r>
      <t>05:00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4%      </t>
    </r>
    <phoneticPr fontId="1" type="noConversion"/>
  </si>
  <si>
    <t>06:00→3%</t>
  </si>
  <si>
    <r>
      <t>09:00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4.5%    </t>
    </r>
    <phoneticPr fontId="1" type="noConversion"/>
  </si>
  <si>
    <t xml:space="preserve"> 10:00→4%</t>
  </si>
  <si>
    <r>
      <t>11:00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3.5%     </t>
    </r>
    <phoneticPr fontId="1" type="noConversion"/>
  </si>
  <si>
    <t>12:00→4%</t>
  </si>
  <si>
    <r>
      <t>13:00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4.2%      </t>
    </r>
    <r>
      <rPr>
        <sz val="11"/>
        <color theme="1"/>
        <rFont val="宋体"/>
        <family val="3"/>
        <charset val="134"/>
      </rPr>
      <t/>
    </r>
    <phoneticPr fontId="1" type="noConversion"/>
  </si>
  <si>
    <t>14:00→3.5%        14:30→feed III</t>
  </si>
  <si>
    <r>
      <t>17:00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3%       17:54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0%      </t>
    </r>
    <phoneticPr fontId="1" type="noConversion"/>
  </si>
  <si>
    <t xml:space="preserve"> 18:00→2.5%</t>
  </si>
  <si>
    <r>
      <t>19:00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2.8%     </t>
    </r>
    <phoneticPr fontId="1" type="noConversion"/>
  </si>
  <si>
    <t>20:00→3%</t>
  </si>
  <si>
    <r>
      <t>21:00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3.5%     </t>
    </r>
    <phoneticPr fontId="1" type="noConversion"/>
  </si>
  <si>
    <t>22:00→3.2%</t>
  </si>
  <si>
    <r>
      <t>23:00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1.5%     </t>
    </r>
    <phoneticPr fontId="1" type="noConversion"/>
  </si>
  <si>
    <t>00:00→1.8%</t>
  </si>
  <si>
    <r>
      <t>01:00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2.5%     </t>
    </r>
    <phoneticPr fontId="1" type="noConversion"/>
  </si>
  <si>
    <t>02:00→3%</t>
  </si>
  <si>
    <r>
      <t>03:00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 xml:space="preserve">2.8%     </t>
    </r>
    <phoneticPr fontId="1" type="noConversion"/>
  </si>
  <si>
    <t>04:00→3%</t>
  </si>
  <si>
    <t>8</t>
    <phoneticPr fontId="1" type="noConversion"/>
  </si>
  <si>
    <t>9</t>
    <phoneticPr fontId="1" type="noConversion"/>
  </si>
  <si>
    <t>10</t>
    <phoneticPr fontId="1" type="noConversion"/>
  </si>
  <si>
    <t>12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</si>
  <si>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</si>
  <si>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</si>
  <si>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</si>
  <si>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</si>
  <si>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</si>
  <si>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20</t>
    <phoneticPr fontId="1" type="noConversion"/>
  </si>
  <si>
    <t>21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</si>
  <si>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</si>
  <si>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</si>
  <si>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</si>
  <si>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</si>
  <si>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</si>
  <si>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</si>
  <si>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</si>
  <si>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</si>
  <si>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</si>
  <si>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</si>
  <si>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</si>
  <si>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</si>
  <si>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</si>
  <si>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</si>
  <si>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15-16</t>
    <phoneticPr fontId="1" type="noConversion"/>
  </si>
  <si>
    <t>16-17</t>
    <phoneticPr fontId="1" type="noConversion"/>
  </si>
  <si>
    <t>17-18</t>
    <phoneticPr fontId="1" type="noConversion"/>
  </si>
  <si>
    <t>20-21</t>
    <phoneticPr fontId="1" type="noConversion"/>
  </si>
  <si>
    <t>21-23</t>
    <phoneticPr fontId="1" type="noConversion"/>
  </si>
  <si>
    <t>23-24</t>
    <phoneticPr fontId="1" type="noConversion"/>
  </si>
  <si>
    <t>24-25</t>
    <phoneticPr fontId="1" type="noConversion"/>
  </si>
  <si>
    <t>25-26</t>
    <phoneticPr fontId="1" type="noConversion"/>
  </si>
  <si>
    <t>26-27</t>
    <phoneticPr fontId="1" type="noConversion"/>
  </si>
  <si>
    <t>27-28</t>
    <phoneticPr fontId="1" type="noConversion"/>
  </si>
  <si>
    <t>28-29</t>
    <phoneticPr fontId="1" type="noConversion"/>
  </si>
  <si>
    <t>29-31</t>
    <phoneticPr fontId="1" type="noConversion"/>
  </si>
  <si>
    <t>31-32</t>
    <phoneticPr fontId="1" type="noConversion"/>
  </si>
  <si>
    <t>32-33</t>
    <phoneticPr fontId="1" type="noConversion"/>
  </si>
  <si>
    <t>33-34</t>
    <phoneticPr fontId="1" type="noConversion"/>
  </si>
  <si>
    <t>34-35</t>
    <phoneticPr fontId="1" type="noConversion"/>
  </si>
  <si>
    <t>35-36</t>
    <phoneticPr fontId="1" type="noConversion"/>
  </si>
  <si>
    <t>36-37</t>
    <phoneticPr fontId="1" type="noConversion"/>
  </si>
  <si>
    <t>37-38</t>
    <phoneticPr fontId="1" type="noConversion"/>
  </si>
  <si>
    <t>38-39</t>
    <phoneticPr fontId="1" type="noConversion"/>
  </si>
  <si>
    <t>39-40</t>
    <phoneticPr fontId="1" type="noConversion"/>
  </si>
  <si>
    <t>40-41</t>
    <phoneticPr fontId="1" type="noConversion"/>
  </si>
  <si>
    <t>41-42</t>
    <phoneticPr fontId="1" type="noConversion"/>
  </si>
  <si>
    <t>42-43</t>
    <phoneticPr fontId="1" type="noConversion"/>
  </si>
  <si>
    <t>10-12</t>
    <phoneticPr fontId="1" type="noConversion"/>
  </si>
  <si>
    <t>12-14</t>
    <phoneticPr fontId="1" type="noConversion"/>
  </si>
  <si>
    <t>18-20</t>
    <phoneticPr fontId="1" type="noConversion"/>
  </si>
  <si>
    <t>耗糖计算时间区 h</t>
    <rPh sb="0" eb="1">
      <t>hao'tang</t>
    </rPh>
    <rPh sb="2" eb="3">
      <t>ji'suan</t>
    </rPh>
    <rPh sb="4" eb="5">
      <t>shi'jian</t>
    </rPh>
    <rPh sb="6" eb="7">
      <t>qu</t>
    </rPh>
    <phoneticPr fontId="1" type="noConversion"/>
  </si>
  <si>
    <t>h</t>
    <phoneticPr fontId="1" type="noConversion"/>
  </si>
  <si>
    <t>泵速%</t>
    <rPh sb="0" eb="1">
      <t>beng'su</t>
    </rPh>
    <phoneticPr fontId="1" type="noConversion"/>
  </si>
  <si>
    <t>对应泵速添加量 g/h</t>
    <rPh sb="0" eb="1">
      <t>dui'ying'beng'su</t>
    </rPh>
    <rPh sb="4" eb="5">
      <t>tian'jia'liang</t>
    </rPh>
    <phoneticPr fontId="1" type="noConversion"/>
  </si>
  <si>
    <t>3h,3%,70mL,800g/L</t>
    <phoneticPr fontId="1" type="noConversion"/>
  </si>
  <si>
    <t>43-44</t>
    <phoneticPr fontId="1" type="noConversion"/>
  </si>
  <si>
    <t>45-46</t>
    <phoneticPr fontId="1" type="noConversion"/>
  </si>
  <si>
    <t>46-50</t>
    <phoneticPr fontId="1" type="noConversion"/>
  </si>
  <si>
    <t>50-52</t>
    <phoneticPr fontId="1" type="noConversion"/>
  </si>
  <si>
    <t>计算体积 L</t>
    <rPh sb="0" eb="1">
      <t>ji'suan'ti'ji</t>
    </rPh>
    <phoneticPr fontId="1" type="noConversion"/>
  </si>
  <si>
    <t>累计增加体积</t>
    <rPh sb="0" eb="1">
      <t>lei'ji</t>
    </rPh>
    <rPh sb="2" eb="3">
      <t>zeng'jia'ti'ji</t>
    </rPh>
    <phoneticPr fontId="1" type="noConversion"/>
  </si>
  <si>
    <t>对应泵速增加的体积 mL</t>
    <rPh sb="0" eb="1">
      <t>dui'ying'beng'su</t>
    </rPh>
    <rPh sb="4" eb="5">
      <t>zeng'jia</t>
    </rPh>
    <rPh sb="6" eb="7">
      <t>de</t>
    </rPh>
    <rPh sb="7" eb="8">
      <t>ti'ji</t>
    </rPh>
    <phoneticPr fontId="1" type="noConversion"/>
  </si>
  <si>
    <t>取样体积</t>
    <rPh sb="0" eb="1">
      <t>qu'yag</t>
    </rPh>
    <rPh sb="2" eb="3">
      <t>ti'ji</t>
    </rPh>
    <phoneticPr fontId="1" type="noConversion"/>
  </si>
  <si>
    <t>-35</t>
    <phoneticPr fontId="1" type="noConversion"/>
  </si>
  <si>
    <t>-35</t>
    <phoneticPr fontId="1" type="noConversion"/>
  </si>
  <si>
    <t>-35</t>
    <phoneticPr fontId="1" type="noConversion"/>
  </si>
  <si>
    <t>-35</t>
    <phoneticPr fontId="1" type="noConversion"/>
  </si>
  <si>
    <t>-35</t>
    <phoneticPr fontId="1" type="noConversion"/>
  </si>
  <si>
    <t>时间段h</t>
    <rPh sb="0" eb="1">
      <t>shi'jian'duan</t>
    </rPh>
    <phoneticPr fontId="1" type="noConversion"/>
  </si>
  <si>
    <t>增加的糖量g</t>
    <rPh sb="0" eb="1">
      <t>zeng'jia</t>
    </rPh>
    <rPh sb="2" eb="3">
      <t>de</t>
    </rPh>
    <rPh sb="3" eb="4">
      <t>tang</t>
    </rPh>
    <rPh sb="4" eb="5">
      <t>liang</t>
    </rPh>
    <phoneticPr fontId="1" type="noConversion"/>
  </si>
  <si>
    <t>修正后耗糖速度</t>
    <rPh sb="0" eb="1">
      <t>xiu'zheng'hou</t>
    </rPh>
    <rPh sb="3" eb="4">
      <t>hao'tang'su'du</t>
    </rPh>
    <phoneticPr fontId="1" type="noConversion"/>
  </si>
  <si>
    <t>耗糖速度修正系数</t>
    <rPh sb="0" eb="1">
      <t>hao'tang</t>
    </rPh>
    <rPh sb="2" eb="3">
      <t>su'du</t>
    </rPh>
    <rPh sb="4" eb="5">
      <t>xiu'zheng</t>
    </rPh>
    <rPh sb="6" eb="7">
      <t>xi'shu</t>
    </rPh>
    <phoneticPr fontId="1" type="noConversion"/>
  </si>
  <si>
    <t>P3HB g/L</t>
    <phoneticPr fontId="1" type="noConversion"/>
  </si>
  <si>
    <t>干重 g/L</t>
    <rPh sb="0" eb="1">
      <t>gan'zhong</t>
    </rPh>
    <phoneticPr fontId="1" type="noConversion"/>
  </si>
  <si>
    <t>计算值</t>
    <rPh sb="0" eb="1">
      <t>ji'suan'zhi</t>
    </rPh>
    <phoneticPr fontId="1" type="noConversion"/>
  </si>
  <si>
    <t>理论值</t>
    <rPh sb="0" eb="1">
      <t>li'lun'zhi</t>
    </rPh>
    <phoneticPr fontId="1" type="noConversion"/>
  </si>
  <si>
    <t>biomass</t>
    <phoneticPr fontId="1" type="noConversion"/>
  </si>
  <si>
    <t>time/h</t>
    <phoneticPr fontId="1" type="noConversion"/>
  </si>
  <si>
    <t>true cell mass g/L</t>
    <phoneticPr fontId="1" type="noConversion"/>
  </si>
  <si>
    <t>dry cell mass g/L</t>
    <phoneticPr fontId="1" type="noConversion"/>
  </si>
  <si>
    <t>glucose uptake rate g/L/h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</si>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</sst>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h:mm;@"/>
    <numFmt numFmtId="177" formatCode="0.0000_ "/>
    <numFmt numFmtId="178" formatCode="0.0_ "/>
    <numFmt numFmtId="179" formatCode="0.0_);[Red]\(0.0\)"/>
    <numFmt numFmtId="180" formatCode="0.000_ "/>
    <numFmt numFmtId="181" formatCode="0.00_ "/>
    <numFmt numFmtId="182" formatCode="0.00_);[Red]\(0.00\)"/>
  </numFmts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0" tint="-4.9989318521683403E-2"/>
      <name val="Tahoma"/>
      <family val="2"/>
    </font>
    <font>
      <sz val="11"/>
      <name val="Tahoma"/>
      <family val="2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178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178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7" fontId="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181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3" fillId="0" borderId="0" xfId="0" applyFont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8" borderId="0" xfId="0" applyFill="1">
      <alignment vertical="center"/>
    </xf>
    <xf numFmtId="182" fontId="3" fillId="0" borderId="1" xfId="0" applyNumberFormat="1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34506233596"/>
          <c:y val="0.0446088748252263"/>
          <c:w val="0.783210096784777"/>
          <c:h val="0.837833541835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dry cell mass g/L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工作表1!$A$3:$A$15</c:f>
              <c:numCache>
                <c:formatCode>General</c:formatCode>
                <c:ptCount val="1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  <c:pt idx="11">
                  <c:v>48.0</c:v>
                </c:pt>
                <c:pt idx="12">
                  <c:v>52.0</c:v>
                </c:pt>
              </c:numCache>
            </c:numRef>
          </c:xVal>
          <c:yVal>
            <c:numRef>
              <c:f>工作表1!$B$3:$B$15</c:f>
              <c:numCache>
                <c:formatCode>0.0_ </c:formatCode>
                <c:ptCount val="13"/>
                <c:pt idx="0">
                  <c:v>3.057142857142857</c:v>
                </c:pt>
                <c:pt idx="1">
                  <c:v>9.062857142857142</c:v>
                </c:pt>
                <c:pt idx="2">
                  <c:v>20.44857142857143</c:v>
                </c:pt>
                <c:pt idx="3">
                  <c:v>37.94571428571428</c:v>
                </c:pt>
                <c:pt idx="4">
                  <c:v>48.73714285714286</c:v>
                </c:pt>
                <c:pt idx="5">
                  <c:v>60.93142857142858</c:v>
                </c:pt>
                <c:pt idx="6">
                  <c:v>68.45714285714285</c:v>
                </c:pt>
                <c:pt idx="7">
                  <c:v>76.55714285714285</c:v>
                </c:pt>
                <c:pt idx="8">
                  <c:v>85.8</c:v>
                </c:pt>
                <c:pt idx="9">
                  <c:v>89.76571428571428</c:v>
                </c:pt>
                <c:pt idx="10">
                  <c:v>96.29142857142857</c:v>
                </c:pt>
                <c:pt idx="11">
                  <c:v>96.69714285714285</c:v>
                </c:pt>
                <c:pt idx="12">
                  <c:v>100.4485714285714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P3HB g/L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工作表1!$A$3:$A$15</c:f>
              <c:numCache>
                <c:formatCode>General</c:formatCode>
                <c:ptCount val="1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  <c:pt idx="11">
                  <c:v>48.0</c:v>
                </c:pt>
                <c:pt idx="12">
                  <c:v>52.0</c:v>
                </c:pt>
              </c:numCache>
            </c:numRef>
          </c:xVal>
          <c:yVal>
            <c:numRef>
              <c:f>工作表1!$C$3:$C$15</c:f>
              <c:numCache>
                <c:formatCode>General</c:formatCode>
                <c:ptCount val="13"/>
                <c:pt idx="0">
                  <c:v>0.00397428571428571</c:v>
                </c:pt>
                <c:pt idx="1">
                  <c:v>0.182163428571429</c:v>
                </c:pt>
                <c:pt idx="2">
                  <c:v>2.480411714285714</c:v>
                </c:pt>
                <c:pt idx="3">
                  <c:v>5.005039714285713</c:v>
                </c:pt>
                <c:pt idx="4">
                  <c:v>17.535624</c:v>
                </c:pt>
                <c:pt idx="5">
                  <c:v>27.02308857142857</c:v>
                </c:pt>
                <c:pt idx="6">
                  <c:v>35.64563428571429</c:v>
                </c:pt>
                <c:pt idx="7">
                  <c:v>45.17637</c:v>
                </c:pt>
                <c:pt idx="8">
                  <c:v>52.6383</c:v>
                </c:pt>
                <c:pt idx="9">
                  <c:v>56.678072</c:v>
                </c:pt>
                <c:pt idx="10">
                  <c:v>62.83015714285714</c:v>
                </c:pt>
                <c:pt idx="11">
                  <c:v>68.06511885714285</c:v>
                </c:pt>
                <c:pt idx="12">
                  <c:v>71.54951742857143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true cell mass g/L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工作表1!$A$3:$A$15</c:f>
              <c:numCache>
                <c:formatCode>General</c:formatCode>
                <c:ptCount val="1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24.0</c:v>
                </c:pt>
                <c:pt idx="6">
                  <c:v>28.0</c:v>
                </c:pt>
                <c:pt idx="7">
                  <c:v>32.0</c:v>
                </c:pt>
                <c:pt idx="8">
                  <c:v>36.0</c:v>
                </c:pt>
                <c:pt idx="9">
                  <c:v>40.0</c:v>
                </c:pt>
                <c:pt idx="10">
                  <c:v>44.0</c:v>
                </c:pt>
                <c:pt idx="11">
                  <c:v>48.0</c:v>
                </c:pt>
                <c:pt idx="12">
                  <c:v>52.0</c:v>
                </c:pt>
              </c:numCache>
            </c:numRef>
          </c:xVal>
          <c:yVal>
            <c:numRef>
              <c:f>工作表1!$D$3:$D$15</c:f>
              <c:numCache>
                <c:formatCode>0.0_ </c:formatCode>
                <c:ptCount val="13"/>
                <c:pt idx="0">
                  <c:v>3.053168571428571</c:v>
                </c:pt>
                <c:pt idx="1">
                  <c:v>8.880693714285714</c:v>
                </c:pt>
                <c:pt idx="2">
                  <c:v>17.96815971428571</c:v>
                </c:pt>
                <c:pt idx="3">
                  <c:v>32.94067457142857</c:v>
                </c:pt>
                <c:pt idx="4">
                  <c:v>31.20151885714286</c:v>
                </c:pt>
                <c:pt idx="5">
                  <c:v>33.90834</c:v>
                </c:pt>
                <c:pt idx="6">
                  <c:v>32.81150857142857</c:v>
                </c:pt>
                <c:pt idx="7">
                  <c:v>31.38077285714286</c:v>
                </c:pt>
                <c:pt idx="8">
                  <c:v>33.1617</c:v>
                </c:pt>
                <c:pt idx="9">
                  <c:v>33.08764228571429</c:v>
                </c:pt>
                <c:pt idx="10">
                  <c:v>33.46127142857143</c:v>
                </c:pt>
                <c:pt idx="11">
                  <c:v>28.632024</c:v>
                </c:pt>
                <c:pt idx="12">
                  <c:v>28.89905399999999</c:v>
                </c:pt>
              </c:numCache>
            </c:numRef>
          </c:yVal>
          <c:smooth val="0"/>
        </c:ser>
        <c:ser>
          <c:idx val="4"/>
          <c:order val="4"/>
          <c:tx>
            <c:v>gluco-to-PHA transder rate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工作表1!$C$18:$C$30</c:f>
              <c:numCache>
                <c:formatCode>General</c:formatCode>
                <c:ptCount val="13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18.0</c:v>
                </c:pt>
                <c:pt idx="5">
                  <c:v>22.0</c:v>
                </c:pt>
                <c:pt idx="6">
                  <c:v>26.0</c:v>
                </c:pt>
                <c:pt idx="7">
                  <c:v>30.0</c:v>
                </c:pt>
                <c:pt idx="8">
                  <c:v>34.0</c:v>
                </c:pt>
                <c:pt idx="9">
                  <c:v>38.0</c:v>
                </c:pt>
                <c:pt idx="10">
                  <c:v>42.0</c:v>
                </c:pt>
                <c:pt idx="11">
                  <c:v>46.0</c:v>
                </c:pt>
                <c:pt idx="12">
                  <c:v>50.0</c:v>
                </c:pt>
              </c:numCache>
            </c:numRef>
          </c:xVal>
          <c:yVal>
            <c:numRef>
              <c:f>工作表1!$D$32:$D$44</c:f>
              <c:numCache>
                <c:formatCode>0.00_ </c:formatCode>
                <c:ptCount val="13"/>
                <c:pt idx="0">
                  <c:v>1.103968253968254</c:v>
                </c:pt>
                <c:pt idx="1">
                  <c:v>1.818086629809888</c:v>
                </c:pt>
                <c:pt idx="2">
                  <c:v>10.51409156729596</c:v>
                </c:pt>
                <c:pt idx="3">
                  <c:v>10.04814641890879</c:v>
                </c:pt>
                <c:pt idx="4">
                  <c:v>36.95838085475557</c:v>
                </c:pt>
                <c:pt idx="5">
                  <c:v>33.20048079093536</c:v>
                </c:pt>
                <c:pt idx="6">
                  <c:v>33.622874850406</c:v>
                </c:pt>
                <c:pt idx="7">
                  <c:v>45.86111167644898</c:v>
                </c:pt>
                <c:pt idx="8">
                  <c:v>31.84211983308696</c:v>
                </c:pt>
                <c:pt idx="9">
                  <c:v>26.50782784707281</c:v>
                </c:pt>
                <c:pt idx="10">
                  <c:v>42.53829911936668</c:v>
                </c:pt>
                <c:pt idx="11">
                  <c:v>24.34619225279301</c:v>
                </c:pt>
                <c:pt idx="12">
                  <c:v>18.66785912049398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607712"/>
        <c:axId val="-1918206176"/>
      </c:scatterChart>
      <c:scatterChart>
        <c:scatterStyle val="lineMarker"/>
        <c:varyColors val="0"/>
        <c:ser>
          <c:idx val="3"/>
          <c:order val="3"/>
          <c:tx>
            <c:strRef>
              <c:f>工作表1!$B$17</c:f>
              <c:strCache>
                <c:ptCount val="1"/>
                <c:pt idx="0">
                  <c:v>glucose uptake rate g/L/h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工作表1!$C$18:$C$30</c:f>
              <c:numCache>
                <c:formatCode>General</c:formatCode>
                <c:ptCount val="13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18.0</c:v>
                </c:pt>
                <c:pt idx="5">
                  <c:v>22.0</c:v>
                </c:pt>
                <c:pt idx="6">
                  <c:v>26.0</c:v>
                </c:pt>
                <c:pt idx="7">
                  <c:v>30.0</c:v>
                </c:pt>
                <c:pt idx="8">
                  <c:v>34.0</c:v>
                </c:pt>
                <c:pt idx="9">
                  <c:v>38.0</c:v>
                </c:pt>
                <c:pt idx="10">
                  <c:v>42.0</c:v>
                </c:pt>
                <c:pt idx="11">
                  <c:v>46.0</c:v>
                </c:pt>
                <c:pt idx="12">
                  <c:v>50.0</c:v>
                </c:pt>
              </c:numCache>
            </c:numRef>
          </c:xVal>
          <c:yVal>
            <c:numRef>
              <c:f>工作表1!$D$18:$D$30</c:f>
              <c:numCache>
                <c:formatCode>0.00_);[Red]\(0.00\)</c:formatCode>
                <c:ptCount val="13"/>
                <c:pt idx="0">
                  <c:v>0.09</c:v>
                </c:pt>
                <c:pt idx="1">
                  <c:v>2.450228992605478</c:v>
                </c:pt>
                <c:pt idx="2">
                  <c:v>5.464685824267921</c:v>
                </c:pt>
                <c:pt idx="3">
                  <c:v>6.28132765673355</c:v>
                </c:pt>
                <c:pt idx="4">
                  <c:v>8.476145326116151</c:v>
                </c:pt>
                <c:pt idx="5">
                  <c:v>7.144071671108835</c:v>
                </c:pt>
                <c:pt idx="6">
                  <c:v>6.4112198560124</c:v>
                </c:pt>
                <c:pt idx="7">
                  <c:v>5.195434304735801</c:v>
                </c:pt>
                <c:pt idx="8">
                  <c:v>5.858537401965274</c:v>
                </c:pt>
                <c:pt idx="9">
                  <c:v>3.809980228581889</c:v>
                </c:pt>
                <c:pt idx="10">
                  <c:v>3.615615380855841</c:v>
                </c:pt>
                <c:pt idx="11">
                  <c:v>5.375544623086954</c:v>
                </c:pt>
                <c:pt idx="12">
                  <c:v>4.66630713910217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7943552"/>
        <c:axId val="-1946337744"/>
      </c:scatterChart>
      <c:valAx>
        <c:axId val="-1909607712"/>
        <c:scaling>
          <c:orientation val="minMax"/>
          <c:max val="5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Time /h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894972112861"/>
              <c:y val="0.946466259474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8206176"/>
        <c:crosses val="autoZero"/>
        <c:crossBetween val="midCat"/>
        <c:majorUnit val="4.0"/>
      </c:valAx>
      <c:valAx>
        <c:axId val="-1918206176"/>
        <c:scaling>
          <c:orientation val="minMax"/>
          <c:max val="11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</a:rPr>
                  <a:t>cell mass &amp; P3HB  g/L</a:t>
                </a:r>
                <a:r>
                  <a:rPr lang="zh-CN" altLang="en-US" sz="1100" b="1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>
                    <a:solidFill>
                      <a:schemeClr val="tx1"/>
                    </a:solidFill>
                  </a:rPr>
                  <a:t>&amp;</a:t>
                </a:r>
                <a:r>
                  <a:rPr lang="zh-CN" altLang="en-US" sz="1100" b="1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>
                    <a:solidFill>
                      <a:schemeClr val="tx1"/>
                    </a:solidFill>
                  </a:rPr>
                  <a:t>gluco.-to-PHA</a:t>
                </a:r>
                <a:r>
                  <a:rPr lang="zh-CN" altLang="en-US" sz="1100" b="1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>
                    <a:solidFill>
                      <a:schemeClr val="tx1"/>
                    </a:solidFill>
                  </a:rPr>
                  <a:t>transfer</a:t>
                </a:r>
                <a:r>
                  <a:rPr lang="zh-CN" altLang="en-US" sz="1100" b="1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>
                    <a:solidFill>
                      <a:schemeClr val="tx1"/>
                    </a:solidFill>
                  </a:rPr>
                  <a:t>rate</a:t>
                </a:r>
                <a:r>
                  <a:rPr lang="zh-CN" altLang="en-US" sz="11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 baseline="0">
                    <a:solidFill>
                      <a:schemeClr val="tx1"/>
                    </a:solidFill>
                  </a:rPr>
                  <a:t>%</a:t>
                </a:r>
                <a:endParaRPr lang="zh-CN" altLang="en-US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01371801181102"/>
              <c:y val="0.076370839159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9607712"/>
        <c:crosses val="autoZero"/>
        <c:crossBetween val="midCat"/>
      </c:valAx>
      <c:valAx>
        <c:axId val="-1946337744"/>
        <c:scaling>
          <c:orientation val="minMax"/>
          <c:max val="15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</a:rPr>
                  <a:t>gluco.</a:t>
                </a:r>
                <a:r>
                  <a:rPr lang="zh-CN" altLang="en-US" sz="1100" b="1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>
                    <a:solidFill>
                      <a:schemeClr val="tx1"/>
                    </a:solidFill>
                  </a:rPr>
                  <a:t>uptake</a:t>
                </a:r>
                <a:r>
                  <a:rPr lang="zh-CN" altLang="en-US" sz="1100" b="1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>
                    <a:solidFill>
                      <a:schemeClr val="tx1"/>
                    </a:solidFill>
                  </a:rPr>
                  <a:t>rate</a:t>
                </a:r>
                <a:r>
                  <a:rPr lang="zh-CN" altLang="en-US" sz="11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100" b="1" baseline="0">
                    <a:solidFill>
                      <a:schemeClr val="tx1"/>
                    </a:solidFill>
                  </a:rPr>
                  <a:t>g/L/h</a:t>
                </a:r>
                <a:r>
                  <a:rPr lang="zh-CN" altLang="en-US" sz="1100" b="1" baseline="0">
                    <a:solidFill>
                      <a:schemeClr val="tx1"/>
                    </a:solidFill>
                  </a:rPr>
                  <a:t> </a:t>
                </a:r>
                <a:endParaRPr lang="zh-CN" altLang="en-US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876025262467"/>
              <c:y val="0.286695366350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7943552"/>
        <c:crosses val="max"/>
        <c:crossBetween val="midCat"/>
        <c:majorUnit val="3.0"/>
      </c:valAx>
      <c:valAx>
        <c:axId val="-191794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46337744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127000</xdr:rowOff>
    </xdr:from>
    <xdr:to>
      <xdr:col>14</xdr:col>
      <xdr:colOff>114300</xdr:colOff>
      <xdr:row>24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3"/>
  <sheetViews>
    <sheetView workbookViewId="0">
      <selection activeCell="J9" sqref="J9:J10"/>
    </sheetView>
  </sheetViews>
  <sheetFormatPr baseColWidth="10" defaultColWidth="8.83203125" defaultRowHeight="14" x14ac:dyDescent="0.15"/>
  <cols>
    <col min="10" max="10" width="13.83203125" style="32" customWidth="1"/>
  </cols>
  <sheetData>
    <row r="3" spans="2:10" x14ac:dyDescent="0.15">
      <c r="B3" s="74" t="s">
        <v>0</v>
      </c>
      <c r="C3" s="74"/>
      <c r="D3" s="74" t="s">
        <v>1</v>
      </c>
      <c r="E3" s="74"/>
      <c r="F3" s="74"/>
      <c r="G3" s="74" t="s">
        <v>2</v>
      </c>
      <c r="H3" s="74"/>
      <c r="I3" s="74" t="s">
        <v>3</v>
      </c>
      <c r="J3" s="74"/>
    </row>
    <row r="4" spans="2:10" x14ac:dyDescent="0.15">
      <c r="B4" s="1"/>
      <c r="C4" s="1"/>
      <c r="D4" s="1"/>
      <c r="E4" s="3" t="s">
        <v>4</v>
      </c>
      <c r="F4" s="1"/>
      <c r="G4" s="74" t="s">
        <v>5</v>
      </c>
      <c r="H4" s="74"/>
      <c r="I4" s="74"/>
    </row>
    <row r="5" spans="2:10" ht="42" x14ac:dyDescent="0.15"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33" t="s">
        <v>14</v>
      </c>
    </row>
    <row r="6" spans="2:10" ht="28" x14ac:dyDescent="0.15">
      <c r="B6" s="3">
        <v>0</v>
      </c>
      <c r="C6" s="5">
        <v>0.375</v>
      </c>
      <c r="D6" s="3">
        <v>3</v>
      </c>
      <c r="E6" s="3">
        <v>2.08</v>
      </c>
      <c r="F6" s="6">
        <v>0</v>
      </c>
      <c r="G6" s="1"/>
      <c r="H6" s="1"/>
      <c r="I6" s="7">
        <v>63.1</v>
      </c>
      <c r="J6" s="34" t="s">
        <v>15</v>
      </c>
    </row>
    <row r="7" spans="2:10" ht="28" x14ac:dyDescent="0.15">
      <c r="B7" s="3">
        <v>2</v>
      </c>
      <c r="C7" s="5">
        <v>0.45833333333333331</v>
      </c>
      <c r="D7" s="3">
        <v>3</v>
      </c>
      <c r="E7" s="3">
        <v>0</v>
      </c>
      <c r="F7" s="6">
        <v>0</v>
      </c>
      <c r="G7" s="1"/>
      <c r="H7" s="1"/>
      <c r="I7" s="7">
        <v>56.1</v>
      </c>
      <c r="J7" s="34" t="s">
        <v>16</v>
      </c>
    </row>
    <row r="8" spans="2:10" ht="28" x14ac:dyDescent="0.15">
      <c r="B8" s="3">
        <v>4</v>
      </c>
      <c r="C8" s="5">
        <v>0.54166666666666663</v>
      </c>
      <c r="D8" s="3">
        <v>35</v>
      </c>
      <c r="E8" s="3">
        <v>7.52</v>
      </c>
      <c r="F8" s="6">
        <v>0</v>
      </c>
      <c r="G8" s="1"/>
      <c r="H8" s="1"/>
      <c r="I8" s="7">
        <v>53.9</v>
      </c>
      <c r="J8" s="34" t="s">
        <v>17</v>
      </c>
    </row>
    <row r="9" spans="2:10" ht="42" x14ac:dyDescent="0.15">
      <c r="B9" s="3">
        <v>6</v>
      </c>
      <c r="C9" s="5">
        <v>0.625</v>
      </c>
      <c r="D9" s="3">
        <v>3</v>
      </c>
      <c r="E9" s="3">
        <v>15.3</v>
      </c>
      <c r="F9" s="6">
        <v>0</v>
      </c>
      <c r="G9" s="1"/>
      <c r="H9" s="1"/>
      <c r="I9" s="7">
        <v>25.8</v>
      </c>
      <c r="J9" s="34" t="s">
        <v>18</v>
      </c>
    </row>
    <row r="10" spans="2:10" ht="42" x14ac:dyDescent="0.15">
      <c r="B10" s="3">
        <v>8</v>
      </c>
      <c r="C10" s="5">
        <v>0.70833333333333326</v>
      </c>
      <c r="D10" s="3">
        <v>35</v>
      </c>
      <c r="E10" s="3">
        <v>28.4</v>
      </c>
      <c r="F10" s="6">
        <v>0</v>
      </c>
      <c r="G10" s="1"/>
      <c r="H10" s="1"/>
      <c r="I10" s="7">
        <v>0.2</v>
      </c>
      <c r="J10" s="34" t="s">
        <v>19</v>
      </c>
    </row>
    <row r="11" spans="2:10" ht="42" x14ac:dyDescent="0.15">
      <c r="B11" s="3">
        <v>10</v>
      </c>
      <c r="C11" s="5">
        <v>0.79166666666666674</v>
      </c>
      <c r="D11" s="3">
        <v>3</v>
      </c>
      <c r="E11" s="3">
        <v>43.6</v>
      </c>
      <c r="F11" s="6">
        <v>0</v>
      </c>
      <c r="G11" s="1"/>
      <c r="H11" s="1"/>
      <c r="I11" s="7">
        <v>0.5</v>
      </c>
      <c r="J11" s="34" t="s">
        <v>20</v>
      </c>
    </row>
    <row r="12" spans="2:10" x14ac:dyDescent="0.15">
      <c r="B12" s="3">
        <v>12</v>
      </c>
      <c r="C12" s="5">
        <v>0.875</v>
      </c>
      <c r="D12" s="3">
        <v>35</v>
      </c>
      <c r="E12" s="3">
        <v>69</v>
      </c>
      <c r="F12" s="6">
        <v>0</v>
      </c>
      <c r="G12" s="1"/>
      <c r="H12" s="1"/>
      <c r="I12" s="7">
        <v>0.1</v>
      </c>
      <c r="J12" s="34" t="s">
        <v>21</v>
      </c>
    </row>
    <row r="13" spans="2:10" ht="28" x14ac:dyDescent="0.15">
      <c r="B13" s="3">
        <v>14</v>
      </c>
      <c r="C13" s="5">
        <v>0.95833333333333337</v>
      </c>
      <c r="D13" s="3">
        <v>3</v>
      </c>
      <c r="E13" s="3">
        <v>93.2</v>
      </c>
      <c r="F13" s="6">
        <v>0</v>
      </c>
      <c r="G13" s="1"/>
      <c r="H13" s="1"/>
      <c r="I13" s="7">
        <v>0.1</v>
      </c>
      <c r="J13" s="34" t="s">
        <v>22</v>
      </c>
    </row>
    <row r="14" spans="2:10" ht="28" x14ac:dyDescent="0.15">
      <c r="B14" s="3">
        <v>16</v>
      </c>
      <c r="C14" s="5">
        <v>1.0416666666666665</v>
      </c>
      <c r="D14" s="3">
        <v>35</v>
      </c>
      <c r="E14" s="3">
        <v>117.6</v>
      </c>
      <c r="F14" s="6">
        <v>0</v>
      </c>
      <c r="G14" s="1"/>
      <c r="H14" s="1"/>
      <c r="I14" s="7">
        <v>0.1</v>
      </c>
      <c r="J14" s="34" t="s">
        <v>23</v>
      </c>
    </row>
    <row r="15" spans="2:10" ht="42" x14ac:dyDescent="0.15">
      <c r="B15" s="3">
        <v>18</v>
      </c>
      <c r="C15" s="5">
        <v>1.125</v>
      </c>
      <c r="D15" s="3">
        <v>3</v>
      </c>
      <c r="E15" s="3">
        <v>152.80000000000001</v>
      </c>
      <c r="F15" s="6">
        <v>0</v>
      </c>
      <c r="G15" s="1"/>
      <c r="H15" s="1"/>
      <c r="I15" s="7">
        <v>0.1</v>
      </c>
      <c r="J15" s="34" t="s">
        <v>24</v>
      </c>
    </row>
    <row r="16" spans="2:10" ht="42" x14ac:dyDescent="0.15">
      <c r="B16" s="3">
        <v>20</v>
      </c>
      <c r="C16" s="5">
        <v>1.2083333333333335</v>
      </c>
      <c r="D16" s="3">
        <v>35</v>
      </c>
      <c r="E16" s="3">
        <v>184</v>
      </c>
      <c r="F16" s="6">
        <v>0</v>
      </c>
      <c r="G16" s="1"/>
      <c r="H16" s="1"/>
      <c r="I16" s="7">
        <v>0</v>
      </c>
      <c r="J16" s="34" t="s">
        <v>25</v>
      </c>
    </row>
    <row r="17" spans="2:10" ht="56" x14ac:dyDescent="0.15">
      <c r="B17" s="3">
        <v>22</v>
      </c>
      <c r="C17" s="5">
        <v>1.2916666666666665</v>
      </c>
      <c r="D17" s="3">
        <v>3</v>
      </c>
      <c r="E17" s="3">
        <v>214</v>
      </c>
      <c r="F17" s="6">
        <v>0</v>
      </c>
      <c r="G17" s="1"/>
      <c r="H17" s="1"/>
      <c r="I17" s="7">
        <v>0</v>
      </c>
      <c r="J17" s="34" t="s">
        <v>26</v>
      </c>
    </row>
    <row r="18" spans="2:10" ht="42" x14ac:dyDescent="0.15">
      <c r="B18" s="3">
        <v>24</v>
      </c>
      <c r="C18" s="5">
        <v>1.375</v>
      </c>
      <c r="D18" s="3">
        <v>35</v>
      </c>
      <c r="E18" s="3">
        <v>232</v>
      </c>
      <c r="F18" s="6">
        <v>0</v>
      </c>
      <c r="G18" s="1"/>
      <c r="H18" s="1"/>
      <c r="I18" s="7">
        <v>0</v>
      </c>
      <c r="J18" s="34" t="s">
        <v>27</v>
      </c>
    </row>
    <row r="19" spans="2:10" ht="56" x14ac:dyDescent="0.15">
      <c r="B19" s="3">
        <v>26</v>
      </c>
      <c r="C19" s="5">
        <v>1.4583333333333333</v>
      </c>
      <c r="D19" s="3">
        <v>3</v>
      </c>
      <c r="E19" s="3">
        <v>252</v>
      </c>
      <c r="F19" s="6">
        <v>0</v>
      </c>
      <c r="G19" s="1"/>
      <c r="H19" s="1"/>
      <c r="I19" s="7">
        <v>0.1</v>
      </c>
      <c r="J19" s="34" t="s">
        <v>28</v>
      </c>
    </row>
    <row r="20" spans="2:10" ht="70" x14ac:dyDescent="0.15">
      <c r="B20" s="3">
        <v>28</v>
      </c>
      <c r="C20" s="5">
        <v>1.5416666666666667</v>
      </c>
      <c r="D20" s="3">
        <v>35</v>
      </c>
      <c r="E20" s="3">
        <v>295</v>
      </c>
      <c r="F20" s="6">
        <v>0</v>
      </c>
      <c r="G20" s="1"/>
      <c r="H20" s="1"/>
      <c r="I20" s="7">
        <v>0.1</v>
      </c>
      <c r="J20" s="34" t="s">
        <v>29</v>
      </c>
    </row>
    <row r="21" spans="2:10" ht="70" x14ac:dyDescent="0.15">
      <c r="B21" s="3">
        <v>30</v>
      </c>
      <c r="C21" s="5">
        <v>1.625</v>
      </c>
      <c r="D21" s="3">
        <v>3</v>
      </c>
      <c r="E21" s="3">
        <v>295</v>
      </c>
      <c r="F21" s="6">
        <v>0</v>
      </c>
      <c r="G21" s="1"/>
      <c r="H21" s="1"/>
      <c r="I21" s="7">
        <v>0.1</v>
      </c>
      <c r="J21" s="34" t="s">
        <v>30</v>
      </c>
    </row>
    <row r="22" spans="2:10" ht="42" x14ac:dyDescent="0.15">
      <c r="B22" s="3">
        <v>32</v>
      </c>
      <c r="C22" s="5">
        <v>1.7083333333333333</v>
      </c>
      <c r="D22" s="3">
        <v>35</v>
      </c>
      <c r="E22" s="3">
        <v>309</v>
      </c>
      <c r="F22" s="6">
        <v>0</v>
      </c>
      <c r="G22" s="1"/>
      <c r="H22" s="1"/>
      <c r="I22" s="7">
        <v>0.1</v>
      </c>
      <c r="J22" s="34" t="s">
        <v>31</v>
      </c>
    </row>
    <row r="23" spans="2:10" ht="28" x14ac:dyDescent="0.15">
      <c r="B23" s="3">
        <v>34</v>
      </c>
      <c r="C23" s="5">
        <v>1.7916666666666667</v>
      </c>
      <c r="D23" s="3">
        <v>3</v>
      </c>
      <c r="E23" s="3">
        <v>336</v>
      </c>
      <c r="F23" s="6">
        <v>0</v>
      </c>
      <c r="G23" s="1"/>
      <c r="H23" s="1"/>
      <c r="I23" s="7">
        <v>0.1</v>
      </c>
      <c r="J23" s="34" t="s">
        <v>32</v>
      </c>
    </row>
    <row r="24" spans="2:10" x14ac:dyDescent="0.15">
      <c r="B24" s="3">
        <v>36</v>
      </c>
      <c r="C24" s="5">
        <v>1.875</v>
      </c>
      <c r="D24" s="3">
        <v>35</v>
      </c>
      <c r="E24" s="3">
        <v>351</v>
      </c>
      <c r="F24" s="6">
        <v>0</v>
      </c>
      <c r="G24" s="1"/>
      <c r="H24" s="1"/>
      <c r="I24" s="7">
        <v>0.1</v>
      </c>
      <c r="J24" s="34"/>
    </row>
    <row r="25" spans="2:10" x14ac:dyDescent="0.15">
      <c r="B25" s="3">
        <v>38</v>
      </c>
      <c r="C25" s="5">
        <v>1.9583333333333333</v>
      </c>
      <c r="D25" s="3">
        <v>3</v>
      </c>
      <c r="E25" s="3">
        <v>374</v>
      </c>
      <c r="F25" s="6">
        <v>0</v>
      </c>
      <c r="G25" s="1"/>
      <c r="H25" s="1"/>
      <c r="I25" s="7">
        <v>0.1</v>
      </c>
      <c r="J25" s="34" t="s">
        <v>33</v>
      </c>
    </row>
    <row r="26" spans="2:10" x14ac:dyDescent="0.15">
      <c r="B26" s="3">
        <v>40</v>
      </c>
      <c r="C26" s="5">
        <v>2.041666666666667</v>
      </c>
      <c r="D26" s="3">
        <v>35</v>
      </c>
      <c r="E26" s="3">
        <v>402</v>
      </c>
      <c r="F26" s="6">
        <v>0</v>
      </c>
      <c r="G26" s="1"/>
      <c r="H26" s="1"/>
      <c r="I26" s="7">
        <v>0.1</v>
      </c>
      <c r="J26" s="34" t="s">
        <v>34</v>
      </c>
    </row>
    <row r="27" spans="2:10" x14ac:dyDescent="0.15">
      <c r="B27" s="3">
        <v>42</v>
      </c>
      <c r="C27" s="5">
        <v>2.125</v>
      </c>
      <c r="D27" s="3">
        <v>3</v>
      </c>
      <c r="E27" s="3">
        <v>418</v>
      </c>
      <c r="F27" s="6">
        <v>0</v>
      </c>
      <c r="G27" s="1"/>
      <c r="H27" s="1"/>
      <c r="I27" s="7">
        <v>0.1</v>
      </c>
      <c r="J27" s="34"/>
    </row>
    <row r="28" spans="2:10" ht="28" x14ac:dyDescent="0.15">
      <c r="B28" s="3">
        <v>44</v>
      </c>
      <c r="C28" s="5">
        <v>2.208333333333333</v>
      </c>
      <c r="D28" s="3">
        <v>35</v>
      </c>
      <c r="E28" s="3">
        <v>430</v>
      </c>
      <c r="F28" s="6">
        <v>0</v>
      </c>
      <c r="G28" s="1"/>
      <c r="H28" s="1"/>
      <c r="I28" s="7">
        <v>0.1</v>
      </c>
      <c r="J28" s="34" t="s">
        <v>35</v>
      </c>
    </row>
    <row r="29" spans="2:10" x14ac:dyDescent="0.15">
      <c r="B29" s="3">
        <v>46</v>
      </c>
      <c r="C29" s="5">
        <v>2.291666666666667</v>
      </c>
      <c r="D29" s="3">
        <v>3</v>
      </c>
      <c r="E29" s="3">
        <v>446</v>
      </c>
      <c r="F29" s="6">
        <v>0</v>
      </c>
      <c r="G29" s="1"/>
      <c r="H29" s="1"/>
      <c r="I29" s="7">
        <v>0.1</v>
      </c>
      <c r="J29" s="34" t="s">
        <v>36</v>
      </c>
    </row>
    <row r="30" spans="2:10" x14ac:dyDescent="0.15">
      <c r="B30" s="3">
        <v>48</v>
      </c>
      <c r="C30" s="5">
        <v>2.375</v>
      </c>
      <c r="D30" s="3">
        <v>35</v>
      </c>
      <c r="E30" s="3">
        <v>462</v>
      </c>
      <c r="F30" s="6">
        <v>0</v>
      </c>
      <c r="G30" s="1"/>
      <c r="H30" s="1"/>
      <c r="I30" s="7">
        <v>0</v>
      </c>
      <c r="J30" s="34"/>
    </row>
    <row r="32" spans="2:10" x14ac:dyDescent="0.15">
      <c r="B32" s="1"/>
      <c r="C32" s="1"/>
      <c r="D32" s="3" t="s">
        <v>37</v>
      </c>
      <c r="E32" s="3" t="s">
        <v>38</v>
      </c>
      <c r="F32" s="3" t="s">
        <v>39</v>
      </c>
      <c r="G32" s="3" t="s">
        <v>40</v>
      </c>
      <c r="H32" s="3" t="s">
        <v>41</v>
      </c>
      <c r="I32" s="1"/>
    </row>
    <row r="33" spans="3:8" x14ac:dyDescent="0.15">
      <c r="C33" s="3" t="s">
        <v>42</v>
      </c>
      <c r="D33" s="1"/>
      <c r="E33" s="1"/>
      <c r="F33" s="1"/>
      <c r="G33" s="1"/>
      <c r="H33" s="1"/>
    </row>
    <row r="34" spans="3:8" x14ac:dyDescent="0.15">
      <c r="C34" s="3" t="s">
        <v>43</v>
      </c>
      <c r="D34" s="1"/>
      <c r="E34" s="1"/>
      <c r="F34" s="1"/>
      <c r="G34" s="1"/>
      <c r="H34" s="1"/>
    </row>
    <row r="35" spans="3:8" x14ac:dyDescent="0.15">
      <c r="C35" s="3" t="s">
        <v>44</v>
      </c>
      <c r="D35" s="1"/>
      <c r="E35" s="1"/>
      <c r="F35" s="1"/>
      <c r="G35" s="1"/>
      <c r="H35" s="1"/>
    </row>
    <row r="36" spans="3:8" x14ac:dyDescent="0.15">
      <c r="C36" s="2" t="s">
        <v>45</v>
      </c>
      <c r="D36" s="1"/>
      <c r="E36" s="1"/>
      <c r="F36" s="1"/>
      <c r="G36" s="1"/>
      <c r="H36" s="1"/>
    </row>
    <row r="37" spans="3:8" x14ac:dyDescent="0.15">
      <c r="C37" s="3" t="s">
        <v>46</v>
      </c>
      <c r="D37" s="1"/>
      <c r="E37" s="1"/>
      <c r="F37" s="1"/>
      <c r="G37" s="1"/>
      <c r="H37" s="1"/>
    </row>
    <row r="38" spans="3:8" x14ac:dyDescent="0.15">
      <c r="C38" s="3" t="s">
        <v>47</v>
      </c>
      <c r="D38" s="1"/>
      <c r="E38" s="1"/>
      <c r="F38" s="1"/>
      <c r="G38" s="1"/>
      <c r="H38" s="1"/>
    </row>
    <row r="39" spans="3:8" x14ac:dyDescent="0.15">
      <c r="C39" s="3" t="s">
        <v>48</v>
      </c>
      <c r="D39" s="1"/>
      <c r="E39" s="1"/>
      <c r="F39" s="1"/>
      <c r="G39" s="1"/>
      <c r="H39" s="1"/>
    </row>
    <row r="40" spans="3:8" x14ac:dyDescent="0.15">
      <c r="C40" s="3" t="s">
        <v>49</v>
      </c>
      <c r="D40" s="1"/>
      <c r="E40" s="1"/>
      <c r="F40" s="1"/>
      <c r="G40" s="1"/>
      <c r="H40" s="1"/>
    </row>
    <row r="41" spans="3:8" x14ac:dyDescent="0.15">
      <c r="C41" s="3" t="s">
        <v>50</v>
      </c>
      <c r="D41" s="1"/>
      <c r="E41" s="1"/>
      <c r="F41" s="1"/>
      <c r="G41" s="1"/>
      <c r="H41" s="1"/>
    </row>
    <row r="42" spans="3:8" x14ac:dyDescent="0.15">
      <c r="C42" s="3" t="s">
        <v>51</v>
      </c>
      <c r="D42" s="1"/>
      <c r="E42" s="1"/>
      <c r="F42" s="1"/>
      <c r="G42" s="1"/>
      <c r="H42" s="1"/>
    </row>
    <row r="43" spans="3:8" x14ac:dyDescent="0.15">
      <c r="C43" s="3" t="s">
        <v>52</v>
      </c>
      <c r="D43" s="1"/>
      <c r="E43" s="1"/>
      <c r="F43" s="1"/>
      <c r="G43" s="1"/>
      <c r="H43" s="1"/>
    </row>
    <row r="44" spans="3:8" x14ac:dyDescent="0.15">
      <c r="C44" s="3" t="s">
        <v>53</v>
      </c>
      <c r="D44" s="1"/>
      <c r="E44" s="1"/>
      <c r="F44" s="1"/>
      <c r="G44" s="1"/>
      <c r="H44" s="1"/>
    </row>
    <row r="45" spans="3:8" x14ac:dyDescent="0.15">
      <c r="C45" s="3" t="s">
        <v>54</v>
      </c>
      <c r="D45" s="1"/>
      <c r="E45" s="1"/>
      <c r="F45" s="1"/>
      <c r="G45" s="1"/>
      <c r="H45" s="1"/>
    </row>
    <row r="46" spans="3:8" x14ac:dyDescent="0.15">
      <c r="C46" s="3" t="s">
        <v>55</v>
      </c>
      <c r="D46" s="1"/>
      <c r="E46" s="1"/>
      <c r="F46" s="1"/>
      <c r="G46" s="1"/>
      <c r="H46" s="1"/>
    </row>
    <row r="48" spans="3:8" x14ac:dyDescent="0.15">
      <c r="C48" s="1"/>
      <c r="D48" s="1"/>
      <c r="E48" s="3" t="s">
        <v>56</v>
      </c>
      <c r="F48" s="3" t="s">
        <v>57</v>
      </c>
      <c r="G48" s="1"/>
      <c r="H48" s="3" t="s">
        <v>58</v>
      </c>
    </row>
    <row r="49" spans="5:9" x14ac:dyDescent="0.15">
      <c r="E49" s="1"/>
      <c r="F49" s="3" t="s">
        <v>59</v>
      </c>
      <c r="G49" s="3" t="s">
        <v>60</v>
      </c>
      <c r="H49" s="3" t="s">
        <v>59</v>
      </c>
      <c r="I49" s="3" t="s">
        <v>61</v>
      </c>
    </row>
    <row r="50" spans="5:9" x14ac:dyDescent="0.15">
      <c r="E50" s="3">
        <v>0</v>
      </c>
      <c r="F50" s="3">
        <v>520</v>
      </c>
      <c r="G50" s="3">
        <v>4</v>
      </c>
      <c r="H50" s="1"/>
      <c r="I50" s="1"/>
    </row>
    <row r="51" spans="5:9" x14ac:dyDescent="0.15">
      <c r="E51" s="3">
        <v>2</v>
      </c>
      <c r="F51" s="1"/>
      <c r="G51" s="3">
        <v>10</v>
      </c>
      <c r="H51" s="1"/>
      <c r="I51" s="1"/>
    </row>
    <row r="52" spans="5:9" x14ac:dyDescent="0.15">
      <c r="E52" s="3">
        <v>4</v>
      </c>
      <c r="F52" s="3">
        <v>376</v>
      </c>
      <c r="G52" s="3">
        <v>20</v>
      </c>
      <c r="H52" s="1"/>
      <c r="I52" s="1"/>
    </row>
    <row r="53" spans="5:9" x14ac:dyDescent="0.15">
      <c r="E53" s="3">
        <v>6</v>
      </c>
      <c r="F53" s="3">
        <v>306</v>
      </c>
      <c r="G53" s="3">
        <v>50</v>
      </c>
      <c r="H53" s="1"/>
      <c r="I53" s="1"/>
    </row>
    <row r="54" spans="5:9" x14ac:dyDescent="0.15">
      <c r="E54" s="3">
        <v>8</v>
      </c>
      <c r="F54" s="3">
        <v>568</v>
      </c>
      <c r="G54" s="3">
        <v>50</v>
      </c>
      <c r="H54" s="1"/>
      <c r="I54" s="1"/>
    </row>
    <row r="55" spans="5:9" x14ac:dyDescent="0.15">
      <c r="E55" s="3">
        <v>10</v>
      </c>
      <c r="F55" s="3">
        <v>436</v>
      </c>
      <c r="G55" s="3">
        <v>100</v>
      </c>
      <c r="H55" s="1"/>
      <c r="I55" s="1"/>
    </row>
    <row r="56" spans="5:9" x14ac:dyDescent="0.15">
      <c r="E56" s="3">
        <v>12</v>
      </c>
      <c r="F56" s="3">
        <v>690</v>
      </c>
      <c r="G56" s="3">
        <v>100</v>
      </c>
      <c r="H56" s="1"/>
      <c r="I56" s="1"/>
    </row>
    <row r="57" spans="5:9" x14ac:dyDescent="0.15">
      <c r="E57" s="3">
        <v>14</v>
      </c>
      <c r="F57" s="3">
        <v>466</v>
      </c>
      <c r="G57" s="3">
        <v>200</v>
      </c>
      <c r="H57" s="1"/>
      <c r="I57" s="1"/>
    </row>
    <row r="58" spans="5:9" x14ac:dyDescent="0.15">
      <c r="E58" s="3">
        <v>16</v>
      </c>
      <c r="F58" s="3">
        <v>588</v>
      </c>
      <c r="G58" s="3">
        <v>200</v>
      </c>
      <c r="H58" s="1"/>
      <c r="I58" s="1"/>
    </row>
    <row r="59" spans="5:9" x14ac:dyDescent="0.15">
      <c r="E59" s="3">
        <v>18</v>
      </c>
      <c r="F59" s="3">
        <v>764</v>
      </c>
      <c r="G59" s="3">
        <v>200</v>
      </c>
      <c r="H59" s="1"/>
      <c r="I59" s="1"/>
    </row>
    <row r="60" spans="5:9" x14ac:dyDescent="0.15">
      <c r="E60" s="3">
        <v>20</v>
      </c>
      <c r="F60" s="3">
        <v>368</v>
      </c>
      <c r="G60" s="3">
        <v>500</v>
      </c>
      <c r="H60" s="1"/>
      <c r="I60" s="1"/>
    </row>
    <row r="61" spans="5:9" x14ac:dyDescent="0.15">
      <c r="E61" s="3">
        <v>22</v>
      </c>
      <c r="F61" s="3">
        <v>428</v>
      </c>
      <c r="G61" s="3">
        <v>500</v>
      </c>
      <c r="H61" s="1"/>
      <c r="I61" s="1"/>
    </row>
    <row r="62" spans="5:9" x14ac:dyDescent="0.15">
      <c r="E62" s="3">
        <v>24</v>
      </c>
      <c r="F62" s="3">
        <v>464</v>
      </c>
      <c r="G62" s="3">
        <v>500</v>
      </c>
      <c r="H62" s="1"/>
      <c r="I62" s="1"/>
    </row>
    <row r="63" spans="5:9" x14ac:dyDescent="0.15">
      <c r="E63" s="3">
        <v>26</v>
      </c>
      <c r="F63" s="3">
        <v>504</v>
      </c>
      <c r="G63" s="3">
        <v>500</v>
      </c>
      <c r="H63" s="1"/>
      <c r="I63" s="1"/>
    </row>
    <row r="64" spans="5:9" x14ac:dyDescent="0.15">
      <c r="E64" s="3">
        <v>28</v>
      </c>
      <c r="F64" s="3">
        <v>590</v>
      </c>
      <c r="G64" s="3">
        <v>500</v>
      </c>
      <c r="H64" s="1"/>
      <c r="I64" s="1"/>
    </row>
    <row r="65" spans="2:11" x14ac:dyDescent="0.15">
      <c r="B65" s="1"/>
      <c r="C65" s="1"/>
      <c r="D65" s="1"/>
      <c r="E65" s="3">
        <v>30</v>
      </c>
      <c r="F65" s="3">
        <v>590</v>
      </c>
      <c r="G65" s="3">
        <v>500</v>
      </c>
      <c r="H65" s="1"/>
      <c r="I65" s="1"/>
      <c r="K65" s="1"/>
    </row>
    <row r="66" spans="2:11" x14ac:dyDescent="0.15">
      <c r="B66" s="1"/>
      <c r="C66" s="1"/>
      <c r="D66" s="1"/>
      <c r="E66" s="3">
        <v>32</v>
      </c>
      <c r="F66" s="3">
        <v>618</v>
      </c>
      <c r="G66" s="3">
        <v>500</v>
      </c>
      <c r="H66" s="1"/>
      <c r="I66" s="1"/>
      <c r="K66" s="1"/>
    </row>
    <row r="67" spans="2:11" x14ac:dyDescent="0.15">
      <c r="B67" s="1"/>
      <c r="C67" s="1"/>
      <c r="D67" s="1"/>
      <c r="E67" s="3">
        <v>34</v>
      </c>
      <c r="F67" s="3">
        <v>672</v>
      </c>
      <c r="G67" s="3">
        <v>500</v>
      </c>
      <c r="H67" s="1"/>
      <c r="I67" s="1"/>
      <c r="K67" s="1"/>
    </row>
    <row r="68" spans="2:11" x14ac:dyDescent="0.15">
      <c r="B68" s="1"/>
      <c r="C68" s="1"/>
      <c r="D68" s="1"/>
      <c r="E68" s="3">
        <v>36</v>
      </c>
      <c r="F68" s="3">
        <v>702</v>
      </c>
      <c r="G68" s="3">
        <v>500</v>
      </c>
      <c r="H68" s="1"/>
      <c r="I68" s="1"/>
      <c r="K68" s="1"/>
    </row>
    <row r="69" spans="2:11" x14ac:dyDescent="0.15">
      <c r="B69" s="1"/>
      <c r="C69" s="1"/>
      <c r="D69" s="1"/>
      <c r="E69" s="3">
        <v>38</v>
      </c>
      <c r="F69" s="3">
        <v>748</v>
      </c>
      <c r="G69" s="3">
        <v>500</v>
      </c>
      <c r="H69" s="1"/>
      <c r="I69" s="1"/>
      <c r="K69" s="1"/>
    </row>
    <row r="70" spans="2:11" x14ac:dyDescent="0.15">
      <c r="B70" s="1"/>
      <c r="C70" s="1"/>
      <c r="D70" s="1"/>
      <c r="E70" s="3">
        <v>40</v>
      </c>
      <c r="F70" s="3">
        <v>402</v>
      </c>
      <c r="G70" s="3">
        <v>1000</v>
      </c>
      <c r="H70" s="1"/>
      <c r="I70" s="1"/>
      <c r="K70" s="1"/>
    </row>
    <row r="71" spans="2:11" x14ac:dyDescent="0.15">
      <c r="B71" s="1"/>
      <c r="C71" s="1"/>
      <c r="D71" s="1"/>
      <c r="E71" s="3">
        <v>42</v>
      </c>
      <c r="F71" s="3">
        <v>418</v>
      </c>
      <c r="G71" s="3">
        <v>1000</v>
      </c>
      <c r="H71" s="1"/>
      <c r="I71" s="1"/>
      <c r="K71" s="1"/>
    </row>
    <row r="72" spans="2:11" x14ac:dyDescent="0.15">
      <c r="B72" s="1"/>
      <c r="C72" s="1"/>
      <c r="D72" s="1"/>
      <c r="E72" s="3">
        <v>44</v>
      </c>
      <c r="F72" s="3">
        <v>430</v>
      </c>
      <c r="G72" s="3">
        <v>1000</v>
      </c>
      <c r="H72" s="1"/>
      <c r="I72" s="1"/>
      <c r="K72" s="1"/>
    </row>
    <row r="73" spans="2:11" x14ac:dyDescent="0.15">
      <c r="B73" s="1"/>
      <c r="C73" s="1"/>
      <c r="D73" s="1"/>
      <c r="E73" s="3">
        <v>46</v>
      </c>
      <c r="F73" s="3">
        <v>446</v>
      </c>
      <c r="G73" s="3">
        <v>1000</v>
      </c>
      <c r="H73" s="1"/>
      <c r="I73" s="1"/>
      <c r="K73" s="1"/>
    </row>
    <row r="74" spans="2:11" x14ac:dyDescent="0.15">
      <c r="B74" s="1"/>
      <c r="C74" s="1"/>
      <c r="D74" s="1"/>
      <c r="E74" s="3">
        <v>48</v>
      </c>
      <c r="F74" s="3">
        <v>462</v>
      </c>
      <c r="G74" s="3">
        <v>1000</v>
      </c>
      <c r="H74" s="1"/>
      <c r="I74" s="1"/>
      <c r="K74" s="1"/>
    </row>
    <row r="76" spans="2:11" x14ac:dyDescent="0.15">
      <c r="B76" s="15" t="s">
        <v>56</v>
      </c>
      <c r="C76" s="15" t="s">
        <v>62</v>
      </c>
      <c r="D76" s="15" t="s">
        <v>63</v>
      </c>
      <c r="E76" s="15" t="s">
        <v>64</v>
      </c>
      <c r="F76" s="15" t="s">
        <v>65</v>
      </c>
      <c r="G76" s="1"/>
      <c r="H76" s="1"/>
      <c r="I76" s="1"/>
      <c r="K76" s="1"/>
    </row>
    <row r="77" spans="2:11" x14ac:dyDescent="0.15">
      <c r="B77" s="3">
        <v>4</v>
      </c>
      <c r="C77" s="8">
        <v>2.4914285714285715</v>
      </c>
      <c r="D77" s="9">
        <v>0</v>
      </c>
      <c r="E77" s="9">
        <v>0</v>
      </c>
      <c r="F77" s="9">
        <v>0</v>
      </c>
      <c r="G77" s="1"/>
      <c r="H77" s="10">
        <v>0</v>
      </c>
      <c r="I77" s="1"/>
      <c r="J77" s="31">
        <v>8.72E-2</v>
      </c>
      <c r="K77" s="10">
        <v>0.1074</v>
      </c>
    </row>
    <row r="78" spans="2:11" x14ac:dyDescent="0.15">
      <c r="B78" s="3">
        <v>8</v>
      </c>
      <c r="C78" s="8">
        <v>9.4028571428571439</v>
      </c>
      <c r="D78" s="9">
        <v>5.7000000000000002E-2</v>
      </c>
      <c r="E78" s="9">
        <v>5.7000000000000002E-2</v>
      </c>
      <c r="F78" s="9">
        <v>0</v>
      </c>
      <c r="G78" s="1"/>
      <c r="H78" s="10">
        <v>0</v>
      </c>
      <c r="I78" s="1"/>
      <c r="J78" s="31">
        <v>0.3291</v>
      </c>
      <c r="K78" s="10">
        <v>0.29409999999999997</v>
      </c>
    </row>
    <row r="79" spans="2:11" x14ac:dyDescent="0.15">
      <c r="B79" s="3">
        <v>12</v>
      </c>
      <c r="C79" s="8">
        <v>22.337142857142858</v>
      </c>
      <c r="D79" s="9">
        <v>0.18709999999999999</v>
      </c>
      <c r="E79" s="9">
        <v>0.18709999999999999</v>
      </c>
      <c r="F79" s="9">
        <v>0</v>
      </c>
      <c r="G79" s="1"/>
      <c r="H79" s="10">
        <v>0</v>
      </c>
      <c r="I79" s="1"/>
      <c r="J79" s="31">
        <v>0.78180000000000005</v>
      </c>
      <c r="K79" s="10">
        <v>0.61570000000000003</v>
      </c>
    </row>
    <row r="80" spans="2:11" x14ac:dyDescent="0.15">
      <c r="B80" s="3">
        <v>16</v>
      </c>
      <c r="C80" s="8">
        <v>39.562857142857141</v>
      </c>
      <c r="D80" s="9">
        <v>0.32929999999999998</v>
      </c>
      <c r="E80" s="9">
        <v>0.32929999999999998</v>
      </c>
      <c r="F80" s="9">
        <v>0</v>
      </c>
      <c r="G80" s="1"/>
      <c r="H80" s="10">
        <v>0</v>
      </c>
      <c r="I80" s="1"/>
      <c r="J80" s="31">
        <v>1.3847</v>
      </c>
      <c r="K80" s="10">
        <v>0.97689999999999999</v>
      </c>
    </row>
    <row r="81" spans="2:11" x14ac:dyDescent="0.15">
      <c r="B81" s="3">
        <v>20</v>
      </c>
      <c r="C81" s="8">
        <v>56.982857142857142</v>
      </c>
      <c r="D81" s="9">
        <v>0.4869</v>
      </c>
      <c r="E81" s="9">
        <v>0.4738</v>
      </c>
      <c r="F81" s="9">
        <v>2.7E-2</v>
      </c>
      <c r="G81" s="1"/>
      <c r="H81" s="10">
        <v>0</v>
      </c>
      <c r="I81" s="1"/>
      <c r="J81" s="31">
        <v>1.9944</v>
      </c>
      <c r="K81" s="10">
        <v>1.2796000000000001</v>
      </c>
    </row>
    <row r="82" spans="2:11" x14ac:dyDescent="0.15">
      <c r="B82" s="3">
        <v>24</v>
      </c>
      <c r="C82" s="8">
        <v>60.365714285714283</v>
      </c>
      <c r="D82" s="9">
        <v>0.54149999999999998</v>
      </c>
      <c r="E82" s="9">
        <v>0.51200000000000001</v>
      </c>
      <c r="F82" s="9">
        <v>5.45E-2</v>
      </c>
      <c r="G82" s="1"/>
      <c r="H82" s="10">
        <v>0</v>
      </c>
      <c r="I82" s="1"/>
      <c r="J82" s="31">
        <v>2.1128</v>
      </c>
      <c r="K82" s="10">
        <v>1.5627</v>
      </c>
    </row>
    <row r="83" spans="2:11" x14ac:dyDescent="0.15">
      <c r="B83" s="3">
        <v>28</v>
      </c>
      <c r="C83" s="8">
        <v>66.082857142857137</v>
      </c>
      <c r="D83" s="9">
        <v>0.59419999999999995</v>
      </c>
      <c r="E83" s="9">
        <v>0.55059999999999998</v>
      </c>
      <c r="F83" s="9">
        <v>7.3300000000000004E-2</v>
      </c>
      <c r="G83" s="1"/>
      <c r="H83" s="10">
        <v>0</v>
      </c>
      <c r="I83" s="1"/>
      <c r="J83" s="31">
        <v>2.3129</v>
      </c>
      <c r="K83" s="10">
        <v>1.7095</v>
      </c>
    </row>
    <row r="84" spans="2:11" x14ac:dyDescent="0.15">
      <c r="B84" s="3">
        <v>32</v>
      </c>
      <c r="C84" s="8">
        <v>71.882857142857134</v>
      </c>
      <c r="D84" s="9">
        <v>0.64559999999999995</v>
      </c>
      <c r="E84" s="9">
        <v>0.59260000000000002</v>
      </c>
      <c r="F84" s="9">
        <v>8.2199999999999995E-2</v>
      </c>
      <c r="G84" s="1"/>
      <c r="H84" s="10">
        <v>0</v>
      </c>
      <c r="I84" s="1"/>
      <c r="J84" s="31">
        <v>2.5158999999999998</v>
      </c>
      <c r="K84" s="10">
        <v>2.0647000000000002</v>
      </c>
    </row>
    <row r="85" spans="2:11" x14ac:dyDescent="0.15">
      <c r="B85" s="3">
        <v>36</v>
      </c>
      <c r="C85" s="8">
        <v>75.714285714285708</v>
      </c>
      <c r="D85" s="9">
        <v>0.61350000000000005</v>
      </c>
      <c r="E85" s="9">
        <v>0.55569999999999997</v>
      </c>
      <c r="F85" s="9">
        <v>9.4200000000000006E-2</v>
      </c>
      <c r="G85" s="1"/>
      <c r="H85" s="10">
        <v>0</v>
      </c>
      <c r="I85" s="1"/>
      <c r="J85" s="31">
        <v>2.65</v>
      </c>
      <c r="K85" s="10">
        <v>2.3372000000000002</v>
      </c>
    </row>
    <row r="86" spans="2:11" x14ac:dyDescent="0.15">
      <c r="B86" s="3">
        <v>40</v>
      </c>
      <c r="C86" s="8">
        <v>83.305714285714288</v>
      </c>
      <c r="D86" s="9">
        <v>0.62309999999999999</v>
      </c>
      <c r="E86" s="9">
        <v>0.56240000000000001</v>
      </c>
      <c r="F86" s="9">
        <v>9.74E-2</v>
      </c>
      <c r="G86" s="1"/>
      <c r="H86" s="10">
        <v>0</v>
      </c>
      <c r="I86" s="1"/>
      <c r="J86" s="31">
        <v>2.9157000000000002</v>
      </c>
      <c r="K86" s="10">
        <v>2.508</v>
      </c>
    </row>
    <row r="87" spans="2:11" x14ac:dyDescent="0.15">
      <c r="B87" s="3">
        <v>44</v>
      </c>
      <c r="C87" s="8">
        <v>85.86</v>
      </c>
      <c r="D87" s="9">
        <v>0.66479999999999995</v>
      </c>
      <c r="E87" s="9">
        <v>0.5978</v>
      </c>
      <c r="F87" s="9">
        <v>0.1008</v>
      </c>
      <c r="G87" s="1"/>
      <c r="H87" s="10">
        <v>0</v>
      </c>
      <c r="I87" s="1"/>
      <c r="J87" s="31">
        <v>3.0051000000000001</v>
      </c>
      <c r="K87" s="10">
        <v>2.6747999999999998</v>
      </c>
    </row>
    <row r="88" spans="2:11" x14ac:dyDescent="0.15">
      <c r="B88" s="3">
        <v>48</v>
      </c>
      <c r="C88" s="8">
        <v>90.142857142857139</v>
      </c>
      <c r="D88" s="9">
        <v>0.75329999999999997</v>
      </c>
      <c r="E88" s="9">
        <v>0.67589999999999995</v>
      </c>
      <c r="F88" s="9">
        <v>0.1027</v>
      </c>
      <c r="G88" s="1"/>
      <c r="H88" s="10">
        <v>0</v>
      </c>
      <c r="I88" s="1"/>
      <c r="J88" s="31">
        <v>3.1549999999999998</v>
      </c>
      <c r="K88" s="10">
        <v>2.7875000000000001</v>
      </c>
    </row>
    <row r="90" spans="2:11" x14ac:dyDescent="0.15">
      <c r="B90" s="2" t="s">
        <v>66</v>
      </c>
      <c r="C90" s="2" t="s">
        <v>67</v>
      </c>
      <c r="D90" s="2" t="s">
        <v>68</v>
      </c>
      <c r="E90" s="2" t="s">
        <v>66</v>
      </c>
      <c r="F90" s="2" t="s">
        <v>69</v>
      </c>
      <c r="G90" s="1"/>
      <c r="H90" s="2" t="s">
        <v>69</v>
      </c>
      <c r="I90" s="1"/>
      <c r="K90" s="1"/>
    </row>
    <row r="91" spans="2:11" x14ac:dyDescent="0.15">
      <c r="B91" s="3">
        <v>0</v>
      </c>
      <c r="C91" s="11">
        <v>0.375</v>
      </c>
      <c r="D91" s="13">
        <v>0.122</v>
      </c>
      <c r="E91" s="3">
        <v>0</v>
      </c>
      <c r="F91" s="14">
        <v>10.6</v>
      </c>
      <c r="G91" s="3">
        <v>1.8</v>
      </c>
      <c r="H91" s="3">
        <v>19.079999999999998</v>
      </c>
      <c r="I91" s="1"/>
      <c r="K91" s="1"/>
    </row>
    <row r="92" spans="2:11" x14ac:dyDescent="0.15">
      <c r="B92" s="12">
        <v>1.0000000000000004</v>
      </c>
      <c r="C92" s="11">
        <v>0.41666666666666669</v>
      </c>
      <c r="D92" s="13">
        <v>0.218</v>
      </c>
      <c r="E92" s="3">
        <v>2</v>
      </c>
      <c r="F92" s="14">
        <v>11.3</v>
      </c>
      <c r="G92" s="3">
        <v>1.8</v>
      </c>
      <c r="H92" s="3">
        <v>20.340000000000003</v>
      </c>
      <c r="I92" s="1"/>
      <c r="K92" s="1"/>
    </row>
    <row r="93" spans="2:11" x14ac:dyDescent="0.15">
      <c r="B93" s="12">
        <v>1.9999999999999996</v>
      </c>
      <c r="C93" s="11">
        <v>0.45833333333333331</v>
      </c>
      <c r="D93" s="13">
        <v>0.28199999999999997</v>
      </c>
      <c r="E93" s="3">
        <v>4</v>
      </c>
      <c r="F93" s="14">
        <v>9.9</v>
      </c>
      <c r="G93" s="3">
        <v>1.8</v>
      </c>
      <c r="H93" s="3">
        <v>17.82</v>
      </c>
      <c r="I93" s="1"/>
      <c r="K93" s="1"/>
    </row>
    <row r="94" spans="2:11" x14ac:dyDescent="0.15">
      <c r="B94" s="12">
        <v>3</v>
      </c>
      <c r="C94" s="11">
        <v>0.5</v>
      </c>
      <c r="D94" s="13">
        <v>0.40200000000000002</v>
      </c>
      <c r="E94" s="3">
        <v>5</v>
      </c>
      <c r="F94" s="14">
        <v>9.3000000000000007</v>
      </c>
      <c r="G94" s="3">
        <v>1.8</v>
      </c>
      <c r="H94" s="3">
        <v>16.740000000000002</v>
      </c>
      <c r="I94" s="1"/>
      <c r="K94" s="1"/>
    </row>
    <row r="95" spans="2:11" x14ac:dyDescent="0.15">
      <c r="B95" s="12">
        <v>4.0000000000000071</v>
      </c>
      <c r="C95" s="11">
        <v>0.54166666666666696</v>
      </c>
      <c r="D95" s="13">
        <v>0.66700000000000004</v>
      </c>
      <c r="E95" s="3">
        <v>6</v>
      </c>
      <c r="F95" s="14">
        <v>7.3</v>
      </c>
      <c r="G95" s="3">
        <v>1.8</v>
      </c>
      <c r="H95" s="3">
        <v>13.14</v>
      </c>
      <c r="I95" s="1"/>
      <c r="K95" s="1"/>
    </row>
    <row r="96" spans="2:11" x14ac:dyDescent="0.15">
      <c r="B96" s="12">
        <v>4.9999999999999929</v>
      </c>
      <c r="C96" s="11">
        <v>0.58333333333333304</v>
      </c>
      <c r="D96" s="13">
        <v>1.107</v>
      </c>
      <c r="E96" s="3">
        <v>7</v>
      </c>
      <c r="F96" s="14">
        <v>7</v>
      </c>
      <c r="G96" s="3">
        <v>1.8</v>
      </c>
      <c r="H96" s="3">
        <v>12.6</v>
      </c>
      <c r="I96" s="1"/>
      <c r="K96" s="1"/>
    </row>
    <row r="97" spans="2:8" x14ac:dyDescent="0.15">
      <c r="B97" s="12">
        <v>5.999999999999976</v>
      </c>
      <c r="C97" s="11">
        <v>0.624999999999999</v>
      </c>
      <c r="D97" s="13">
        <v>1.643</v>
      </c>
      <c r="E97" s="3">
        <v>8</v>
      </c>
      <c r="F97" s="14">
        <v>6.1</v>
      </c>
      <c r="G97" s="3">
        <v>1.8</v>
      </c>
      <c r="H97" s="3">
        <v>10.98</v>
      </c>
    </row>
    <row r="98" spans="2:8" x14ac:dyDescent="0.15">
      <c r="B98" s="12">
        <v>6.9999999999999591</v>
      </c>
      <c r="C98" s="11">
        <v>0.66666666666666496</v>
      </c>
      <c r="D98" s="13">
        <v>1.8380000000000001</v>
      </c>
      <c r="E98" s="3">
        <v>9</v>
      </c>
      <c r="F98" s="14">
        <v>7</v>
      </c>
      <c r="G98" s="3">
        <v>1.8</v>
      </c>
      <c r="H98" s="3">
        <v>12.6</v>
      </c>
    </row>
    <row r="99" spans="2:8" x14ac:dyDescent="0.15">
      <c r="B99" s="12">
        <v>11</v>
      </c>
      <c r="C99" s="11">
        <v>0.83333333333333337</v>
      </c>
      <c r="D99" s="13">
        <v>1.8380000000000001</v>
      </c>
      <c r="E99" s="3">
        <v>10</v>
      </c>
      <c r="F99" s="14">
        <v>6</v>
      </c>
      <c r="G99" s="3">
        <v>1.8</v>
      </c>
      <c r="H99" s="3">
        <v>10.8</v>
      </c>
    </row>
    <row r="100" spans="2:8" x14ac:dyDescent="0.15">
      <c r="B100" s="12">
        <v>12</v>
      </c>
      <c r="C100" s="11">
        <v>0.875</v>
      </c>
      <c r="D100" s="13">
        <v>1.982</v>
      </c>
      <c r="E100" s="3">
        <v>11</v>
      </c>
      <c r="F100" s="14">
        <v>5.9</v>
      </c>
      <c r="G100" s="3">
        <v>1.8</v>
      </c>
      <c r="H100" s="3">
        <v>10.620000000000001</v>
      </c>
    </row>
    <row r="101" spans="2:8" x14ac:dyDescent="0.15">
      <c r="B101" s="12">
        <v>13.000000000000007</v>
      </c>
      <c r="C101" s="11">
        <v>0.91666666666666696</v>
      </c>
      <c r="D101" s="13">
        <v>2.004</v>
      </c>
      <c r="E101" s="3">
        <v>12</v>
      </c>
      <c r="F101" s="14">
        <v>6</v>
      </c>
      <c r="G101" s="3">
        <v>1.8</v>
      </c>
      <c r="H101" s="3">
        <v>10.8</v>
      </c>
    </row>
    <row r="102" spans="2:8" x14ac:dyDescent="0.15">
      <c r="B102" s="12">
        <v>13.999999999999993</v>
      </c>
      <c r="C102" s="11">
        <v>0.95833333333333304</v>
      </c>
      <c r="D102" s="13">
        <v>2.2480000000000002</v>
      </c>
      <c r="E102" s="3">
        <v>13</v>
      </c>
      <c r="F102" s="14">
        <v>11</v>
      </c>
      <c r="G102" s="3">
        <v>0.9</v>
      </c>
      <c r="H102" s="3">
        <v>9.9</v>
      </c>
    </row>
    <row r="103" spans="2:8" x14ac:dyDescent="0.15">
      <c r="B103" s="12">
        <v>15</v>
      </c>
      <c r="C103" s="11">
        <v>1</v>
      </c>
      <c r="D103" s="13">
        <v>2.2890000000000001</v>
      </c>
      <c r="E103" s="3">
        <v>14</v>
      </c>
      <c r="F103" s="14">
        <v>10.5</v>
      </c>
      <c r="G103" s="3">
        <v>0.9</v>
      </c>
      <c r="H103" s="3">
        <v>9.4500000000000011</v>
      </c>
    </row>
    <row r="104" spans="2:8" x14ac:dyDescent="0.15">
      <c r="B104" s="12">
        <v>16.000000000000082</v>
      </c>
      <c r="C104" s="11">
        <v>1.0416666666666701</v>
      </c>
      <c r="D104" s="13">
        <v>2.415</v>
      </c>
      <c r="E104" s="3">
        <v>15</v>
      </c>
      <c r="F104" s="14">
        <v>6.7</v>
      </c>
      <c r="G104" s="3">
        <v>0.9</v>
      </c>
      <c r="H104" s="3">
        <v>6.03</v>
      </c>
    </row>
    <row r="105" spans="2:8" x14ac:dyDescent="0.15">
      <c r="B105" s="12">
        <v>16.999999999999918</v>
      </c>
      <c r="C105" s="11">
        <v>1.0833333333333299</v>
      </c>
      <c r="D105" s="13">
        <v>2.4249999999999998</v>
      </c>
      <c r="E105" s="3">
        <v>16</v>
      </c>
      <c r="F105" s="14">
        <v>12.2</v>
      </c>
      <c r="G105" s="3">
        <v>0.9</v>
      </c>
      <c r="H105" s="3">
        <v>10.98</v>
      </c>
    </row>
    <row r="106" spans="2:8" x14ac:dyDescent="0.15">
      <c r="B106" s="12">
        <v>23</v>
      </c>
      <c r="C106" s="11">
        <v>1.3333333333333333</v>
      </c>
      <c r="D106" s="13">
        <v>2.4249999999999998</v>
      </c>
      <c r="E106" s="3">
        <v>17</v>
      </c>
      <c r="F106" s="14">
        <v>13.5</v>
      </c>
      <c r="G106" s="3">
        <v>0.9</v>
      </c>
      <c r="H106" s="3">
        <v>12.15</v>
      </c>
    </row>
    <row r="107" spans="2:8" x14ac:dyDescent="0.15">
      <c r="B107" s="12">
        <v>24</v>
      </c>
      <c r="C107" s="11">
        <v>1.375</v>
      </c>
      <c r="D107" s="13">
        <v>2.4849999999999999</v>
      </c>
      <c r="E107" s="3">
        <v>18</v>
      </c>
      <c r="F107" s="14">
        <v>13.9</v>
      </c>
      <c r="G107" s="3">
        <v>0.9</v>
      </c>
      <c r="H107" s="3">
        <v>12.51</v>
      </c>
    </row>
    <row r="108" spans="2:8" x14ac:dyDescent="0.15">
      <c r="B108" s="12">
        <v>25.000000000000082</v>
      </c>
      <c r="C108" s="11">
        <v>1.4166666666666701</v>
      </c>
      <c r="D108" s="13">
        <v>2.6389999999999998</v>
      </c>
      <c r="E108" s="3">
        <v>19</v>
      </c>
      <c r="F108" s="14">
        <v>12.7</v>
      </c>
      <c r="G108" s="3">
        <v>0.9</v>
      </c>
      <c r="H108" s="3">
        <v>11.43</v>
      </c>
    </row>
    <row r="109" spans="2:8" x14ac:dyDescent="0.15">
      <c r="B109" s="12">
        <v>26.000000000000156</v>
      </c>
      <c r="C109" s="11">
        <v>1.4583333333333399</v>
      </c>
      <c r="D109" s="13">
        <v>2.81</v>
      </c>
      <c r="E109" s="3">
        <v>20</v>
      </c>
      <c r="F109" s="14">
        <v>12.7</v>
      </c>
      <c r="G109" s="3">
        <v>0.9</v>
      </c>
      <c r="H109" s="3">
        <v>11.43</v>
      </c>
    </row>
    <row r="110" spans="2:8" x14ac:dyDescent="0.15">
      <c r="B110" s="12">
        <v>27.000000000000242</v>
      </c>
      <c r="C110" s="11">
        <v>1.50000000000001</v>
      </c>
      <c r="D110" s="13">
        <v>3.0289999999999999</v>
      </c>
      <c r="E110" s="3">
        <v>22</v>
      </c>
      <c r="F110" s="14">
        <v>12.5</v>
      </c>
      <c r="G110" s="3">
        <v>0.9</v>
      </c>
      <c r="H110" s="3">
        <v>11.25</v>
      </c>
    </row>
    <row r="111" spans="2:8" x14ac:dyDescent="0.15">
      <c r="B111" s="12">
        <v>28.00000000000032</v>
      </c>
      <c r="C111" s="11">
        <v>1.5416666666666801</v>
      </c>
      <c r="D111" s="13">
        <v>3.177</v>
      </c>
      <c r="E111" s="3">
        <v>23</v>
      </c>
      <c r="F111" s="14">
        <v>7.2</v>
      </c>
      <c r="G111" s="3">
        <v>1.8</v>
      </c>
      <c r="H111" s="3">
        <v>12.96</v>
      </c>
    </row>
    <row r="112" spans="2:8" x14ac:dyDescent="0.15">
      <c r="B112" s="12">
        <v>30</v>
      </c>
      <c r="C112" s="11">
        <v>1.625</v>
      </c>
      <c r="D112" s="13">
        <v>3.4430000000000001</v>
      </c>
      <c r="E112" s="3">
        <v>24</v>
      </c>
      <c r="F112" s="14">
        <v>6.1</v>
      </c>
      <c r="G112" s="3">
        <v>1.8</v>
      </c>
      <c r="H112" s="3">
        <v>10.98</v>
      </c>
    </row>
    <row r="113" spans="2:8" x14ac:dyDescent="0.15">
      <c r="B113" s="12">
        <v>31.99999999999968</v>
      </c>
      <c r="C113" s="11">
        <v>1.7083333333333199</v>
      </c>
      <c r="D113" s="13">
        <v>3.6349999999999998</v>
      </c>
      <c r="E113" s="3">
        <v>25</v>
      </c>
      <c r="F113" s="14">
        <v>5.5</v>
      </c>
      <c r="G113" s="3">
        <v>1.8</v>
      </c>
      <c r="H113" s="3">
        <v>9.9</v>
      </c>
    </row>
    <row r="114" spans="2:8" x14ac:dyDescent="0.15">
      <c r="B114" s="12">
        <v>32.999999999999758</v>
      </c>
      <c r="C114" s="11">
        <v>1.74999999999999</v>
      </c>
      <c r="D114" s="13">
        <v>3.7349999999999999</v>
      </c>
      <c r="E114" s="3">
        <v>26</v>
      </c>
      <c r="F114" s="14">
        <v>5.4</v>
      </c>
      <c r="G114" s="3">
        <v>1.8</v>
      </c>
      <c r="H114" s="3">
        <v>9.7200000000000006</v>
      </c>
    </row>
    <row r="115" spans="2:8" x14ac:dyDescent="0.15">
      <c r="B115" s="12">
        <v>33.999999999999602</v>
      </c>
      <c r="C115" s="11">
        <v>1.7916666666666501</v>
      </c>
      <c r="D115" s="13">
        <v>3.7669999999999999</v>
      </c>
      <c r="E115" s="3">
        <v>27</v>
      </c>
      <c r="F115" s="14">
        <v>7.2</v>
      </c>
      <c r="G115" s="3">
        <v>1.8</v>
      </c>
      <c r="H115" s="3">
        <v>12.96</v>
      </c>
    </row>
    <row r="116" spans="2:8" x14ac:dyDescent="0.15">
      <c r="B116" s="12">
        <v>34.999999999999915</v>
      </c>
      <c r="C116" s="11">
        <v>1.8333333333333299</v>
      </c>
      <c r="D116" s="13">
        <v>3.8580000000000001</v>
      </c>
      <c r="E116" s="3">
        <v>28</v>
      </c>
      <c r="F116" s="14">
        <v>7.3</v>
      </c>
      <c r="G116" s="3">
        <v>1.8</v>
      </c>
      <c r="H116" s="3">
        <v>13.14</v>
      </c>
    </row>
    <row r="117" spans="2:8" x14ac:dyDescent="0.15">
      <c r="B117" s="12">
        <v>36</v>
      </c>
      <c r="C117" s="11">
        <v>1.875</v>
      </c>
      <c r="D117" s="13">
        <v>3.9449999999999998</v>
      </c>
      <c r="E117" s="3">
        <v>29</v>
      </c>
      <c r="F117" s="14">
        <v>6.2</v>
      </c>
      <c r="G117" s="3">
        <v>1.8</v>
      </c>
      <c r="H117" s="3">
        <v>11.16</v>
      </c>
    </row>
    <row r="118" spans="2:8" x14ac:dyDescent="0.15">
      <c r="B118" s="12">
        <v>38</v>
      </c>
      <c r="C118" s="11">
        <v>1.9583333333333335</v>
      </c>
      <c r="D118" s="13">
        <v>4.0359999999999996</v>
      </c>
      <c r="E118" s="3">
        <v>30</v>
      </c>
      <c r="F118" s="14">
        <v>6.7</v>
      </c>
      <c r="G118" s="3">
        <v>1.8</v>
      </c>
      <c r="H118" s="3">
        <v>12.06</v>
      </c>
    </row>
    <row r="119" spans="2:8" x14ac:dyDescent="0.15">
      <c r="B119" s="12">
        <v>39</v>
      </c>
      <c r="C119" s="11">
        <v>2</v>
      </c>
      <c r="D119" s="13">
        <v>4.0629999999999997</v>
      </c>
      <c r="E119" s="3">
        <v>31</v>
      </c>
      <c r="F119" s="14">
        <v>5.8</v>
      </c>
      <c r="G119" s="3">
        <v>1.8</v>
      </c>
      <c r="H119" s="3">
        <v>10.44</v>
      </c>
    </row>
    <row r="120" spans="2:8" x14ac:dyDescent="0.15">
      <c r="B120" s="12">
        <v>40.000000000000085</v>
      </c>
      <c r="C120" s="11">
        <v>2.0416666666666701</v>
      </c>
      <c r="D120" s="13">
        <v>4.0629999999999997</v>
      </c>
      <c r="E120" s="3">
        <v>32</v>
      </c>
      <c r="F120" s="14">
        <v>7.1</v>
      </c>
      <c r="G120" s="3">
        <v>1.8</v>
      </c>
      <c r="H120" s="3">
        <v>12.78</v>
      </c>
    </row>
    <row r="121" spans="2:8" x14ac:dyDescent="0.15">
      <c r="B121" s="12">
        <v>42</v>
      </c>
      <c r="C121" s="11">
        <v>2.125</v>
      </c>
      <c r="D121" s="13">
        <v>4.1929999999999996</v>
      </c>
      <c r="E121" s="3">
        <v>33</v>
      </c>
      <c r="F121" s="14">
        <v>7</v>
      </c>
      <c r="G121" s="3">
        <v>1.8</v>
      </c>
      <c r="H121" s="3">
        <v>12.6</v>
      </c>
    </row>
    <row r="122" spans="2:8" x14ac:dyDescent="0.15">
      <c r="B122" s="12">
        <v>43.000000000000085</v>
      </c>
      <c r="C122" s="11">
        <v>2.1666666666666701</v>
      </c>
      <c r="D122" s="13">
        <v>4.3310000000000004</v>
      </c>
      <c r="E122" s="3">
        <v>34</v>
      </c>
      <c r="F122" s="14">
        <v>6.8</v>
      </c>
      <c r="G122" s="3">
        <v>1.8</v>
      </c>
      <c r="H122" s="3">
        <v>12.24</v>
      </c>
    </row>
    <row r="123" spans="2:8" x14ac:dyDescent="0.15">
      <c r="B123" s="12">
        <v>43.999999999999915</v>
      </c>
      <c r="C123" s="11">
        <v>2.2083333333333299</v>
      </c>
      <c r="D123" s="13">
        <v>4.5510000000000002</v>
      </c>
      <c r="E123" s="3">
        <v>35</v>
      </c>
      <c r="F123" s="14">
        <v>6.8</v>
      </c>
      <c r="G123" s="3">
        <v>1.8</v>
      </c>
      <c r="H123" s="3">
        <v>12.24</v>
      </c>
    </row>
    <row r="124" spans="2:8" x14ac:dyDescent="0.15">
      <c r="B124" s="12">
        <v>45</v>
      </c>
      <c r="C124" s="11">
        <v>2.25</v>
      </c>
      <c r="D124" s="13">
        <v>4.7519999999999998</v>
      </c>
      <c r="E124" s="3">
        <v>36</v>
      </c>
      <c r="F124" s="14">
        <v>6.6</v>
      </c>
      <c r="G124" s="3">
        <v>1.8</v>
      </c>
      <c r="H124" s="3">
        <v>11.879999999999999</v>
      </c>
    </row>
    <row r="125" spans="2:8" x14ac:dyDescent="0.15">
      <c r="B125" s="12">
        <v>46.000000000000085</v>
      </c>
      <c r="C125" s="11">
        <v>2.2916666666666701</v>
      </c>
      <c r="D125" s="13">
        <v>4.9619999999999997</v>
      </c>
      <c r="E125" s="3">
        <v>37</v>
      </c>
      <c r="F125" s="14">
        <v>6.2</v>
      </c>
      <c r="G125" s="3">
        <v>1.8</v>
      </c>
      <c r="H125" s="3">
        <v>11.16</v>
      </c>
    </row>
    <row r="126" spans="2:8" x14ac:dyDescent="0.15">
      <c r="B126" s="12">
        <v>46.999999999999915</v>
      </c>
      <c r="C126" s="11">
        <v>2.3333333333333299</v>
      </c>
      <c r="D126" s="13">
        <v>5.1639999999999997</v>
      </c>
      <c r="E126" s="3">
        <v>38</v>
      </c>
      <c r="F126" s="14">
        <v>6</v>
      </c>
      <c r="G126" s="3">
        <v>1.8</v>
      </c>
      <c r="H126" s="3">
        <v>10.8</v>
      </c>
    </row>
    <row r="127" spans="2:8" x14ac:dyDescent="0.15">
      <c r="B127" s="12">
        <v>48</v>
      </c>
      <c r="C127" s="11">
        <v>2.375</v>
      </c>
      <c r="D127" s="13">
        <v>5.2910000000000004</v>
      </c>
      <c r="E127" s="3">
        <v>40</v>
      </c>
      <c r="F127" s="14">
        <v>12.7</v>
      </c>
      <c r="G127" s="3">
        <v>0.9</v>
      </c>
      <c r="H127" s="3">
        <v>11.43</v>
      </c>
    </row>
    <row r="128" spans="2:8" x14ac:dyDescent="0.15">
      <c r="B128" s="12"/>
      <c r="C128" s="11"/>
      <c r="D128" s="13"/>
      <c r="E128" s="3">
        <v>42</v>
      </c>
      <c r="F128" s="14">
        <v>12.7</v>
      </c>
      <c r="G128" s="3">
        <v>0.9</v>
      </c>
      <c r="H128" s="3">
        <v>11.43</v>
      </c>
    </row>
    <row r="129" spans="5:8" x14ac:dyDescent="0.15">
      <c r="E129" s="3">
        <v>44</v>
      </c>
      <c r="F129" s="14">
        <v>13.2</v>
      </c>
      <c r="G129" s="3">
        <v>0.9</v>
      </c>
      <c r="H129" s="3">
        <v>11.879999999999999</v>
      </c>
    </row>
    <row r="130" spans="5:8" x14ac:dyDescent="0.15">
      <c r="E130" s="3">
        <v>45</v>
      </c>
      <c r="F130" s="14">
        <v>12.1</v>
      </c>
      <c r="G130" s="3">
        <v>0.9</v>
      </c>
      <c r="H130" s="3">
        <v>10.89</v>
      </c>
    </row>
    <row r="131" spans="5:8" x14ac:dyDescent="0.15">
      <c r="E131" s="3">
        <v>46</v>
      </c>
      <c r="F131" s="14">
        <v>10.4</v>
      </c>
      <c r="G131" s="3">
        <v>0.9</v>
      </c>
      <c r="H131" s="3">
        <v>9.3600000000000012</v>
      </c>
    </row>
    <row r="132" spans="5:8" x14ac:dyDescent="0.15">
      <c r="E132" s="3">
        <v>47</v>
      </c>
      <c r="F132" s="14">
        <v>4</v>
      </c>
      <c r="G132" s="3">
        <v>0.9</v>
      </c>
      <c r="H132" s="3">
        <v>3.6</v>
      </c>
    </row>
    <row r="133" spans="5:8" x14ac:dyDescent="0.15">
      <c r="E133" s="3">
        <v>48</v>
      </c>
      <c r="F133" s="14">
        <v>2.5</v>
      </c>
      <c r="G133" s="3">
        <v>0.18</v>
      </c>
      <c r="H133" s="3">
        <v>0.44999999999999996</v>
      </c>
    </row>
  </sheetData>
  <mergeCells count="5">
    <mergeCell ref="B3:C3"/>
    <mergeCell ref="D3:F3"/>
    <mergeCell ref="G3:H3"/>
    <mergeCell ref="I3:J3"/>
    <mergeCell ref="G4:I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4"/>
  <sheetViews>
    <sheetView topLeftCell="A86" zoomScale="75" workbookViewId="0">
      <selection activeCell="J94" sqref="J94"/>
    </sheetView>
  </sheetViews>
  <sheetFormatPr baseColWidth="10" defaultColWidth="8.83203125" defaultRowHeight="14" x14ac:dyDescent="0.15"/>
  <cols>
    <col min="10" max="10" width="13.83203125" style="32" customWidth="1"/>
  </cols>
  <sheetData>
    <row r="3" spans="2:10" x14ac:dyDescent="0.15">
      <c r="B3" s="74" t="s">
        <v>0</v>
      </c>
      <c r="C3" s="74"/>
      <c r="D3" s="74" t="s">
        <v>70</v>
      </c>
      <c r="E3" s="74"/>
      <c r="F3" s="74"/>
      <c r="G3" s="74" t="s">
        <v>2</v>
      </c>
      <c r="H3" s="74"/>
      <c r="I3" s="74" t="s">
        <v>3</v>
      </c>
      <c r="J3" s="74"/>
    </row>
    <row r="4" spans="2:10" x14ac:dyDescent="0.15">
      <c r="B4" s="16"/>
      <c r="C4" s="16"/>
      <c r="D4" s="16"/>
      <c r="E4" s="18" t="s">
        <v>4</v>
      </c>
      <c r="F4" s="16"/>
      <c r="G4" s="74" t="s">
        <v>71</v>
      </c>
      <c r="H4" s="74"/>
      <c r="I4" s="74"/>
    </row>
    <row r="5" spans="2:10" ht="42" x14ac:dyDescent="0.15">
      <c r="B5" s="19" t="s">
        <v>6</v>
      </c>
      <c r="C5" s="19" t="s">
        <v>7</v>
      </c>
      <c r="D5" s="19" t="s">
        <v>8</v>
      </c>
      <c r="E5" s="19" t="s">
        <v>9</v>
      </c>
      <c r="F5" s="19" t="s">
        <v>10</v>
      </c>
      <c r="G5" s="19" t="s">
        <v>11</v>
      </c>
      <c r="H5" s="19" t="s">
        <v>12</v>
      </c>
      <c r="I5" s="19" t="s">
        <v>13</v>
      </c>
      <c r="J5" s="33" t="s">
        <v>14</v>
      </c>
    </row>
    <row r="6" spans="2:10" x14ac:dyDescent="0.15">
      <c r="B6" s="18">
        <v>0</v>
      </c>
      <c r="C6" s="20">
        <v>0.375</v>
      </c>
      <c r="D6" s="18">
        <v>3</v>
      </c>
      <c r="E6" s="18">
        <v>2.4</v>
      </c>
      <c r="F6" s="21">
        <v>0</v>
      </c>
      <c r="G6" s="16"/>
      <c r="H6" s="16"/>
      <c r="I6" s="22">
        <v>80</v>
      </c>
      <c r="J6" s="34" t="s">
        <v>72</v>
      </c>
    </row>
    <row r="7" spans="2:10" ht="42" x14ac:dyDescent="0.15">
      <c r="B7" s="18">
        <v>2</v>
      </c>
      <c r="C7" s="20">
        <v>0.45833333333333331</v>
      </c>
      <c r="D7" s="18">
        <v>3</v>
      </c>
      <c r="E7" s="18">
        <v>0</v>
      </c>
      <c r="F7" s="21">
        <v>0</v>
      </c>
      <c r="G7" s="16"/>
      <c r="H7" s="16"/>
      <c r="I7" s="22">
        <v>39.700000000000003</v>
      </c>
      <c r="J7" s="34" t="s">
        <v>73</v>
      </c>
    </row>
    <row r="8" spans="2:10" ht="28" x14ac:dyDescent="0.15">
      <c r="B8" s="18">
        <v>4</v>
      </c>
      <c r="C8" s="20">
        <v>0.54166666666666663</v>
      </c>
      <c r="D8" s="18">
        <v>35</v>
      </c>
      <c r="E8" s="18">
        <v>8.3000000000000007</v>
      </c>
      <c r="F8" s="21">
        <v>0</v>
      </c>
      <c r="G8" s="16"/>
      <c r="H8" s="16"/>
      <c r="I8" s="22">
        <v>38.9</v>
      </c>
      <c r="J8" s="34" t="s">
        <v>74</v>
      </c>
    </row>
    <row r="9" spans="2:10" ht="28" x14ac:dyDescent="0.15">
      <c r="B9" s="18">
        <v>6</v>
      </c>
      <c r="C9" s="20">
        <v>0.625</v>
      </c>
      <c r="D9" s="18">
        <v>3</v>
      </c>
      <c r="E9" s="18">
        <v>14.9</v>
      </c>
      <c r="F9" s="21">
        <v>0</v>
      </c>
      <c r="G9" s="16"/>
      <c r="H9" s="16"/>
      <c r="I9" s="22">
        <v>18.2</v>
      </c>
      <c r="J9" s="34" t="s">
        <v>75</v>
      </c>
    </row>
    <row r="10" spans="2:10" ht="28" x14ac:dyDescent="0.15">
      <c r="B10" s="18">
        <v>8</v>
      </c>
      <c r="C10" s="20">
        <v>0.70833333333333326</v>
      </c>
      <c r="D10" s="18">
        <v>35</v>
      </c>
      <c r="E10" s="18">
        <v>27.4</v>
      </c>
      <c r="F10" s="21">
        <v>0</v>
      </c>
      <c r="G10" s="16"/>
      <c r="H10" s="16"/>
      <c r="I10" s="22">
        <v>0.2</v>
      </c>
      <c r="J10" s="34" t="s">
        <v>76</v>
      </c>
    </row>
    <row r="11" spans="2:10" x14ac:dyDescent="0.15">
      <c r="B11" s="18">
        <v>10</v>
      </c>
      <c r="C11" s="20">
        <v>0.79166666666666674</v>
      </c>
      <c r="D11" s="18">
        <v>3</v>
      </c>
      <c r="E11" s="18">
        <v>39.6</v>
      </c>
      <c r="F11" s="21">
        <v>0</v>
      </c>
      <c r="G11" s="16"/>
      <c r="H11" s="16"/>
      <c r="I11" s="22">
        <v>6.5</v>
      </c>
      <c r="J11" s="34" t="s">
        <v>77</v>
      </c>
    </row>
    <row r="12" spans="2:10" x14ac:dyDescent="0.15">
      <c r="B12" s="18">
        <v>12</v>
      </c>
      <c r="C12" s="20">
        <v>0.875</v>
      </c>
      <c r="D12" s="18">
        <v>35</v>
      </c>
      <c r="E12" s="18">
        <v>60</v>
      </c>
      <c r="F12" s="21">
        <v>0</v>
      </c>
      <c r="G12" s="16"/>
      <c r="H12" s="16"/>
      <c r="I12" s="22">
        <v>0.2</v>
      </c>
      <c r="J12" s="34" t="s">
        <v>78</v>
      </c>
    </row>
    <row r="13" spans="2:10" ht="42" x14ac:dyDescent="0.15">
      <c r="B13" s="18">
        <v>14</v>
      </c>
      <c r="C13" s="20">
        <v>0.95833333333333337</v>
      </c>
      <c r="D13" s="18">
        <v>3</v>
      </c>
      <c r="E13" s="18">
        <v>77.599999999999994</v>
      </c>
      <c r="F13" s="21">
        <v>0</v>
      </c>
      <c r="G13" s="16"/>
      <c r="H13" s="16"/>
      <c r="I13" s="22">
        <v>0.2</v>
      </c>
      <c r="J13" s="34" t="s">
        <v>79</v>
      </c>
    </row>
    <row r="14" spans="2:10" ht="28" x14ac:dyDescent="0.15">
      <c r="B14" s="18">
        <v>16</v>
      </c>
      <c r="C14" s="20">
        <v>1.0416666666666665</v>
      </c>
      <c r="D14" s="18">
        <v>35</v>
      </c>
      <c r="E14" s="18">
        <v>99.6</v>
      </c>
      <c r="F14" s="21">
        <v>0</v>
      </c>
      <c r="G14" s="16"/>
      <c r="H14" s="16"/>
      <c r="I14" s="22">
        <v>0.1</v>
      </c>
      <c r="J14" s="34" t="s">
        <v>80</v>
      </c>
    </row>
    <row r="15" spans="2:10" ht="42" x14ac:dyDescent="0.15">
      <c r="B15" s="18">
        <v>18</v>
      </c>
      <c r="C15" s="20">
        <v>1.125</v>
      </c>
      <c r="D15" s="18">
        <v>3</v>
      </c>
      <c r="E15" s="18">
        <v>129.19999999999999</v>
      </c>
      <c r="F15" s="21">
        <v>0</v>
      </c>
      <c r="G15" s="16"/>
      <c r="H15" s="16"/>
      <c r="I15" s="22">
        <v>0.1</v>
      </c>
      <c r="J15" s="34" t="s">
        <v>81</v>
      </c>
    </row>
    <row r="16" spans="2:10" ht="28" x14ac:dyDescent="0.15">
      <c r="B16" s="18">
        <v>20</v>
      </c>
      <c r="C16" s="20">
        <v>1.2083333333333335</v>
      </c>
      <c r="D16" s="18">
        <v>35</v>
      </c>
      <c r="E16" s="18">
        <v>154.80000000000001</v>
      </c>
      <c r="F16" s="21">
        <v>0</v>
      </c>
      <c r="G16" s="16"/>
      <c r="H16" s="16"/>
      <c r="I16" s="22">
        <v>0.1</v>
      </c>
      <c r="J16" s="34" t="s">
        <v>82</v>
      </c>
    </row>
    <row r="17" spans="2:10" x14ac:dyDescent="0.15">
      <c r="B17" s="18">
        <v>22</v>
      </c>
      <c r="C17" s="20">
        <v>1.2916666666666665</v>
      </c>
      <c r="D17" s="18">
        <v>3</v>
      </c>
      <c r="E17" s="18">
        <v>187</v>
      </c>
      <c r="F17" s="21">
        <v>0</v>
      </c>
      <c r="G17" s="16"/>
      <c r="H17" s="16"/>
      <c r="I17" s="22">
        <v>0.1</v>
      </c>
      <c r="J17" s="34" t="s">
        <v>83</v>
      </c>
    </row>
    <row r="18" spans="2:10" ht="28" x14ac:dyDescent="0.15">
      <c r="B18" s="18">
        <v>24</v>
      </c>
      <c r="C18" s="20">
        <v>1.375</v>
      </c>
      <c r="D18" s="18">
        <v>35</v>
      </c>
      <c r="E18" s="18">
        <v>215</v>
      </c>
      <c r="F18" s="21">
        <v>0</v>
      </c>
      <c r="G18" s="16"/>
      <c r="H18" s="16"/>
      <c r="I18" s="22">
        <v>0.1</v>
      </c>
      <c r="J18" s="34" t="s">
        <v>84</v>
      </c>
    </row>
    <row r="19" spans="2:10" ht="28" x14ac:dyDescent="0.15">
      <c r="B19" s="18">
        <v>26</v>
      </c>
      <c r="C19" s="20">
        <v>1.4583333333333333</v>
      </c>
      <c r="D19" s="18">
        <v>3</v>
      </c>
      <c r="E19" s="18">
        <v>256</v>
      </c>
      <c r="F19" s="21">
        <v>0</v>
      </c>
      <c r="G19" s="16"/>
      <c r="H19" s="16"/>
      <c r="I19" s="22">
        <v>0.1</v>
      </c>
      <c r="J19" s="34" t="s">
        <v>85</v>
      </c>
    </row>
    <row r="20" spans="2:10" ht="42" x14ac:dyDescent="0.15">
      <c r="B20" s="18">
        <v>28</v>
      </c>
      <c r="C20" s="20">
        <v>1.5416666666666667</v>
      </c>
      <c r="D20" s="18">
        <v>35</v>
      </c>
      <c r="E20" s="18">
        <v>264</v>
      </c>
      <c r="F20" s="21">
        <v>0</v>
      </c>
      <c r="G20" s="16"/>
      <c r="H20" s="16"/>
      <c r="I20" s="22">
        <v>0.1</v>
      </c>
      <c r="J20" s="34" t="s">
        <v>86</v>
      </c>
    </row>
    <row r="21" spans="2:10" x14ac:dyDescent="0.15">
      <c r="B21" s="18">
        <v>30</v>
      </c>
      <c r="C21" s="20">
        <v>1.625</v>
      </c>
      <c r="D21" s="18">
        <v>3</v>
      </c>
      <c r="E21" s="18">
        <v>296</v>
      </c>
      <c r="F21" s="21">
        <v>0</v>
      </c>
      <c r="G21" s="16"/>
      <c r="H21" s="16"/>
      <c r="I21" s="22">
        <v>0.2</v>
      </c>
      <c r="J21" s="34" t="s">
        <v>87</v>
      </c>
    </row>
    <row r="22" spans="2:10" ht="42" x14ac:dyDescent="0.15">
      <c r="B22" s="18">
        <v>32</v>
      </c>
      <c r="C22" s="20">
        <v>1.7083333333333333</v>
      </c>
      <c r="D22" s="18">
        <v>35</v>
      </c>
      <c r="E22" s="18">
        <v>318</v>
      </c>
      <c r="F22" s="21">
        <v>0</v>
      </c>
      <c r="G22" s="16"/>
      <c r="H22" s="16"/>
      <c r="I22" s="22">
        <v>0.2</v>
      </c>
      <c r="J22" s="34" t="s">
        <v>88</v>
      </c>
    </row>
    <row r="23" spans="2:10" ht="28" x14ac:dyDescent="0.15">
      <c r="B23" s="18">
        <v>34</v>
      </c>
      <c r="C23" s="20">
        <v>1.7916666666666667</v>
      </c>
      <c r="D23" s="18">
        <v>3</v>
      </c>
      <c r="E23" s="18">
        <v>343</v>
      </c>
      <c r="F23" s="21">
        <v>0</v>
      </c>
      <c r="G23" s="16"/>
      <c r="H23" s="16"/>
      <c r="I23" s="22">
        <v>0.1</v>
      </c>
      <c r="J23" s="34" t="s">
        <v>89</v>
      </c>
    </row>
    <row r="24" spans="2:10" ht="28" x14ac:dyDescent="0.15">
      <c r="B24" s="18">
        <v>36</v>
      </c>
      <c r="C24" s="20">
        <v>1.875</v>
      </c>
      <c r="D24" s="18">
        <v>35</v>
      </c>
      <c r="E24" s="18">
        <v>366</v>
      </c>
      <c r="F24" s="21">
        <v>0</v>
      </c>
      <c r="G24" s="16"/>
      <c r="H24" s="16"/>
      <c r="I24" s="22">
        <v>0.1</v>
      </c>
      <c r="J24" s="34" t="s">
        <v>90</v>
      </c>
    </row>
    <row r="25" spans="2:10" ht="28" x14ac:dyDescent="0.15">
      <c r="B25" s="18">
        <v>38</v>
      </c>
      <c r="C25" s="20">
        <v>1.9583333333333333</v>
      </c>
      <c r="D25" s="18">
        <v>3</v>
      </c>
      <c r="E25" s="18">
        <v>390</v>
      </c>
      <c r="F25" s="21">
        <v>0</v>
      </c>
      <c r="G25" s="16"/>
      <c r="H25" s="16"/>
      <c r="I25" s="22">
        <v>0.1</v>
      </c>
      <c r="J25" s="34" t="s">
        <v>91</v>
      </c>
    </row>
    <row r="26" spans="2:10" ht="28" x14ac:dyDescent="0.15">
      <c r="B26" s="18">
        <v>40</v>
      </c>
      <c r="C26" s="20">
        <v>2.041666666666667</v>
      </c>
      <c r="D26" s="18">
        <v>35</v>
      </c>
      <c r="E26" s="18">
        <v>406</v>
      </c>
      <c r="F26" s="21">
        <v>0</v>
      </c>
      <c r="G26" s="16"/>
      <c r="H26" s="16"/>
      <c r="I26" s="22">
        <v>0.1</v>
      </c>
      <c r="J26" s="34" t="s">
        <v>92</v>
      </c>
    </row>
    <row r="27" spans="2:10" ht="28" x14ac:dyDescent="0.15">
      <c r="B27" s="18">
        <v>42</v>
      </c>
      <c r="C27" s="20">
        <v>2.125</v>
      </c>
      <c r="D27" s="18">
        <v>3</v>
      </c>
      <c r="E27" s="18">
        <v>420</v>
      </c>
      <c r="F27" s="21">
        <v>0</v>
      </c>
      <c r="G27" s="16"/>
      <c r="H27" s="16"/>
      <c r="I27" s="22">
        <v>0.1</v>
      </c>
      <c r="J27" s="34" t="s">
        <v>93</v>
      </c>
    </row>
    <row r="28" spans="2:10" x14ac:dyDescent="0.15">
      <c r="B28" s="18">
        <v>44</v>
      </c>
      <c r="C28" s="20">
        <v>2.208333333333333</v>
      </c>
      <c r="D28" s="18">
        <v>35</v>
      </c>
      <c r="E28" s="18">
        <v>445</v>
      </c>
      <c r="F28" s="21">
        <v>0</v>
      </c>
      <c r="G28" s="16"/>
      <c r="H28" s="16"/>
      <c r="I28" s="22">
        <v>0.1</v>
      </c>
      <c r="J28" s="34" t="s">
        <v>94</v>
      </c>
    </row>
    <row r="29" spans="2:10" x14ac:dyDescent="0.15">
      <c r="B29" s="18">
        <v>46</v>
      </c>
      <c r="C29" s="20">
        <v>2.291666666666667</v>
      </c>
      <c r="D29" s="18">
        <v>3</v>
      </c>
      <c r="E29" s="18">
        <v>458</v>
      </c>
      <c r="F29" s="21">
        <v>0</v>
      </c>
      <c r="G29" s="16"/>
      <c r="H29" s="16"/>
      <c r="I29" s="22">
        <v>0.1</v>
      </c>
      <c r="J29" s="34" t="s">
        <v>95</v>
      </c>
    </row>
    <row r="30" spans="2:10" x14ac:dyDescent="0.15">
      <c r="B30" s="18">
        <v>48</v>
      </c>
      <c r="C30" s="20">
        <v>2.375</v>
      </c>
      <c r="D30" s="18">
        <v>35</v>
      </c>
      <c r="E30" s="18">
        <v>468</v>
      </c>
      <c r="F30" s="21">
        <v>0</v>
      </c>
      <c r="G30" s="16"/>
      <c r="H30" s="16"/>
      <c r="I30" s="22">
        <v>0.1</v>
      </c>
      <c r="J30" s="34"/>
    </row>
    <row r="31" spans="2:10" ht="28" x14ac:dyDescent="0.15">
      <c r="B31" s="18">
        <v>50</v>
      </c>
      <c r="C31" s="20">
        <v>2.4583333333333335</v>
      </c>
      <c r="D31" s="18">
        <v>3</v>
      </c>
      <c r="E31" s="18">
        <v>478</v>
      </c>
      <c r="F31" s="21">
        <v>0</v>
      </c>
      <c r="G31" s="16"/>
      <c r="H31" s="16"/>
      <c r="I31" s="22">
        <v>0.1</v>
      </c>
      <c r="J31" s="34" t="s">
        <v>96</v>
      </c>
    </row>
    <row r="32" spans="2:10" x14ac:dyDescent="0.15">
      <c r="B32" s="18">
        <v>52</v>
      </c>
      <c r="C32" s="20">
        <v>2.5416666666666665</v>
      </c>
      <c r="D32" s="18">
        <v>35</v>
      </c>
      <c r="E32" s="18">
        <v>474</v>
      </c>
      <c r="F32" s="21">
        <v>0</v>
      </c>
      <c r="G32" s="16"/>
      <c r="H32" s="16"/>
      <c r="I32" s="22">
        <v>0.1</v>
      </c>
      <c r="J32" s="34"/>
    </row>
    <row r="34" spans="3:8" x14ac:dyDescent="0.15">
      <c r="C34" s="16"/>
      <c r="D34" s="18" t="s">
        <v>37</v>
      </c>
      <c r="E34" s="18" t="s">
        <v>38</v>
      </c>
      <c r="F34" s="18" t="s">
        <v>39</v>
      </c>
      <c r="G34" s="18" t="s">
        <v>40</v>
      </c>
      <c r="H34" s="18" t="s">
        <v>41</v>
      </c>
    </row>
    <row r="35" spans="3:8" x14ac:dyDescent="0.15">
      <c r="C35" s="18" t="s">
        <v>42</v>
      </c>
      <c r="D35" s="16"/>
      <c r="E35" s="16"/>
      <c r="F35" s="16"/>
      <c r="G35" s="16"/>
      <c r="H35" s="16"/>
    </row>
    <row r="36" spans="3:8" x14ac:dyDescent="0.15">
      <c r="C36" s="18" t="s">
        <v>43</v>
      </c>
      <c r="D36" s="16"/>
      <c r="E36" s="16"/>
      <c r="F36" s="16"/>
      <c r="G36" s="16"/>
      <c r="H36" s="16"/>
    </row>
    <row r="37" spans="3:8" x14ac:dyDescent="0.15">
      <c r="C37" s="18" t="s">
        <v>44</v>
      </c>
      <c r="D37" s="16"/>
      <c r="E37" s="16"/>
      <c r="F37" s="16"/>
      <c r="G37" s="16"/>
      <c r="H37" s="16"/>
    </row>
    <row r="38" spans="3:8" x14ac:dyDescent="0.15">
      <c r="C38" s="17" t="s">
        <v>45</v>
      </c>
      <c r="D38" s="16"/>
      <c r="E38" s="16"/>
      <c r="F38" s="16"/>
      <c r="G38" s="16"/>
      <c r="H38" s="16"/>
    </row>
    <row r="39" spans="3:8" x14ac:dyDescent="0.15">
      <c r="C39" s="18" t="s">
        <v>46</v>
      </c>
      <c r="D39" s="16"/>
      <c r="E39" s="16"/>
      <c r="F39" s="16"/>
      <c r="G39" s="16"/>
      <c r="H39" s="16"/>
    </row>
    <row r="40" spans="3:8" x14ac:dyDescent="0.15">
      <c r="C40" s="18" t="s">
        <v>47</v>
      </c>
      <c r="D40" s="16"/>
      <c r="E40" s="16"/>
      <c r="F40" s="16"/>
      <c r="G40" s="16"/>
      <c r="H40" s="16"/>
    </row>
    <row r="41" spans="3:8" x14ac:dyDescent="0.15">
      <c r="C41" s="18" t="s">
        <v>48</v>
      </c>
      <c r="D41" s="16"/>
      <c r="E41" s="16"/>
      <c r="F41" s="16"/>
      <c r="G41" s="16"/>
      <c r="H41" s="16"/>
    </row>
    <row r="42" spans="3:8" x14ac:dyDescent="0.15">
      <c r="C42" s="18" t="s">
        <v>49</v>
      </c>
      <c r="D42" s="16"/>
      <c r="E42" s="16"/>
      <c r="F42" s="16"/>
      <c r="G42" s="16"/>
      <c r="H42" s="16"/>
    </row>
    <row r="43" spans="3:8" x14ac:dyDescent="0.15">
      <c r="C43" s="18" t="s">
        <v>50</v>
      </c>
      <c r="D43" s="16"/>
      <c r="E43" s="16"/>
      <c r="F43" s="16"/>
      <c r="G43" s="16"/>
      <c r="H43" s="16"/>
    </row>
    <row r="44" spans="3:8" x14ac:dyDescent="0.15">
      <c r="C44" s="18" t="s">
        <v>51</v>
      </c>
      <c r="D44" s="16"/>
      <c r="E44" s="16"/>
      <c r="F44" s="16"/>
      <c r="G44" s="16"/>
      <c r="H44" s="16"/>
    </row>
    <row r="45" spans="3:8" x14ac:dyDescent="0.15">
      <c r="C45" s="18" t="s">
        <v>52</v>
      </c>
      <c r="D45" s="16"/>
      <c r="E45" s="16"/>
      <c r="F45" s="16"/>
      <c r="G45" s="16"/>
      <c r="H45" s="16"/>
    </row>
    <row r="46" spans="3:8" x14ac:dyDescent="0.15">
      <c r="C46" s="18" t="s">
        <v>53</v>
      </c>
      <c r="D46" s="16"/>
      <c r="E46" s="16"/>
      <c r="F46" s="16"/>
      <c r="G46" s="16"/>
      <c r="H46" s="16"/>
    </row>
    <row r="47" spans="3:8" x14ac:dyDescent="0.15">
      <c r="C47" s="18" t="s">
        <v>54</v>
      </c>
      <c r="D47" s="16"/>
      <c r="E47" s="16"/>
      <c r="F47" s="16"/>
      <c r="G47" s="16"/>
      <c r="H47" s="16"/>
    </row>
    <row r="48" spans="3:8" x14ac:dyDescent="0.15">
      <c r="C48" s="18" t="s">
        <v>55</v>
      </c>
      <c r="D48" s="16"/>
      <c r="E48" s="16"/>
      <c r="F48" s="16"/>
      <c r="G48" s="16"/>
      <c r="H48" s="16"/>
    </row>
    <row r="50" spans="5:9" x14ac:dyDescent="0.15">
      <c r="E50" s="18" t="s">
        <v>56</v>
      </c>
      <c r="F50" s="18" t="s">
        <v>57</v>
      </c>
      <c r="G50" s="16"/>
      <c r="H50" s="18" t="s">
        <v>58</v>
      </c>
      <c r="I50" s="16"/>
    </row>
    <row r="51" spans="5:9" x14ac:dyDescent="0.15">
      <c r="E51" s="16"/>
      <c r="F51" s="18" t="s">
        <v>59</v>
      </c>
      <c r="G51" s="18" t="s">
        <v>60</v>
      </c>
      <c r="H51" s="18" t="s">
        <v>59</v>
      </c>
      <c r="I51" s="18" t="s">
        <v>61</v>
      </c>
    </row>
    <row r="52" spans="5:9" x14ac:dyDescent="0.15">
      <c r="E52" s="18">
        <v>0</v>
      </c>
      <c r="F52" s="18">
        <v>600</v>
      </c>
      <c r="G52" s="18">
        <v>4</v>
      </c>
      <c r="H52" s="16"/>
      <c r="I52" s="16"/>
    </row>
    <row r="53" spans="5:9" x14ac:dyDescent="0.15">
      <c r="E53" s="18">
        <v>2</v>
      </c>
      <c r="F53" s="16"/>
      <c r="G53" s="18">
        <v>10</v>
      </c>
      <c r="H53" s="16"/>
      <c r="I53" s="16"/>
    </row>
    <row r="54" spans="5:9" x14ac:dyDescent="0.15">
      <c r="E54" s="18">
        <v>4</v>
      </c>
      <c r="F54" s="18">
        <v>332</v>
      </c>
      <c r="G54" s="18">
        <v>25</v>
      </c>
      <c r="H54" s="16"/>
      <c r="I54" s="16"/>
    </row>
    <row r="55" spans="5:9" x14ac:dyDescent="0.15">
      <c r="E55" s="18">
        <v>6</v>
      </c>
      <c r="F55" s="18">
        <v>298</v>
      </c>
      <c r="G55" s="18">
        <v>50</v>
      </c>
      <c r="H55" s="16"/>
      <c r="I55" s="16"/>
    </row>
    <row r="56" spans="5:9" x14ac:dyDescent="0.15">
      <c r="E56" s="18">
        <v>8</v>
      </c>
      <c r="F56" s="18">
        <v>548</v>
      </c>
      <c r="G56" s="18">
        <v>50</v>
      </c>
      <c r="H56" s="16"/>
      <c r="I56" s="16"/>
    </row>
    <row r="57" spans="5:9" x14ac:dyDescent="0.15">
      <c r="E57" s="18">
        <v>10</v>
      </c>
      <c r="F57" s="18">
        <v>396</v>
      </c>
      <c r="G57" s="18">
        <v>100</v>
      </c>
      <c r="H57" s="16"/>
      <c r="I57" s="16"/>
    </row>
    <row r="58" spans="5:9" x14ac:dyDescent="0.15">
      <c r="E58" s="18">
        <v>12</v>
      </c>
      <c r="F58" s="18">
        <v>600</v>
      </c>
      <c r="G58" s="18">
        <v>100</v>
      </c>
      <c r="H58" s="16"/>
      <c r="I58" s="16"/>
    </row>
    <row r="59" spans="5:9" x14ac:dyDescent="0.15">
      <c r="E59" s="18">
        <v>14</v>
      </c>
      <c r="F59" s="18">
        <v>388</v>
      </c>
      <c r="G59" s="18">
        <v>200</v>
      </c>
      <c r="H59" s="16"/>
      <c r="I59" s="16"/>
    </row>
    <row r="60" spans="5:9" x14ac:dyDescent="0.15">
      <c r="E60" s="18">
        <v>16</v>
      </c>
      <c r="F60" s="18">
        <v>498</v>
      </c>
      <c r="G60" s="18">
        <v>200</v>
      </c>
      <c r="H60" s="16"/>
      <c r="I60" s="16"/>
    </row>
    <row r="61" spans="5:9" x14ac:dyDescent="0.15">
      <c r="E61" s="18">
        <v>18</v>
      </c>
      <c r="F61" s="18">
        <v>646</v>
      </c>
      <c r="G61" s="18">
        <v>200</v>
      </c>
      <c r="H61" s="16"/>
      <c r="I61" s="16"/>
    </row>
    <row r="62" spans="5:9" x14ac:dyDescent="0.15">
      <c r="E62" s="18">
        <v>20</v>
      </c>
      <c r="F62" s="18">
        <v>774</v>
      </c>
      <c r="G62" s="18">
        <v>200</v>
      </c>
      <c r="H62" s="16"/>
      <c r="I62" s="16"/>
    </row>
    <row r="63" spans="5:9" x14ac:dyDescent="0.15">
      <c r="E63" s="18">
        <v>22</v>
      </c>
      <c r="F63" s="18">
        <v>374</v>
      </c>
      <c r="G63" s="18">
        <v>500</v>
      </c>
      <c r="H63" s="16"/>
      <c r="I63" s="16"/>
    </row>
    <row r="64" spans="5:9" x14ac:dyDescent="0.15">
      <c r="E64" s="18">
        <v>24</v>
      </c>
      <c r="F64" s="18">
        <v>430</v>
      </c>
      <c r="G64" s="18">
        <v>500</v>
      </c>
      <c r="H64" s="16"/>
      <c r="I64" s="16"/>
    </row>
    <row r="65" spans="2:7" x14ac:dyDescent="0.15">
      <c r="B65" s="16"/>
      <c r="C65" s="16"/>
      <c r="D65" s="16"/>
      <c r="E65" s="18">
        <v>26</v>
      </c>
      <c r="F65" s="18">
        <v>512</v>
      </c>
      <c r="G65" s="18">
        <v>500</v>
      </c>
    </row>
    <row r="66" spans="2:7" x14ac:dyDescent="0.15">
      <c r="B66" s="16"/>
      <c r="C66" s="16"/>
      <c r="D66" s="16"/>
      <c r="E66" s="18">
        <v>28</v>
      </c>
      <c r="F66" s="18">
        <v>528</v>
      </c>
      <c r="G66" s="18">
        <v>500</v>
      </c>
    </row>
    <row r="67" spans="2:7" x14ac:dyDescent="0.15">
      <c r="B67" s="16"/>
      <c r="C67" s="16"/>
      <c r="D67" s="16"/>
      <c r="E67" s="18">
        <v>30</v>
      </c>
      <c r="F67" s="18">
        <v>592</v>
      </c>
      <c r="G67" s="18">
        <v>500</v>
      </c>
    </row>
    <row r="68" spans="2:7" x14ac:dyDescent="0.15">
      <c r="B68" s="16"/>
      <c r="C68" s="16"/>
      <c r="D68" s="16"/>
      <c r="E68" s="18">
        <v>32</v>
      </c>
      <c r="F68" s="18">
        <v>636</v>
      </c>
      <c r="G68" s="18">
        <v>500</v>
      </c>
    </row>
    <row r="69" spans="2:7" x14ac:dyDescent="0.15">
      <c r="B69" s="16"/>
      <c r="C69" s="16"/>
      <c r="D69" s="16"/>
      <c r="E69" s="18">
        <v>34</v>
      </c>
      <c r="F69" s="18">
        <v>686</v>
      </c>
      <c r="G69" s="18">
        <v>500</v>
      </c>
    </row>
    <row r="70" spans="2:7" x14ac:dyDescent="0.15">
      <c r="B70" s="16"/>
      <c r="C70" s="16"/>
      <c r="D70" s="16"/>
      <c r="E70" s="18">
        <v>36</v>
      </c>
      <c r="F70" s="18">
        <v>732</v>
      </c>
      <c r="G70" s="18">
        <v>500</v>
      </c>
    </row>
    <row r="71" spans="2:7" x14ac:dyDescent="0.15">
      <c r="B71" s="16"/>
      <c r="C71" s="16"/>
      <c r="D71" s="16"/>
      <c r="E71" s="18">
        <v>38</v>
      </c>
      <c r="F71" s="18">
        <v>390</v>
      </c>
      <c r="G71" s="18">
        <v>1000</v>
      </c>
    </row>
    <row r="72" spans="2:7" x14ac:dyDescent="0.15">
      <c r="B72" s="16"/>
      <c r="C72" s="16"/>
      <c r="D72" s="16"/>
      <c r="E72" s="18">
        <v>40</v>
      </c>
      <c r="F72" s="18">
        <v>406</v>
      </c>
      <c r="G72" s="18">
        <v>1000</v>
      </c>
    </row>
    <row r="73" spans="2:7" x14ac:dyDescent="0.15">
      <c r="B73" s="16"/>
      <c r="C73" s="16"/>
      <c r="D73" s="16"/>
      <c r="E73" s="18">
        <v>42</v>
      </c>
      <c r="F73" s="18">
        <v>420</v>
      </c>
      <c r="G73" s="18">
        <v>1000</v>
      </c>
    </row>
    <row r="74" spans="2:7" x14ac:dyDescent="0.15">
      <c r="B74" s="16"/>
      <c r="C74" s="16"/>
      <c r="D74" s="16"/>
      <c r="E74" s="18">
        <v>44</v>
      </c>
      <c r="F74" s="18">
        <v>445</v>
      </c>
      <c r="G74" s="18">
        <v>1000</v>
      </c>
    </row>
    <row r="75" spans="2:7" x14ac:dyDescent="0.15">
      <c r="B75" s="16"/>
      <c r="C75" s="16"/>
      <c r="D75" s="16"/>
      <c r="E75" s="18">
        <v>46</v>
      </c>
      <c r="F75" s="18">
        <v>458</v>
      </c>
      <c r="G75" s="18">
        <v>1000</v>
      </c>
    </row>
    <row r="76" spans="2:7" x14ac:dyDescent="0.15">
      <c r="B76" s="16"/>
      <c r="C76" s="16"/>
      <c r="D76" s="16"/>
      <c r="E76" s="18">
        <v>48</v>
      </c>
      <c r="F76" s="18">
        <v>468</v>
      </c>
      <c r="G76" s="18">
        <v>1000</v>
      </c>
    </row>
    <row r="77" spans="2:7" x14ac:dyDescent="0.15">
      <c r="B77" s="16"/>
      <c r="C77" s="16"/>
      <c r="D77" s="16"/>
      <c r="E77" s="18">
        <v>50</v>
      </c>
      <c r="F77" s="18">
        <v>478</v>
      </c>
      <c r="G77" s="18">
        <v>1000</v>
      </c>
    </row>
    <row r="78" spans="2:7" x14ac:dyDescent="0.15">
      <c r="B78" s="16"/>
      <c r="C78" s="16"/>
      <c r="D78" s="16"/>
      <c r="E78" s="18">
        <v>52</v>
      </c>
      <c r="F78" s="18">
        <v>474</v>
      </c>
      <c r="G78" s="18">
        <v>1000</v>
      </c>
    </row>
    <row r="80" spans="2:7" x14ac:dyDescent="0.15">
      <c r="B80" s="30" t="s">
        <v>56</v>
      </c>
      <c r="C80" s="30" t="s">
        <v>62</v>
      </c>
      <c r="D80" s="30" t="s">
        <v>63</v>
      </c>
      <c r="E80" s="30" t="s">
        <v>64</v>
      </c>
      <c r="F80" s="58" t="s">
        <v>211</v>
      </c>
      <c r="G80" s="58" t="s">
        <v>215</v>
      </c>
    </row>
    <row r="81" spans="2:11" x14ac:dyDescent="0.15">
      <c r="B81" s="18">
        <v>4</v>
      </c>
      <c r="C81" s="23">
        <v>3.0571428571428574</v>
      </c>
      <c r="D81" s="24">
        <v>1.2999999999999999E-3</v>
      </c>
      <c r="E81" s="24">
        <v>1.2999999999999999E-3</v>
      </c>
      <c r="F81" s="68">
        <f>C81*D81</f>
        <v>3.9742857142857141E-3</v>
      </c>
      <c r="G81" s="69">
        <f>C81-F81</f>
        <v>3.0531685714285715</v>
      </c>
      <c r="H81" s="25">
        <v>0</v>
      </c>
      <c r="I81" s="16"/>
      <c r="J81" s="31">
        <v>0.107</v>
      </c>
      <c r="K81" s="25"/>
    </row>
    <row r="82" spans="2:11" x14ac:dyDescent="0.15">
      <c r="B82" s="18">
        <v>8</v>
      </c>
      <c r="C82" s="23">
        <v>9.0628571428571423</v>
      </c>
      <c r="D82" s="24">
        <v>2.01E-2</v>
      </c>
      <c r="E82" s="24">
        <v>2.01E-2</v>
      </c>
      <c r="F82" s="68">
        <f t="shared" ref="F82:F93" si="0">C82*D82</f>
        <v>0.18216342857142856</v>
      </c>
      <c r="G82" s="69">
        <f t="shared" ref="G82:G93" si="1">C82-F82</f>
        <v>8.8806937142857141</v>
      </c>
      <c r="H82" s="25">
        <v>0</v>
      </c>
      <c r="I82" s="16"/>
      <c r="J82" s="31">
        <v>0.31719999999999998</v>
      </c>
      <c r="K82" s="25"/>
    </row>
    <row r="83" spans="2:11" x14ac:dyDescent="0.15">
      <c r="B83" s="18">
        <v>12</v>
      </c>
      <c r="C83" s="23">
        <v>20.448571428571427</v>
      </c>
      <c r="D83" s="24">
        <v>0.12130000000000001</v>
      </c>
      <c r="E83" s="24">
        <v>0.12130000000000001</v>
      </c>
      <c r="F83" s="68">
        <f t="shared" si="0"/>
        <v>2.4804117142857143</v>
      </c>
      <c r="G83" s="69">
        <f t="shared" si="1"/>
        <v>17.968159714285711</v>
      </c>
      <c r="H83" s="25">
        <v>0</v>
      </c>
      <c r="I83" s="16"/>
      <c r="J83" s="31">
        <v>0.7157</v>
      </c>
      <c r="K83" s="25"/>
    </row>
    <row r="84" spans="2:11" x14ac:dyDescent="0.15">
      <c r="B84" s="18">
        <v>16</v>
      </c>
      <c r="C84" s="23">
        <v>37.945714285714281</v>
      </c>
      <c r="D84" s="24">
        <v>0.13189999999999999</v>
      </c>
      <c r="E84" s="24">
        <v>0.13189999999999999</v>
      </c>
      <c r="F84" s="68">
        <f t="shared" si="0"/>
        <v>5.0050397142857133</v>
      </c>
      <c r="G84" s="69">
        <f t="shared" si="1"/>
        <v>32.940674571428566</v>
      </c>
      <c r="H84" s="25">
        <v>0</v>
      </c>
      <c r="I84" s="16"/>
      <c r="J84" s="31">
        <v>1.3281000000000001</v>
      </c>
      <c r="K84" s="25"/>
    </row>
    <row r="85" spans="2:11" x14ac:dyDescent="0.15">
      <c r="B85" s="18">
        <v>20</v>
      </c>
      <c r="C85" s="23">
        <v>48.737142857142857</v>
      </c>
      <c r="D85" s="24">
        <v>0.35980000000000001</v>
      </c>
      <c r="E85" s="24">
        <v>0.35980000000000001</v>
      </c>
      <c r="F85" s="68">
        <f t="shared" si="0"/>
        <v>17.535623999999999</v>
      </c>
      <c r="G85" s="69">
        <f t="shared" si="1"/>
        <v>31.201518857142858</v>
      </c>
      <c r="H85" s="25">
        <v>0</v>
      </c>
      <c r="I85" s="16"/>
      <c r="J85" s="31">
        <v>1.7058</v>
      </c>
      <c r="K85" s="25"/>
    </row>
    <row r="86" spans="2:11" x14ac:dyDescent="0.15">
      <c r="B86" s="18">
        <v>24</v>
      </c>
      <c r="C86" s="23">
        <v>60.931428571428576</v>
      </c>
      <c r="D86" s="24">
        <v>0.44350000000000001</v>
      </c>
      <c r="E86" s="24">
        <v>0.44350000000000001</v>
      </c>
      <c r="F86" s="68">
        <f t="shared" si="0"/>
        <v>27.023088571428573</v>
      </c>
      <c r="G86" s="69">
        <f t="shared" si="1"/>
        <v>33.908340000000003</v>
      </c>
      <c r="H86" s="25">
        <v>0</v>
      </c>
      <c r="I86" s="16"/>
      <c r="J86" s="31">
        <v>2.1326000000000001</v>
      </c>
      <c r="K86" s="25"/>
    </row>
    <row r="87" spans="2:11" x14ac:dyDescent="0.15">
      <c r="B87" s="18">
        <v>28</v>
      </c>
      <c r="C87" s="23">
        <v>68.457142857142856</v>
      </c>
      <c r="D87" s="24">
        <v>0.52070000000000005</v>
      </c>
      <c r="E87" s="24">
        <v>0.52070000000000005</v>
      </c>
      <c r="F87" s="68">
        <f t="shared" si="0"/>
        <v>35.645634285714287</v>
      </c>
      <c r="G87" s="69">
        <f t="shared" si="1"/>
        <v>32.811508571428568</v>
      </c>
      <c r="H87" s="25">
        <v>0</v>
      </c>
      <c r="I87" s="16"/>
      <c r="J87" s="31">
        <v>2.3959999999999999</v>
      </c>
      <c r="K87" s="25"/>
    </row>
    <row r="88" spans="2:11" x14ac:dyDescent="0.15">
      <c r="B88" s="18">
        <v>32</v>
      </c>
      <c r="C88" s="23">
        <v>76.55714285714285</v>
      </c>
      <c r="D88" s="24">
        <v>0.59009999999999996</v>
      </c>
      <c r="E88" s="24">
        <v>0.59009999999999996</v>
      </c>
      <c r="F88" s="68">
        <f t="shared" si="0"/>
        <v>45.176369999999991</v>
      </c>
      <c r="G88" s="69">
        <f t="shared" si="1"/>
        <v>31.380772857142858</v>
      </c>
      <c r="H88" s="25">
        <v>0</v>
      </c>
      <c r="I88" s="16"/>
      <c r="J88" s="31">
        <v>2.6795</v>
      </c>
      <c r="K88" s="25"/>
    </row>
    <row r="89" spans="2:11" x14ac:dyDescent="0.15">
      <c r="B89" s="18">
        <v>36</v>
      </c>
      <c r="C89" s="23">
        <v>85.8</v>
      </c>
      <c r="D89" s="24">
        <v>0.61350000000000005</v>
      </c>
      <c r="E89" s="24">
        <v>0.61350000000000005</v>
      </c>
      <c r="F89" s="68">
        <f t="shared" si="0"/>
        <v>52.638300000000001</v>
      </c>
      <c r="G89" s="69">
        <f t="shared" si="1"/>
        <v>33.161699999999996</v>
      </c>
      <c r="H89" s="25">
        <v>0</v>
      </c>
      <c r="I89" s="16"/>
      <c r="J89" s="31">
        <v>3.0030000000000001</v>
      </c>
      <c r="K89" s="25"/>
    </row>
    <row r="90" spans="2:11" x14ac:dyDescent="0.15">
      <c r="B90" s="18">
        <v>40</v>
      </c>
      <c r="C90" s="23">
        <v>89.765714285714282</v>
      </c>
      <c r="D90" s="24">
        <v>0.63139999999999996</v>
      </c>
      <c r="E90" s="24">
        <v>0.63139999999999996</v>
      </c>
      <c r="F90" s="68">
        <f t="shared" si="0"/>
        <v>56.678071999999993</v>
      </c>
      <c r="G90" s="69">
        <f t="shared" si="1"/>
        <v>33.087642285714288</v>
      </c>
      <c r="H90" s="25">
        <v>0</v>
      </c>
      <c r="I90" s="16"/>
      <c r="J90" s="31">
        <v>3.1417999999999999</v>
      </c>
      <c r="K90" s="25"/>
    </row>
    <row r="91" spans="2:11" x14ac:dyDescent="0.15">
      <c r="B91" s="18">
        <v>44</v>
      </c>
      <c r="C91" s="23">
        <v>96.291428571428568</v>
      </c>
      <c r="D91" s="24">
        <v>0.65249999999999997</v>
      </c>
      <c r="E91" s="24">
        <v>0.65249999999999997</v>
      </c>
      <c r="F91" s="68">
        <f t="shared" si="0"/>
        <v>62.830157142857139</v>
      </c>
      <c r="G91" s="69">
        <f t="shared" si="1"/>
        <v>33.461271428571429</v>
      </c>
      <c r="H91" s="25">
        <v>0</v>
      </c>
      <c r="I91" s="16"/>
      <c r="J91" s="31">
        <v>3.3702000000000001</v>
      </c>
      <c r="K91" s="25"/>
    </row>
    <row r="92" spans="2:11" x14ac:dyDescent="0.15">
      <c r="B92" s="18">
        <v>48</v>
      </c>
      <c r="C92" s="23">
        <v>96.69714285714285</v>
      </c>
      <c r="D92" s="24">
        <v>0.70389999999999997</v>
      </c>
      <c r="E92" s="24">
        <v>0.70389999999999997</v>
      </c>
      <c r="F92" s="68">
        <f t="shared" si="0"/>
        <v>68.065118857142849</v>
      </c>
      <c r="G92" s="69">
        <f t="shared" si="1"/>
        <v>28.632024000000001</v>
      </c>
      <c r="H92" s="25">
        <v>0</v>
      </c>
      <c r="I92" s="16"/>
      <c r="J92" s="31">
        <v>3.3843999999999999</v>
      </c>
      <c r="K92" s="25"/>
    </row>
    <row r="93" spans="2:11" x14ac:dyDescent="0.15">
      <c r="B93" s="18">
        <v>52</v>
      </c>
      <c r="C93" s="23">
        <v>100.44857142857143</v>
      </c>
      <c r="D93" s="24">
        <v>0.71230000000000004</v>
      </c>
      <c r="E93" s="24">
        <v>0.71230000000000004</v>
      </c>
      <c r="F93" s="68">
        <f t="shared" si="0"/>
        <v>71.549517428571434</v>
      </c>
      <c r="G93" s="69">
        <f t="shared" si="1"/>
        <v>28.899053999999992</v>
      </c>
      <c r="H93" s="25">
        <v>0</v>
      </c>
      <c r="I93" s="16"/>
      <c r="J93" s="31">
        <v>3.5156999999999998</v>
      </c>
      <c r="K93" s="25"/>
    </row>
    <row r="95" spans="2:11" x14ac:dyDescent="0.15">
      <c r="B95" s="17" t="s">
        <v>66</v>
      </c>
      <c r="C95" s="17" t="s">
        <v>67</v>
      </c>
      <c r="D95" s="17" t="s">
        <v>68</v>
      </c>
      <c r="E95" s="17" t="s">
        <v>66</v>
      </c>
      <c r="F95" s="17" t="s">
        <v>69</v>
      </c>
      <c r="G95" s="16"/>
      <c r="H95" s="17" t="s">
        <v>69</v>
      </c>
      <c r="I95" s="16"/>
      <c r="K95" s="16"/>
    </row>
    <row r="96" spans="2:11" x14ac:dyDescent="0.15">
      <c r="B96" s="18">
        <v>0</v>
      </c>
      <c r="C96" s="26">
        <v>0.375</v>
      </c>
      <c r="D96" s="28">
        <v>0</v>
      </c>
      <c r="E96" s="18">
        <v>0</v>
      </c>
      <c r="F96" s="29">
        <v>11.3</v>
      </c>
      <c r="G96" s="18">
        <v>1.8</v>
      </c>
      <c r="H96" s="18">
        <v>20.340000000000003</v>
      </c>
      <c r="I96" s="16"/>
      <c r="K96" s="16"/>
    </row>
    <row r="97" spans="2:8" x14ac:dyDescent="0.15">
      <c r="B97" s="27">
        <v>1.0000000000000004</v>
      </c>
      <c r="C97" s="26">
        <v>0.41666666666666669</v>
      </c>
      <c r="D97" s="28">
        <v>0.129</v>
      </c>
      <c r="E97" s="18">
        <v>2</v>
      </c>
      <c r="F97" s="29">
        <v>11.5</v>
      </c>
      <c r="G97" s="18">
        <v>1.8</v>
      </c>
      <c r="H97" s="18">
        <v>20.7</v>
      </c>
    </row>
    <row r="98" spans="2:8" x14ac:dyDescent="0.15">
      <c r="B98" s="27">
        <v>1.9999999999999996</v>
      </c>
      <c r="C98" s="26">
        <v>0.45833333333333331</v>
      </c>
      <c r="D98" s="28">
        <v>0.27</v>
      </c>
      <c r="E98" s="18">
        <v>4</v>
      </c>
      <c r="F98" s="29">
        <v>11.3</v>
      </c>
      <c r="G98" s="18">
        <v>1.8</v>
      </c>
      <c r="H98" s="18">
        <v>20.340000000000003</v>
      </c>
    </row>
    <row r="99" spans="2:8" x14ac:dyDescent="0.15">
      <c r="B99" s="27">
        <v>3</v>
      </c>
      <c r="C99" s="26">
        <v>0.5</v>
      </c>
      <c r="D99" s="28">
        <v>0.51300000000000001</v>
      </c>
      <c r="E99" s="18">
        <v>5</v>
      </c>
      <c r="F99" s="29">
        <v>10.199999999999999</v>
      </c>
      <c r="G99" s="18">
        <v>1.8</v>
      </c>
      <c r="H99" s="18">
        <v>18.36</v>
      </c>
    </row>
    <row r="100" spans="2:8" x14ac:dyDescent="0.15">
      <c r="B100" s="27">
        <v>4.0000000000000071</v>
      </c>
      <c r="C100" s="26">
        <v>0.54166666666666696</v>
      </c>
      <c r="D100" s="28">
        <v>0.95599999999999996</v>
      </c>
      <c r="E100" s="18">
        <v>6</v>
      </c>
      <c r="F100" s="29">
        <v>7.9</v>
      </c>
      <c r="G100" s="18">
        <v>1.8</v>
      </c>
      <c r="H100" s="18">
        <v>14.22</v>
      </c>
    </row>
    <row r="101" spans="2:8" x14ac:dyDescent="0.15">
      <c r="B101" s="27">
        <v>4.9999999999999929</v>
      </c>
      <c r="C101" s="26">
        <v>0.58333333333333304</v>
      </c>
      <c r="D101" s="28">
        <v>1.667</v>
      </c>
      <c r="E101" s="18">
        <v>7</v>
      </c>
      <c r="F101" s="29">
        <v>6.6</v>
      </c>
      <c r="G101" s="18">
        <v>1.8</v>
      </c>
      <c r="H101" s="18">
        <v>11.879999999999999</v>
      </c>
    </row>
    <row r="102" spans="2:8" x14ac:dyDescent="0.15">
      <c r="B102" s="27">
        <v>5.999999999999976</v>
      </c>
      <c r="C102" s="26">
        <v>0.624999999999999</v>
      </c>
      <c r="D102" s="28">
        <v>2.4300000000000002</v>
      </c>
      <c r="E102" s="18">
        <v>8</v>
      </c>
      <c r="F102" s="29">
        <v>8.1999999999999993</v>
      </c>
      <c r="G102" s="18">
        <v>1.8</v>
      </c>
      <c r="H102" s="18">
        <v>14.76</v>
      </c>
    </row>
    <row r="103" spans="2:8" x14ac:dyDescent="0.15">
      <c r="B103" s="27">
        <v>6.9999999999999591</v>
      </c>
      <c r="C103" s="26">
        <v>0.66666666666666496</v>
      </c>
      <c r="D103" s="28">
        <v>2.9159999999999999</v>
      </c>
      <c r="E103" s="18">
        <v>9</v>
      </c>
      <c r="F103" s="29">
        <v>6.2</v>
      </c>
      <c r="G103" s="18">
        <v>1.8</v>
      </c>
      <c r="H103" s="18">
        <v>11.16</v>
      </c>
    </row>
    <row r="104" spans="2:8" x14ac:dyDescent="0.15">
      <c r="B104" s="27">
        <v>8</v>
      </c>
      <c r="C104" s="26">
        <v>0.70833333333333337</v>
      </c>
      <c r="D104" s="28">
        <v>2.92</v>
      </c>
      <c r="E104" s="18">
        <v>10</v>
      </c>
      <c r="F104" s="29">
        <v>5.2</v>
      </c>
      <c r="G104" s="18">
        <v>1.8</v>
      </c>
      <c r="H104" s="18">
        <v>9.3600000000000012</v>
      </c>
    </row>
    <row r="105" spans="2:8" x14ac:dyDescent="0.15">
      <c r="B105" s="27">
        <v>10</v>
      </c>
      <c r="C105" s="26">
        <v>0.79166666666666663</v>
      </c>
      <c r="D105" s="28">
        <v>2.9929999999999999</v>
      </c>
      <c r="E105" s="18">
        <v>11</v>
      </c>
      <c r="F105" s="29">
        <v>5.6</v>
      </c>
      <c r="G105" s="18">
        <v>1.8</v>
      </c>
      <c r="H105" s="18">
        <v>10.08</v>
      </c>
    </row>
    <row r="106" spans="2:8" x14ac:dyDescent="0.15">
      <c r="B106" s="27">
        <v>11</v>
      </c>
      <c r="C106" s="26">
        <v>0.83333333333333337</v>
      </c>
      <c r="D106" s="28">
        <v>3.75</v>
      </c>
      <c r="E106" s="18">
        <v>12</v>
      </c>
      <c r="F106" s="29">
        <v>4</v>
      </c>
      <c r="G106" s="18">
        <v>1.8</v>
      </c>
      <c r="H106" s="18">
        <v>7.2</v>
      </c>
    </row>
    <row r="107" spans="2:8" x14ac:dyDescent="0.15">
      <c r="B107" s="27">
        <v>12</v>
      </c>
      <c r="C107" s="26">
        <v>0.875</v>
      </c>
      <c r="D107" s="28">
        <v>4.2939999999999996</v>
      </c>
      <c r="E107" s="18">
        <v>13</v>
      </c>
      <c r="F107" s="29">
        <v>6</v>
      </c>
      <c r="G107" s="18">
        <v>1.8</v>
      </c>
      <c r="H107" s="18">
        <v>10.8</v>
      </c>
    </row>
    <row r="108" spans="2:8" x14ac:dyDescent="0.15">
      <c r="B108" s="27">
        <v>13</v>
      </c>
      <c r="C108" s="26">
        <v>0.91666666666666663</v>
      </c>
      <c r="D108" s="28">
        <v>4.6159999999999997</v>
      </c>
      <c r="E108" s="18">
        <v>14</v>
      </c>
      <c r="F108" s="29">
        <v>15.8</v>
      </c>
      <c r="G108" s="18">
        <v>0.9</v>
      </c>
      <c r="H108" s="18">
        <v>14.22</v>
      </c>
    </row>
    <row r="109" spans="2:8" x14ac:dyDescent="0.15">
      <c r="B109" s="27">
        <v>14</v>
      </c>
      <c r="C109" s="26">
        <v>0.95833333333333337</v>
      </c>
      <c r="D109" s="28">
        <v>5.125</v>
      </c>
      <c r="E109" s="18">
        <v>15</v>
      </c>
      <c r="F109" s="29">
        <v>11.5</v>
      </c>
      <c r="G109" s="18">
        <v>0.9</v>
      </c>
      <c r="H109" s="18">
        <v>10.35</v>
      </c>
    </row>
    <row r="110" spans="2:8" x14ac:dyDescent="0.15">
      <c r="B110" s="27">
        <v>15</v>
      </c>
      <c r="C110" s="26">
        <v>1</v>
      </c>
      <c r="D110" s="28">
        <v>5.7850000000000001</v>
      </c>
      <c r="E110" s="18">
        <v>16</v>
      </c>
      <c r="F110" s="29">
        <v>12.1</v>
      </c>
      <c r="G110" s="18">
        <v>0.9</v>
      </c>
      <c r="H110" s="18">
        <v>10.89</v>
      </c>
    </row>
    <row r="111" spans="2:8" x14ac:dyDescent="0.15">
      <c r="B111" s="27">
        <v>16</v>
      </c>
      <c r="C111" s="26">
        <v>1.0416666666666667</v>
      </c>
      <c r="D111" s="28">
        <v>5.9379999999999997</v>
      </c>
      <c r="E111" s="18">
        <v>17</v>
      </c>
      <c r="F111" s="29">
        <v>10.1</v>
      </c>
      <c r="G111" s="18">
        <v>0.9</v>
      </c>
      <c r="H111" s="18">
        <v>9.09</v>
      </c>
    </row>
    <row r="112" spans="2:8" x14ac:dyDescent="0.15">
      <c r="B112" s="27">
        <v>27</v>
      </c>
      <c r="C112" s="26">
        <v>1.5</v>
      </c>
      <c r="D112" s="28">
        <v>5.9669999999999996</v>
      </c>
      <c r="E112" s="18">
        <v>18</v>
      </c>
      <c r="F112" s="29">
        <v>9.6999999999999993</v>
      </c>
      <c r="G112" s="18">
        <v>0.9</v>
      </c>
      <c r="H112" s="18">
        <v>8.73</v>
      </c>
    </row>
    <row r="113" spans="2:8" x14ac:dyDescent="0.15">
      <c r="B113" s="27">
        <v>28</v>
      </c>
      <c r="C113" s="26">
        <v>1.5416666666666667</v>
      </c>
      <c r="D113" s="28">
        <v>6.0380000000000003</v>
      </c>
      <c r="E113" s="18">
        <v>19</v>
      </c>
      <c r="F113" s="29">
        <v>10</v>
      </c>
      <c r="G113" s="18">
        <v>0.9</v>
      </c>
      <c r="H113" s="18">
        <v>9</v>
      </c>
    </row>
    <row r="114" spans="2:8" x14ac:dyDescent="0.15">
      <c r="B114" s="27">
        <v>28.999999999999918</v>
      </c>
      <c r="C114" s="26">
        <v>1.5833333333333299</v>
      </c>
      <c r="D114" s="28">
        <v>6.0970000000000004</v>
      </c>
      <c r="E114" s="18">
        <v>20</v>
      </c>
      <c r="F114" s="29">
        <v>15.2</v>
      </c>
      <c r="G114" s="18">
        <v>0.9</v>
      </c>
      <c r="H114" s="18">
        <v>13.68</v>
      </c>
    </row>
    <row r="115" spans="2:8" x14ac:dyDescent="0.15">
      <c r="B115" s="27">
        <v>30</v>
      </c>
      <c r="C115" s="26">
        <v>1.625</v>
      </c>
      <c r="D115" s="28">
        <v>6.1689999999999996</v>
      </c>
      <c r="E115" s="18">
        <v>21</v>
      </c>
      <c r="F115" s="29">
        <v>14.8</v>
      </c>
      <c r="G115" s="18">
        <v>0.9</v>
      </c>
      <c r="H115" s="18">
        <v>13.32</v>
      </c>
    </row>
    <row r="116" spans="2:8" x14ac:dyDescent="0.15">
      <c r="B116" s="27">
        <v>31.000000000000082</v>
      </c>
      <c r="C116" s="26">
        <v>1.6666666666666701</v>
      </c>
      <c r="D116" s="28">
        <v>6.1920000000000002</v>
      </c>
      <c r="E116" s="18">
        <v>22</v>
      </c>
      <c r="F116" s="29">
        <v>12.9</v>
      </c>
      <c r="G116" s="18">
        <v>0.9</v>
      </c>
      <c r="H116" s="18">
        <v>11.610000000000001</v>
      </c>
    </row>
    <row r="117" spans="2:8" x14ac:dyDescent="0.15">
      <c r="B117" s="27">
        <v>48</v>
      </c>
      <c r="C117" s="26">
        <v>2.375</v>
      </c>
      <c r="D117" s="28">
        <v>6.2649999999999997</v>
      </c>
      <c r="E117" s="18">
        <v>23</v>
      </c>
      <c r="F117" s="29">
        <v>10.9</v>
      </c>
      <c r="G117" s="18">
        <v>0.9</v>
      </c>
      <c r="H117" s="18">
        <v>9.81</v>
      </c>
    </row>
    <row r="118" spans="2:8" x14ac:dyDescent="0.15">
      <c r="B118" s="27">
        <v>50</v>
      </c>
      <c r="C118" s="26">
        <v>2.4583333333333335</v>
      </c>
      <c r="D118" s="28">
        <v>7.0839999999999996</v>
      </c>
      <c r="E118" s="18">
        <v>24</v>
      </c>
      <c r="F118" s="29">
        <v>10.199999999999999</v>
      </c>
      <c r="G118" s="18">
        <v>0.9</v>
      </c>
      <c r="H118" s="18">
        <v>9.18</v>
      </c>
    </row>
    <row r="119" spans="2:8" x14ac:dyDescent="0.15">
      <c r="B119" s="27">
        <v>52</v>
      </c>
      <c r="C119" s="26">
        <v>2.5416666666666665</v>
      </c>
      <c r="D119" s="28">
        <v>7.923</v>
      </c>
      <c r="E119" s="18">
        <v>25</v>
      </c>
      <c r="F119" s="29">
        <v>12.3</v>
      </c>
      <c r="G119" s="18">
        <v>0.9</v>
      </c>
      <c r="H119" s="18">
        <v>11.07</v>
      </c>
    </row>
    <row r="120" spans="2:8" x14ac:dyDescent="0.15">
      <c r="B120" s="27"/>
      <c r="C120" s="26"/>
      <c r="D120" s="28"/>
      <c r="E120" s="18">
        <v>26</v>
      </c>
      <c r="F120" s="29">
        <v>15.3</v>
      </c>
      <c r="G120" s="18">
        <v>0.9</v>
      </c>
      <c r="H120" s="18">
        <v>13.770000000000001</v>
      </c>
    </row>
    <row r="121" spans="2:8" x14ac:dyDescent="0.15">
      <c r="B121" s="27"/>
      <c r="C121" s="26"/>
      <c r="D121" s="28"/>
      <c r="E121" s="18">
        <v>27</v>
      </c>
      <c r="F121" s="29">
        <v>12.7</v>
      </c>
      <c r="G121" s="18">
        <v>0.9</v>
      </c>
      <c r="H121" s="18">
        <v>11.43</v>
      </c>
    </row>
    <row r="122" spans="2:8" x14ac:dyDescent="0.15">
      <c r="B122" s="27"/>
      <c r="C122" s="26"/>
      <c r="D122" s="28"/>
      <c r="E122" s="18">
        <v>28</v>
      </c>
      <c r="F122" s="29">
        <v>12</v>
      </c>
      <c r="G122" s="18">
        <v>0.9</v>
      </c>
      <c r="H122" s="18">
        <v>10.8</v>
      </c>
    </row>
    <row r="123" spans="2:8" x14ac:dyDescent="0.15">
      <c r="B123" s="27"/>
      <c r="C123" s="26"/>
      <c r="D123" s="28"/>
      <c r="E123" s="18">
        <v>29</v>
      </c>
      <c r="F123" s="29">
        <v>14.3</v>
      </c>
      <c r="G123" s="18">
        <v>0.9</v>
      </c>
      <c r="H123" s="18">
        <v>12.870000000000001</v>
      </c>
    </row>
    <row r="124" spans="2:8" x14ac:dyDescent="0.15">
      <c r="B124" s="27"/>
      <c r="C124" s="26"/>
      <c r="D124" s="28"/>
      <c r="E124" s="18">
        <v>30</v>
      </c>
      <c r="F124" s="29">
        <v>12.8</v>
      </c>
      <c r="G124" s="18">
        <v>0.9</v>
      </c>
      <c r="H124" s="18">
        <v>11.520000000000001</v>
      </c>
    </row>
    <row r="125" spans="2:8" x14ac:dyDescent="0.15">
      <c r="B125" s="27"/>
      <c r="C125" s="26"/>
      <c r="D125" s="28"/>
      <c r="E125" s="18">
        <v>31</v>
      </c>
      <c r="F125" s="29">
        <v>13.7</v>
      </c>
      <c r="G125" s="18">
        <v>0.9</v>
      </c>
      <c r="H125" s="18">
        <v>12.33</v>
      </c>
    </row>
    <row r="126" spans="2:8" x14ac:dyDescent="0.15">
      <c r="B126" s="27"/>
      <c r="C126" s="26"/>
      <c r="D126" s="28"/>
      <c r="E126" s="18">
        <v>32</v>
      </c>
      <c r="F126" s="29">
        <v>15.8</v>
      </c>
      <c r="G126" s="18">
        <v>0.9</v>
      </c>
      <c r="H126" s="18">
        <v>14.22</v>
      </c>
    </row>
    <row r="127" spans="2:8" x14ac:dyDescent="0.15">
      <c r="B127" s="27"/>
      <c r="C127" s="26"/>
      <c r="D127" s="28"/>
      <c r="E127" s="18">
        <v>33</v>
      </c>
      <c r="F127" s="29">
        <v>13.3</v>
      </c>
      <c r="G127" s="18">
        <v>0.9</v>
      </c>
      <c r="H127" s="18">
        <v>11.97</v>
      </c>
    </row>
    <row r="128" spans="2:8" x14ac:dyDescent="0.15">
      <c r="B128" s="27"/>
      <c r="C128" s="26"/>
      <c r="D128" s="28"/>
      <c r="E128" s="18">
        <v>34</v>
      </c>
      <c r="F128" s="29">
        <v>11.4</v>
      </c>
      <c r="G128" s="18">
        <v>0.9</v>
      </c>
      <c r="H128" s="18">
        <v>10.26</v>
      </c>
    </row>
    <row r="129" spans="2:8" x14ac:dyDescent="0.15">
      <c r="B129" s="27"/>
      <c r="C129" s="26"/>
      <c r="D129" s="28"/>
      <c r="E129" s="18">
        <v>35</v>
      </c>
      <c r="F129" s="29">
        <v>10.6</v>
      </c>
      <c r="G129" s="18">
        <v>0.9</v>
      </c>
      <c r="H129" s="18">
        <v>9.5399999999999991</v>
      </c>
    </row>
    <row r="130" spans="2:8" x14ac:dyDescent="0.15">
      <c r="B130" s="27"/>
      <c r="C130" s="26"/>
      <c r="D130" s="28"/>
      <c r="E130" s="18">
        <v>36</v>
      </c>
      <c r="F130" s="29">
        <v>9.9</v>
      </c>
      <c r="G130" s="18">
        <v>0.9</v>
      </c>
      <c r="H130" s="18">
        <v>8.91</v>
      </c>
    </row>
    <row r="131" spans="2:8" x14ac:dyDescent="0.15">
      <c r="B131" s="27"/>
      <c r="C131" s="26"/>
      <c r="D131" s="28"/>
      <c r="E131" s="18">
        <v>37</v>
      </c>
      <c r="F131" s="29">
        <v>12.4</v>
      </c>
      <c r="G131" s="18">
        <v>0.9</v>
      </c>
      <c r="H131" s="18">
        <v>11.16</v>
      </c>
    </row>
    <row r="132" spans="2:8" x14ac:dyDescent="0.15">
      <c r="B132" s="27"/>
      <c r="C132" s="26"/>
      <c r="D132" s="28"/>
      <c r="E132" s="18">
        <v>38</v>
      </c>
      <c r="F132" s="29">
        <v>15</v>
      </c>
      <c r="G132" s="18">
        <v>0.9</v>
      </c>
      <c r="H132" s="18">
        <v>13.5</v>
      </c>
    </row>
    <row r="133" spans="2:8" x14ac:dyDescent="0.15">
      <c r="B133" s="27"/>
      <c r="C133" s="26"/>
      <c r="D133" s="28"/>
      <c r="E133" s="18">
        <v>39</v>
      </c>
      <c r="F133" s="29">
        <v>13</v>
      </c>
      <c r="G133" s="18">
        <v>0.9</v>
      </c>
      <c r="H133" s="18">
        <v>11.700000000000001</v>
      </c>
    </row>
    <row r="134" spans="2:8" x14ac:dyDescent="0.15">
      <c r="B134" s="16"/>
      <c r="C134" s="16"/>
      <c r="D134" s="16"/>
      <c r="E134" s="18">
        <v>40</v>
      </c>
      <c r="F134" s="29">
        <v>10.9</v>
      </c>
      <c r="G134" s="18">
        <v>0.9</v>
      </c>
      <c r="H134" s="18">
        <v>9.81</v>
      </c>
    </row>
    <row r="135" spans="2:8" x14ac:dyDescent="0.15">
      <c r="B135" s="16"/>
      <c r="C135" s="16"/>
      <c r="D135" s="16"/>
      <c r="E135" s="18">
        <v>41</v>
      </c>
      <c r="F135" s="29">
        <v>10.1</v>
      </c>
      <c r="G135" s="18">
        <v>0.9</v>
      </c>
      <c r="H135" s="18">
        <v>9.09</v>
      </c>
    </row>
    <row r="136" spans="2:8" x14ac:dyDescent="0.15">
      <c r="B136" s="16"/>
      <c r="C136" s="16"/>
      <c r="D136" s="16"/>
      <c r="E136" s="18">
        <v>42</v>
      </c>
      <c r="F136" s="29">
        <v>12.2</v>
      </c>
      <c r="G136" s="18">
        <v>0.9</v>
      </c>
      <c r="H136" s="18">
        <v>10.98</v>
      </c>
    </row>
    <row r="137" spans="2:8" x14ac:dyDescent="0.15">
      <c r="B137" s="16"/>
      <c r="C137" s="16"/>
      <c r="D137" s="16"/>
      <c r="E137" s="18">
        <v>43</v>
      </c>
      <c r="F137" s="29">
        <v>11.6</v>
      </c>
      <c r="G137" s="18">
        <v>0.9</v>
      </c>
      <c r="H137" s="18">
        <v>10.44</v>
      </c>
    </row>
    <row r="138" spans="2:8" x14ac:dyDescent="0.15">
      <c r="B138" s="16"/>
      <c r="C138" s="16"/>
      <c r="D138" s="16"/>
      <c r="E138" s="18">
        <v>44</v>
      </c>
      <c r="F138" s="29">
        <v>15</v>
      </c>
      <c r="G138" s="18">
        <v>0.9</v>
      </c>
      <c r="H138" s="18">
        <v>13.5</v>
      </c>
    </row>
    <row r="139" spans="2:8" x14ac:dyDescent="0.15">
      <c r="B139" s="16"/>
      <c r="C139" s="16"/>
      <c r="D139" s="16"/>
      <c r="E139" s="18">
        <v>45</v>
      </c>
      <c r="F139" s="29">
        <v>13.6</v>
      </c>
      <c r="G139" s="18">
        <v>0.9</v>
      </c>
      <c r="H139" s="18">
        <v>12.24</v>
      </c>
    </row>
    <row r="140" spans="2:8" x14ac:dyDescent="0.15">
      <c r="B140" s="16"/>
      <c r="C140" s="16"/>
      <c r="D140" s="16"/>
      <c r="E140" s="18">
        <v>46</v>
      </c>
      <c r="F140" s="29">
        <v>11.6</v>
      </c>
      <c r="G140" s="18">
        <v>0.9</v>
      </c>
      <c r="H140" s="18">
        <v>10.44</v>
      </c>
    </row>
    <row r="141" spans="2:8" x14ac:dyDescent="0.15">
      <c r="B141" s="16"/>
      <c r="C141" s="16"/>
      <c r="D141" s="16"/>
      <c r="E141" s="18">
        <v>47</v>
      </c>
      <c r="F141" s="29">
        <v>12.7</v>
      </c>
      <c r="G141" s="18">
        <v>0.9</v>
      </c>
      <c r="H141" s="18">
        <v>11.43</v>
      </c>
    </row>
    <row r="142" spans="2:8" x14ac:dyDescent="0.15">
      <c r="B142" s="16"/>
      <c r="C142" s="16"/>
      <c r="D142" s="16"/>
      <c r="E142" s="18">
        <v>48</v>
      </c>
      <c r="F142" s="29">
        <v>12.2</v>
      </c>
      <c r="G142" s="18">
        <v>0.9</v>
      </c>
      <c r="H142" s="18">
        <v>10.98</v>
      </c>
    </row>
    <row r="143" spans="2:8" x14ac:dyDescent="0.15">
      <c r="B143" s="16"/>
      <c r="C143" s="16"/>
      <c r="D143" s="16"/>
      <c r="E143" s="18">
        <v>50</v>
      </c>
      <c r="F143" s="29">
        <v>14.1</v>
      </c>
      <c r="G143" s="18">
        <v>0.9</v>
      </c>
      <c r="H143" s="18">
        <v>12.69</v>
      </c>
    </row>
    <row r="144" spans="2:8" x14ac:dyDescent="0.15">
      <c r="B144" s="16"/>
      <c r="C144" s="16"/>
      <c r="D144" s="16"/>
      <c r="E144" s="18">
        <v>52</v>
      </c>
      <c r="F144" s="29">
        <v>3.1</v>
      </c>
      <c r="G144" s="18">
        <v>0.9</v>
      </c>
      <c r="H144" s="18">
        <v>2.79</v>
      </c>
    </row>
  </sheetData>
  <mergeCells count="5">
    <mergeCell ref="B3:C3"/>
    <mergeCell ref="D3:F3"/>
    <mergeCell ref="G3:H3"/>
    <mergeCell ref="I3:J3"/>
    <mergeCell ref="G4:I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"/>
  <sheetViews>
    <sheetView zoomScale="90" workbookViewId="0">
      <selection activeCell="O2" sqref="O2:O42"/>
    </sheetView>
  </sheetViews>
  <sheetFormatPr baseColWidth="10" defaultColWidth="8.83203125" defaultRowHeight="14" x14ac:dyDescent="0.15"/>
  <cols>
    <col min="1" max="1" width="8.83203125" style="35"/>
    <col min="2" max="2" width="8.83203125" style="44"/>
    <col min="3" max="3" width="18.5" style="44" customWidth="1"/>
    <col min="4" max="4" width="11" style="44" customWidth="1"/>
    <col min="5" max="6" width="18.5" style="44" customWidth="1"/>
    <col min="7" max="7" width="41.5" style="36" customWidth="1"/>
    <col min="8" max="8" width="4.6640625" style="59" customWidth="1"/>
    <col min="9" max="9" width="4.6640625" style="35" customWidth="1"/>
    <col min="10" max="10" width="13.6640625" style="47" customWidth="1"/>
    <col min="11" max="11" width="15.5" style="62" customWidth="1"/>
    <col min="12" max="12" width="15.5" style="36" customWidth="1"/>
    <col min="13" max="13" width="13.1640625" style="49" customWidth="1"/>
    <col min="14" max="14" width="15.6640625" style="50" customWidth="1"/>
    <col min="15" max="15" width="13.33203125" style="36" customWidth="1"/>
    <col min="16" max="16" width="15.1640625" style="36" customWidth="1"/>
    <col min="17" max="17" width="12.33203125" style="36" customWidth="1"/>
    <col min="18" max="18" width="8.83203125" style="36"/>
    <col min="19" max="19" width="8.83203125" style="54"/>
    <col min="20" max="16384" width="8.83203125" style="36"/>
  </cols>
  <sheetData>
    <row r="1" spans="1:20" x14ac:dyDescent="0.15">
      <c r="B1" s="35"/>
      <c r="C1" s="35" t="s">
        <v>193</v>
      </c>
      <c r="D1" s="35"/>
      <c r="E1" s="35"/>
      <c r="F1" s="35"/>
      <c r="J1" s="35"/>
      <c r="M1" s="35"/>
      <c r="N1" s="35"/>
    </row>
    <row r="2" spans="1:20" x14ac:dyDescent="0.15">
      <c r="A2" s="35" t="s">
        <v>105</v>
      </c>
      <c r="B2" s="44" t="s">
        <v>191</v>
      </c>
      <c r="C2" s="44" t="s">
        <v>192</v>
      </c>
      <c r="D2" s="44" t="s">
        <v>201</v>
      </c>
      <c r="E2" s="44" t="s">
        <v>200</v>
      </c>
      <c r="F2" s="53" t="s">
        <v>199</v>
      </c>
      <c r="H2" s="59" t="s">
        <v>190</v>
      </c>
      <c r="I2" s="35" t="s">
        <v>207</v>
      </c>
      <c r="J2" s="47" t="s">
        <v>102</v>
      </c>
      <c r="K2" s="62" t="s">
        <v>189</v>
      </c>
      <c r="L2" s="36" t="s">
        <v>198</v>
      </c>
      <c r="M2" s="49" t="s">
        <v>208</v>
      </c>
      <c r="N2" s="50" t="s">
        <v>103</v>
      </c>
      <c r="O2" s="36" t="s">
        <v>209</v>
      </c>
      <c r="P2" s="36" t="s">
        <v>210</v>
      </c>
      <c r="Q2" s="64" t="s">
        <v>212</v>
      </c>
      <c r="R2" s="64" t="s">
        <v>211</v>
      </c>
      <c r="S2" s="67"/>
      <c r="T2" s="37"/>
    </row>
    <row r="3" spans="1:20" x14ac:dyDescent="0.15">
      <c r="A3" s="37">
        <v>0</v>
      </c>
      <c r="B3" s="45">
        <v>0</v>
      </c>
      <c r="C3" s="46">
        <f t="shared" ref="C3:C43" si="0">B3*6.23</f>
        <v>0</v>
      </c>
      <c r="D3" s="46"/>
      <c r="E3" s="52">
        <f>B3/3*(70/3)</f>
        <v>0</v>
      </c>
      <c r="F3" s="52"/>
      <c r="G3" s="38"/>
      <c r="H3" s="60">
        <v>0</v>
      </c>
      <c r="I3" s="37">
        <v>2</v>
      </c>
      <c r="J3" s="48">
        <v>20.340000000000003</v>
      </c>
      <c r="K3" s="63" t="s">
        <v>106</v>
      </c>
      <c r="L3" s="54">
        <f>3+0.05+F3/1000</f>
        <v>3.05</v>
      </c>
      <c r="M3" s="55">
        <f>E3*0.8</f>
        <v>0</v>
      </c>
      <c r="N3" s="56">
        <f>(J3-J4)/I3</f>
        <v>-0.17999999999999794</v>
      </c>
      <c r="O3" s="54">
        <v>-0.17999999999999794</v>
      </c>
      <c r="P3" s="54">
        <f>792/M47</f>
        <v>0.94390592722072164</v>
      </c>
      <c r="Q3" s="39"/>
      <c r="R3" s="65"/>
      <c r="S3" s="57"/>
      <c r="T3" s="66"/>
    </row>
    <row r="4" spans="1:20" x14ac:dyDescent="0.15">
      <c r="A4" s="37">
        <v>2</v>
      </c>
      <c r="B4" s="45">
        <v>0</v>
      </c>
      <c r="C4" s="46">
        <f t="shared" si="0"/>
        <v>0</v>
      </c>
      <c r="D4" s="46"/>
      <c r="E4" s="52">
        <f>B4/3*(70/3)</f>
        <v>0</v>
      </c>
      <c r="F4" s="52"/>
      <c r="G4" s="38"/>
      <c r="H4" s="60">
        <v>2</v>
      </c>
      <c r="I4" s="37">
        <v>2</v>
      </c>
      <c r="J4" s="48">
        <v>20.7</v>
      </c>
      <c r="K4" s="63" t="s">
        <v>107</v>
      </c>
      <c r="L4" s="54">
        <f t="shared" ref="L4:L45" si="1">3+0.05+F4/1000</f>
        <v>3.05</v>
      </c>
      <c r="M4" s="55">
        <f>E4*0.8</f>
        <v>0</v>
      </c>
      <c r="N4" s="56">
        <f>(J4-J5)/I4</f>
        <v>0.17999999999999794</v>
      </c>
      <c r="O4" s="54">
        <v>0.17999999999999794</v>
      </c>
      <c r="P4" s="54"/>
      <c r="Q4" s="65">
        <v>3.0571428571428574</v>
      </c>
      <c r="R4" s="36">
        <v>3.9742857142857141E-3</v>
      </c>
      <c r="S4" s="54">
        <v>4</v>
      </c>
      <c r="T4" s="66"/>
    </row>
    <row r="5" spans="1:20" x14ac:dyDescent="0.15">
      <c r="A5" s="37">
        <v>4</v>
      </c>
      <c r="B5" s="45">
        <v>0</v>
      </c>
      <c r="C5" s="46">
        <f t="shared" si="0"/>
        <v>0</v>
      </c>
      <c r="D5" s="46" t="s">
        <v>202</v>
      </c>
      <c r="E5" s="52">
        <v>-35</v>
      </c>
      <c r="F5" s="52"/>
      <c r="G5" s="38"/>
      <c r="H5" s="60">
        <v>4</v>
      </c>
      <c r="I5" s="37">
        <v>1</v>
      </c>
      <c r="J5" s="48">
        <v>20.340000000000003</v>
      </c>
      <c r="K5" s="63" t="s">
        <v>108</v>
      </c>
      <c r="L5" s="54">
        <f t="shared" si="1"/>
        <v>3.05</v>
      </c>
      <c r="M5" s="55">
        <v>0</v>
      </c>
      <c r="N5" s="56">
        <f>(J5-J6)/I5</f>
        <v>1.980000000000004</v>
      </c>
      <c r="O5" s="54">
        <v>1.980000000000004</v>
      </c>
      <c r="P5" s="54"/>
      <c r="S5" s="57"/>
      <c r="T5" s="66"/>
    </row>
    <row r="6" spans="1:20" x14ac:dyDescent="0.15">
      <c r="A6" s="37">
        <v>5</v>
      </c>
      <c r="B6" s="45">
        <v>0</v>
      </c>
      <c r="C6" s="46">
        <f t="shared" si="0"/>
        <v>0</v>
      </c>
      <c r="D6" s="46"/>
      <c r="E6" s="52">
        <f>B6/3*(70/3)</f>
        <v>0</v>
      </c>
      <c r="F6" s="52"/>
      <c r="G6" s="38"/>
      <c r="H6" s="60">
        <v>5</v>
      </c>
      <c r="I6" s="37">
        <v>1</v>
      </c>
      <c r="J6" s="48">
        <v>18.36</v>
      </c>
      <c r="K6" s="63" t="s">
        <v>109</v>
      </c>
      <c r="L6" s="54">
        <f t="shared" si="1"/>
        <v>3.05</v>
      </c>
      <c r="M6" s="55">
        <f>E6*0.8</f>
        <v>0</v>
      </c>
      <c r="N6" s="56">
        <f>(J6-J7)/I6</f>
        <v>4.1399999999999988</v>
      </c>
      <c r="O6" s="54">
        <v>4.1399999999999988</v>
      </c>
      <c r="P6" s="54"/>
      <c r="Q6" s="39"/>
      <c r="R6" s="65"/>
      <c r="S6" s="57"/>
      <c r="T6" s="66"/>
    </row>
    <row r="7" spans="1:20" x14ac:dyDescent="0.15">
      <c r="A7" s="37">
        <v>6</v>
      </c>
      <c r="B7" s="45">
        <v>0</v>
      </c>
      <c r="C7" s="46">
        <f t="shared" si="0"/>
        <v>0</v>
      </c>
      <c r="D7" s="46"/>
      <c r="E7" s="52">
        <f>B7/3*(70/3)</f>
        <v>0</v>
      </c>
      <c r="F7" s="52"/>
      <c r="G7" s="38"/>
      <c r="H7" s="60">
        <v>6</v>
      </c>
      <c r="I7" s="37">
        <v>1</v>
      </c>
      <c r="J7" s="48">
        <v>14.22</v>
      </c>
      <c r="K7" s="63" t="s">
        <v>110</v>
      </c>
      <c r="L7" s="54">
        <f t="shared" si="1"/>
        <v>3.05</v>
      </c>
      <c r="M7" s="55">
        <f>E7*0.8</f>
        <v>0</v>
      </c>
      <c r="N7" s="56">
        <f>(J7-J8)/I7</f>
        <v>2.3400000000000016</v>
      </c>
      <c r="O7" s="54">
        <v>2.3400000000000016</v>
      </c>
      <c r="P7" s="54"/>
      <c r="Q7" s="39"/>
      <c r="R7" s="65"/>
      <c r="S7" s="57"/>
      <c r="T7" s="66"/>
    </row>
    <row r="8" spans="1:20" x14ac:dyDescent="0.15">
      <c r="A8" s="37">
        <v>7</v>
      </c>
      <c r="B8" s="46" t="s">
        <v>101</v>
      </c>
      <c r="C8" s="46">
        <f>B8*6.23</f>
        <v>18.690000000000001</v>
      </c>
      <c r="D8" s="46"/>
      <c r="E8" s="52">
        <f>B8/3*(70/3)*I8</f>
        <v>23.333333333333332</v>
      </c>
      <c r="F8" s="52">
        <f>SUM(E3:E8)</f>
        <v>-11.666666666666668</v>
      </c>
      <c r="G8" s="41" t="s">
        <v>97</v>
      </c>
      <c r="H8" s="61">
        <v>7</v>
      </c>
      <c r="I8" s="51">
        <v>1</v>
      </c>
      <c r="J8" s="48">
        <v>11.879999999999999</v>
      </c>
      <c r="K8" s="63" t="s">
        <v>98</v>
      </c>
      <c r="L8" s="54">
        <f t="shared" si="1"/>
        <v>3.0383333333333331</v>
      </c>
      <c r="M8" s="55">
        <f>E8*0.8*0.7</f>
        <v>13.066666666666666</v>
      </c>
      <c r="N8" s="56">
        <f>(J8-J9+M8/L8)/I8</f>
        <v>1.4206034009873827</v>
      </c>
      <c r="O8" s="54">
        <f>N8*$P$3</f>
        <v>1.340915970421906</v>
      </c>
      <c r="P8" s="54"/>
      <c r="Q8" s="65">
        <v>9.0628571428571423</v>
      </c>
      <c r="R8" s="36">
        <v>0.18216342857142856</v>
      </c>
      <c r="S8" s="57">
        <v>8</v>
      </c>
      <c r="T8" s="66"/>
    </row>
    <row r="9" spans="1:20" x14ac:dyDescent="0.15">
      <c r="A9" s="42" t="s">
        <v>137</v>
      </c>
      <c r="B9" s="45">
        <v>0</v>
      </c>
      <c r="C9" s="46">
        <f t="shared" si="0"/>
        <v>0</v>
      </c>
      <c r="D9" s="46" t="s">
        <v>202</v>
      </c>
      <c r="E9" s="52">
        <f t="shared" ref="E9:E43" si="2">B9/3*(70/3)*I9</f>
        <v>0</v>
      </c>
      <c r="F9" s="46">
        <f>F8+E9+D9</f>
        <v>-46.666666666666671</v>
      </c>
      <c r="G9" s="41" t="s">
        <v>111</v>
      </c>
      <c r="H9" s="60">
        <v>8</v>
      </c>
      <c r="I9" s="37">
        <v>1</v>
      </c>
      <c r="J9" s="48">
        <v>14.76</v>
      </c>
      <c r="K9" s="63" t="s">
        <v>99</v>
      </c>
      <c r="L9" s="54">
        <f t="shared" si="1"/>
        <v>3.003333333333333</v>
      </c>
      <c r="M9" s="55">
        <f t="shared" ref="M9:M13" si="3">E9*0.8*0.7</f>
        <v>0</v>
      </c>
      <c r="N9" s="56">
        <f>J9-J10</f>
        <v>3.5999999999999996</v>
      </c>
      <c r="O9" s="54">
        <f t="shared" ref="O9:O42" si="4">N9*$P$3</f>
        <v>3.3980613379945974</v>
      </c>
      <c r="P9" s="57"/>
      <c r="Q9" s="39"/>
      <c r="R9" s="65"/>
      <c r="S9" s="57"/>
      <c r="T9" s="66"/>
    </row>
    <row r="10" spans="1:20" x14ac:dyDescent="0.15">
      <c r="A10" s="42" t="s">
        <v>138</v>
      </c>
      <c r="B10" s="45">
        <v>3</v>
      </c>
      <c r="C10" s="46">
        <f t="shared" si="0"/>
        <v>18.690000000000001</v>
      </c>
      <c r="D10" s="46"/>
      <c r="E10" s="52">
        <f t="shared" si="2"/>
        <v>23.333333333333332</v>
      </c>
      <c r="F10" s="46">
        <f t="shared" ref="F10:F43" si="5">F9+E10+D10</f>
        <v>-23.333333333333339</v>
      </c>
      <c r="G10" s="36" t="s">
        <v>112</v>
      </c>
      <c r="H10" s="60">
        <v>9</v>
      </c>
      <c r="I10" s="37">
        <v>1</v>
      </c>
      <c r="J10" s="48">
        <v>11.16</v>
      </c>
      <c r="K10" s="63" t="s">
        <v>104</v>
      </c>
      <c r="L10" s="54">
        <f t="shared" si="1"/>
        <v>3.0266666666666664</v>
      </c>
      <c r="M10" s="55">
        <f t="shared" si="3"/>
        <v>13.066666666666666</v>
      </c>
      <c r="N10" s="56">
        <f t="shared" ref="N10:N41" si="6">(J10-J11+M10/L10)/I10</f>
        <v>6.1171806167400877</v>
      </c>
      <c r="O10" s="54">
        <f t="shared" si="4"/>
        <v>5.7740430420206783</v>
      </c>
      <c r="P10" s="57"/>
      <c r="Q10" s="39"/>
      <c r="R10" s="65"/>
      <c r="S10" s="57"/>
      <c r="T10" s="66"/>
    </row>
    <row r="11" spans="1:20" x14ac:dyDescent="0.15">
      <c r="A11" s="42" t="s">
        <v>139</v>
      </c>
      <c r="B11" s="45">
        <v>4</v>
      </c>
      <c r="C11" s="46">
        <f t="shared" si="0"/>
        <v>24.92</v>
      </c>
      <c r="D11" s="46"/>
      <c r="E11" s="52">
        <f t="shared" si="2"/>
        <v>62.222222222222214</v>
      </c>
      <c r="F11" s="46">
        <f t="shared" si="5"/>
        <v>38.888888888888872</v>
      </c>
      <c r="G11" s="43" t="s">
        <v>77</v>
      </c>
      <c r="H11" s="60">
        <v>10</v>
      </c>
      <c r="I11" s="37">
        <v>2</v>
      </c>
      <c r="J11" s="48">
        <v>9.3600000000000012</v>
      </c>
      <c r="K11" s="63" t="s">
        <v>186</v>
      </c>
      <c r="L11" s="54">
        <f t="shared" si="1"/>
        <v>3.0888888888888886</v>
      </c>
      <c r="M11" s="55">
        <f t="shared" si="3"/>
        <v>34.844444444444434</v>
      </c>
      <c r="N11" s="56">
        <f t="shared" si="6"/>
        <v>6.7202877697841714</v>
      </c>
      <c r="O11" s="54">
        <f t="shared" si="4"/>
        <v>6.343319458528204</v>
      </c>
      <c r="P11" s="57"/>
      <c r="Q11" s="65">
        <v>20.448571428571427</v>
      </c>
      <c r="R11" s="36">
        <v>2.4804117142857143</v>
      </c>
      <c r="S11" s="57">
        <v>12</v>
      </c>
      <c r="T11" s="66"/>
    </row>
    <row r="12" spans="1:20" x14ac:dyDescent="0.15">
      <c r="A12" s="42" t="s">
        <v>140</v>
      </c>
      <c r="B12" s="45">
        <v>6</v>
      </c>
      <c r="C12" s="46">
        <f t="shared" si="0"/>
        <v>37.380000000000003</v>
      </c>
      <c r="D12" s="46" t="s">
        <v>202</v>
      </c>
      <c r="E12" s="52">
        <f t="shared" si="2"/>
        <v>93.333333333333329</v>
      </c>
      <c r="F12" s="46">
        <f t="shared" si="5"/>
        <v>97.2222222222222</v>
      </c>
      <c r="G12" s="43" t="s">
        <v>78</v>
      </c>
      <c r="H12" s="60">
        <v>12</v>
      </c>
      <c r="I12" s="37">
        <v>2</v>
      </c>
      <c r="J12" s="48">
        <v>7.2</v>
      </c>
      <c r="K12" s="63" t="s">
        <v>187</v>
      </c>
      <c r="L12" s="54">
        <f t="shared" si="1"/>
        <v>3.1472222222222221</v>
      </c>
      <c r="M12" s="55">
        <f t="shared" si="3"/>
        <v>52.266666666666666</v>
      </c>
      <c r="N12" s="56">
        <f t="shared" si="6"/>
        <v>4.7936187113857027</v>
      </c>
      <c r="O12" s="54">
        <f t="shared" si="4"/>
        <v>4.5247251145131226</v>
      </c>
      <c r="P12" s="57"/>
      <c r="Q12" s="39"/>
      <c r="R12" s="65"/>
      <c r="S12" s="57"/>
      <c r="T12" s="66"/>
    </row>
    <row r="13" spans="1:20" x14ac:dyDescent="0.15">
      <c r="A13" s="42" t="s">
        <v>141</v>
      </c>
      <c r="B13" s="45">
        <v>4</v>
      </c>
      <c r="C13" s="46">
        <f t="shared" si="0"/>
        <v>24.92</v>
      </c>
      <c r="D13" s="46"/>
      <c r="E13" s="52">
        <f t="shared" si="2"/>
        <v>31.111111111111107</v>
      </c>
      <c r="F13" s="46">
        <f t="shared" si="5"/>
        <v>128.33333333333331</v>
      </c>
      <c r="G13" s="41" t="s">
        <v>113</v>
      </c>
      <c r="H13" s="60">
        <v>14</v>
      </c>
      <c r="I13" s="37">
        <v>1</v>
      </c>
      <c r="J13" s="48">
        <v>14.22</v>
      </c>
      <c r="K13" s="63" t="s">
        <v>100</v>
      </c>
      <c r="L13" s="54">
        <f t="shared" si="1"/>
        <v>3.1783333333333332</v>
      </c>
      <c r="M13" s="55">
        <f t="shared" si="3"/>
        <v>17.422222222222217</v>
      </c>
      <c r="N13" s="56">
        <f t="shared" si="6"/>
        <v>9.3515591679776264</v>
      </c>
      <c r="O13" s="54">
        <f t="shared" si="4"/>
        <v>8.8269921274093619</v>
      </c>
      <c r="P13" s="57"/>
      <c r="Q13" s="39"/>
      <c r="R13" s="65"/>
      <c r="S13" s="57"/>
      <c r="T13" s="66"/>
    </row>
    <row r="14" spans="1:20" x14ac:dyDescent="0.15">
      <c r="A14" s="42" t="s">
        <v>142</v>
      </c>
      <c r="B14" s="45">
        <v>5</v>
      </c>
      <c r="C14" s="46">
        <f t="shared" si="0"/>
        <v>31.150000000000002</v>
      </c>
      <c r="D14" s="46"/>
      <c r="E14" s="52">
        <f t="shared" si="2"/>
        <v>38.888888888888886</v>
      </c>
      <c r="F14" s="46">
        <f t="shared" si="5"/>
        <v>167.2222222222222</v>
      </c>
      <c r="G14" s="36" t="s">
        <v>114</v>
      </c>
      <c r="H14" s="60">
        <v>15</v>
      </c>
      <c r="I14" s="37">
        <v>1</v>
      </c>
      <c r="J14" s="48">
        <v>10.35</v>
      </c>
      <c r="K14" s="63" t="s">
        <v>162</v>
      </c>
      <c r="L14" s="54">
        <f t="shared" si="1"/>
        <v>3.217222222222222</v>
      </c>
      <c r="M14" s="55">
        <f>E14*0.8*0.85</f>
        <v>26.444444444444443</v>
      </c>
      <c r="N14" s="56">
        <f t="shared" si="6"/>
        <v>7.6796511828699696</v>
      </c>
      <c r="O14" s="54">
        <f t="shared" si="4"/>
        <v>7.2488682704985905</v>
      </c>
      <c r="P14" s="57"/>
      <c r="Q14" s="65">
        <v>37.945714285714281</v>
      </c>
      <c r="R14" s="36">
        <v>5.0050397142857133</v>
      </c>
      <c r="S14" s="57">
        <v>16</v>
      </c>
      <c r="T14" s="66"/>
    </row>
    <row r="15" spans="1:20" x14ac:dyDescent="0.15">
      <c r="A15" s="42" t="s">
        <v>143</v>
      </c>
      <c r="B15" s="45">
        <v>4</v>
      </c>
      <c r="C15" s="46">
        <f t="shared" si="0"/>
        <v>24.92</v>
      </c>
      <c r="D15" s="46" t="s">
        <v>202</v>
      </c>
      <c r="E15" s="52">
        <f t="shared" si="2"/>
        <v>31.111111111111107</v>
      </c>
      <c r="F15" s="46">
        <f t="shared" si="5"/>
        <v>163.33333333333331</v>
      </c>
      <c r="G15" s="41" t="s">
        <v>115</v>
      </c>
      <c r="H15" s="60">
        <v>16</v>
      </c>
      <c r="I15" s="37">
        <v>1</v>
      </c>
      <c r="J15" s="48">
        <v>10.89</v>
      </c>
      <c r="K15" s="63" t="s">
        <v>163</v>
      </c>
      <c r="L15" s="54">
        <f t="shared" si="1"/>
        <v>3.2133333333333329</v>
      </c>
      <c r="M15" s="55">
        <f t="shared" ref="M15:M45" si="7">E15*0.8</f>
        <v>24.888888888888886</v>
      </c>
      <c r="N15" s="56">
        <f t="shared" si="6"/>
        <v>9.5455048409405272</v>
      </c>
      <c r="O15" s="54">
        <f t="shared" si="4"/>
        <v>9.0100585976778547</v>
      </c>
      <c r="P15" s="57"/>
      <c r="S15" s="57"/>
      <c r="T15" s="66"/>
    </row>
    <row r="16" spans="1:20" x14ac:dyDescent="0.15">
      <c r="A16" s="42" t="s">
        <v>144</v>
      </c>
      <c r="B16" s="45">
        <v>4.5</v>
      </c>
      <c r="C16" s="46">
        <f t="shared" si="0"/>
        <v>28.035000000000004</v>
      </c>
      <c r="D16" s="46"/>
      <c r="E16" s="52">
        <f t="shared" si="2"/>
        <v>35</v>
      </c>
      <c r="F16" s="46">
        <f t="shared" si="5"/>
        <v>198.33333333333331</v>
      </c>
      <c r="G16" s="36" t="s">
        <v>116</v>
      </c>
      <c r="H16" s="60">
        <v>17</v>
      </c>
      <c r="I16" s="37">
        <v>1</v>
      </c>
      <c r="J16" s="48">
        <v>9.09</v>
      </c>
      <c r="K16" s="63" t="s">
        <v>164</v>
      </c>
      <c r="L16" s="54">
        <f t="shared" si="1"/>
        <v>3.2483333333333331</v>
      </c>
      <c r="M16" s="55">
        <f t="shared" si="7"/>
        <v>28</v>
      </c>
      <c r="N16" s="56">
        <f t="shared" si="6"/>
        <v>8.9798050282195998</v>
      </c>
      <c r="O16" s="54">
        <f t="shared" si="4"/>
        <v>8.4760911914229204</v>
      </c>
      <c r="P16" s="57"/>
    </row>
    <row r="17" spans="1:19" x14ac:dyDescent="0.15">
      <c r="A17" s="42" t="s">
        <v>145</v>
      </c>
      <c r="B17" s="45">
        <v>6</v>
      </c>
      <c r="C17" s="46">
        <f t="shared" si="0"/>
        <v>37.380000000000003</v>
      </c>
      <c r="D17" s="46"/>
      <c r="E17" s="52">
        <f t="shared" si="2"/>
        <v>93.333333333333329</v>
      </c>
      <c r="F17" s="46">
        <f t="shared" si="5"/>
        <v>291.66666666666663</v>
      </c>
      <c r="G17" s="43" t="s">
        <v>81</v>
      </c>
      <c r="H17" s="60">
        <v>18</v>
      </c>
      <c r="I17" s="37">
        <v>2</v>
      </c>
      <c r="J17" s="48">
        <v>8.73</v>
      </c>
      <c r="K17" s="63" t="s">
        <v>188</v>
      </c>
      <c r="L17" s="54">
        <f t="shared" si="1"/>
        <v>3.3416666666666663</v>
      </c>
      <c r="M17" s="55">
        <f t="shared" si="7"/>
        <v>74.666666666666671</v>
      </c>
      <c r="N17" s="56">
        <f t="shared" si="6"/>
        <v>8.6970698254364116</v>
      </c>
      <c r="O17" s="54">
        <f t="shared" si="4"/>
        <v>8.2092157576819158</v>
      </c>
      <c r="P17" s="57"/>
      <c r="Q17" s="65">
        <v>48.737142857142857</v>
      </c>
      <c r="R17" s="36">
        <v>17.535623999999999</v>
      </c>
      <c r="S17" s="54">
        <v>20</v>
      </c>
    </row>
    <row r="18" spans="1:19" x14ac:dyDescent="0.15">
      <c r="A18" s="42" t="s">
        <v>146</v>
      </c>
      <c r="B18" s="45">
        <v>4</v>
      </c>
      <c r="C18" s="46">
        <f t="shared" si="0"/>
        <v>24.92</v>
      </c>
      <c r="D18" s="46" t="s">
        <v>203</v>
      </c>
      <c r="E18" s="52">
        <f t="shared" si="2"/>
        <v>31.111111111111107</v>
      </c>
      <c r="F18" s="46">
        <f t="shared" si="5"/>
        <v>287.77777777777771</v>
      </c>
      <c r="G18" s="41" t="s">
        <v>117</v>
      </c>
      <c r="H18" s="60">
        <v>20</v>
      </c>
      <c r="I18" s="37">
        <v>1</v>
      </c>
      <c r="J18" s="48">
        <v>13.68</v>
      </c>
      <c r="K18" s="63" t="s">
        <v>165</v>
      </c>
      <c r="L18" s="54">
        <f t="shared" si="1"/>
        <v>3.3377777777777773</v>
      </c>
      <c r="M18" s="55">
        <f t="shared" si="7"/>
        <v>24.888888888888886</v>
      </c>
      <c r="N18" s="56">
        <f t="shared" si="6"/>
        <v>7.8167243675099867</v>
      </c>
      <c r="O18" s="54">
        <f t="shared" si="4"/>
        <v>7.3782524619433225</v>
      </c>
      <c r="P18" s="57"/>
    </row>
    <row r="19" spans="1:19" x14ac:dyDescent="0.15">
      <c r="A19" s="42" t="s">
        <v>147</v>
      </c>
      <c r="B19" s="45">
        <v>3</v>
      </c>
      <c r="C19" s="46">
        <f t="shared" si="0"/>
        <v>18.690000000000001</v>
      </c>
      <c r="D19" s="46"/>
      <c r="E19" s="52">
        <f t="shared" si="2"/>
        <v>46.666666666666664</v>
      </c>
      <c r="F19" s="46">
        <f t="shared" si="5"/>
        <v>334.4444444444444</v>
      </c>
      <c r="G19" s="36" t="s">
        <v>118</v>
      </c>
      <c r="H19" s="60">
        <v>21</v>
      </c>
      <c r="I19" s="37">
        <v>2</v>
      </c>
      <c r="J19" s="48">
        <v>13.32</v>
      </c>
      <c r="K19" s="63" t="s">
        <v>166</v>
      </c>
      <c r="L19" s="54">
        <f t="shared" si="1"/>
        <v>3.3844444444444441</v>
      </c>
      <c r="M19" s="55">
        <f t="shared" si="7"/>
        <v>37.333333333333336</v>
      </c>
      <c r="N19" s="56">
        <f t="shared" si="6"/>
        <v>7.2704300722258708</v>
      </c>
      <c r="O19" s="54">
        <f t="shared" si="4"/>
        <v>6.8626020386177791</v>
      </c>
      <c r="P19" s="57"/>
      <c r="Q19" s="39"/>
    </row>
    <row r="20" spans="1:19" x14ac:dyDescent="0.15">
      <c r="A20" s="42" t="s">
        <v>148</v>
      </c>
      <c r="B20" s="45">
        <v>4</v>
      </c>
      <c r="C20" s="46">
        <f t="shared" si="0"/>
        <v>24.92</v>
      </c>
      <c r="D20" s="46"/>
      <c r="E20" s="52">
        <f t="shared" si="2"/>
        <v>31.111111111111107</v>
      </c>
      <c r="F20" s="46">
        <f t="shared" si="5"/>
        <v>365.55555555555549</v>
      </c>
      <c r="G20" s="43" t="s">
        <v>83</v>
      </c>
      <c r="H20" s="60">
        <v>23</v>
      </c>
      <c r="I20" s="37">
        <v>1</v>
      </c>
      <c r="J20" s="48">
        <v>9.81</v>
      </c>
      <c r="K20" s="63" t="s">
        <v>167</v>
      </c>
      <c r="L20" s="54">
        <f t="shared" si="1"/>
        <v>3.4155555555555552</v>
      </c>
      <c r="M20" s="55">
        <f t="shared" si="7"/>
        <v>24.888888888888886</v>
      </c>
      <c r="N20" s="56">
        <f t="shared" si="6"/>
        <v>7.9169225764476261</v>
      </c>
      <c r="O20" s="54">
        <f t="shared" si="4"/>
        <v>7.4728301452564612</v>
      </c>
      <c r="P20" s="57"/>
      <c r="Q20" s="65">
        <v>60.931428571428576</v>
      </c>
      <c r="R20" s="36">
        <v>27.023088571428573</v>
      </c>
      <c r="S20" s="54">
        <v>24</v>
      </c>
    </row>
    <row r="21" spans="1:19" x14ac:dyDescent="0.15">
      <c r="A21" s="42" t="s">
        <v>149</v>
      </c>
      <c r="B21" s="45">
        <v>4.5</v>
      </c>
      <c r="C21" s="46">
        <f t="shared" si="0"/>
        <v>28.035000000000004</v>
      </c>
      <c r="D21" s="46" t="s">
        <v>204</v>
      </c>
      <c r="E21" s="52">
        <f t="shared" si="2"/>
        <v>35</v>
      </c>
      <c r="F21" s="46">
        <f t="shared" si="5"/>
        <v>365.55555555555549</v>
      </c>
      <c r="G21" s="41" t="s">
        <v>119</v>
      </c>
      <c r="H21" s="60">
        <v>24</v>
      </c>
      <c r="I21" s="37">
        <v>1</v>
      </c>
      <c r="J21" s="48">
        <v>9.18</v>
      </c>
      <c r="K21" s="63" t="s">
        <v>168</v>
      </c>
      <c r="L21" s="54">
        <f t="shared" si="1"/>
        <v>3.4155555555555552</v>
      </c>
      <c r="M21" s="55">
        <f t="shared" si="7"/>
        <v>28</v>
      </c>
      <c r="N21" s="56">
        <f t="shared" si="6"/>
        <v>6.3077878985035785</v>
      </c>
      <c r="O21" s="54">
        <f t="shared" si="4"/>
        <v>5.9539583850486677</v>
      </c>
      <c r="P21" s="57"/>
      <c r="Q21" s="39"/>
    </row>
    <row r="22" spans="1:19" x14ac:dyDescent="0.15">
      <c r="A22" s="42" t="s">
        <v>150</v>
      </c>
      <c r="B22" s="45">
        <v>4</v>
      </c>
      <c r="C22" s="46">
        <f t="shared" si="0"/>
        <v>24.92</v>
      </c>
      <c r="D22" s="46"/>
      <c r="E22" s="52">
        <f t="shared" si="2"/>
        <v>31.111111111111107</v>
      </c>
      <c r="F22" s="46">
        <f t="shared" si="5"/>
        <v>396.66666666666657</v>
      </c>
      <c r="G22" s="36" t="s">
        <v>120</v>
      </c>
      <c r="H22" s="60">
        <v>25</v>
      </c>
      <c r="I22" s="37">
        <v>1</v>
      </c>
      <c r="J22" s="48">
        <v>11.07</v>
      </c>
      <c r="K22" s="63" t="s">
        <v>169</v>
      </c>
      <c r="L22" s="54">
        <f t="shared" si="1"/>
        <v>3.4466666666666663</v>
      </c>
      <c r="M22" s="55">
        <f t="shared" si="7"/>
        <v>24.888888888888886</v>
      </c>
      <c r="N22" s="56">
        <f t="shared" si="6"/>
        <v>4.5211476466795606</v>
      </c>
      <c r="O22" s="54">
        <f t="shared" si="4"/>
        <v>4.2675380615408542</v>
      </c>
      <c r="P22" s="57"/>
      <c r="Q22" s="39"/>
    </row>
    <row r="23" spans="1:19" x14ac:dyDescent="0.15">
      <c r="A23" s="42" t="s">
        <v>151</v>
      </c>
      <c r="B23" s="45">
        <v>3.5</v>
      </c>
      <c r="C23" s="46">
        <f t="shared" si="0"/>
        <v>21.805</v>
      </c>
      <c r="D23" s="46"/>
      <c r="E23" s="52">
        <f t="shared" si="2"/>
        <v>27.222222222222221</v>
      </c>
      <c r="F23" s="46">
        <f t="shared" si="5"/>
        <v>423.8888888888888</v>
      </c>
      <c r="G23" s="41" t="s">
        <v>121</v>
      </c>
      <c r="H23" s="60">
        <v>26</v>
      </c>
      <c r="I23" s="37">
        <v>1</v>
      </c>
      <c r="J23" s="48">
        <v>13.770000000000001</v>
      </c>
      <c r="K23" s="63" t="s">
        <v>170</v>
      </c>
      <c r="L23" s="54">
        <f t="shared" si="1"/>
        <v>3.4738888888888888</v>
      </c>
      <c r="M23" s="55">
        <f t="shared" si="7"/>
        <v>21.777777777777779</v>
      </c>
      <c r="N23" s="56">
        <f t="shared" si="6"/>
        <v>8.6089908843755012</v>
      </c>
      <c r="O23" s="54">
        <f>N23*$P$3</f>
        <v>8.1260775231511975</v>
      </c>
      <c r="P23" s="57"/>
      <c r="Q23" s="39"/>
    </row>
    <row r="24" spans="1:19" x14ac:dyDescent="0.15">
      <c r="A24" s="42" t="s">
        <v>152</v>
      </c>
      <c r="B24" s="45">
        <v>4</v>
      </c>
      <c r="C24" s="46">
        <f t="shared" si="0"/>
        <v>24.92</v>
      </c>
      <c r="D24" s="46"/>
      <c r="E24" s="52">
        <f t="shared" si="2"/>
        <v>31.111111111111107</v>
      </c>
      <c r="F24" s="46">
        <f t="shared" si="5"/>
        <v>454.99999999999989</v>
      </c>
      <c r="G24" s="36" t="s">
        <v>122</v>
      </c>
      <c r="H24" s="60">
        <v>27</v>
      </c>
      <c r="I24" s="37">
        <v>1</v>
      </c>
      <c r="J24" s="48">
        <v>11.43</v>
      </c>
      <c r="K24" s="63" t="s">
        <v>171</v>
      </c>
      <c r="L24" s="54">
        <f t="shared" si="1"/>
        <v>3.5049999999999999</v>
      </c>
      <c r="M24" s="55">
        <f t="shared" si="7"/>
        <v>24.888888888888886</v>
      </c>
      <c r="N24" s="56">
        <f t="shared" si="6"/>
        <v>7.7309668727215071</v>
      </c>
      <c r="O24" s="54">
        <f t="shared" si="4"/>
        <v>7.2973054543088764</v>
      </c>
      <c r="P24" s="57"/>
      <c r="Q24" s="65">
        <v>68.457142857142856</v>
      </c>
      <c r="R24" s="36">
        <v>35.645634285714287</v>
      </c>
      <c r="S24" s="54">
        <v>28</v>
      </c>
    </row>
    <row r="25" spans="1:19" x14ac:dyDescent="0.15">
      <c r="A25" s="42" t="s">
        <v>153</v>
      </c>
      <c r="B25" s="45">
        <v>4.2</v>
      </c>
      <c r="C25" s="46">
        <f t="shared" si="0"/>
        <v>26.166000000000004</v>
      </c>
      <c r="D25" s="46" t="s">
        <v>205</v>
      </c>
      <c r="E25" s="52">
        <f t="shared" si="2"/>
        <v>32.666666666666671</v>
      </c>
      <c r="F25" s="46">
        <f t="shared" si="5"/>
        <v>452.66666666666657</v>
      </c>
      <c r="G25" s="41" t="s">
        <v>123</v>
      </c>
      <c r="H25" s="60">
        <v>28</v>
      </c>
      <c r="I25" s="37">
        <v>1</v>
      </c>
      <c r="J25" s="48">
        <v>10.8</v>
      </c>
      <c r="K25" s="63" t="s">
        <v>172</v>
      </c>
      <c r="L25" s="54">
        <f t="shared" si="1"/>
        <v>3.5026666666666664</v>
      </c>
      <c r="M25" s="55">
        <f t="shared" si="7"/>
        <v>26.13333333333334</v>
      </c>
      <c r="N25" s="56">
        <f t="shared" si="6"/>
        <v>5.3909821088694354</v>
      </c>
      <c r="O25" s="54">
        <f t="shared" si="4"/>
        <v>5.088579966102726</v>
      </c>
      <c r="P25" s="57"/>
      <c r="Q25" s="39"/>
    </row>
    <row r="26" spans="1:19" x14ac:dyDescent="0.15">
      <c r="A26" s="42" t="s">
        <v>154</v>
      </c>
      <c r="B26" s="45">
        <v>3.5</v>
      </c>
      <c r="C26" s="46">
        <f t="shared" si="0"/>
        <v>21.805</v>
      </c>
      <c r="D26" s="46"/>
      <c r="E26" s="52">
        <f t="shared" si="2"/>
        <v>54.444444444444443</v>
      </c>
      <c r="F26" s="46">
        <f t="shared" si="5"/>
        <v>507.11111111111103</v>
      </c>
      <c r="G26" s="36" t="s">
        <v>124</v>
      </c>
      <c r="H26" s="60">
        <v>29</v>
      </c>
      <c r="I26" s="37">
        <v>2</v>
      </c>
      <c r="J26" s="48">
        <v>12.870000000000001</v>
      </c>
      <c r="K26" s="63" t="s">
        <v>173</v>
      </c>
      <c r="L26" s="54">
        <f t="shared" si="1"/>
        <v>3.5571111111111109</v>
      </c>
      <c r="M26" s="55">
        <f t="shared" si="7"/>
        <v>43.555555555555557</v>
      </c>
      <c r="N26" s="56">
        <f t="shared" si="6"/>
        <v>6.3923214843505978</v>
      </c>
      <c r="O26" s="54">
        <f t="shared" si="4"/>
        <v>6.0337501377788909</v>
      </c>
      <c r="P26" s="57"/>
      <c r="Q26" s="39"/>
    </row>
    <row r="27" spans="1:19" x14ac:dyDescent="0.15">
      <c r="A27" s="42" t="s">
        <v>155</v>
      </c>
      <c r="B27" s="45">
        <v>3.3</v>
      </c>
      <c r="C27" s="46">
        <f t="shared" si="0"/>
        <v>20.559000000000001</v>
      </c>
      <c r="D27" s="46"/>
      <c r="E27" s="52">
        <f t="shared" si="2"/>
        <v>25.666666666666661</v>
      </c>
      <c r="F27" s="46">
        <f t="shared" si="5"/>
        <v>532.77777777777771</v>
      </c>
      <c r="G27" s="43" t="s">
        <v>87</v>
      </c>
      <c r="H27" s="60">
        <v>31</v>
      </c>
      <c r="I27" s="37">
        <v>1</v>
      </c>
      <c r="J27" s="48">
        <v>12.33</v>
      </c>
      <c r="K27" s="63" t="s">
        <v>174</v>
      </c>
      <c r="L27" s="54">
        <f t="shared" si="1"/>
        <v>3.5827777777777774</v>
      </c>
      <c r="M27" s="55">
        <f t="shared" si="7"/>
        <v>20.533333333333331</v>
      </c>
      <c r="N27" s="56">
        <f t="shared" si="6"/>
        <v>3.8411211040471382</v>
      </c>
      <c r="O27" s="54">
        <f t="shared" si="4"/>
        <v>3.6256569772826959</v>
      </c>
      <c r="P27" s="57"/>
      <c r="Q27" s="65">
        <v>76.55714285714285</v>
      </c>
      <c r="R27" s="36">
        <v>45.176369999999991</v>
      </c>
      <c r="S27" s="54">
        <v>32</v>
      </c>
    </row>
    <row r="28" spans="1:19" x14ac:dyDescent="0.15">
      <c r="A28" s="42" t="s">
        <v>156</v>
      </c>
      <c r="B28" s="45">
        <v>3</v>
      </c>
      <c r="C28" s="46">
        <f t="shared" si="0"/>
        <v>18.690000000000001</v>
      </c>
      <c r="D28" s="46" t="s">
        <v>202</v>
      </c>
      <c r="E28" s="52">
        <f t="shared" si="2"/>
        <v>23.333333333333332</v>
      </c>
      <c r="F28" s="46">
        <f t="shared" si="5"/>
        <v>521.11111111111109</v>
      </c>
      <c r="G28" s="41" t="s">
        <v>125</v>
      </c>
      <c r="H28" s="60">
        <v>32</v>
      </c>
      <c r="I28" s="37">
        <v>1</v>
      </c>
      <c r="J28" s="48">
        <v>14.22</v>
      </c>
      <c r="K28" s="63" t="s">
        <v>175</v>
      </c>
      <c r="L28" s="54">
        <f t="shared" si="1"/>
        <v>3.5711111111111107</v>
      </c>
      <c r="M28" s="55">
        <f t="shared" si="7"/>
        <v>18.666666666666668</v>
      </c>
      <c r="N28" s="56">
        <f t="shared" si="6"/>
        <v>7.4771313005600506</v>
      </c>
      <c r="O28" s="54">
        <f t="shared" si="4"/>
        <v>7.0577085532062149</v>
      </c>
      <c r="P28" s="57"/>
      <c r="Q28" s="39"/>
    </row>
    <row r="29" spans="1:19" x14ac:dyDescent="0.15">
      <c r="A29" s="42" t="s">
        <v>157</v>
      </c>
      <c r="B29" s="45">
        <v>2.5</v>
      </c>
      <c r="C29" s="46">
        <f t="shared" si="0"/>
        <v>15.575000000000001</v>
      </c>
      <c r="D29" s="46"/>
      <c r="E29" s="52">
        <f t="shared" si="2"/>
        <v>19.444444444444443</v>
      </c>
      <c r="F29" s="46">
        <f t="shared" si="5"/>
        <v>540.55555555555554</v>
      </c>
      <c r="G29" s="36" t="s">
        <v>126</v>
      </c>
      <c r="H29" s="60">
        <v>33</v>
      </c>
      <c r="I29" s="37">
        <v>1</v>
      </c>
      <c r="J29" s="48">
        <v>11.97</v>
      </c>
      <c r="K29" s="63" t="s">
        <v>176</v>
      </c>
      <c r="L29" s="54">
        <f t="shared" si="1"/>
        <v>3.5905555555555555</v>
      </c>
      <c r="M29" s="55">
        <f t="shared" si="7"/>
        <v>15.555555555555555</v>
      </c>
      <c r="N29" s="56">
        <f t="shared" si="6"/>
        <v>6.04235339625561</v>
      </c>
      <c r="O29" s="54">
        <f t="shared" si="4"/>
        <v>5.7034131850879284</v>
      </c>
      <c r="P29" s="57"/>
      <c r="Q29" s="39"/>
    </row>
    <row r="30" spans="1:19" x14ac:dyDescent="0.15">
      <c r="A30" s="42" t="s">
        <v>158</v>
      </c>
      <c r="B30" s="45">
        <v>2.8</v>
      </c>
      <c r="C30" s="46">
        <f t="shared" si="0"/>
        <v>17.443999999999999</v>
      </c>
      <c r="D30" s="46"/>
      <c r="E30" s="52">
        <f t="shared" si="2"/>
        <v>21.777777777777775</v>
      </c>
      <c r="F30" s="46">
        <f t="shared" si="5"/>
        <v>562.33333333333337</v>
      </c>
      <c r="G30" s="41" t="s">
        <v>127</v>
      </c>
      <c r="H30" s="60">
        <v>34</v>
      </c>
      <c r="I30" s="37">
        <v>1</v>
      </c>
      <c r="J30" s="48">
        <v>10.26</v>
      </c>
      <c r="K30" s="63" t="s">
        <v>177</v>
      </c>
      <c r="L30" s="54">
        <f t="shared" si="1"/>
        <v>3.612333333333333</v>
      </c>
      <c r="M30" s="55">
        <f t="shared" si="7"/>
        <v>17.422222222222221</v>
      </c>
      <c r="N30" s="56">
        <f t="shared" si="6"/>
        <v>5.5429829903724901</v>
      </c>
      <c r="O30" s="54">
        <f t="shared" si="4"/>
        <v>5.2320544990962334</v>
      </c>
      <c r="P30" s="57"/>
      <c r="Q30" s="39"/>
    </row>
    <row r="31" spans="1:19" x14ac:dyDescent="0.15">
      <c r="A31" s="42" t="s">
        <v>159</v>
      </c>
      <c r="B31" s="45">
        <v>3</v>
      </c>
      <c r="C31" s="46">
        <f t="shared" si="0"/>
        <v>18.690000000000001</v>
      </c>
      <c r="D31" s="46"/>
      <c r="E31" s="52">
        <f t="shared" si="2"/>
        <v>23.333333333333332</v>
      </c>
      <c r="F31" s="46">
        <f t="shared" si="5"/>
        <v>585.66666666666674</v>
      </c>
      <c r="G31" s="36" t="s">
        <v>128</v>
      </c>
      <c r="H31" s="60">
        <v>35</v>
      </c>
      <c r="I31" s="37">
        <v>1</v>
      </c>
      <c r="J31" s="48">
        <v>9.5399999999999991</v>
      </c>
      <c r="K31" s="63" t="s">
        <v>178</v>
      </c>
      <c r="L31" s="54">
        <f t="shared" si="1"/>
        <v>3.6356666666666664</v>
      </c>
      <c r="M31" s="55">
        <f t="shared" si="7"/>
        <v>18.666666666666668</v>
      </c>
      <c r="N31" s="56">
        <f t="shared" si="6"/>
        <v>5.7643174108370765</v>
      </c>
      <c r="O31" s="54">
        <f t="shared" si="4"/>
        <v>5.4409733704707204</v>
      </c>
      <c r="P31" s="57"/>
      <c r="Q31" s="65">
        <v>85.8</v>
      </c>
      <c r="R31" s="36">
        <v>52.638300000000001</v>
      </c>
      <c r="S31" s="54">
        <v>36</v>
      </c>
    </row>
    <row r="32" spans="1:19" x14ac:dyDescent="0.15">
      <c r="A32" s="42" t="s">
        <v>160</v>
      </c>
      <c r="B32" s="45">
        <v>3.5</v>
      </c>
      <c r="C32" s="46">
        <f t="shared" si="0"/>
        <v>21.805</v>
      </c>
      <c r="D32" s="46" t="s">
        <v>206</v>
      </c>
      <c r="E32" s="52">
        <f t="shared" si="2"/>
        <v>27.222222222222221</v>
      </c>
      <c r="F32" s="46">
        <f t="shared" si="5"/>
        <v>577.88888888888891</v>
      </c>
      <c r="G32" s="41" t="s">
        <v>129</v>
      </c>
      <c r="H32" s="60">
        <v>36</v>
      </c>
      <c r="I32" s="37">
        <v>1</v>
      </c>
      <c r="J32" s="48">
        <v>8.91</v>
      </c>
      <c r="K32" s="63" t="s">
        <v>179</v>
      </c>
      <c r="L32" s="54">
        <f t="shared" si="1"/>
        <v>3.6278888888888887</v>
      </c>
      <c r="M32" s="55">
        <f t="shared" si="7"/>
        <v>21.777777777777779</v>
      </c>
      <c r="N32" s="56">
        <f t="shared" si="6"/>
        <v>3.7528789317325657</v>
      </c>
      <c r="O32" s="54">
        <f t="shared" si="4"/>
        <v>3.5423646678041387</v>
      </c>
      <c r="P32" s="57"/>
    </row>
    <row r="33" spans="1:19" x14ac:dyDescent="0.15">
      <c r="A33" s="42" t="s">
        <v>161</v>
      </c>
      <c r="B33" s="45">
        <v>3.2</v>
      </c>
      <c r="C33" s="46">
        <f t="shared" si="0"/>
        <v>19.936000000000003</v>
      </c>
      <c r="D33" s="46"/>
      <c r="E33" s="52">
        <f t="shared" si="2"/>
        <v>24.888888888888886</v>
      </c>
      <c r="F33" s="46">
        <f t="shared" si="5"/>
        <v>602.77777777777783</v>
      </c>
      <c r="G33" s="36" t="s">
        <v>130</v>
      </c>
      <c r="H33" s="60">
        <v>37</v>
      </c>
      <c r="I33" s="37">
        <v>1</v>
      </c>
      <c r="J33" s="48">
        <v>11.16</v>
      </c>
      <c r="K33" s="63" t="s">
        <v>180</v>
      </c>
      <c r="L33" s="54">
        <f t="shared" si="1"/>
        <v>3.6527777777777777</v>
      </c>
      <c r="M33" s="55">
        <f t="shared" si="7"/>
        <v>19.911111111111111</v>
      </c>
      <c r="N33" s="56">
        <f t="shared" si="6"/>
        <v>3.1109505703422053</v>
      </c>
      <c r="O33" s="54">
        <f t="shared" si="4"/>
        <v>2.9364446826366923</v>
      </c>
      <c r="P33" s="57"/>
    </row>
    <row r="34" spans="1:19" x14ac:dyDescent="0.15">
      <c r="A34" s="35">
        <v>38</v>
      </c>
      <c r="B34" s="45">
        <v>1.5</v>
      </c>
      <c r="C34" s="46">
        <f t="shared" si="0"/>
        <v>9.3450000000000006</v>
      </c>
      <c r="D34" s="46"/>
      <c r="E34" s="52">
        <f t="shared" si="2"/>
        <v>11.666666666666666</v>
      </c>
      <c r="F34" s="46">
        <f t="shared" si="5"/>
        <v>614.44444444444446</v>
      </c>
      <c r="G34" s="41" t="s">
        <v>131</v>
      </c>
      <c r="H34" s="60">
        <v>38</v>
      </c>
      <c r="I34" s="37">
        <v>1</v>
      </c>
      <c r="J34" s="48">
        <v>13.5</v>
      </c>
      <c r="K34" s="63" t="s">
        <v>181</v>
      </c>
      <c r="L34" s="54">
        <f t="shared" si="1"/>
        <v>3.6644444444444444</v>
      </c>
      <c r="M34" s="55">
        <f t="shared" si="7"/>
        <v>9.3333333333333339</v>
      </c>
      <c r="N34" s="56">
        <f t="shared" si="6"/>
        <v>4.346998180715584</v>
      </c>
      <c r="O34" s="54">
        <f t="shared" si="4"/>
        <v>4.1031573483951336</v>
      </c>
      <c r="P34" s="57"/>
    </row>
    <row r="35" spans="1:19" x14ac:dyDescent="0.15">
      <c r="A35" s="35">
        <v>39</v>
      </c>
      <c r="B35" s="45">
        <v>1.8</v>
      </c>
      <c r="C35" s="46">
        <f t="shared" si="0"/>
        <v>11.214</v>
      </c>
      <c r="D35" s="46"/>
      <c r="E35" s="52">
        <f t="shared" si="2"/>
        <v>13.999999999999998</v>
      </c>
      <c r="F35" s="46">
        <f t="shared" si="5"/>
        <v>628.44444444444446</v>
      </c>
      <c r="G35" s="36" t="s">
        <v>132</v>
      </c>
      <c r="H35" s="60">
        <v>39</v>
      </c>
      <c r="I35" s="37">
        <v>1</v>
      </c>
      <c r="J35" s="48">
        <v>11.700000000000001</v>
      </c>
      <c r="K35" s="63" t="s">
        <v>182</v>
      </c>
      <c r="L35" s="54">
        <f t="shared" si="1"/>
        <v>3.6784444444444442</v>
      </c>
      <c r="M35" s="55">
        <f t="shared" si="7"/>
        <v>11.2</v>
      </c>
      <c r="N35" s="56">
        <f t="shared" si="6"/>
        <v>4.9347652993415103</v>
      </c>
      <c r="O35" s="54">
        <f t="shared" si="4"/>
        <v>4.6579542154915901</v>
      </c>
      <c r="P35" s="57"/>
      <c r="Q35" s="65">
        <v>89.765714285714282</v>
      </c>
      <c r="R35" s="36">
        <v>56.678071999999993</v>
      </c>
      <c r="S35" s="54">
        <v>40</v>
      </c>
    </row>
    <row r="36" spans="1:19" x14ac:dyDescent="0.15">
      <c r="A36" s="35">
        <v>40</v>
      </c>
      <c r="B36" s="45">
        <v>2.5</v>
      </c>
      <c r="C36" s="46">
        <f t="shared" si="0"/>
        <v>15.575000000000001</v>
      </c>
      <c r="D36" s="46" t="s">
        <v>202</v>
      </c>
      <c r="E36" s="52">
        <f t="shared" si="2"/>
        <v>19.444444444444443</v>
      </c>
      <c r="F36" s="46">
        <f t="shared" si="5"/>
        <v>612.88888888888891</v>
      </c>
      <c r="G36" s="41" t="s">
        <v>133</v>
      </c>
      <c r="H36" s="60">
        <v>40</v>
      </c>
      <c r="I36" s="37">
        <v>1</v>
      </c>
      <c r="J36" s="48">
        <v>9.81</v>
      </c>
      <c r="K36" s="63" t="s">
        <v>183</v>
      </c>
      <c r="L36" s="54">
        <f t="shared" si="1"/>
        <v>3.6628888888888889</v>
      </c>
      <c r="M36" s="55">
        <f t="shared" si="7"/>
        <v>15.555555555555555</v>
      </c>
      <c r="N36" s="56">
        <f t="shared" si="6"/>
        <v>4.9667997330583029</v>
      </c>
      <c r="O36" s="54">
        <f t="shared" si="4"/>
        <v>4.6881917073520301</v>
      </c>
      <c r="P36" s="57"/>
    </row>
    <row r="37" spans="1:19" x14ac:dyDescent="0.15">
      <c r="A37" s="35">
        <v>41</v>
      </c>
      <c r="B37" s="45">
        <v>3</v>
      </c>
      <c r="C37" s="46">
        <f t="shared" si="0"/>
        <v>18.690000000000001</v>
      </c>
      <c r="D37" s="46"/>
      <c r="E37" s="52">
        <f t="shared" si="2"/>
        <v>23.333333333333332</v>
      </c>
      <c r="F37" s="46">
        <f t="shared" si="5"/>
        <v>636.22222222222229</v>
      </c>
      <c r="G37" s="36" t="s">
        <v>134</v>
      </c>
      <c r="H37" s="60">
        <v>41</v>
      </c>
      <c r="I37" s="37">
        <v>1</v>
      </c>
      <c r="J37" s="48">
        <v>9.09</v>
      </c>
      <c r="K37" s="63" t="s">
        <v>184</v>
      </c>
      <c r="L37" s="54">
        <f t="shared" si="1"/>
        <v>3.6862222222222218</v>
      </c>
      <c r="M37" s="55">
        <f t="shared" si="7"/>
        <v>18.666666666666668</v>
      </c>
      <c r="N37" s="56">
        <f t="shared" si="6"/>
        <v>3.1739016156257538</v>
      </c>
      <c r="O37" s="54">
        <f t="shared" si="4"/>
        <v>2.9958645474045738</v>
      </c>
      <c r="P37" s="57"/>
    </row>
    <row r="38" spans="1:19" x14ac:dyDescent="0.15">
      <c r="A38" s="35">
        <v>42</v>
      </c>
      <c r="B38" s="45">
        <v>2.8</v>
      </c>
      <c r="C38" s="46">
        <f t="shared" si="0"/>
        <v>17.443999999999999</v>
      </c>
      <c r="D38" s="46"/>
      <c r="E38" s="52">
        <f t="shared" si="2"/>
        <v>21.777777777777775</v>
      </c>
      <c r="F38" s="46">
        <f t="shared" si="5"/>
        <v>658.00000000000011</v>
      </c>
      <c r="G38" s="41" t="s">
        <v>135</v>
      </c>
      <c r="H38" s="60">
        <v>42</v>
      </c>
      <c r="I38" s="37">
        <v>1</v>
      </c>
      <c r="J38" s="48">
        <v>10.98</v>
      </c>
      <c r="K38" s="63" t="s">
        <v>185</v>
      </c>
      <c r="L38" s="54">
        <f t="shared" si="1"/>
        <v>3.7080000000000002</v>
      </c>
      <c r="M38" s="55">
        <f t="shared" si="7"/>
        <v>17.422222222222221</v>
      </c>
      <c r="N38" s="56">
        <f t="shared" si="6"/>
        <v>5.2385496823684532</v>
      </c>
      <c r="O38" s="54">
        <f t="shared" si="4"/>
        <v>4.9446980952278112</v>
      </c>
      <c r="P38" s="57"/>
    </row>
    <row r="39" spans="1:19" x14ac:dyDescent="0.15">
      <c r="A39" s="35">
        <v>43</v>
      </c>
      <c r="B39" s="45">
        <v>3</v>
      </c>
      <c r="C39" s="46">
        <f t="shared" si="0"/>
        <v>18.690000000000001</v>
      </c>
      <c r="D39" s="46"/>
      <c r="E39" s="52">
        <f t="shared" si="2"/>
        <v>23.333333333333332</v>
      </c>
      <c r="F39" s="46">
        <f t="shared" si="5"/>
        <v>681.33333333333348</v>
      </c>
      <c r="G39" s="36" t="s">
        <v>136</v>
      </c>
      <c r="H39" s="60">
        <v>43</v>
      </c>
      <c r="I39" s="37">
        <v>1</v>
      </c>
      <c r="J39" s="48">
        <v>10.44</v>
      </c>
      <c r="K39" s="63" t="s">
        <v>194</v>
      </c>
      <c r="L39" s="40">
        <f>3+0.05+F39/1000</f>
        <v>3.7313333333333332</v>
      </c>
      <c r="M39" s="55">
        <f t="shared" si="7"/>
        <v>18.666666666666668</v>
      </c>
      <c r="N39" s="56">
        <f t="shared" si="6"/>
        <v>1.9426800071466861</v>
      </c>
      <c r="O39" s="54">
        <f t="shared" si="4"/>
        <v>1.833707173438951</v>
      </c>
      <c r="P39" s="57"/>
      <c r="Q39" s="65">
        <v>96.291428571428568</v>
      </c>
      <c r="R39" s="36">
        <v>62.830157142857139</v>
      </c>
      <c r="S39" s="54">
        <v>44</v>
      </c>
    </row>
    <row r="40" spans="1:19" x14ac:dyDescent="0.15">
      <c r="A40" s="35">
        <v>44.5</v>
      </c>
      <c r="B40" s="45">
        <v>2</v>
      </c>
      <c r="C40" s="46">
        <f t="shared" si="0"/>
        <v>12.46</v>
      </c>
      <c r="D40" s="46" t="s">
        <v>202</v>
      </c>
      <c r="E40" s="52">
        <f t="shared" si="2"/>
        <v>15.555555555555554</v>
      </c>
      <c r="F40" s="46">
        <f t="shared" si="5"/>
        <v>661.88888888888903</v>
      </c>
      <c r="G40" s="43" t="s">
        <v>94</v>
      </c>
      <c r="H40" s="60">
        <v>44</v>
      </c>
      <c r="I40" s="37">
        <v>1</v>
      </c>
      <c r="J40" s="48">
        <v>13.5</v>
      </c>
      <c r="K40" s="63" t="s">
        <v>195</v>
      </c>
      <c r="L40" s="54">
        <f t="shared" si="1"/>
        <v>3.7118888888888888</v>
      </c>
      <c r="M40" s="55">
        <f t="shared" si="7"/>
        <v>12.444444444444443</v>
      </c>
      <c r="N40" s="56">
        <f t="shared" si="6"/>
        <v>6.412590774388601</v>
      </c>
      <c r="O40" s="54">
        <f t="shared" si="4"/>
        <v>6.052882440786318</v>
      </c>
      <c r="P40" s="57"/>
    </row>
    <row r="41" spans="1:19" x14ac:dyDescent="0.15">
      <c r="A41" s="35">
        <v>46</v>
      </c>
      <c r="B41" s="45">
        <v>2.5</v>
      </c>
      <c r="C41" s="46">
        <f t="shared" si="0"/>
        <v>15.575000000000001</v>
      </c>
      <c r="D41" s="46"/>
      <c r="E41" s="52">
        <f>B41/3*(70/3)*I41</f>
        <v>77.777777777777771</v>
      </c>
      <c r="F41" s="46">
        <f t="shared" si="5"/>
        <v>739.66666666666674</v>
      </c>
      <c r="G41" s="43" t="s">
        <v>95</v>
      </c>
      <c r="H41" s="60">
        <v>46</v>
      </c>
      <c r="I41" s="37">
        <v>4</v>
      </c>
      <c r="J41" s="48">
        <v>10.44</v>
      </c>
      <c r="K41" s="63" t="s">
        <v>196</v>
      </c>
      <c r="L41" s="54">
        <f t="shared" si="1"/>
        <v>3.7896666666666663</v>
      </c>
      <c r="M41" s="55">
        <f t="shared" si="7"/>
        <v>62.222222222222221</v>
      </c>
      <c r="N41" s="56">
        <f t="shared" si="6"/>
        <v>3.5422292344679978</v>
      </c>
      <c r="O41" s="54">
        <f t="shared" si="4"/>
        <v>3.3435311699888626</v>
      </c>
      <c r="P41" s="57"/>
      <c r="Q41" s="65">
        <v>96.69714285714285</v>
      </c>
      <c r="R41" s="36">
        <v>68.065118857142849</v>
      </c>
      <c r="S41" s="54">
        <v>48</v>
      </c>
    </row>
    <row r="42" spans="1:19" x14ac:dyDescent="0.15">
      <c r="A42" s="35">
        <v>50</v>
      </c>
      <c r="B42" s="44">
        <v>0</v>
      </c>
      <c r="C42" s="46">
        <f t="shared" si="0"/>
        <v>0</v>
      </c>
      <c r="D42" s="46" t="s">
        <v>202</v>
      </c>
      <c r="E42" s="52">
        <f t="shared" si="2"/>
        <v>0</v>
      </c>
      <c r="F42" s="46">
        <f t="shared" si="5"/>
        <v>704.66666666666674</v>
      </c>
      <c r="G42" s="43" t="s">
        <v>96</v>
      </c>
      <c r="H42" s="60">
        <v>50</v>
      </c>
      <c r="I42" s="37">
        <v>2</v>
      </c>
      <c r="J42" s="35">
        <v>12.69</v>
      </c>
      <c r="K42" s="62" t="s">
        <v>197</v>
      </c>
      <c r="L42" s="54">
        <f t="shared" si="1"/>
        <v>3.7546666666666666</v>
      </c>
      <c r="M42" s="55">
        <f t="shared" si="7"/>
        <v>0</v>
      </c>
      <c r="N42" s="56">
        <f>(J42-J432)/I42</f>
        <v>6.3449999999999998</v>
      </c>
      <c r="O42" s="54">
        <f t="shared" si="4"/>
        <v>5.9890831082154783</v>
      </c>
      <c r="P42" s="57"/>
    </row>
    <row r="43" spans="1:19" x14ac:dyDescent="0.15">
      <c r="A43" s="35">
        <v>52</v>
      </c>
      <c r="B43" s="35">
        <v>0</v>
      </c>
      <c r="C43" s="35">
        <f t="shared" si="0"/>
        <v>0</v>
      </c>
      <c r="D43" s="35"/>
      <c r="E43" s="52">
        <f t="shared" si="2"/>
        <v>0</v>
      </c>
      <c r="F43" s="46">
        <f t="shared" si="5"/>
        <v>704.66666666666674</v>
      </c>
      <c r="H43" s="59">
        <v>52</v>
      </c>
      <c r="I43" s="35">
        <v>0</v>
      </c>
      <c r="J43" s="35">
        <v>2.79</v>
      </c>
      <c r="L43" s="54">
        <f t="shared" si="1"/>
        <v>3.7546666666666666</v>
      </c>
      <c r="M43" s="55">
        <f t="shared" si="7"/>
        <v>0</v>
      </c>
      <c r="N43" s="56" t="e">
        <f>(J43-J44+M43/L43)/I43</f>
        <v>#DIV/0!</v>
      </c>
      <c r="O43" s="57"/>
      <c r="P43" s="57"/>
      <c r="Q43" s="65">
        <v>100.44857142857143</v>
      </c>
      <c r="R43" s="36">
        <v>71.549517428571434</v>
      </c>
      <c r="S43" s="54">
        <v>52</v>
      </c>
    </row>
    <row r="44" spans="1:19" x14ac:dyDescent="0.15">
      <c r="B44" s="35"/>
      <c r="C44" s="35"/>
      <c r="D44" s="35"/>
      <c r="E44" s="35"/>
      <c r="F44" s="35"/>
      <c r="J44" s="35"/>
      <c r="L44" s="54">
        <f t="shared" si="1"/>
        <v>3.05</v>
      </c>
      <c r="M44" s="55">
        <f t="shared" si="7"/>
        <v>0</v>
      </c>
      <c r="N44" s="56" t="e">
        <f>(J44-J45+M44/L44)/I44</f>
        <v>#DIV/0!</v>
      </c>
      <c r="O44" s="57"/>
      <c r="P44" s="57"/>
    </row>
    <row r="45" spans="1:19" x14ac:dyDescent="0.15">
      <c r="B45" s="35"/>
      <c r="C45" s="35"/>
      <c r="D45" s="35"/>
      <c r="E45" s="35"/>
      <c r="F45" s="35"/>
      <c r="J45" s="35"/>
      <c r="L45" s="54">
        <f t="shared" si="1"/>
        <v>3.05</v>
      </c>
      <c r="M45" s="55">
        <f t="shared" si="7"/>
        <v>0</v>
      </c>
      <c r="N45" s="56" t="e">
        <f>(J45-J46+M45/L45)/I45</f>
        <v>#DIV/0!</v>
      </c>
      <c r="O45" s="57"/>
      <c r="P45" s="57"/>
    </row>
    <row r="46" spans="1:19" x14ac:dyDescent="0.15">
      <c r="B46" s="35"/>
      <c r="C46" s="35"/>
      <c r="D46" s="35"/>
      <c r="E46" s="35"/>
      <c r="F46" s="35"/>
      <c r="I46" s="35">
        <f>SUM(I3:I44)</f>
        <v>51</v>
      </c>
      <c r="J46" s="35"/>
      <c r="M46" s="35"/>
      <c r="N46" s="35"/>
      <c r="O46" s="39"/>
      <c r="P46" s="39"/>
    </row>
    <row r="47" spans="1:19" x14ac:dyDescent="0.15">
      <c r="B47" s="35"/>
      <c r="C47" s="35"/>
      <c r="D47" s="35"/>
      <c r="E47" s="35"/>
      <c r="F47" s="35"/>
      <c r="J47" s="35"/>
      <c r="L47" s="36" t="s">
        <v>213</v>
      </c>
      <c r="M47" s="35">
        <f>SUM(M8:M41)</f>
        <v>839.06666666666649</v>
      </c>
      <c r="N47" s="35"/>
      <c r="O47" s="39"/>
      <c r="P47" s="39"/>
    </row>
    <row r="48" spans="1:19" x14ac:dyDescent="0.15">
      <c r="B48" s="35"/>
      <c r="C48" s="35"/>
      <c r="D48" s="35"/>
      <c r="E48" s="35"/>
      <c r="F48" s="35"/>
      <c r="J48" s="35"/>
      <c r="L48" s="36" t="s">
        <v>214</v>
      </c>
      <c r="M48" s="35">
        <v>792</v>
      </c>
      <c r="N48" s="35"/>
      <c r="O48" s="39"/>
      <c r="P48" s="39"/>
    </row>
    <row r="49" spans="2:16" x14ac:dyDescent="0.15">
      <c r="B49" s="35"/>
      <c r="C49" s="35"/>
      <c r="D49" s="35"/>
      <c r="E49" s="35"/>
      <c r="F49" s="35"/>
      <c r="J49" s="35"/>
      <c r="M49" s="35"/>
      <c r="N49" s="35"/>
      <c r="O49" s="39"/>
      <c r="P49" s="39"/>
    </row>
    <row r="50" spans="2:16" x14ac:dyDescent="0.15">
      <c r="B50" s="35"/>
      <c r="C50" s="35"/>
      <c r="D50" s="35"/>
      <c r="E50" s="35"/>
      <c r="F50" s="35"/>
      <c r="J50" s="35"/>
      <c r="M50" s="35"/>
      <c r="N50" s="35"/>
      <c r="O50" s="39"/>
      <c r="P50" s="39"/>
    </row>
    <row r="51" spans="2:16" x14ac:dyDescent="0.15">
      <c r="B51" s="35"/>
      <c r="C51" s="35"/>
      <c r="D51" s="35"/>
      <c r="E51" s="35"/>
      <c r="F51" s="35"/>
      <c r="J51" s="35"/>
      <c r="M51" s="35"/>
      <c r="N51" s="35"/>
      <c r="O51" s="39"/>
      <c r="P51" s="39"/>
    </row>
    <row r="52" spans="2:16" x14ac:dyDescent="0.15">
      <c r="B52" s="35"/>
      <c r="C52" s="35"/>
      <c r="D52" s="35"/>
      <c r="E52" s="35"/>
      <c r="F52" s="35"/>
      <c r="J52" s="35"/>
      <c r="M52" s="35"/>
      <c r="N52" s="35"/>
    </row>
    <row r="53" spans="2:16" x14ac:dyDescent="0.15">
      <c r="B53" s="35"/>
      <c r="C53" s="35"/>
      <c r="D53" s="35"/>
      <c r="E53" s="35"/>
      <c r="F53" s="35"/>
      <c r="J53" s="35"/>
      <c r="M53" s="35"/>
      <c r="N53" s="35"/>
    </row>
    <row r="54" spans="2:16" x14ac:dyDescent="0.15">
      <c r="B54" s="35"/>
      <c r="C54" s="35"/>
      <c r="D54" s="35"/>
      <c r="E54" s="35"/>
      <c r="F54" s="35"/>
      <c r="J54" s="35"/>
      <c r="M54" s="35"/>
      <c r="N54" s="35"/>
    </row>
    <row r="55" spans="2:16" x14ac:dyDescent="0.15">
      <c r="B55" s="35"/>
      <c r="C55" s="35"/>
      <c r="D55" s="35"/>
      <c r="E55" s="35"/>
      <c r="F55" s="35"/>
      <c r="J55" s="35"/>
      <c r="M55" s="35"/>
      <c r="N55" s="35"/>
    </row>
    <row r="56" spans="2:16" x14ac:dyDescent="0.15">
      <c r="B56" s="35"/>
      <c r="C56" s="35"/>
      <c r="D56" s="35"/>
      <c r="E56" s="35"/>
      <c r="F56" s="35"/>
      <c r="J56" s="35"/>
      <c r="M56" s="35"/>
      <c r="N56" s="35"/>
    </row>
    <row r="57" spans="2:16" x14ac:dyDescent="0.15">
      <c r="B57" s="35"/>
      <c r="C57" s="35"/>
      <c r="D57" s="35"/>
      <c r="E57" s="35"/>
      <c r="F57" s="35"/>
      <c r="J57" s="35"/>
      <c r="M57" s="35"/>
      <c r="N57" s="35"/>
    </row>
    <row r="58" spans="2:16" x14ac:dyDescent="0.15">
      <c r="B58" s="35"/>
      <c r="C58" s="35"/>
      <c r="D58" s="35"/>
      <c r="E58" s="35"/>
      <c r="F58" s="35"/>
      <c r="J58" s="35"/>
      <c r="M58" s="35"/>
      <c r="N58" s="35"/>
    </row>
    <row r="59" spans="2:16" x14ac:dyDescent="0.15">
      <c r="B59" s="35"/>
      <c r="C59" s="35"/>
      <c r="D59" s="35"/>
      <c r="E59" s="35"/>
      <c r="F59" s="35"/>
      <c r="J59" s="35"/>
      <c r="M59" s="35"/>
      <c r="N59" s="35"/>
    </row>
    <row r="60" spans="2:16" x14ac:dyDescent="0.15">
      <c r="B60" s="35"/>
      <c r="C60" s="35"/>
      <c r="D60" s="35"/>
      <c r="E60" s="35"/>
      <c r="F60" s="35"/>
      <c r="J60" s="35"/>
      <c r="M60" s="35"/>
      <c r="N60" s="35"/>
    </row>
    <row r="61" spans="2:16" x14ac:dyDescent="0.15">
      <c r="B61" s="35"/>
      <c r="C61" s="35"/>
      <c r="D61" s="35"/>
      <c r="E61" s="35"/>
      <c r="F61" s="35"/>
      <c r="J61" s="35"/>
      <c r="M61" s="35"/>
      <c r="N61" s="35"/>
    </row>
    <row r="62" spans="2:16" x14ac:dyDescent="0.15">
      <c r="B62" s="35"/>
      <c r="C62" s="35"/>
      <c r="D62" s="35"/>
      <c r="E62" s="35"/>
      <c r="F62" s="35"/>
      <c r="J62" s="35"/>
      <c r="M62" s="35"/>
      <c r="N62" s="35"/>
    </row>
    <row r="63" spans="2:16" x14ac:dyDescent="0.15">
      <c r="B63" s="35"/>
      <c r="C63" s="35"/>
      <c r="D63" s="35"/>
      <c r="E63" s="35"/>
      <c r="F63" s="35"/>
      <c r="J63" s="35"/>
      <c r="M63" s="35"/>
      <c r="N63" s="35"/>
    </row>
    <row r="64" spans="2:16" x14ac:dyDescent="0.15">
      <c r="B64" s="35"/>
      <c r="C64" s="35"/>
      <c r="D64" s="35"/>
      <c r="E64" s="35"/>
      <c r="F64" s="35"/>
      <c r="J64" s="35"/>
      <c r="M64" s="35"/>
      <c r="N64" s="35"/>
    </row>
    <row r="65" spans="2:14" x14ac:dyDescent="0.15">
      <c r="B65" s="35"/>
      <c r="C65" s="35"/>
      <c r="D65" s="35"/>
      <c r="E65" s="35"/>
      <c r="F65" s="35"/>
      <c r="J65" s="35"/>
      <c r="M65" s="35"/>
      <c r="N65" s="35"/>
    </row>
    <row r="66" spans="2:14" x14ac:dyDescent="0.15">
      <c r="B66" s="35"/>
      <c r="C66" s="35"/>
      <c r="D66" s="35"/>
      <c r="E66" s="35"/>
      <c r="F66" s="35"/>
      <c r="J66" s="35"/>
      <c r="M66" s="35"/>
      <c r="N66" s="35"/>
    </row>
    <row r="67" spans="2:14" x14ac:dyDescent="0.15">
      <c r="B67" s="35"/>
      <c r="C67" s="35"/>
      <c r="D67" s="35"/>
      <c r="E67" s="35"/>
      <c r="F67" s="35"/>
      <c r="J67" s="35"/>
      <c r="M67" s="35"/>
      <c r="N67" s="35"/>
    </row>
    <row r="68" spans="2:14" x14ac:dyDescent="0.15">
      <c r="B68" s="35"/>
      <c r="C68" s="35"/>
      <c r="D68" s="35"/>
      <c r="E68" s="35"/>
      <c r="F68" s="35"/>
      <c r="J68" s="35"/>
      <c r="M68" s="35"/>
      <c r="N68" s="35"/>
    </row>
    <row r="69" spans="2:14" x14ac:dyDescent="0.15">
      <c r="B69" s="35"/>
      <c r="C69" s="35"/>
      <c r="D69" s="35"/>
      <c r="E69" s="35"/>
      <c r="F69" s="35"/>
      <c r="J69" s="35"/>
      <c r="M69" s="35"/>
      <c r="N69" s="35"/>
    </row>
    <row r="70" spans="2:14" x14ac:dyDescent="0.15">
      <c r="B70" s="35"/>
      <c r="C70" s="35"/>
      <c r="D70" s="35"/>
      <c r="E70" s="35"/>
      <c r="F70" s="35"/>
      <c r="J70" s="35"/>
      <c r="M70" s="35"/>
      <c r="N70" s="35"/>
    </row>
    <row r="71" spans="2:14" x14ac:dyDescent="0.15">
      <c r="B71" s="35"/>
      <c r="C71" s="35"/>
      <c r="D71" s="35"/>
      <c r="E71" s="35"/>
      <c r="F71" s="35"/>
      <c r="J71" s="35"/>
      <c r="M71" s="35"/>
      <c r="N71" s="35"/>
    </row>
    <row r="72" spans="2:14" x14ac:dyDescent="0.15">
      <c r="B72" s="35"/>
      <c r="C72" s="35"/>
      <c r="D72" s="35"/>
      <c r="E72" s="35"/>
      <c r="F72" s="35"/>
      <c r="J72" s="35"/>
      <c r="M72" s="35"/>
      <c r="N72" s="35"/>
    </row>
    <row r="73" spans="2:14" x14ac:dyDescent="0.15">
      <c r="B73" s="35"/>
      <c r="C73" s="35"/>
      <c r="D73" s="35"/>
      <c r="E73" s="35"/>
      <c r="F73" s="35"/>
      <c r="J73" s="35"/>
      <c r="M73" s="35"/>
      <c r="N73" s="35"/>
    </row>
    <row r="74" spans="2:14" x14ac:dyDescent="0.15">
      <c r="B74" s="35"/>
      <c r="C74" s="35"/>
      <c r="D74" s="35"/>
      <c r="E74" s="35"/>
      <c r="F74" s="35"/>
      <c r="J74" s="35"/>
      <c r="M74" s="35"/>
      <c r="N74" s="35"/>
    </row>
    <row r="75" spans="2:14" x14ac:dyDescent="0.15">
      <c r="B75" s="35"/>
      <c r="C75" s="35"/>
      <c r="D75" s="35"/>
      <c r="E75" s="35"/>
      <c r="F75" s="35"/>
      <c r="J75" s="35"/>
      <c r="M75" s="35"/>
      <c r="N75" s="35"/>
    </row>
    <row r="76" spans="2:14" x14ac:dyDescent="0.15">
      <c r="B76" s="35"/>
      <c r="C76" s="35"/>
      <c r="D76" s="35"/>
      <c r="E76" s="35"/>
      <c r="F76" s="35"/>
      <c r="J76" s="35"/>
      <c r="M76" s="35"/>
      <c r="N76" s="35"/>
    </row>
    <row r="77" spans="2:14" x14ac:dyDescent="0.15">
      <c r="B77" s="35"/>
      <c r="C77" s="35"/>
      <c r="D77" s="35"/>
      <c r="E77" s="35"/>
      <c r="F77" s="35"/>
      <c r="J77" s="35"/>
      <c r="M77" s="35"/>
      <c r="N77" s="35"/>
    </row>
    <row r="78" spans="2:14" x14ac:dyDescent="0.15">
      <c r="B78" s="35"/>
      <c r="C78" s="35"/>
      <c r="D78" s="35"/>
      <c r="E78" s="35"/>
      <c r="F78" s="35"/>
      <c r="J78" s="35"/>
      <c r="M78" s="35"/>
      <c r="N78" s="35"/>
    </row>
    <row r="79" spans="2:14" x14ac:dyDescent="0.15">
      <c r="B79" s="35"/>
      <c r="C79" s="35"/>
      <c r="D79" s="35"/>
      <c r="E79" s="35"/>
      <c r="F79" s="35"/>
      <c r="J79" s="35"/>
      <c r="M79" s="35"/>
      <c r="N79" s="35"/>
    </row>
    <row r="80" spans="2:14" x14ac:dyDescent="0.15">
      <c r="B80" s="35"/>
      <c r="C80" s="35"/>
      <c r="D80" s="35"/>
      <c r="E80" s="35"/>
      <c r="F80" s="35"/>
      <c r="J80" s="35"/>
      <c r="M80" s="35"/>
      <c r="N80" s="35"/>
    </row>
    <row r="81" spans="2:14" x14ac:dyDescent="0.15">
      <c r="B81" s="35"/>
      <c r="C81" s="35"/>
      <c r="D81" s="35"/>
      <c r="E81" s="35"/>
      <c r="F81" s="35"/>
      <c r="J81" s="35"/>
      <c r="M81" s="35"/>
      <c r="N81" s="35"/>
    </row>
    <row r="82" spans="2:14" x14ac:dyDescent="0.15">
      <c r="B82" s="35"/>
      <c r="C82" s="35"/>
      <c r="D82" s="35"/>
      <c r="E82" s="35"/>
      <c r="F82" s="35"/>
      <c r="J82" s="35"/>
      <c r="M82" s="35"/>
      <c r="N82" s="35"/>
    </row>
    <row r="83" spans="2:14" x14ac:dyDescent="0.15">
      <c r="B83" s="35"/>
      <c r="C83" s="35"/>
      <c r="D83" s="35"/>
      <c r="E83" s="35"/>
      <c r="F83" s="35"/>
      <c r="J83" s="35"/>
      <c r="M83" s="35"/>
      <c r="N83" s="35"/>
    </row>
    <row r="84" spans="2:14" x14ac:dyDescent="0.15">
      <c r="B84" s="35"/>
      <c r="C84" s="35"/>
      <c r="D84" s="35"/>
      <c r="E84" s="35"/>
      <c r="F84" s="35"/>
      <c r="J84" s="35"/>
      <c r="M84" s="35"/>
      <c r="N84" s="35"/>
    </row>
    <row r="85" spans="2:14" x14ac:dyDescent="0.15">
      <c r="B85" s="35"/>
      <c r="C85" s="35"/>
      <c r="D85" s="35"/>
      <c r="E85" s="35"/>
      <c r="F85" s="35"/>
      <c r="J85" s="35"/>
      <c r="M85" s="35"/>
      <c r="N85" s="35"/>
    </row>
    <row r="86" spans="2:14" x14ac:dyDescent="0.15">
      <c r="B86" s="35"/>
      <c r="C86" s="35"/>
      <c r="D86" s="35"/>
      <c r="E86" s="35"/>
      <c r="F86" s="35"/>
      <c r="J86" s="35"/>
      <c r="M86" s="35"/>
      <c r="N86" s="35"/>
    </row>
    <row r="87" spans="2:14" x14ac:dyDescent="0.15">
      <c r="B87" s="35"/>
      <c r="C87" s="35"/>
      <c r="D87" s="35"/>
      <c r="E87" s="35"/>
      <c r="F87" s="35"/>
      <c r="J87" s="35"/>
      <c r="M87" s="35"/>
      <c r="N87" s="35"/>
    </row>
    <row r="88" spans="2:14" x14ac:dyDescent="0.15">
      <c r="B88" s="35"/>
      <c r="C88" s="35"/>
      <c r="D88" s="35"/>
      <c r="E88" s="35"/>
      <c r="F88" s="35"/>
      <c r="J88" s="35"/>
      <c r="M88" s="35"/>
      <c r="N88" s="35"/>
    </row>
    <row r="89" spans="2:14" x14ac:dyDescent="0.15">
      <c r="B89" s="35"/>
      <c r="C89" s="35"/>
      <c r="D89" s="35"/>
      <c r="E89" s="35"/>
      <c r="F89" s="35"/>
      <c r="J89" s="35"/>
      <c r="M89" s="35"/>
      <c r="N89" s="35"/>
    </row>
    <row r="90" spans="2:14" x14ac:dyDescent="0.15">
      <c r="B90" s="35"/>
      <c r="C90" s="35"/>
      <c r="D90" s="35"/>
      <c r="E90" s="35"/>
      <c r="F90" s="35"/>
      <c r="J90" s="35"/>
      <c r="M90" s="35"/>
      <c r="N90" s="35"/>
    </row>
    <row r="91" spans="2:14" x14ac:dyDescent="0.15">
      <c r="B91" s="35"/>
      <c r="C91" s="35"/>
      <c r="D91" s="35"/>
      <c r="E91" s="35"/>
      <c r="F91" s="35"/>
      <c r="J91" s="35"/>
      <c r="M91" s="35"/>
      <c r="N91" s="35"/>
    </row>
    <row r="92" spans="2:14" x14ac:dyDescent="0.15">
      <c r="B92" s="35"/>
      <c r="C92" s="35"/>
      <c r="D92" s="35"/>
      <c r="E92" s="35"/>
      <c r="F92" s="35"/>
      <c r="J92" s="35"/>
      <c r="M92" s="35"/>
      <c r="N92" s="35"/>
    </row>
    <row r="93" spans="2:14" x14ac:dyDescent="0.15">
      <c r="B93" s="35"/>
      <c r="C93" s="35"/>
      <c r="D93" s="35"/>
      <c r="E93" s="35"/>
      <c r="F93" s="35"/>
      <c r="J93" s="35"/>
      <c r="M93" s="35"/>
      <c r="N93" s="35"/>
    </row>
    <row r="94" spans="2:14" x14ac:dyDescent="0.15">
      <c r="B94" s="35"/>
      <c r="C94" s="35"/>
      <c r="D94" s="35"/>
      <c r="E94" s="35"/>
      <c r="F94" s="35"/>
      <c r="J94" s="35"/>
      <c r="M94" s="35"/>
      <c r="N94" s="35"/>
    </row>
    <row r="95" spans="2:14" x14ac:dyDescent="0.15">
      <c r="B95" s="35"/>
      <c r="C95" s="35"/>
      <c r="D95" s="35"/>
      <c r="E95" s="35"/>
      <c r="F95" s="35"/>
      <c r="J95" s="35"/>
      <c r="M95" s="35"/>
      <c r="N95" s="35"/>
    </row>
    <row r="96" spans="2:14" x14ac:dyDescent="0.15">
      <c r="B96" s="35"/>
      <c r="C96" s="35"/>
      <c r="D96" s="35"/>
      <c r="E96" s="35"/>
      <c r="F96" s="35"/>
      <c r="J96" s="35"/>
      <c r="M96" s="35"/>
      <c r="N96" s="35"/>
    </row>
    <row r="97" spans="2:14" x14ac:dyDescent="0.15">
      <c r="B97" s="35"/>
      <c r="C97" s="35"/>
      <c r="D97" s="35"/>
      <c r="E97" s="35"/>
      <c r="F97" s="35"/>
      <c r="J97" s="35"/>
      <c r="M97" s="35"/>
      <c r="N97" s="35"/>
    </row>
    <row r="98" spans="2:14" x14ac:dyDescent="0.15">
      <c r="B98" s="35"/>
      <c r="C98" s="35"/>
      <c r="D98" s="35"/>
      <c r="E98" s="35"/>
      <c r="F98" s="35"/>
      <c r="J98" s="35"/>
      <c r="M98" s="35"/>
      <c r="N98" s="35"/>
    </row>
    <row r="99" spans="2:14" x14ac:dyDescent="0.15">
      <c r="B99" s="35"/>
      <c r="C99" s="35"/>
      <c r="D99" s="35"/>
      <c r="E99" s="35"/>
      <c r="F99" s="35"/>
      <c r="J99" s="35"/>
      <c r="M99" s="35"/>
      <c r="N99" s="35"/>
    </row>
    <row r="100" spans="2:14" x14ac:dyDescent="0.15">
      <c r="B100" s="35"/>
      <c r="C100" s="35"/>
      <c r="D100" s="35"/>
      <c r="E100" s="35"/>
      <c r="F100" s="35"/>
      <c r="J100" s="35"/>
      <c r="M100" s="35"/>
      <c r="N100" s="35"/>
    </row>
    <row r="101" spans="2:14" x14ac:dyDescent="0.15">
      <c r="B101" s="35"/>
      <c r="C101" s="35"/>
      <c r="D101" s="35"/>
      <c r="E101" s="35"/>
      <c r="F101" s="35"/>
      <c r="J101" s="35"/>
      <c r="M101" s="35"/>
      <c r="N101" s="35"/>
    </row>
    <row r="102" spans="2:14" x14ac:dyDescent="0.15">
      <c r="B102" s="35"/>
      <c r="C102" s="35"/>
      <c r="D102" s="35"/>
      <c r="E102" s="35"/>
      <c r="F102" s="35"/>
      <c r="J102" s="35"/>
      <c r="M102" s="35"/>
      <c r="N102" s="35"/>
    </row>
    <row r="103" spans="2:14" x14ac:dyDescent="0.15">
      <c r="B103" s="35"/>
      <c r="C103" s="35"/>
      <c r="D103" s="35"/>
      <c r="E103" s="35"/>
      <c r="F103" s="35"/>
      <c r="J103" s="35"/>
      <c r="M103" s="35"/>
      <c r="N103" s="35"/>
    </row>
    <row r="104" spans="2:14" x14ac:dyDescent="0.15">
      <c r="B104" s="35"/>
      <c r="C104" s="35"/>
      <c r="D104" s="35"/>
      <c r="E104" s="35"/>
      <c r="F104" s="35"/>
      <c r="J104" s="35"/>
      <c r="M104" s="35"/>
      <c r="N104" s="35"/>
    </row>
    <row r="105" spans="2:14" x14ac:dyDescent="0.15">
      <c r="B105" s="35"/>
      <c r="C105" s="35"/>
      <c r="D105" s="35"/>
      <c r="E105" s="35"/>
      <c r="F105" s="35"/>
      <c r="J105" s="35"/>
      <c r="M105" s="35"/>
      <c r="N105" s="35"/>
    </row>
    <row r="106" spans="2:14" x14ac:dyDescent="0.15">
      <c r="B106" s="35"/>
      <c r="C106" s="35"/>
      <c r="D106" s="35"/>
      <c r="E106" s="35"/>
      <c r="F106" s="35"/>
      <c r="J106" s="35"/>
      <c r="M106" s="35"/>
      <c r="N106" s="35"/>
    </row>
    <row r="107" spans="2:14" x14ac:dyDescent="0.15">
      <c r="B107" s="35"/>
      <c r="C107" s="35"/>
      <c r="D107" s="35"/>
      <c r="E107" s="35"/>
      <c r="F107" s="35"/>
      <c r="J107" s="35"/>
      <c r="M107" s="35"/>
      <c r="N107" s="35"/>
    </row>
    <row r="108" spans="2:14" x14ac:dyDescent="0.15">
      <c r="B108" s="35"/>
      <c r="C108" s="35"/>
      <c r="D108" s="35"/>
      <c r="E108" s="35"/>
      <c r="F108" s="35"/>
      <c r="J108" s="35"/>
      <c r="M108" s="35"/>
      <c r="N108" s="35"/>
    </row>
    <row r="109" spans="2:14" x14ac:dyDescent="0.15">
      <c r="B109" s="35"/>
      <c r="C109" s="35"/>
      <c r="D109" s="35"/>
      <c r="E109" s="35"/>
      <c r="F109" s="35"/>
      <c r="J109" s="35"/>
      <c r="M109" s="35"/>
      <c r="N109" s="35"/>
    </row>
    <row r="110" spans="2:14" x14ac:dyDescent="0.15">
      <c r="B110" s="35"/>
      <c r="C110" s="35"/>
      <c r="D110" s="35"/>
      <c r="E110" s="35"/>
      <c r="F110" s="35"/>
      <c r="J110" s="35"/>
      <c r="M110" s="35"/>
      <c r="N110" s="35"/>
    </row>
    <row r="111" spans="2:14" x14ac:dyDescent="0.15">
      <c r="B111" s="35"/>
      <c r="C111" s="35"/>
      <c r="D111" s="35"/>
      <c r="E111" s="35"/>
      <c r="F111" s="35"/>
      <c r="J111" s="35"/>
      <c r="M111" s="35"/>
      <c r="N111" s="35"/>
    </row>
    <row r="112" spans="2:14" x14ac:dyDescent="0.15">
      <c r="B112" s="35"/>
      <c r="C112" s="35"/>
      <c r="D112" s="35"/>
      <c r="E112" s="35"/>
      <c r="F112" s="35"/>
      <c r="J112" s="35"/>
      <c r="M112" s="35"/>
      <c r="N112" s="35"/>
    </row>
    <row r="113" spans="2:14" x14ac:dyDescent="0.15">
      <c r="B113" s="35"/>
      <c r="C113" s="35"/>
      <c r="D113" s="35"/>
      <c r="E113" s="35"/>
      <c r="F113" s="35"/>
      <c r="J113" s="35"/>
      <c r="M113" s="35"/>
      <c r="N113" s="35"/>
    </row>
    <row r="114" spans="2:14" x14ac:dyDescent="0.15">
      <c r="B114" s="35"/>
      <c r="C114" s="35"/>
      <c r="D114" s="35"/>
      <c r="E114" s="35"/>
      <c r="F114" s="35"/>
      <c r="J114" s="35"/>
      <c r="M114" s="35"/>
      <c r="N114" s="35"/>
    </row>
    <row r="115" spans="2:14" x14ac:dyDescent="0.15">
      <c r="B115" s="35"/>
      <c r="C115" s="35"/>
      <c r="D115" s="35"/>
      <c r="E115" s="35"/>
      <c r="F115" s="35"/>
      <c r="J115" s="35"/>
      <c r="M115" s="35"/>
      <c r="N115" s="35"/>
    </row>
    <row r="116" spans="2:14" x14ac:dyDescent="0.15">
      <c r="B116" s="35"/>
      <c r="C116" s="35"/>
      <c r="D116" s="35"/>
      <c r="E116" s="35"/>
      <c r="F116" s="35"/>
      <c r="J116" s="35"/>
      <c r="M116" s="35"/>
      <c r="N116" s="35"/>
    </row>
    <row r="117" spans="2:14" x14ac:dyDescent="0.15">
      <c r="B117" s="35"/>
      <c r="C117" s="35"/>
      <c r="D117" s="35"/>
      <c r="E117" s="35"/>
      <c r="F117" s="35"/>
      <c r="J117" s="35"/>
      <c r="M117" s="35"/>
      <c r="N117" s="35"/>
    </row>
    <row r="118" spans="2:14" x14ac:dyDescent="0.15">
      <c r="B118" s="35"/>
      <c r="C118" s="35"/>
      <c r="D118" s="35"/>
      <c r="E118" s="35"/>
      <c r="F118" s="35"/>
      <c r="J118" s="35"/>
      <c r="M118" s="35"/>
      <c r="N118" s="35"/>
    </row>
    <row r="119" spans="2:14" x14ac:dyDescent="0.15">
      <c r="B119" s="35"/>
      <c r="C119" s="35"/>
      <c r="D119" s="35"/>
      <c r="E119" s="35"/>
      <c r="F119" s="35"/>
      <c r="J119" s="35"/>
      <c r="M119" s="35"/>
      <c r="N119" s="35"/>
    </row>
    <row r="120" spans="2:14" x14ac:dyDescent="0.15">
      <c r="B120" s="35"/>
      <c r="C120" s="35"/>
      <c r="D120" s="35"/>
      <c r="E120" s="35"/>
      <c r="F120" s="35"/>
      <c r="J120" s="35"/>
      <c r="M120" s="35"/>
      <c r="N120" s="35"/>
    </row>
    <row r="121" spans="2:14" x14ac:dyDescent="0.15">
      <c r="B121" s="35"/>
      <c r="C121" s="35"/>
      <c r="D121" s="35"/>
      <c r="E121" s="35"/>
      <c r="F121" s="35"/>
      <c r="J121" s="35"/>
      <c r="M121" s="35"/>
      <c r="N121" s="35"/>
    </row>
    <row r="122" spans="2:14" x14ac:dyDescent="0.15">
      <c r="B122" s="35"/>
      <c r="C122" s="35"/>
      <c r="D122" s="35"/>
      <c r="E122" s="35"/>
      <c r="F122" s="35"/>
      <c r="J122" s="35"/>
      <c r="M122" s="35"/>
      <c r="N122" s="35"/>
    </row>
    <row r="123" spans="2:14" x14ac:dyDescent="0.15">
      <c r="B123" s="35"/>
      <c r="C123" s="35"/>
      <c r="D123" s="35"/>
      <c r="E123" s="35"/>
      <c r="F123" s="35"/>
      <c r="J123" s="35"/>
      <c r="M123" s="35"/>
      <c r="N123" s="35"/>
    </row>
    <row r="124" spans="2:14" x14ac:dyDescent="0.15">
      <c r="B124" s="35"/>
      <c r="C124" s="35"/>
      <c r="D124" s="35"/>
      <c r="E124" s="35"/>
      <c r="F124" s="35"/>
      <c r="J124" s="35"/>
      <c r="M124" s="35"/>
      <c r="N124" s="35"/>
    </row>
    <row r="125" spans="2:14" x14ac:dyDescent="0.15">
      <c r="B125" s="35"/>
      <c r="C125" s="35"/>
      <c r="D125" s="35"/>
      <c r="E125" s="35"/>
      <c r="F125" s="35"/>
      <c r="J125" s="35"/>
      <c r="M125" s="35"/>
      <c r="N125" s="35"/>
    </row>
    <row r="126" spans="2:14" x14ac:dyDescent="0.15">
      <c r="B126" s="35"/>
      <c r="C126" s="35"/>
      <c r="D126" s="35"/>
      <c r="E126" s="35"/>
      <c r="F126" s="35"/>
      <c r="J126" s="35"/>
      <c r="M126" s="35"/>
      <c r="N126" s="35"/>
    </row>
    <row r="127" spans="2:14" x14ac:dyDescent="0.15">
      <c r="B127" s="35"/>
      <c r="C127" s="35"/>
      <c r="D127" s="35"/>
      <c r="E127" s="35"/>
      <c r="F127" s="35"/>
      <c r="J127" s="35"/>
      <c r="M127" s="35"/>
      <c r="N127" s="35"/>
    </row>
    <row r="128" spans="2:14" x14ac:dyDescent="0.15">
      <c r="B128" s="35"/>
      <c r="C128" s="35"/>
      <c r="D128" s="35"/>
      <c r="E128" s="35"/>
      <c r="F128" s="35"/>
      <c r="J128" s="35"/>
      <c r="M128" s="35"/>
      <c r="N128" s="35"/>
    </row>
    <row r="129" spans="2:14" x14ac:dyDescent="0.15">
      <c r="B129" s="35"/>
      <c r="C129" s="35"/>
      <c r="D129" s="35"/>
      <c r="E129" s="35"/>
      <c r="F129" s="35"/>
      <c r="J129" s="35"/>
      <c r="M129" s="35"/>
      <c r="N129" s="35"/>
    </row>
    <row r="130" spans="2:14" x14ac:dyDescent="0.15">
      <c r="B130" s="35"/>
      <c r="C130" s="35"/>
      <c r="D130" s="35"/>
      <c r="E130" s="35"/>
      <c r="F130" s="35"/>
      <c r="J130" s="35"/>
      <c r="M130" s="35"/>
      <c r="N130" s="35"/>
    </row>
    <row r="131" spans="2:14" x14ac:dyDescent="0.15">
      <c r="B131" s="35"/>
      <c r="C131" s="35"/>
      <c r="D131" s="35"/>
      <c r="E131" s="35"/>
      <c r="F131" s="35"/>
      <c r="J131" s="35"/>
      <c r="M131" s="35"/>
      <c r="N131" s="35"/>
    </row>
    <row r="132" spans="2:14" x14ac:dyDescent="0.15">
      <c r="B132" s="35"/>
      <c r="C132" s="35"/>
      <c r="D132" s="35"/>
      <c r="E132" s="35"/>
      <c r="F132" s="35"/>
      <c r="J132" s="35"/>
      <c r="M132" s="35"/>
      <c r="N132" s="35"/>
    </row>
    <row r="133" spans="2:14" x14ac:dyDescent="0.15">
      <c r="B133" s="35"/>
      <c r="C133" s="35"/>
      <c r="D133" s="35"/>
      <c r="E133" s="35"/>
      <c r="F133" s="35"/>
      <c r="J133" s="35"/>
      <c r="M133" s="35"/>
      <c r="N133" s="35"/>
    </row>
    <row r="134" spans="2:14" x14ac:dyDescent="0.15">
      <c r="B134" s="35"/>
      <c r="C134" s="35"/>
      <c r="D134" s="35"/>
      <c r="E134" s="35"/>
      <c r="F134" s="35"/>
      <c r="J134" s="35"/>
      <c r="M134" s="35"/>
      <c r="N134" s="35"/>
    </row>
    <row r="135" spans="2:14" x14ac:dyDescent="0.15">
      <c r="B135" s="35"/>
      <c r="C135" s="35"/>
      <c r="D135" s="35"/>
      <c r="E135" s="35"/>
      <c r="F135" s="35"/>
      <c r="J135" s="35"/>
      <c r="M135" s="35"/>
      <c r="N135" s="35"/>
    </row>
    <row r="136" spans="2:14" x14ac:dyDescent="0.15">
      <c r="B136" s="35"/>
      <c r="C136" s="35"/>
      <c r="D136" s="35"/>
      <c r="E136" s="35"/>
      <c r="F136" s="35"/>
      <c r="J136" s="35"/>
      <c r="M136" s="35"/>
      <c r="N136" s="35"/>
    </row>
    <row r="137" spans="2:14" x14ac:dyDescent="0.15">
      <c r="B137" s="35"/>
      <c r="C137" s="35"/>
      <c r="D137" s="35"/>
      <c r="E137" s="35"/>
      <c r="F137" s="35"/>
      <c r="J137" s="35"/>
      <c r="M137" s="35"/>
      <c r="N137" s="35"/>
    </row>
    <row r="138" spans="2:14" x14ac:dyDescent="0.15">
      <c r="B138" s="35"/>
      <c r="C138" s="35"/>
      <c r="D138" s="35"/>
      <c r="E138" s="35"/>
      <c r="F138" s="35"/>
      <c r="J138" s="35"/>
      <c r="M138" s="35"/>
      <c r="N138" s="35"/>
    </row>
    <row r="139" spans="2:14" x14ac:dyDescent="0.15">
      <c r="B139" s="35"/>
      <c r="C139" s="35"/>
      <c r="D139" s="35"/>
      <c r="E139" s="35"/>
      <c r="F139" s="35"/>
      <c r="J139" s="35"/>
      <c r="M139" s="35"/>
      <c r="N139" s="35"/>
    </row>
    <row r="140" spans="2:14" x14ac:dyDescent="0.15">
      <c r="B140" s="35"/>
      <c r="C140" s="35"/>
      <c r="D140" s="35"/>
      <c r="E140" s="35"/>
      <c r="F140" s="35"/>
      <c r="J140" s="35"/>
      <c r="M140" s="35"/>
      <c r="N140" s="35"/>
    </row>
    <row r="141" spans="2:14" x14ac:dyDescent="0.15">
      <c r="B141" s="35"/>
      <c r="C141" s="35"/>
      <c r="D141" s="35"/>
      <c r="E141" s="35"/>
      <c r="F141" s="35"/>
      <c r="J141" s="35"/>
      <c r="M141" s="35"/>
      <c r="N141" s="35"/>
    </row>
    <row r="142" spans="2:14" x14ac:dyDescent="0.15">
      <c r="B142" s="35"/>
      <c r="C142" s="35"/>
      <c r="D142" s="35"/>
      <c r="E142" s="35"/>
      <c r="F142" s="35"/>
      <c r="J142" s="35"/>
      <c r="M142" s="35"/>
      <c r="N142" s="35"/>
    </row>
    <row r="143" spans="2:14" x14ac:dyDescent="0.15">
      <c r="B143" s="35"/>
      <c r="C143" s="35"/>
      <c r="D143" s="35"/>
      <c r="E143" s="35"/>
      <c r="F143" s="35"/>
      <c r="J143" s="35"/>
      <c r="M143" s="35"/>
      <c r="N143" s="35"/>
    </row>
    <row r="144" spans="2:14" x14ac:dyDescent="0.15">
      <c r="B144" s="35"/>
      <c r="C144" s="35"/>
      <c r="D144" s="35"/>
      <c r="E144" s="35"/>
      <c r="F144" s="35"/>
      <c r="J144" s="35"/>
      <c r="M144" s="35"/>
      <c r="N144" s="35"/>
    </row>
    <row r="145" spans="2:14" x14ac:dyDescent="0.15">
      <c r="B145" s="35"/>
      <c r="C145" s="35"/>
      <c r="D145" s="35"/>
      <c r="E145" s="35"/>
      <c r="F145" s="35"/>
      <c r="J145" s="35"/>
      <c r="M145" s="35"/>
      <c r="N145" s="35"/>
    </row>
    <row r="146" spans="2:14" x14ac:dyDescent="0.15">
      <c r="B146" s="35"/>
      <c r="C146" s="35"/>
      <c r="D146" s="35"/>
      <c r="E146" s="35"/>
      <c r="F146" s="35"/>
      <c r="J146" s="35"/>
      <c r="M146" s="35"/>
      <c r="N146" s="35"/>
    </row>
    <row r="147" spans="2:14" x14ac:dyDescent="0.15">
      <c r="B147" s="35"/>
      <c r="C147" s="35"/>
      <c r="D147" s="35"/>
      <c r="E147" s="35"/>
      <c r="F147" s="35"/>
      <c r="J147" s="35"/>
      <c r="M147" s="35"/>
      <c r="N147" s="35"/>
    </row>
    <row r="148" spans="2:14" x14ac:dyDescent="0.15">
      <c r="B148" s="35"/>
      <c r="C148" s="35"/>
      <c r="D148" s="35"/>
      <c r="E148" s="35"/>
      <c r="F148" s="35"/>
      <c r="J148" s="35"/>
      <c r="M148" s="35"/>
      <c r="N148" s="35"/>
    </row>
    <row r="149" spans="2:14" x14ac:dyDescent="0.15">
      <c r="B149" s="35"/>
      <c r="C149" s="35"/>
      <c r="D149" s="35"/>
      <c r="E149" s="35"/>
      <c r="F149" s="35"/>
      <c r="J149" s="35"/>
      <c r="M149" s="35"/>
      <c r="N149" s="35"/>
    </row>
    <row r="150" spans="2:14" x14ac:dyDescent="0.15">
      <c r="B150" s="35"/>
      <c r="C150" s="35"/>
      <c r="D150" s="35"/>
      <c r="E150" s="35"/>
      <c r="F150" s="35"/>
      <c r="J150" s="35"/>
      <c r="M150" s="35"/>
      <c r="N150" s="35"/>
    </row>
    <row r="151" spans="2:14" x14ac:dyDescent="0.15">
      <c r="B151" s="35"/>
      <c r="C151" s="35"/>
      <c r="D151" s="35"/>
      <c r="E151" s="35"/>
      <c r="F151" s="35"/>
      <c r="J151" s="35"/>
      <c r="M151" s="35"/>
      <c r="N151" s="35"/>
    </row>
    <row r="152" spans="2:14" x14ac:dyDescent="0.15">
      <c r="B152" s="35"/>
      <c r="C152" s="35"/>
      <c r="D152" s="35"/>
      <c r="E152" s="35"/>
      <c r="F152" s="35"/>
      <c r="J152" s="35"/>
      <c r="M152" s="35"/>
      <c r="N152" s="35"/>
    </row>
    <row r="153" spans="2:14" x14ac:dyDescent="0.15">
      <c r="B153" s="35"/>
      <c r="C153" s="35"/>
      <c r="D153" s="35"/>
      <c r="E153" s="35"/>
      <c r="F153" s="35"/>
      <c r="J153" s="35"/>
      <c r="M153" s="35"/>
      <c r="N153" s="35"/>
    </row>
    <row r="154" spans="2:14" x14ac:dyDescent="0.15">
      <c r="B154" s="35"/>
      <c r="C154" s="35"/>
      <c r="D154" s="35"/>
      <c r="E154" s="35"/>
      <c r="F154" s="35"/>
      <c r="J154" s="35"/>
      <c r="M154" s="35"/>
      <c r="N154" s="35"/>
    </row>
    <row r="155" spans="2:14" x14ac:dyDescent="0.15">
      <c r="B155" s="35"/>
      <c r="C155" s="35"/>
      <c r="D155" s="35"/>
      <c r="E155" s="35"/>
      <c r="F155" s="35"/>
      <c r="J155" s="35"/>
      <c r="M155" s="35"/>
      <c r="N155" s="35"/>
    </row>
    <row r="156" spans="2:14" x14ac:dyDescent="0.15">
      <c r="B156" s="35"/>
      <c r="C156" s="35"/>
      <c r="D156" s="35"/>
      <c r="E156" s="35"/>
      <c r="F156" s="35"/>
      <c r="J156" s="35"/>
      <c r="M156" s="35"/>
      <c r="N156" s="35"/>
    </row>
    <row r="157" spans="2:14" x14ac:dyDescent="0.15">
      <c r="B157" s="35"/>
      <c r="C157" s="35"/>
      <c r="D157" s="35"/>
      <c r="E157" s="35"/>
      <c r="F157" s="35"/>
      <c r="J157" s="35"/>
      <c r="M157" s="35"/>
      <c r="N157" s="35"/>
    </row>
    <row r="158" spans="2:14" x14ac:dyDescent="0.15">
      <c r="B158" s="35"/>
      <c r="C158" s="35"/>
      <c r="D158" s="35"/>
      <c r="E158" s="35"/>
      <c r="F158" s="35"/>
      <c r="J158" s="35"/>
      <c r="M158" s="35"/>
      <c r="N158" s="35"/>
    </row>
    <row r="159" spans="2:14" x14ac:dyDescent="0.15">
      <c r="B159" s="35"/>
      <c r="C159" s="35"/>
      <c r="D159" s="35"/>
      <c r="E159" s="35"/>
      <c r="F159" s="35"/>
      <c r="J159" s="35"/>
      <c r="M159" s="35"/>
      <c r="N159" s="35"/>
    </row>
    <row r="160" spans="2:14" x14ac:dyDescent="0.15">
      <c r="B160" s="35"/>
      <c r="C160" s="35"/>
      <c r="D160" s="35"/>
      <c r="E160" s="35"/>
      <c r="F160" s="35"/>
      <c r="J160" s="35"/>
      <c r="M160" s="35"/>
      <c r="N160" s="35"/>
    </row>
    <row r="161" spans="2:14" x14ac:dyDescent="0.15">
      <c r="B161" s="35"/>
      <c r="C161" s="35"/>
      <c r="D161" s="35"/>
      <c r="E161" s="35"/>
      <c r="F161" s="35"/>
      <c r="J161" s="35"/>
      <c r="M161" s="35"/>
      <c r="N161" s="35"/>
    </row>
    <row r="162" spans="2:14" x14ac:dyDescent="0.15">
      <c r="B162" s="35"/>
      <c r="C162" s="35"/>
      <c r="D162" s="35"/>
      <c r="E162" s="35"/>
      <c r="F162" s="35"/>
      <c r="J162" s="35"/>
      <c r="M162" s="35"/>
      <c r="N162" s="35"/>
    </row>
    <row r="163" spans="2:14" x14ac:dyDescent="0.15">
      <c r="B163" s="35"/>
      <c r="C163" s="35"/>
      <c r="D163" s="35"/>
      <c r="E163" s="35"/>
      <c r="F163" s="35"/>
      <c r="J163" s="35"/>
      <c r="M163" s="35"/>
      <c r="N163" s="35"/>
    </row>
    <row r="164" spans="2:14" x14ac:dyDescent="0.15">
      <c r="B164" s="35"/>
      <c r="C164" s="35"/>
      <c r="D164" s="35"/>
      <c r="E164" s="35"/>
      <c r="F164" s="35"/>
      <c r="J164" s="35"/>
      <c r="M164" s="35"/>
      <c r="N164" s="35"/>
    </row>
    <row r="165" spans="2:14" x14ac:dyDescent="0.15">
      <c r="B165" s="35"/>
      <c r="C165" s="35"/>
      <c r="D165" s="35"/>
      <c r="E165" s="35"/>
      <c r="F165" s="35"/>
      <c r="J165" s="35"/>
      <c r="M165" s="35"/>
      <c r="N165" s="35"/>
    </row>
    <row r="166" spans="2:14" x14ac:dyDescent="0.15">
      <c r="B166" s="35"/>
      <c r="C166" s="35"/>
      <c r="D166" s="35"/>
      <c r="E166" s="35"/>
      <c r="F166" s="35"/>
      <c r="J166" s="35"/>
      <c r="M166" s="35"/>
      <c r="N166" s="35"/>
    </row>
    <row r="167" spans="2:14" x14ac:dyDescent="0.15">
      <c r="B167" s="35"/>
      <c r="C167" s="35"/>
      <c r="D167" s="35"/>
      <c r="E167" s="35"/>
      <c r="F167" s="35"/>
      <c r="J167" s="35"/>
      <c r="M167" s="35"/>
      <c r="N167" s="35"/>
    </row>
    <row r="168" spans="2:14" x14ac:dyDescent="0.15">
      <c r="B168" s="35"/>
      <c r="C168" s="35"/>
      <c r="D168" s="35"/>
      <c r="E168" s="35"/>
      <c r="F168" s="35"/>
      <c r="J168" s="35"/>
      <c r="M168" s="35"/>
      <c r="N168" s="35"/>
    </row>
    <row r="169" spans="2:14" x14ac:dyDescent="0.15">
      <c r="B169" s="35"/>
      <c r="C169" s="35"/>
      <c r="D169" s="35"/>
      <c r="E169" s="35"/>
      <c r="F169" s="35"/>
      <c r="J169" s="35"/>
      <c r="M169" s="35"/>
      <c r="N169" s="35"/>
    </row>
    <row r="170" spans="2:14" x14ac:dyDescent="0.15">
      <c r="B170" s="35"/>
      <c r="C170" s="35"/>
      <c r="D170" s="35"/>
      <c r="E170" s="35"/>
      <c r="F170" s="35"/>
      <c r="J170" s="35"/>
      <c r="M170" s="35"/>
      <c r="N170" s="35"/>
    </row>
    <row r="171" spans="2:14" x14ac:dyDescent="0.15">
      <c r="B171" s="35"/>
      <c r="C171" s="35"/>
      <c r="D171" s="35"/>
      <c r="E171" s="35"/>
      <c r="F171" s="35"/>
      <c r="J171" s="35"/>
      <c r="M171" s="35"/>
      <c r="N171" s="35"/>
    </row>
    <row r="172" spans="2:14" x14ac:dyDescent="0.15">
      <c r="B172" s="35"/>
      <c r="C172" s="35"/>
      <c r="D172" s="35"/>
      <c r="E172" s="35"/>
      <c r="F172" s="35"/>
      <c r="J172" s="35"/>
      <c r="M172" s="35"/>
      <c r="N172" s="35"/>
    </row>
    <row r="173" spans="2:14" x14ac:dyDescent="0.15">
      <c r="B173" s="35"/>
      <c r="C173" s="35"/>
      <c r="D173" s="35"/>
      <c r="E173" s="35"/>
      <c r="F173" s="35"/>
      <c r="J173" s="35"/>
      <c r="M173" s="35"/>
      <c r="N173" s="35"/>
    </row>
    <row r="174" spans="2:14" x14ac:dyDescent="0.15">
      <c r="B174" s="35"/>
      <c r="C174" s="35"/>
      <c r="D174" s="35"/>
      <c r="E174" s="35"/>
      <c r="F174" s="35"/>
      <c r="J174" s="35"/>
      <c r="M174" s="35"/>
      <c r="N174" s="35"/>
    </row>
    <row r="175" spans="2:14" x14ac:dyDescent="0.15">
      <c r="B175" s="35"/>
      <c r="C175" s="35"/>
      <c r="D175" s="35"/>
      <c r="E175" s="35"/>
      <c r="F175" s="35"/>
      <c r="J175" s="35"/>
      <c r="M175" s="35"/>
      <c r="N175" s="35"/>
    </row>
    <row r="176" spans="2:14" x14ac:dyDescent="0.15">
      <c r="B176" s="35"/>
      <c r="C176" s="35"/>
      <c r="D176" s="35"/>
      <c r="E176" s="35"/>
      <c r="F176" s="35"/>
      <c r="J176" s="35"/>
      <c r="M176" s="35"/>
      <c r="N176" s="35"/>
    </row>
    <row r="177" spans="2:14" x14ac:dyDescent="0.15">
      <c r="B177" s="35"/>
      <c r="C177" s="35"/>
      <c r="D177" s="35"/>
      <c r="E177" s="35"/>
      <c r="F177" s="35"/>
      <c r="J177" s="35"/>
      <c r="M177" s="35"/>
      <c r="N177" s="35"/>
    </row>
    <row r="178" spans="2:14" x14ac:dyDescent="0.15">
      <c r="B178" s="35"/>
      <c r="C178" s="35"/>
      <c r="D178" s="35"/>
      <c r="E178" s="35"/>
      <c r="F178" s="35"/>
      <c r="J178" s="35"/>
      <c r="M178" s="35"/>
      <c r="N178" s="35"/>
    </row>
    <row r="179" spans="2:14" x14ac:dyDescent="0.15">
      <c r="B179" s="35"/>
      <c r="C179" s="35"/>
      <c r="D179" s="35"/>
      <c r="E179" s="35"/>
      <c r="F179" s="35"/>
      <c r="J179" s="35"/>
      <c r="M179" s="35"/>
      <c r="N179" s="35"/>
    </row>
    <row r="180" spans="2:14" x14ac:dyDescent="0.15">
      <c r="B180" s="35"/>
      <c r="C180" s="35"/>
      <c r="D180" s="35"/>
      <c r="E180" s="35"/>
      <c r="F180" s="35"/>
      <c r="J180" s="35"/>
      <c r="M180" s="35"/>
      <c r="N180" s="35"/>
    </row>
    <row r="181" spans="2:14" x14ac:dyDescent="0.15">
      <c r="B181" s="35"/>
      <c r="C181" s="35"/>
      <c r="D181" s="35"/>
      <c r="E181" s="35"/>
      <c r="F181" s="35"/>
      <c r="J181" s="35"/>
      <c r="M181" s="35"/>
      <c r="N181" s="35"/>
    </row>
    <row r="182" spans="2:14" x14ac:dyDescent="0.15">
      <c r="B182" s="35"/>
      <c r="C182" s="35"/>
      <c r="D182" s="35"/>
      <c r="E182" s="35"/>
      <c r="F182" s="35"/>
      <c r="J182" s="35"/>
      <c r="M182" s="35"/>
      <c r="N182" s="35"/>
    </row>
    <row r="183" spans="2:14" x14ac:dyDescent="0.15">
      <c r="B183" s="35"/>
      <c r="C183" s="35"/>
      <c r="D183" s="35"/>
      <c r="E183" s="35"/>
      <c r="F183" s="35"/>
      <c r="J183" s="35"/>
      <c r="M183" s="35"/>
      <c r="N183" s="35"/>
    </row>
    <row r="184" spans="2:14" x14ac:dyDescent="0.15">
      <c r="B184" s="35"/>
      <c r="C184" s="35"/>
      <c r="D184" s="35"/>
      <c r="E184" s="35"/>
      <c r="F184" s="35"/>
      <c r="J184" s="35"/>
      <c r="M184" s="35"/>
      <c r="N184" s="35"/>
    </row>
    <row r="185" spans="2:14" x14ac:dyDescent="0.15">
      <c r="B185" s="35"/>
      <c r="C185" s="35"/>
      <c r="D185" s="35"/>
      <c r="E185" s="35"/>
      <c r="F185" s="35"/>
      <c r="J185" s="35"/>
      <c r="M185" s="35"/>
      <c r="N185" s="35"/>
    </row>
    <row r="186" spans="2:14" x14ac:dyDescent="0.15">
      <c r="B186" s="35"/>
      <c r="C186" s="35"/>
      <c r="D186" s="35"/>
      <c r="E186" s="35"/>
      <c r="F186" s="35"/>
      <c r="J186" s="35"/>
      <c r="M186" s="35"/>
      <c r="N186" s="35"/>
    </row>
    <row r="187" spans="2:14" x14ac:dyDescent="0.15">
      <c r="B187" s="35"/>
      <c r="C187" s="35"/>
      <c r="D187" s="35"/>
      <c r="E187" s="35"/>
      <c r="F187" s="35"/>
      <c r="J187" s="35"/>
      <c r="M187" s="35"/>
      <c r="N187" s="35"/>
    </row>
    <row r="188" spans="2:14" x14ac:dyDescent="0.15">
      <c r="B188" s="35"/>
      <c r="C188" s="35"/>
      <c r="D188" s="35"/>
      <c r="E188" s="35"/>
      <c r="F188" s="35"/>
      <c r="J188" s="35"/>
      <c r="M188" s="35"/>
      <c r="N188" s="35"/>
    </row>
    <row r="189" spans="2:14" x14ac:dyDescent="0.15">
      <c r="B189" s="35"/>
      <c r="C189" s="35"/>
      <c r="D189" s="35"/>
      <c r="E189" s="35"/>
      <c r="F189" s="35"/>
      <c r="J189" s="35"/>
      <c r="M189" s="35"/>
      <c r="N189" s="35"/>
    </row>
    <row r="190" spans="2:14" x14ac:dyDescent="0.15">
      <c r="B190" s="35"/>
      <c r="C190" s="35"/>
      <c r="D190" s="35"/>
      <c r="E190" s="35"/>
      <c r="F190" s="35"/>
      <c r="J190" s="35"/>
      <c r="M190" s="35"/>
      <c r="N190" s="35"/>
    </row>
    <row r="191" spans="2:14" x14ac:dyDescent="0.15">
      <c r="B191" s="35"/>
      <c r="C191" s="35"/>
      <c r="D191" s="35"/>
      <c r="E191" s="35"/>
      <c r="F191" s="35"/>
      <c r="J191" s="35"/>
      <c r="M191" s="35"/>
      <c r="N191" s="35"/>
    </row>
    <row r="192" spans="2:14" x14ac:dyDescent="0.15">
      <c r="B192" s="35"/>
      <c r="C192" s="35"/>
      <c r="D192" s="35"/>
      <c r="E192" s="35"/>
      <c r="F192" s="35"/>
      <c r="J192" s="35"/>
      <c r="M192" s="35"/>
      <c r="N192" s="35"/>
    </row>
    <row r="193" spans="2:14" x14ac:dyDescent="0.15">
      <c r="B193" s="35"/>
      <c r="C193" s="35"/>
      <c r="D193" s="35"/>
      <c r="E193" s="35"/>
      <c r="F193" s="35"/>
      <c r="J193" s="35"/>
      <c r="M193" s="35"/>
      <c r="N193" s="35"/>
    </row>
    <row r="194" spans="2:14" x14ac:dyDescent="0.15">
      <c r="B194" s="35"/>
      <c r="C194" s="35"/>
      <c r="D194" s="35"/>
      <c r="E194" s="35"/>
      <c r="F194" s="35"/>
      <c r="J194" s="35"/>
      <c r="M194" s="35"/>
      <c r="N194" s="35"/>
    </row>
    <row r="195" spans="2:14" x14ac:dyDescent="0.15">
      <c r="B195" s="35"/>
      <c r="C195" s="35"/>
      <c r="D195" s="35"/>
      <c r="E195" s="35"/>
      <c r="F195" s="35"/>
      <c r="J195" s="35"/>
      <c r="M195" s="35"/>
      <c r="N195" s="35"/>
    </row>
    <row r="196" spans="2:14" x14ac:dyDescent="0.15">
      <c r="B196" s="35"/>
      <c r="C196" s="35"/>
      <c r="D196" s="35"/>
      <c r="E196" s="35"/>
      <c r="F196" s="35"/>
      <c r="J196" s="35"/>
      <c r="M196" s="35"/>
      <c r="N196" s="35"/>
    </row>
    <row r="197" spans="2:14" x14ac:dyDescent="0.15">
      <c r="B197" s="35"/>
      <c r="C197" s="35"/>
      <c r="D197" s="35"/>
      <c r="E197" s="35"/>
      <c r="F197" s="35"/>
      <c r="J197" s="35"/>
      <c r="M197" s="35"/>
      <c r="N197" s="35"/>
    </row>
    <row r="198" spans="2:14" x14ac:dyDescent="0.15">
      <c r="B198" s="35"/>
      <c r="C198" s="35"/>
      <c r="D198" s="35"/>
      <c r="E198" s="35"/>
      <c r="F198" s="35"/>
      <c r="J198" s="35"/>
      <c r="M198" s="35"/>
      <c r="N198" s="35"/>
    </row>
    <row r="199" spans="2:14" x14ac:dyDescent="0.15">
      <c r="B199" s="35"/>
      <c r="C199" s="35"/>
      <c r="D199" s="35"/>
      <c r="E199" s="35"/>
      <c r="F199" s="35"/>
      <c r="J199" s="35"/>
      <c r="M199" s="35"/>
      <c r="N199" s="35"/>
    </row>
    <row r="200" spans="2:14" x14ac:dyDescent="0.15">
      <c r="B200" s="35"/>
      <c r="C200" s="35"/>
      <c r="D200" s="35"/>
      <c r="E200" s="35"/>
      <c r="F200" s="35"/>
      <c r="J200" s="35"/>
      <c r="M200" s="35"/>
      <c r="N200" s="35"/>
    </row>
    <row r="201" spans="2:14" x14ac:dyDescent="0.15">
      <c r="B201" s="35"/>
      <c r="C201" s="35"/>
      <c r="D201" s="35"/>
      <c r="E201" s="35"/>
      <c r="F201" s="35"/>
      <c r="J201" s="35"/>
      <c r="M201" s="35"/>
      <c r="N201" s="35"/>
    </row>
    <row r="202" spans="2:14" x14ac:dyDescent="0.15">
      <c r="B202" s="35"/>
      <c r="C202" s="35"/>
      <c r="D202" s="35"/>
      <c r="E202" s="35"/>
      <c r="F202" s="35"/>
      <c r="J202" s="35"/>
      <c r="M202" s="35"/>
      <c r="N202" s="35"/>
    </row>
    <row r="203" spans="2:14" x14ac:dyDescent="0.15">
      <c r="B203" s="35"/>
      <c r="C203" s="35"/>
      <c r="D203" s="35"/>
      <c r="E203" s="35"/>
      <c r="F203" s="35"/>
      <c r="J203" s="35"/>
      <c r="M203" s="35"/>
      <c r="N203" s="35"/>
    </row>
    <row r="204" spans="2:14" x14ac:dyDescent="0.15">
      <c r="B204" s="35"/>
      <c r="C204" s="35"/>
      <c r="D204" s="35"/>
      <c r="E204" s="35"/>
      <c r="F204" s="35"/>
      <c r="J204" s="35"/>
      <c r="M204" s="35"/>
      <c r="N204" s="35"/>
    </row>
    <row r="205" spans="2:14" x14ac:dyDescent="0.15">
      <c r="B205" s="35"/>
      <c r="C205" s="35"/>
      <c r="D205" s="35"/>
      <c r="E205" s="35"/>
      <c r="F205" s="35"/>
      <c r="J205" s="35"/>
      <c r="M205" s="35"/>
      <c r="N205" s="35"/>
    </row>
    <row r="206" spans="2:14" x14ac:dyDescent="0.15">
      <c r="B206" s="35"/>
      <c r="C206" s="35"/>
      <c r="D206" s="35"/>
      <c r="E206" s="35"/>
      <c r="F206" s="35"/>
      <c r="J206" s="35"/>
      <c r="M206" s="35"/>
      <c r="N206" s="35"/>
    </row>
    <row r="207" spans="2:14" x14ac:dyDescent="0.15">
      <c r="B207" s="35"/>
      <c r="C207" s="35"/>
      <c r="D207" s="35"/>
      <c r="E207" s="35"/>
      <c r="F207" s="35"/>
      <c r="J207" s="35"/>
      <c r="M207" s="35"/>
      <c r="N207" s="35"/>
    </row>
    <row r="208" spans="2:14" x14ac:dyDescent="0.15">
      <c r="B208" s="35"/>
      <c r="C208" s="35"/>
      <c r="D208" s="35"/>
      <c r="E208" s="35"/>
      <c r="F208" s="35"/>
      <c r="J208" s="35"/>
      <c r="M208" s="35"/>
      <c r="N208" s="35"/>
    </row>
    <row r="209" spans="2:14" x14ac:dyDescent="0.15">
      <c r="B209" s="35"/>
      <c r="C209" s="35"/>
      <c r="D209" s="35"/>
      <c r="E209" s="35"/>
      <c r="F209" s="35"/>
      <c r="J209" s="35"/>
      <c r="M209" s="35"/>
      <c r="N209" s="35"/>
    </row>
    <row r="210" spans="2:14" x14ac:dyDescent="0.15">
      <c r="B210" s="35"/>
      <c r="C210" s="35"/>
      <c r="D210" s="35"/>
      <c r="E210" s="35"/>
      <c r="F210" s="35"/>
      <c r="J210" s="35"/>
      <c r="M210" s="35"/>
      <c r="N210" s="35"/>
    </row>
    <row r="211" spans="2:14" x14ac:dyDescent="0.15">
      <c r="B211" s="35"/>
      <c r="C211" s="35"/>
      <c r="D211" s="35"/>
      <c r="E211" s="35"/>
      <c r="F211" s="35"/>
      <c r="J211" s="35"/>
      <c r="M211" s="35"/>
      <c r="N211" s="35"/>
    </row>
    <row r="212" spans="2:14" x14ac:dyDescent="0.15">
      <c r="B212" s="35"/>
      <c r="C212" s="35"/>
      <c r="D212" s="35"/>
      <c r="E212" s="35"/>
      <c r="F212" s="35"/>
      <c r="J212" s="35"/>
      <c r="M212" s="35"/>
      <c r="N212" s="35"/>
    </row>
    <row r="213" spans="2:14" x14ac:dyDescent="0.15">
      <c r="B213" s="35"/>
      <c r="C213" s="35"/>
      <c r="D213" s="35"/>
      <c r="E213" s="35"/>
      <c r="F213" s="35"/>
      <c r="J213" s="35"/>
      <c r="M213" s="35"/>
      <c r="N213" s="35"/>
    </row>
    <row r="214" spans="2:14" x14ac:dyDescent="0.15">
      <c r="B214" s="35"/>
      <c r="C214" s="35"/>
      <c r="D214" s="35"/>
      <c r="E214" s="35"/>
      <c r="F214" s="35"/>
      <c r="J214" s="35"/>
      <c r="M214" s="35"/>
      <c r="N214" s="35"/>
    </row>
    <row r="215" spans="2:14" x14ac:dyDescent="0.15">
      <c r="B215" s="35"/>
      <c r="C215" s="35"/>
      <c r="D215" s="35"/>
      <c r="E215" s="35"/>
      <c r="F215" s="35"/>
      <c r="J215" s="35"/>
      <c r="M215" s="35"/>
      <c r="N215" s="35"/>
    </row>
    <row r="216" spans="2:14" x14ac:dyDescent="0.15">
      <c r="B216" s="35"/>
      <c r="C216" s="35"/>
      <c r="D216" s="35"/>
      <c r="E216" s="35"/>
      <c r="F216" s="35"/>
      <c r="J216" s="35"/>
      <c r="M216" s="35"/>
      <c r="N216" s="35"/>
    </row>
    <row r="217" spans="2:14" x14ac:dyDescent="0.15">
      <c r="B217" s="35"/>
      <c r="C217" s="35"/>
      <c r="D217" s="35"/>
      <c r="E217" s="35"/>
      <c r="F217" s="35"/>
      <c r="J217" s="35"/>
      <c r="M217" s="35"/>
      <c r="N217" s="35"/>
    </row>
    <row r="218" spans="2:14" x14ac:dyDescent="0.15">
      <c r="B218" s="35"/>
      <c r="C218" s="35"/>
      <c r="D218" s="35"/>
      <c r="E218" s="35"/>
      <c r="F218" s="35"/>
      <c r="J218" s="35"/>
      <c r="M218" s="35"/>
      <c r="N218" s="35"/>
    </row>
    <row r="219" spans="2:14" x14ac:dyDescent="0.15">
      <c r="B219" s="35"/>
      <c r="C219" s="35"/>
      <c r="D219" s="35"/>
      <c r="E219" s="35"/>
      <c r="F219" s="35"/>
      <c r="J219" s="35"/>
      <c r="M219" s="35"/>
      <c r="N219" s="35"/>
    </row>
    <row r="220" spans="2:14" x14ac:dyDescent="0.15">
      <c r="B220" s="35"/>
      <c r="C220" s="35"/>
      <c r="D220" s="35"/>
      <c r="E220" s="35"/>
      <c r="F220" s="35"/>
      <c r="J220" s="35"/>
      <c r="M220" s="35"/>
      <c r="N220" s="35"/>
    </row>
    <row r="221" spans="2:14" x14ac:dyDescent="0.15">
      <c r="B221" s="35"/>
      <c r="C221" s="35"/>
      <c r="D221" s="35"/>
      <c r="E221" s="35"/>
      <c r="F221" s="35"/>
      <c r="J221" s="35"/>
      <c r="M221" s="35"/>
      <c r="N221" s="35"/>
    </row>
    <row r="222" spans="2:14" x14ac:dyDescent="0.15">
      <c r="B222" s="35"/>
      <c r="C222" s="35"/>
      <c r="D222" s="35"/>
      <c r="E222" s="35"/>
      <c r="F222" s="35"/>
      <c r="J222" s="35"/>
      <c r="M222" s="35"/>
      <c r="N222" s="35"/>
    </row>
    <row r="223" spans="2:14" x14ac:dyDescent="0.15">
      <c r="B223" s="35"/>
      <c r="C223" s="35"/>
      <c r="D223" s="35"/>
      <c r="E223" s="35"/>
      <c r="F223" s="35"/>
      <c r="J223" s="35"/>
      <c r="M223" s="35"/>
      <c r="N223" s="35"/>
    </row>
    <row r="224" spans="2:14" x14ac:dyDescent="0.15">
      <c r="B224" s="35"/>
      <c r="C224" s="35"/>
      <c r="D224" s="35"/>
      <c r="E224" s="35"/>
      <c r="F224" s="35"/>
      <c r="J224" s="35"/>
      <c r="M224" s="35"/>
      <c r="N224" s="35"/>
    </row>
    <row r="225" spans="2:14" x14ac:dyDescent="0.15">
      <c r="B225" s="35"/>
      <c r="C225" s="35"/>
      <c r="D225" s="35"/>
      <c r="E225" s="35"/>
      <c r="F225" s="35"/>
      <c r="J225" s="35"/>
      <c r="M225" s="35"/>
      <c r="N225" s="35"/>
    </row>
    <row r="226" spans="2:14" x14ac:dyDescent="0.15">
      <c r="B226" s="35"/>
      <c r="C226" s="35"/>
      <c r="D226" s="35"/>
      <c r="E226" s="35"/>
      <c r="F226" s="35"/>
      <c r="J226" s="35"/>
      <c r="M226" s="35"/>
      <c r="N226" s="35"/>
    </row>
    <row r="227" spans="2:14" x14ac:dyDescent="0.15">
      <c r="B227" s="35"/>
      <c r="C227" s="35"/>
      <c r="D227" s="35"/>
      <c r="E227" s="35"/>
      <c r="F227" s="35"/>
      <c r="J227" s="35"/>
      <c r="M227" s="35"/>
      <c r="N227" s="35"/>
    </row>
    <row r="228" spans="2:14" x14ac:dyDescent="0.15">
      <c r="B228" s="35"/>
      <c r="C228" s="35"/>
      <c r="D228" s="35"/>
      <c r="E228" s="35"/>
      <c r="F228" s="35"/>
      <c r="J228" s="35"/>
      <c r="M228" s="35"/>
      <c r="N228" s="35"/>
    </row>
    <row r="229" spans="2:14" x14ac:dyDescent="0.15">
      <c r="B229" s="35"/>
      <c r="C229" s="35"/>
      <c r="D229" s="35"/>
      <c r="E229" s="35"/>
      <c r="F229" s="35"/>
      <c r="J229" s="35"/>
      <c r="M229" s="35"/>
      <c r="N229" s="35"/>
    </row>
    <row r="230" spans="2:14" x14ac:dyDescent="0.15">
      <c r="B230" s="35"/>
      <c r="C230" s="35"/>
      <c r="D230" s="35"/>
      <c r="E230" s="35"/>
      <c r="F230" s="35"/>
      <c r="J230" s="35"/>
      <c r="M230" s="35"/>
      <c r="N230" s="35"/>
    </row>
    <row r="231" spans="2:14" x14ac:dyDescent="0.15">
      <c r="B231" s="35"/>
      <c r="C231" s="35"/>
      <c r="D231" s="35"/>
      <c r="E231" s="35"/>
      <c r="F231" s="35"/>
      <c r="J231" s="35"/>
      <c r="M231" s="35"/>
      <c r="N231" s="35"/>
    </row>
    <row r="232" spans="2:14" x14ac:dyDescent="0.15">
      <c r="B232" s="35"/>
      <c r="C232" s="35"/>
      <c r="D232" s="35"/>
      <c r="E232" s="35"/>
      <c r="F232" s="35"/>
      <c r="J232" s="35"/>
      <c r="M232" s="35"/>
      <c r="N232" s="35"/>
    </row>
    <row r="233" spans="2:14" x14ac:dyDescent="0.15">
      <c r="B233" s="35"/>
      <c r="C233" s="35"/>
      <c r="D233" s="35"/>
      <c r="E233" s="35"/>
      <c r="F233" s="35"/>
      <c r="J233" s="35"/>
      <c r="M233" s="35"/>
      <c r="N233" s="35"/>
    </row>
    <row r="234" spans="2:14" x14ac:dyDescent="0.15">
      <c r="B234" s="35"/>
      <c r="C234" s="35"/>
      <c r="D234" s="35"/>
      <c r="E234" s="35"/>
      <c r="F234" s="35"/>
      <c r="J234" s="35"/>
      <c r="M234" s="35"/>
      <c r="N234" s="35"/>
    </row>
    <row r="235" spans="2:14" x14ac:dyDescent="0.15">
      <c r="B235" s="35"/>
      <c r="C235" s="35"/>
      <c r="D235" s="35"/>
      <c r="E235" s="35"/>
      <c r="F235" s="35"/>
      <c r="J235" s="35"/>
      <c r="M235" s="35"/>
      <c r="N235" s="35"/>
    </row>
    <row r="236" spans="2:14" x14ac:dyDescent="0.15">
      <c r="B236" s="35"/>
      <c r="C236" s="35"/>
      <c r="D236" s="35"/>
      <c r="E236" s="35"/>
      <c r="F236" s="35"/>
      <c r="J236" s="35"/>
      <c r="M236" s="35"/>
      <c r="N236" s="35"/>
    </row>
    <row r="237" spans="2:14" x14ac:dyDescent="0.15">
      <c r="B237" s="35"/>
      <c r="C237" s="35"/>
      <c r="D237" s="35"/>
      <c r="E237" s="35"/>
      <c r="F237" s="35"/>
      <c r="J237" s="35"/>
      <c r="M237" s="35"/>
      <c r="N237" s="35"/>
    </row>
    <row r="238" spans="2:14" x14ac:dyDescent="0.15">
      <c r="B238" s="35"/>
      <c r="C238" s="35"/>
      <c r="D238" s="35"/>
      <c r="E238" s="35"/>
      <c r="F238" s="35"/>
      <c r="J238" s="35"/>
      <c r="M238" s="35"/>
      <c r="N238" s="35"/>
    </row>
    <row r="239" spans="2:14" x14ac:dyDescent="0.15">
      <c r="B239" s="35"/>
      <c r="C239" s="35"/>
      <c r="D239" s="35"/>
      <c r="E239" s="35"/>
      <c r="F239" s="35"/>
      <c r="J239" s="35"/>
      <c r="M239" s="35"/>
      <c r="N239" s="35"/>
    </row>
    <row r="240" spans="2:14" x14ac:dyDescent="0.15">
      <c r="B240" s="35"/>
      <c r="C240" s="35"/>
      <c r="D240" s="35"/>
      <c r="E240" s="35"/>
      <c r="F240" s="35"/>
      <c r="J240" s="35"/>
      <c r="M240" s="35"/>
      <c r="N240" s="35"/>
    </row>
    <row r="241" spans="2:14" x14ac:dyDescent="0.15">
      <c r="B241" s="35"/>
      <c r="C241" s="35"/>
      <c r="D241" s="35"/>
      <c r="E241" s="35"/>
      <c r="F241" s="35"/>
      <c r="J241" s="35"/>
      <c r="M241" s="35"/>
      <c r="N241" s="35"/>
    </row>
    <row r="242" spans="2:14" x14ac:dyDescent="0.15">
      <c r="B242" s="35"/>
      <c r="C242" s="35"/>
      <c r="D242" s="35"/>
      <c r="E242" s="35"/>
      <c r="F242" s="35"/>
      <c r="J242" s="35"/>
      <c r="M242" s="35"/>
      <c r="N242" s="35"/>
    </row>
    <row r="243" spans="2:14" x14ac:dyDescent="0.15">
      <c r="B243" s="35"/>
      <c r="C243" s="35"/>
      <c r="D243" s="35"/>
      <c r="E243" s="35"/>
      <c r="F243" s="35"/>
      <c r="J243" s="35"/>
      <c r="M243" s="35"/>
      <c r="N243" s="35"/>
    </row>
    <row r="244" spans="2:14" x14ac:dyDescent="0.15">
      <c r="B244" s="35"/>
      <c r="C244" s="35"/>
      <c r="D244" s="35"/>
      <c r="E244" s="35"/>
      <c r="F244" s="35"/>
      <c r="J244" s="35"/>
      <c r="M244" s="35"/>
      <c r="N244" s="35"/>
    </row>
    <row r="245" spans="2:14" x14ac:dyDescent="0.15">
      <c r="B245" s="35"/>
      <c r="C245" s="35"/>
      <c r="D245" s="35"/>
      <c r="E245" s="35"/>
      <c r="F245" s="35"/>
      <c r="J245" s="35"/>
      <c r="M245" s="35"/>
      <c r="N245" s="35"/>
    </row>
    <row r="246" spans="2:14" x14ac:dyDescent="0.15">
      <c r="B246" s="35"/>
      <c r="C246" s="35"/>
      <c r="D246" s="35"/>
      <c r="E246" s="35"/>
      <c r="F246" s="35"/>
      <c r="J246" s="35"/>
      <c r="M246" s="35"/>
      <c r="N246" s="35"/>
    </row>
    <row r="247" spans="2:14" x14ac:dyDescent="0.15">
      <c r="B247" s="35"/>
      <c r="C247" s="35"/>
      <c r="D247" s="35"/>
      <c r="E247" s="35"/>
      <c r="F247" s="35"/>
      <c r="J247" s="35"/>
      <c r="M247" s="35"/>
      <c r="N247" s="35"/>
    </row>
    <row r="248" spans="2:14" x14ac:dyDescent="0.15">
      <c r="B248" s="35"/>
      <c r="C248" s="35"/>
      <c r="D248" s="35"/>
      <c r="E248" s="35"/>
      <c r="F248" s="35"/>
      <c r="J248" s="35"/>
      <c r="M248" s="35"/>
      <c r="N248" s="35"/>
    </row>
    <row r="249" spans="2:14" x14ac:dyDescent="0.15">
      <c r="B249" s="35"/>
      <c r="C249" s="35"/>
      <c r="D249" s="35"/>
      <c r="E249" s="35"/>
      <c r="F249" s="35"/>
      <c r="J249" s="35"/>
      <c r="M249" s="35"/>
      <c r="N249" s="35"/>
    </row>
    <row r="250" spans="2:14" x14ac:dyDescent="0.15">
      <c r="B250" s="35"/>
      <c r="C250" s="35"/>
      <c r="D250" s="35"/>
      <c r="E250" s="35"/>
      <c r="F250" s="35"/>
      <c r="J250" s="35"/>
      <c r="M250" s="35"/>
      <c r="N250" s="35"/>
    </row>
    <row r="251" spans="2:14" x14ac:dyDescent="0.15">
      <c r="B251" s="35"/>
      <c r="C251" s="35"/>
      <c r="D251" s="35"/>
      <c r="E251" s="35"/>
      <c r="F251" s="35"/>
      <c r="J251" s="35"/>
      <c r="M251" s="35"/>
      <c r="N251" s="35"/>
    </row>
    <row r="252" spans="2:14" x14ac:dyDescent="0.15">
      <c r="B252" s="35"/>
      <c r="C252" s="35"/>
      <c r="D252" s="35"/>
      <c r="E252" s="35"/>
      <c r="F252" s="35"/>
      <c r="J252" s="35"/>
      <c r="M252" s="35"/>
      <c r="N252" s="35"/>
    </row>
    <row r="253" spans="2:14" x14ac:dyDescent="0.15">
      <c r="B253" s="35"/>
      <c r="C253" s="35"/>
      <c r="D253" s="35"/>
      <c r="E253" s="35"/>
      <c r="F253" s="35"/>
      <c r="J253" s="35"/>
      <c r="M253" s="35"/>
      <c r="N253" s="35"/>
    </row>
    <row r="254" spans="2:14" x14ac:dyDescent="0.15">
      <c r="B254" s="35"/>
      <c r="C254" s="35"/>
      <c r="D254" s="35"/>
      <c r="E254" s="35"/>
      <c r="F254" s="35"/>
      <c r="J254" s="35"/>
      <c r="M254" s="35"/>
      <c r="N254" s="35"/>
    </row>
    <row r="255" spans="2:14" x14ac:dyDescent="0.15">
      <c r="B255" s="35"/>
      <c r="C255" s="35"/>
      <c r="D255" s="35"/>
      <c r="E255" s="35"/>
      <c r="F255" s="35"/>
      <c r="J255" s="35"/>
      <c r="M255" s="35"/>
      <c r="N255" s="35"/>
    </row>
    <row r="256" spans="2:14" x14ac:dyDescent="0.15">
      <c r="B256" s="35"/>
      <c r="C256" s="35"/>
      <c r="D256" s="35"/>
      <c r="E256" s="35"/>
      <c r="F256" s="35"/>
      <c r="J256" s="35"/>
      <c r="M256" s="35"/>
      <c r="N256" s="35"/>
    </row>
    <row r="257" spans="2:14" x14ac:dyDescent="0.15">
      <c r="B257" s="35"/>
      <c r="C257" s="35"/>
      <c r="D257" s="35"/>
      <c r="E257" s="35"/>
      <c r="F257" s="35"/>
      <c r="J257" s="35"/>
      <c r="M257" s="35"/>
      <c r="N257" s="35"/>
    </row>
    <row r="258" spans="2:14" x14ac:dyDescent="0.15">
      <c r="B258" s="35"/>
      <c r="C258" s="35"/>
      <c r="D258" s="35"/>
      <c r="E258" s="35"/>
      <c r="F258" s="35"/>
      <c r="J258" s="35"/>
      <c r="M258" s="35"/>
      <c r="N258" s="35"/>
    </row>
    <row r="259" spans="2:14" x14ac:dyDescent="0.15">
      <c r="B259" s="35"/>
      <c r="C259" s="35"/>
      <c r="D259" s="35"/>
      <c r="E259" s="35"/>
      <c r="F259" s="35"/>
      <c r="J259" s="35"/>
      <c r="M259" s="35"/>
      <c r="N259" s="35"/>
    </row>
    <row r="260" spans="2:14" x14ac:dyDescent="0.15">
      <c r="B260" s="35"/>
      <c r="C260" s="35"/>
      <c r="D260" s="35"/>
      <c r="E260" s="35"/>
      <c r="F260" s="35"/>
      <c r="J260" s="35"/>
      <c r="M260" s="35"/>
      <c r="N260" s="35"/>
    </row>
    <row r="261" spans="2:14" x14ac:dyDescent="0.15">
      <c r="B261" s="35"/>
      <c r="C261" s="35"/>
      <c r="D261" s="35"/>
      <c r="E261" s="35"/>
      <c r="F261" s="35"/>
      <c r="J261" s="35"/>
      <c r="M261" s="35"/>
      <c r="N261" s="35"/>
    </row>
    <row r="262" spans="2:14" x14ac:dyDescent="0.15">
      <c r="B262" s="35"/>
      <c r="C262" s="35"/>
      <c r="D262" s="35"/>
      <c r="E262" s="35"/>
      <c r="F262" s="35"/>
      <c r="J262" s="35"/>
      <c r="M262" s="35"/>
      <c r="N262" s="35"/>
    </row>
    <row r="263" spans="2:14" x14ac:dyDescent="0.15">
      <c r="B263" s="35"/>
      <c r="C263" s="35"/>
      <c r="D263" s="35"/>
      <c r="E263" s="35"/>
      <c r="F263" s="35"/>
      <c r="J263" s="35"/>
      <c r="M263" s="35"/>
      <c r="N263" s="35"/>
    </row>
    <row r="264" spans="2:14" x14ac:dyDescent="0.15">
      <c r="B264" s="35"/>
      <c r="C264" s="35"/>
      <c r="D264" s="35"/>
      <c r="E264" s="35"/>
      <c r="F264" s="35"/>
      <c r="J264" s="35"/>
      <c r="M264" s="35"/>
      <c r="N264" s="35"/>
    </row>
    <row r="265" spans="2:14" x14ac:dyDescent="0.15">
      <c r="B265" s="35"/>
      <c r="C265" s="35"/>
      <c r="D265" s="35"/>
      <c r="E265" s="35"/>
      <c r="F265" s="35"/>
      <c r="J265" s="35"/>
      <c r="M265" s="35"/>
      <c r="N265" s="35"/>
    </row>
    <row r="266" spans="2:14" x14ac:dyDescent="0.15">
      <c r="B266" s="35"/>
      <c r="C266" s="35"/>
      <c r="D266" s="35"/>
      <c r="E266" s="35"/>
      <c r="F266" s="35"/>
      <c r="J266" s="35"/>
      <c r="M266" s="35"/>
      <c r="N266" s="35"/>
    </row>
    <row r="267" spans="2:14" x14ac:dyDescent="0.15">
      <c r="B267" s="35"/>
      <c r="C267" s="35"/>
      <c r="D267" s="35"/>
      <c r="E267" s="35"/>
      <c r="F267" s="35"/>
      <c r="J267" s="35"/>
      <c r="M267" s="35"/>
      <c r="N267" s="35"/>
    </row>
    <row r="268" spans="2:14" x14ac:dyDescent="0.15">
      <c r="B268" s="35"/>
      <c r="C268" s="35"/>
      <c r="D268" s="35"/>
      <c r="E268" s="35"/>
      <c r="F268" s="35"/>
      <c r="J268" s="35"/>
      <c r="M268" s="35"/>
      <c r="N268" s="35"/>
    </row>
    <row r="269" spans="2:14" x14ac:dyDescent="0.15">
      <c r="B269" s="35"/>
      <c r="C269" s="35"/>
      <c r="D269" s="35"/>
      <c r="E269" s="35"/>
      <c r="F269" s="35"/>
      <c r="J269" s="35"/>
      <c r="M269" s="35"/>
      <c r="N269" s="35"/>
    </row>
    <row r="270" spans="2:14" x14ac:dyDescent="0.15">
      <c r="B270" s="35"/>
      <c r="C270" s="35"/>
      <c r="D270" s="35"/>
      <c r="E270" s="35"/>
      <c r="F270" s="35"/>
      <c r="J270" s="35"/>
      <c r="M270" s="35"/>
      <c r="N270" s="35"/>
    </row>
    <row r="271" spans="2:14" x14ac:dyDescent="0.15">
      <c r="B271" s="35"/>
      <c r="C271" s="35"/>
      <c r="D271" s="35"/>
      <c r="E271" s="35"/>
      <c r="F271" s="35"/>
      <c r="J271" s="35"/>
      <c r="M271" s="35"/>
      <c r="N271" s="35"/>
    </row>
    <row r="272" spans="2:14" x14ac:dyDescent="0.15">
      <c r="B272" s="35"/>
      <c r="C272" s="35"/>
      <c r="D272" s="35"/>
      <c r="E272" s="35"/>
      <c r="F272" s="35"/>
      <c r="J272" s="35"/>
      <c r="M272" s="35"/>
      <c r="N272" s="35"/>
    </row>
    <row r="273" spans="2:14" x14ac:dyDescent="0.15">
      <c r="B273" s="35"/>
      <c r="C273" s="35"/>
      <c r="D273" s="35"/>
      <c r="E273" s="35"/>
      <c r="F273" s="35"/>
      <c r="J273" s="35"/>
      <c r="M273" s="35"/>
      <c r="N273" s="35"/>
    </row>
    <row r="274" spans="2:14" x14ac:dyDescent="0.15">
      <c r="B274" s="35"/>
      <c r="C274" s="35"/>
      <c r="D274" s="35"/>
      <c r="E274" s="35"/>
      <c r="F274" s="35"/>
      <c r="J274" s="35"/>
      <c r="M274" s="35"/>
      <c r="N274" s="35"/>
    </row>
    <row r="275" spans="2:14" x14ac:dyDescent="0.15">
      <c r="B275" s="35"/>
      <c r="C275" s="35"/>
      <c r="D275" s="35"/>
      <c r="E275" s="35"/>
      <c r="F275" s="35"/>
      <c r="J275" s="35"/>
      <c r="M275" s="35"/>
      <c r="N275" s="35"/>
    </row>
    <row r="276" spans="2:14" x14ac:dyDescent="0.15">
      <c r="B276" s="35"/>
      <c r="C276" s="35"/>
      <c r="D276" s="35"/>
      <c r="E276" s="35"/>
      <c r="F276" s="35"/>
      <c r="J276" s="35"/>
      <c r="M276" s="35"/>
      <c r="N276" s="35"/>
    </row>
    <row r="277" spans="2:14" x14ac:dyDescent="0.15">
      <c r="B277" s="35"/>
      <c r="C277" s="35"/>
      <c r="D277" s="35"/>
      <c r="E277" s="35"/>
      <c r="F277" s="35"/>
      <c r="J277" s="35"/>
      <c r="M277" s="35"/>
      <c r="N277" s="35"/>
    </row>
    <row r="278" spans="2:14" x14ac:dyDescent="0.15">
      <c r="B278" s="35"/>
      <c r="C278" s="35"/>
      <c r="D278" s="35"/>
      <c r="E278" s="35"/>
      <c r="F278" s="35"/>
      <c r="J278" s="35"/>
      <c r="M278" s="35"/>
      <c r="N278" s="3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abSelected="1" zoomScale="84" workbookViewId="0">
      <selection activeCell="M30" sqref="M30"/>
    </sheetView>
  </sheetViews>
  <sheetFormatPr baseColWidth="10" defaultRowHeight="14" x14ac:dyDescent="0.15"/>
  <cols>
    <col min="3" max="3" width="11.6640625" customWidth="1"/>
  </cols>
  <sheetData>
    <row r="2" spans="1:4" x14ac:dyDescent="0.15">
      <c r="A2" s="72" t="s">
        <v>216</v>
      </c>
      <c r="B2" s="64" t="s">
        <v>218</v>
      </c>
      <c r="C2" s="64" t="s">
        <v>211</v>
      </c>
      <c r="D2" s="36" t="s">
        <v>217</v>
      </c>
    </row>
    <row r="3" spans="1:4" x14ac:dyDescent="0.15">
      <c r="A3" s="71">
        <v>4</v>
      </c>
      <c r="B3" s="70">
        <v>3.0571428571428574</v>
      </c>
      <c r="C3" s="35">
        <v>3.9742857142857141E-3</v>
      </c>
      <c r="D3" s="73">
        <f>B3-C3</f>
        <v>3.0531685714285715</v>
      </c>
    </row>
    <row r="4" spans="1:4" x14ac:dyDescent="0.15">
      <c r="A4" s="67">
        <v>8</v>
      </c>
      <c r="B4" s="70">
        <v>9.0628571428571423</v>
      </c>
      <c r="C4" s="35">
        <v>0.18216342857142856</v>
      </c>
      <c r="D4" s="73">
        <f t="shared" ref="D4:D15" si="0">B4-C4</f>
        <v>8.8806937142857141</v>
      </c>
    </row>
    <row r="5" spans="1:4" x14ac:dyDescent="0.15">
      <c r="A5" s="67">
        <v>12</v>
      </c>
      <c r="B5" s="70">
        <v>20.448571428571427</v>
      </c>
      <c r="C5" s="35">
        <v>2.4804117142857143</v>
      </c>
      <c r="D5" s="73">
        <f t="shared" si="0"/>
        <v>17.968159714285711</v>
      </c>
    </row>
    <row r="6" spans="1:4" x14ac:dyDescent="0.15">
      <c r="A6" s="67">
        <v>16</v>
      </c>
      <c r="B6" s="70">
        <v>37.945714285714281</v>
      </c>
      <c r="C6" s="35">
        <v>5.0050397142857133</v>
      </c>
      <c r="D6" s="73">
        <f t="shared" si="0"/>
        <v>32.940674571428566</v>
      </c>
    </row>
    <row r="7" spans="1:4" x14ac:dyDescent="0.15">
      <c r="A7" s="71">
        <v>20</v>
      </c>
      <c r="B7" s="70">
        <v>48.737142857142857</v>
      </c>
      <c r="C7" s="35">
        <v>17.535623999999999</v>
      </c>
      <c r="D7" s="73">
        <f t="shared" si="0"/>
        <v>31.201518857142858</v>
      </c>
    </row>
    <row r="8" spans="1:4" x14ac:dyDescent="0.15">
      <c r="A8" s="71">
        <v>24</v>
      </c>
      <c r="B8" s="70">
        <v>60.931428571428576</v>
      </c>
      <c r="C8" s="35">
        <v>27.023088571428573</v>
      </c>
      <c r="D8" s="73">
        <f t="shared" si="0"/>
        <v>33.908340000000003</v>
      </c>
    </row>
    <row r="9" spans="1:4" x14ac:dyDescent="0.15">
      <c r="A9" s="71">
        <v>28</v>
      </c>
      <c r="B9" s="70">
        <v>68.457142857142856</v>
      </c>
      <c r="C9" s="35">
        <v>35.645634285714287</v>
      </c>
      <c r="D9" s="73">
        <f t="shared" si="0"/>
        <v>32.811508571428568</v>
      </c>
    </row>
    <row r="10" spans="1:4" x14ac:dyDescent="0.15">
      <c r="A10" s="71">
        <v>32</v>
      </c>
      <c r="B10" s="70">
        <v>76.55714285714285</v>
      </c>
      <c r="C10" s="35">
        <v>45.176369999999991</v>
      </c>
      <c r="D10" s="73">
        <f t="shared" si="0"/>
        <v>31.380772857142858</v>
      </c>
    </row>
    <row r="11" spans="1:4" x14ac:dyDescent="0.15">
      <c r="A11" s="71">
        <v>36</v>
      </c>
      <c r="B11" s="70">
        <v>85.8</v>
      </c>
      <c r="C11" s="35">
        <v>52.638300000000001</v>
      </c>
      <c r="D11" s="73">
        <f t="shared" si="0"/>
        <v>33.161699999999996</v>
      </c>
    </row>
    <row r="12" spans="1:4" x14ac:dyDescent="0.15">
      <c r="A12" s="71">
        <v>40</v>
      </c>
      <c r="B12" s="70">
        <v>89.765714285714282</v>
      </c>
      <c r="C12" s="35">
        <v>56.678071999999993</v>
      </c>
      <c r="D12" s="73">
        <f t="shared" si="0"/>
        <v>33.087642285714288</v>
      </c>
    </row>
    <row r="13" spans="1:4" x14ac:dyDescent="0.15">
      <c r="A13" s="71">
        <v>44</v>
      </c>
      <c r="B13" s="70">
        <v>96.291428571428568</v>
      </c>
      <c r="C13" s="35">
        <v>62.830157142857139</v>
      </c>
      <c r="D13" s="73">
        <f t="shared" si="0"/>
        <v>33.461271428571429</v>
      </c>
    </row>
    <row r="14" spans="1:4" x14ac:dyDescent="0.15">
      <c r="A14" s="71">
        <v>48</v>
      </c>
      <c r="B14" s="70">
        <v>96.69714285714285</v>
      </c>
      <c r="C14" s="35">
        <v>68.065118857142849</v>
      </c>
      <c r="D14" s="73">
        <f t="shared" si="0"/>
        <v>28.632024000000001</v>
      </c>
    </row>
    <row r="15" spans="1:4" x14ac:dyDescent="0.15">
      <c r="A15" s="71">
        <v>52</v>
      </c>
      <c r="B15" s="70">
        <v>100.44857142857143</v>
      </c>
      <c r="C15" s="35">
        <v>71.549517428571434</v>
      </c>
      <c r="D15" s="73">
        <f t="shared" si="0"/>
        <v>28.899053999999992</v>
      </c>
    </row>
    <row r="17" spans="1:8" x14ac:dyDescent="0.15">
      <c r="A17" s="72" t="s">
        <v>216</v>
      </c>
      <c r="B17" s="64" t="s">
        <v>219</v>
      </c>
      <c r="G17" s="62" t="s">
        <v>189</v>
      </c>
      <c r="H17" t="s">
        <v>209</v>
      </c>
    </row>
    <row r="18" spans="1:8" x14ac:dyDescent="0.15">
      <c r="A18" s="71">
        <v>1</v>
      </c>
      <c r="B18" s="77">
        <v>0</v>
      </c>
      <c r="C18" s="79">
        <v>2</v>
      </c>
      <c r="D18" s="81">
        <f>AVERAGE(B18:B19)</f>
        <v>0.09</v>
      </c>
      <c r="E18" s="35">
        <v>3.9742857142857141E-3</v>
      </c>
      <c r="F18" s="16">
        <f>E18-E17</f>
        <v>3.9742857142857141E-3</v>
      </c>
      <c r="G18" s="63" t="s">
        <v>106</v>
      </c>
      <c r="H18" s="76">
        <v>-0.17999999999999794</v>
      </c>
    </row>
    <row r="19" spans="1:8" x14ac:dyDescent="0.15">
      <c r="A19" s="67">
        <v>3</v>
      </c>
      <c r="B19" s="77">
        <v>0.18</v>
      </c>
      <c r="C19" s="79">
        <v>6</v>
      </c>
      <c r="D19" s="81">
        <f>AVERAGE(B20:B21)</f>
        <v>2.4502289926054779</v>
      </c>
      <c r="E19" s="35">
        <v>0.18216342857142856</v>
      </c>
      <c r="F19">
        <f>E19-E18</f>
        <v>0.17818914285714285</v>
      </c>
      <c r="G19" s="63" t="s">
        <v>107</v>
      </c>
      <c r="H19" s="76">
        <v>0.17999999999999794</v>
      </c>
    </row>
    <row r="20" spans="1:8" x14ac:dyDescent="0.15">
      <c r="A20" s="67">
        <v>5</v>
      </c>
      <c r="B20" s="77">
        <f>AVERAGE(H20:H21)</f>
        <v>3.0600000000000014</v>
      </c>
      <c r="C20" s="80">
        <f>C19+4</f>
        <v>10</v>
      </c>
      <c r="D20" s="81">
        <f>AVERAGE(B22:B23)</f>
        <v>5.4646858242679208</v>
      </c>
      <c r="E20" s="35">
        <v>2.4804117142857143</v>
      </c>
      <c r="F20" s="16">
        <f t="shared" ref="F20:F30" si="1">E20-E19</f>
        <v>2.2982482857142856</v>
      </c>
      <c r="G20" s="63" t="s">
        <v>108</v>
      </c>
      <c r="H20" s="76">
        <v>1.980000000000004</v>
      </c>
    </row>
    <row r="21" spans="1:8" x14ac:dyDescent="0.15">
      <c r="A21" s="67">
        <v>7</v>
      </c>
      <c r="B21" s="77">
        <f>AVERAGE(H22:H23)</f>
        <v>1.8404579852109539</v>
      </c>
      <c r="C21" s="80">
        <f t="shared" ref="C21:C44" si="2">C20+4</f>
        <v>14</v>
      </c>
      <c r="D21" s="81">
        <f>AVERAGE(B24:B25)</f>
        <v>6.2813276567335494</v>
      </c>
      <c r="E21" s="35">
        <v>5.0050397142857133</v>
      </c>
      <c r="F21" s="16">
        <f t="shared" si="1"/>
        <v>2.524627999999999</v>
      </c>
      <c r="G21" s="63" t="s">
        <v>109</v>
      </c>
      <c r="H21" s="76">
        <v>4.1399999999999988</v>
      </c>
    </row>
    <row r="22" spans="1:8" x14ac:dyDescent="0.15">
      <c r="A22" s="71">
        <v>9</v>
      </c>
      <c r="B22" s="77">
        <f>AVERAGE(H24:H25)</f>
        <v>4.5860521900076376</v>
      </c>
      <c r="C22" s="80">
        <f t="shared" si="2"/>
        <v>18</v>
      </c>
      <c r="D22" s="81">
        <f>AVERAGE(B26:B27)</f>
        <v>8.4761453261161517</v>
      </c>
      <c r="E22" s="35">
        <v>17.535623999999999</v>
      </c>
      <c r="F22" s="16">
        <f t="shared" si="1"/>
        <v>12.530584285714285</v>
      </c>
      <c r="G22" s="63" t="s">
        <v>110</v>
      </c>
      <c r="H22" s="76">
        <v>2.3400000000000016</v>
      </c>
    </row>
    <row r="23" spans="1:8" x14ac:dyDescent="0.15">
      <c r="A23" s="71">
        <v>11</v>
      </c>
      <c r="B23" s="78">
        <v>6.343319458528204</v>
      </c>
      <c r="C23" s="80">
        <f t="shared" si="2"/>
        <v>22</v>
      </c>
      <c r="D23" s="81">
        <f>AVERAGE(B28:B29)</f>
        <v>7.1440716711088355</v>
      </c>
      <c r="E23" s="35">
        <v>27.023088571428573</v>
      </c>
      <c r="F23" s="16">
        <f t="shared" si="1"/>
        <v>9.4874645714285748</v>
      </c>
      <c r="G23" s="63" t="s">
        <v>98</v>
      </c>
      <c r="H23" s="76">
        <v>1.340915970421906</v>
      </c>
    </row>
    <row r="24" spans="1:8" x14ac:dyDescent="0.15">
      <c r="A24" s="71">
        <v>13</v>
      </c>
      <c r="B24" s="78">
        <v>4.5247251145131226</v>
      </c>
      <c r="C24" s="80">
        <f t="shared" si="2"/>
        <v>26</v>
      </c>
      <c r="D24" s="81">
        <f>AVERAGE(B30:B31)</f>
        <v>6.4112198560123996</v>
      </c>
      <c r="E24" s="35">
        <v>35.645634285714287</v>
      </c>
      <c r="F24" s="16">
        <f t="shared" si="1"/>
        <v>8.6225457142857138</v>
      </c>
      <c r="G24" s="63" t="s">
        <v>99</v>
      </c>
      <c r="H24" s="76">
        <v>3.3980613379945974</v>
      </c>
    </row>
    <row r="25" spans="1:8" x14ac:dyDescent="0.15">
      <c r="A25" s="71">
        <v>15</v>
      </c>
      <c r="B25" s="77">
        <f>AVERAGE(H28:H29)</f>
        <v>8.0379301989539762</v>
      </c>
      <c r="C25" s="80">
        <f t="shared" si="2"/>
        <v>30</v>
      </c>
      <c r="D25" s="81">
        <f>AVERAGE(B32:B33)</f>
        <v>5.1954343047358007</v>
      </c>
      <c r="E25" s="35">
        <v>45.176369999999991</v>
      </c>
      <c r="F25" s="16">
        <f t="shared" si="1"/>
        <v>9.5307357142857043</v>
      </c>
      <c r="G25" s="63" t="s">
        <v>104</v>
      </c>
      <c r="H25" s="76">
        <v>5.7740430420206783</v>
      </c>
    </row>
    <row r="26" spans="1:8" x14ac:dyDescent="0.15">
      <c r="A26" s="71">
        <v>17</v>
      </c>
      <c r="B26" s="77">
        <f>AVERAGE(H30:H31)</f>
        <v>8.7430748945503876</v>
      </c>
      <c r="C26" s="80">
        <f t="shared" si="2"/>
        <v>34</v>
      </c>
      <c r="D26" s="81">
        <f>AVERAGE(B34:B35)</f>
        <v>5.8585374019652745</v>
      </c>
      <c r="E26" s="35">
        <v>52.638300000000001</v>
      </c>
      <c r="F26" s="16">
        <f t="shared" si="1"/>
        <v>7.4619300000000095</v>
      </c>
      <c r="G26" s="63" t="s">
        <v>186</v>
      </c>
      <c r="H26" s="76">
        <v>6.343319458528204</v>
      </c>
    </row>
    <row r="27" spans="1:8" x14ac:dyDescent="0.15">
      <c r="A27" s="71">
        <v>19</v>
      </c>
      <c r="B27" s="78">
        <v>8.2092157576819158</v>
      </c>
      <c r="C27" s="80">
        <f t="shared" si="2"/>
        <v>38</v>
      </c>
      <c r="D27" s="81">
        <f>AVERAGE(B36:B37)</f>
        <v>3.8099802285818889</v>
      </c>
      <c r="E27" s="35">
        <v>56.678071999999993</v>
      </c>
      <c r="F27" s="16">
        <f t="shared" si="1"/>
        <v>4.0397719999999921</v>
      </c>
      <c r="G27" s="63" t="s">
        <v>187</v>
      </c>
      <c r="H27" s="76">
        <v>4.5247251145131226</v>
      </c>
    </row>
    <row r="28" spans="1:8" x14ac:dyDescent="0.15">
      <c r="A28" s="71">
        <v>21</v>
      </c>
      <c r="B28" s="77">
        <f>AVERAGE(H33:H34)</f>
        <v>7.1204272502805512</v>
      </c>
      <c r="C28" s="80">
        <f t="shared" si="2"/>
        <v>42</v>
      </c>
      <c r="D28" s="81">
        <f>AVERAGE(B38:B39)</f>
        <v>3.6156153808558411</v>
      </c>
      <c r="E28" s="35">
        <v>62.830157142857139</v>
      </c>
      <c r="F28" s="16">
        <f t="shared" si="1"/>
        <v>6.1520851428571461</v>
      </c>
      <c r="G28" s="63" t="s">
        <v>100</v>
      </c>
      <c r="H28" s="76">
        <v>8.8269921274093619</v>
      </c>
    </row>
    <row r="29" spans="1:8" x14ac:dyDescent="0.15">
      <c r="A29" s="71">
        <v>23</v>
      </c>
      <c r="B29" s="77">
        <f>AVERAGE(H34:H35)</f>
        <v>7.1677160919371197</v>
      </c>
      <c r="C29" s="80">
        <f t="shared" si="2"/>
        <v>46</v>
      </c>
      <c r="D29" s="81">
        <f>AVERAGE(B40:B41)</f>
        <v>5.3755446230869541</v>
      </c>
      <c r="E29" s="35">
        <v>68.065118857142849</v>
      </c>
      <c r="F29" s="16">
        <f t="shared" si="1"/>
        <v>5.2349617142857099</v>
      </c>
      <c r="G29" s="63" t="s">
        <v>162</v>
      </c>
      <c r="H29" s="76">
        <v>7.2488682704985905</v>
      </c>
    </row>
    <row r="30" spans="1:8" x14ac:dyDescent="0.15">
      <c r="A30" s="71">
        <v>25</v>
      </c>
      <c r="B30" s="77">
        <f>AVERAGE(H36:H37)</f>
        <v>5.1107482232947614</v>
      </c>
      <c r="C30" s="80">
        <f t="shared" si="2"/>
        <v>50</v>
      </c>
      <c r="D30" s="81">
        <f>AVERAGE(B42:B43)</f>
        <v>4.6663071391021704</v>
      </c>
      <c r="E30" s="35">
        <v>71.549517428571434</v>
      </c>
      <c r="F30" s="16">
        <f t="shared" si="1"/>
        <v>3.484398571428585</v>
      </c>
      <c r="G30" s="63" t="s">
        <v>163</v>
      </c>
      <c r="H30" s="76">
        <v>9.0100585976778547</v>
      </c>
    </row>
    <row r="31" spans="1:8" x14ac:dyDescent="0.15">
      <c r="A31" s="75">
        <v>27</v>
      </c>
      <c r="B31" s="78">
        <f>AVERAGE(H38:H39)</f>
        <v>7.711691488730037</v>
      </c>
      <c r="C31" s="16"/>
      <c r="D31" s="81"/>
      <c r="G31" s="63" t="s">
        <v>164</v>
      </c>
      <c r="H31" s="76">
        <v>8.4760911914229204</v>
      </c>
    </row>
    <row r="32" spans="1:8" x14ac:dyDescent="0.15">
      <c r="A32" s="75">
        <v>29</v>
      </c>
      <c r="B32" s="78">
        <f>AVERAGE(H40:H41)</f>
        <v>5.561165051940808</v>
      </c>
      <c r="C32" s="79">
        <v>2</v>
      </c>
      <c r="D32" s="83">
        <f>F18/D18/4*100</f>
        <v>1.103968253968254</v>
      </c>
      <c r="G32" s="63" t="s">
        <v>188</v>
      </c>
      <c r="H32" s="76">
        <v>8.2092157576819158</v>
      </c>
    </row>
    <row r="33" spans="1:8" x14ac:dyDescent="0.15">
      <c r="A33" s="75">
        <v>31</v>
      </c>
      <c r="B33" s="78">
        <f>AVERAGE(H41:H42)</f>
        <v>4.8297035575307934</v>
      </c>
      <c r="C33" s="79">
        <v>6</v>
      </c>
      <c r="D33" s="83">
        <f t="shared" ref="D33:D44" si="3">F19/D19/4*100</f>
        <v>1.8180866298098883</v>
      </c>
      <c r="G33" s="63" t="s">
        <v>165</v>
      </c>
      <c r="H33" s="76">
        <v>7.3782524619433225</v>
      </c>
    </row>
    <row r="34" spans="1:8" x14ac:dyDescent="0.15">
      <c r="A34" s="75">
        <v>33</v>
      </c>
      <c r="B34" s="78">
        <f>AVERAGE(H43:H44)</f>
        <v>6.3805608691470717</v>
      </c>
      <c r="C34" s="80">
        <f>C33+4</f>
        <v>10</v>
      </c>
      <c r="D34" s="83">
        <f t="shared" si="3"/>
        <v>10.514091567295964</v>
      </c>
      <c r="G34" s="63" t="s">
        <v>166</v>
      </c>
      <c r="H34" s="76">
        <v>6.8626020386177791</v>
      </c>
    </row>
    <row r="35" spans="1:8" x14ac:dyDescent="0.15">
      <c r="A35" s="75">
        <v>35</v>
      </c>
      <c r="B35" s="78">
        <f>AVERAGE(H45:H46)</f>
        <v>5.3365139347834774</v>
      </c>
      <c r="C35" s="80">
        <f t="shared" si="2"/>
        <v>14</v>
      </c>
      <c r="D35" s="83">
        <f t="shared" si="3"/>
        <v>10.048146418908793</v>
      </c>
      <c r="G35" s="63" t="s">
        <v>167</v>
      </c>
      <c r="H35" s="76">
        <v>7.4728301452564612</v>
      </c>
    </row>
    <row r="36" spans="1:8" x14ac:dyDescent="0.15">
      <c r="A36" s="75">
        <v>37</v>
      </c>
      <c r="B36" s="78">
        <f>AVERAGE(H47:H48)</f>
        <v>3.2394046752204155</v>
      </c>
      <c r="C36" s="80">
        <f t="shared" si="2"/>
        <v>18</v>
      </c>
      <c r="D36" s="83">
        <f t="shared" si="3"/>
        <v>36.958380854755575</v>
      </c>
      <c r="G36" s="63" t="s">
        <v>168</v>
      </c>
      <c r="H36" s="76">
        <v>5.9539583850486677</v>
      </c>
    </row>
    <row r="37" spans="1:8" x14ac:dyDescent="0.15">
      <c r="A37" s="75">
        <v>39</v>
      </c>
      <c r="B37" s="78">
        <f>AVERAGE(H49:H50)</f>
        <v>4.3805557819433618</v>
      </c>
      <c r="C37" s="80">
        <f t="shared" si="2"/>
        <v>22</v>
      </c>
      <c r="D37" s="83">
        <f t="shared" si="3"/>
        <v>33.200480790935359</v>
      </c>
      <c r="G37" s="63" t="s">
        <v>169</v>
      </c>
      <c r="H37" s="76">
        <v>4.2675380615408542</v>
      </c>
    </row>
    <row r="38" spans="1:8" x14ac:dyDescent="0.15">
      <c r="A38" s="75">
        <v>41</v>
      </c>
      <c r="B38" s="78">
        <f>AVERAGE(H51:H52)</f>
        <v>3.8420281273783017</v>
      </c>
      <c r="C38" s="80">
        <f t="shared" si="2"/>
        <v>26</v>
      </c>
      <c r="D38" s="83">
        <f t="shared" si="3"/>
        <v>33.622874850405992</v>
      </c>
      <c r="G38" s="63" t="s">
        <v>170</v>
      </c>
      <c r="H38" s="76">
        <v>8.1260775231511975</v>
      </c>
    </row>
    <row r="39" spans="1:8" x14ac:dyDescent="0.15">
      <c r="A39" s="75">
        <v>43</v>
      </c>
      <c r="B39" s="78">
        <f>AVERAGE(H53:H54)</f>
        <v>3.389202634333381</v>
      </c>
      <c r="C39" s="80">
        <f t="shared" si="2"/>
        <v>30</v>
      </c>
      <c r="D39" s="83">
        <f t="shared" si="3"/>
        <v>45.861111676448978</v>
      </c>
      <c r="G39" s="63" t="s">
        <v>171</v>
      </c>
      <c r="H39" s="76">
        <v>7.2973054543088764</v>
      </c>
    </row>
    <row r="40" spans="1:8" x14ac:dyDescent="0.15">
      <c r="A40" s="75">
        <v>45</v>
      </c>
      <c r="B40" s="78">
        <f>AVERAGE(H55)</f>
        <v>6.052882440786318</v>
      </c>
      <c r="C40" s="80">
        <f t="shared" si="2"/>
        <v>34</v>
      </c>
      <c r="D40" s="83">
        <f t="shared" si="3"/>
        <v>31.842119833086961</v>
      </c>
      <c r="G40" s="63" t="s">
        <v>172</v>
      </c>
      <c r="H40" s="76">
        <v>5.088579966102726</v>
      </c>
    </row>
    <row r="41" spans="1:8" x14ac:dyDescent="0.15">
      <c r="A41" s="75">
        <v>47</v>
      </c>
      <c r="B41" s="78">
        <f>AVERAGE(H55:H56)</f>
        <v>4.6982068053875903</v>
      </c>
      <c r="C41" s="80">
        <f t="shared" si="2"/>
        <v>38</v>
      </c>
      <c r="D41" s="83">
        <f t="shared" si="3"/>
        <v>26.507827847072807</v>
      </c>
      <c r="G41" s="63" t="s">
        <v>173</v>
      </c>
      <c r="H41" s="76">
        <v>6.0337501377788909</v>
      </c>
    </row>
    <row r="42" spans="1:8" x14ac:dyDescent="0.15">
      <c r="A42" s="75">
        <v>49</v>
      </c>
      <c r="B42" s="78">
        <v>3.3435311699888626</v>
      </c>
      <c r="C42" s="80">
        <f t="shared" si="2"/>
        <v>42</v>
      </c>
      <c r="D42" s="83">
        <f t="shared" si="3"/>
        <v>42.538299119366677</v>
      </c>
      <c r="G42" s="63" t="s">
        <v>174</v>
      </c>
      <c r="H42" s="76">
        <v>3.6256569772826959</v>
      </c>
    </row>
    <row r="43" spans="1:8" x14ac:dyDescent="0.15">
      <c r="A43" s="75">
        <v>51</v>
      </c>
      <c r="B43" s="78">
        <v>5.9890831082154783</v>
      </c>
      <c r="C43" s="80">
        <f t="shared" si="2"/>
        <v>46</v>
      </c>
      <c r="D43" s="83">
        <f t="shared" si="3"/>
        <v>24.346192252793013</v>
      </c>
      <c r="G43" s="63" t="s">
        <v>175</v>
      </c>
      <c r="H43" s="76">
        <v>7.0577085532062149</v>
      </c>
    </row>
    <row r="44" spans="1:8" x14ac:dyDescent="0.15">
      <c r="C44" s="80">
        <f t="shared" si="2"/>
        <v>50</v>
      </c>
      <c r="D44" s="83">
        <f t="shared" si="3"/>
        <v>18.667859120493979</v>
      </c>
      <c r="G44" s="63" t="s">
        <v>176</v>
      </c>
      <c r="H44" s="76">
        <v>5.7034131850879284</v>
      </c>
    </row>
    <row r="45" spans="1:8" x14ac:dyDescent="0.15">
      <c r="D45" s="82"/>
      <c r="G45" s="63" t="s">
        <v>177</v>
      </c>
      <c r="H45" s="76">
        <v>5.2320544990962334</v>
      </c>
    </row>
    <row r="46" spans="1:8" x14ac:dyDescent="0.15">
      <c r="C46" t="s">
        <v>220</v>
      </c>
      <c r="D46" s="82">
        <f>71.55*3.7/792</f>
        <v>0.33426136363636366</v>
      </c>
      <c r="G46" s="63" t="s">
        <v>178</v>
      </c>
      <c r="H46" s="76">
        <v>5.4409733704707204</v>
      </c>
    </row>
    <row r="47" spans="1:8" x14ac:dyDescent="0.15">
      <c r="G47" s="63" t="s">
        <v>179</v>
      </c>
      <c r="H47" s="76">
        <v>3.5423646678041387</v>
      </c>
    </row>
    <row r="48" spans="1:8" x14ac:dyDescent="0.15">
      <c r="G48" s="63" t="s">
        <v>180</v>
      </c>
      <c r="H48" s="76">
        <v>2.9364446826366923</v>
      </c>
    </row>
    <row r="49" spans="7:8" x14ac:dyDescent="0.15">
      <c r="G49" s="63" t="s">
        <v>181</v>
      </c>
      <c r="H49" s="76">
        <v>4.1031573483951336</v>
      </c>
    </row>
    <row r="50" spans="7:8" x14ac:dyDescent="0.15">
      <c r="G50" s="63" t="s">
        <v>182</v>
      </c>
      <c r="H50" s="76">
        <v>4.6579542154915901</v>
      </c>
    </row>
    <row r="51" spans="7:8" x14ac:dyDescent="0.15">
      <c r="G51" s="63" t="s">
        <v>183</v>
      </c>
      <c r="H51" s="76">
        <v>4.6881917073520301</v>
      </c>
    </row>
    <row r="52" spans="7:8" x14ac:dyDescent="0.15">
      <c r="G52" s="63" t="s">
        <v>184</v>
      </c>
      <c r="H52" s="76">
        <v>2.9958645474045738</v>
      </c>
    </row>
    <row r="53" spans="7:8" x14ac:dyDescent="0.15">
      <c r="G53" s="63" t="s">
        <v>185</v>
      </c>
      <c r="H53">
        <v>4.9446980952278112</v>
      </c>
    </row>
    <row r="54" spans="7:8" x14ac:dyDescent="0.15">
      <c r="G54" s="63" t="s">
        <v>194</v>
      </c>
      <c r="H54">
        <v>1.833707173438951</v>
      </c>
    </row>
    <row r="55" spans="7:8" x14ac:dyDescent="0.15">
      <c r="G55" s="63" t="s">
        <v>195</v>
      </c>
      <c r="H55">
        <v>6.052882440786318</v>
      </c>
    </row>
    <row r="56" spans="7:8" x14ac:dyDescent="0.15">
      <c r="G56" s="63" t="s">
        <v>196</v>
      </c>
      <c r="H56">
        <v>3.3435311699888626</v>
      </c>
    </row>
    <row r="57" spans="7:8" x14ac:dyDescent="0.15">
      <c r="G57" s="62" t="s">
        <v>197</v>
      </c>
      <c r="H57">
        <v>5.9890831082154783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用户</cp:lastModifiedBy>
  <dcterms:created xsi:type="dcterms:W3CDTF">2017-12-09T07:11:42Z</dcterms:created>
  <dcterms:modified xsi:type="dcterms:W3CDTF">2018-11-05T09:16:30Z</dcterms:modified>
</cp:coreProperties>
</file>