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simmarc/Box Sync/5_sysMilk/0_sm1/1_information/1_paperI/"/>
    </mc:Choice>
  </mc:AlternateContent>
  <bookViews>
    <workbookView xWindow="940" yWindow="440" windowWidth="27780" windowHeight="16460" tabRatio="500"/>
  </bookViews>
  <sheets>
    <sheet name="BIOMASS COMPOSITION" sheetId="5" r:id="rId1"/>
    <sheet name="gr" sheetId="7" r:id="rId2"/>
    <sheet name="qO2" sheetId="8" r:id="rId3"/>
    <sheet name="qCO2" sheetId="9" r:id="rId4"/>
    <sheet name="dNMP" sheetId="2" r:id="rId5"/>
    <sheet name="NMP" sheetId="3" r:id="rId6"/>
    <sheet name="Proteins" sheetId="4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" i="5" l="1"/>
  <c r="G39" i="5"/>
  <c r="G38" i="5"/>
  <c r="G37" i="5"/>
  <c r="G36" i="5"/>
  <c r="E71" i="5"/>
  <c r="E77" i="5"/>
  <c r="E76" i="5"/>
  <c r="E75" i="5"/>
  <c r="E74" i="5"/>
  <c r="E73" i="5"/>
  <c r="E72" i="5"/>
  <c r="E70" i="5"/>
  <c r="E69" i="5"/>
  <c r="E68" i="5"/>
  <c r="E67" i="5"/>
  <c r="E66" i="5"/>
  <c r="E65" i="5"/>
  <c r="E64" i="5"/>
  <c r="E63" i="5"/>
  <c r="D62" i="5"/>
  <c r="E62" i="5"/>
  <c r="D5" i="5"/>
  <c r="D58" i="5"/>
  <c r="E56" i="5"/>
  <c r="D6" i="5"/>
  <c r="E55" i="5"/>
  <c r="E54" i="5"/>
  <c r="E53" i="5"/>
  <c r="D50" i="5"/>
  <c r="E48" i="5"/>
  <c r="D7" i="5"/>
  <c r="E47" i="5"/>
  <c r="E46" i="5"/>
  <c r="E45" i="5"/>
  <c r="D4" i="5"/>
  <c r="D32" i="5"/>
  <c r="E12" i="5"/>
  <c r="D3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11" i="5"/>
  <c r="F28" i="4"/>
  <c r="H2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B6" i="4"/>
  <c r="I28" i="4"/>
  <c r="J28" i="4"/>
  <c r="H27" i="4"/>
  <c r="I27" i="4"/>
  <c r="J27" i="4"/>
  <c r="H26" i="4"/>
  <c r="I26" i="4"/>
  <c r="J26" i="4"/>
  <c r="H25" i="4"/>
  <c r="I25" i="4"/>
  <c r="J25" i="4"/>
  <c r="H24" i="4"/>
  <c r="I24" i="4"/>
  <c r="J24" i="4"/>
  <c r="H23" i="4"/>
  <c r="I23" i="4"/>
  <c r="J23" i="4"/>
  <c r="H22" i="4"/>
  <c r="I22" i="4"/>
  <c r="J22" i="4"/>
  <c r="H21" i="4"/>
  <c r="I21" i="4"/>
  <c r="J21" i="4"/>
  <c r="H20" i="4"/>
  <c r="I20" i="4"/>
  <c r="J20" i="4"/>
  <c r="H19" i="4"/>
  <c r="I19" i="4"/>
  <c r="J19" i="4"/>
  <c r="H18" i="4"/>
  <c r="I18" i="4"/>
  <c r="J18" i="4"/>
  <c r="H17" i="4"/>
  <c r="I17" i="4"/>
  <c r="J17" i="4"/>
  <c r="H16" i="4"/>
  <c r="I16" i="4"/>
  <c r="J16" i="4"/>
  <c r="H15" i="4"/>
  <c r="I15" i="4"/>
  <c r="J15" i="4"/>
  <c r="H14" i="4"/>
  <c r="I14" i="4"/>
  <c r="J14" i="4"/>
  <c r="H13" i="4"/>
  <c r="I13" i="4"/>
  <c r="J13" i="4"/>
  <c r="H12" i="4"/>
  <c r="I12" i="4"/>
  <c r="J12" i="4"/>
  <c r="H11" i="4"/>
  <c r="I11" i="4"/>
  <c r="J11" i="4"/>
  <c r="H10" i="4"/>
  <c r="I10" i="4"/>
  <c r="J10" i="4"/>
  <c r="H9" i="4"/>
  <c r="I9" i="4"/>
  <c r="J9" i="4"/>
  <c r="E12" i="3"/>
  <c r="G12" i="3"/>
  <c r="E9" i="3"/>
  <c r="E10" i="3"/>
  <c r="E11" i="3"/>
  <c r="B6" i="3"/>
  <c r="H12" i="3"/>
  <c r="I12" i="3"/>
  <c r="G11" i="3"/>
  <c r="H11" i="3"/>
  <c r="I11" i="3"/>
  <c r="G10" i="3"/>
  <c r="H10" i="3"/>
  <c r="I10" i="3"/>
  <c r="G9" i="3"/>
  <c r="H9" i="3"/>
  <c r="I9" i="3"/>
  <c r="G12" i="2"/>
  <c r="B6" i="2"/>
  <c r="H12" i="2"/>
  <c r="I12" i="2"/>
  <c r="G11" i="2"/>
  <c r="H11" i="2"/>
  <c r="I11" i="2"/>
  <c r="G10" i="2"/>
  <c r="H10" i="2"/>
  <c r="I10" i="2"/>
  <c r="G9" i="2"/>
  <c r="H9" i="2"/>
  <c r="I9" i="2"/>
</calcChain>
</file>

<file path=xl/sharedStrings.xml><?xml version="1.0" encoding="utf-8"?>
<sst xmlns="http://schemas.openxmlformats.org/spreadsheetml/2006/main" count="263" uniqueCount="228">
  <si>
    <t>Input Data</t>
  </si>
  <si>
    <t>Intermediate Calculations*</t>
  </si>
  <si>
    <t>Stoichiometry in Biomass Equation</t>
  </si>
  <si>
    <t>g of dNMP per g biomass</t>
  </si>
  <si>
    <t>average dNMP molecular mass</t>
  </si>
  <si>
    <t>Nucleotide</t>
  </si>
  <si>
    <t>Chemical Formula</t>
  </si>
  <si>
    <t>KEGG ID</t>
  </si>
  <si>
    <t>Count in genome</t>
  </si>
  <si>
    <t>% of monomer per genome**</t>
  </si>
  <si>
    <t>mol.mass</t>
  </si>
  <si>
    <t>g monomer/mol macromolecule</t>
  </si>
  <si>
    <t>g monomer/g macromolecule</t>
  </si>
  <si>
    <t>mmol monomer/g dry weight</t>
  </si>
  <si>
    <t>dAMP</t>
  </si>
  <si>
    <t>C10H14N5O6P</t>
  </si>
  <si>
    <t>C00360</t>
  </si>
  <si>
    <t>dCMP</t>
  </si>
  <si>
    <t>C9H14N3O7P</t>
  </si>
  <si>
    <t>C00239</t>
  </si>
  <si>
    <t>dGMP</t>
  </si>
  <si>
    <t>C10H14N5O7P</t>
  </si>
  <si>
    <t>C00362</t>
  </si>
  <si>
    <t>dTMP</t>
  </si>
  <si>
    <t>C10H15N2O8P</t>
  </si>
  <si>
    <t>C00364</t>
  </si>
  <si>
    <t>* - according to Palsson &amp; Thiele 2010</t>
  </si>
  <si>
    <t>** - GC content value was picked instead of nucleotides count from Lertwattanasakul et al 2015; Table 2</t>
  </si>
  <si>
    <t>g of NMP per g biomass</t>
  </si>
  <si>
    <t>average NMP molecular mass</t>
  </si>
  <si>
    <t>Count in genome CDS*</t>
  </si>
  <si>
    <t>% of monomer per genome</t>
  </si>
  <si>
    <t>AMP</t>
  </si>
  <si>
    <t>C00020</t>
  </si>
  <si>
    <t>CMP</t>
  </si>
  <si>
    <t>C9H14N3O8P</t>
  </si>
  <si>
    <t>C00055</t>
  </si>
  <si>
    <t>GMP</t>
  </si>
  <si>
    <t>C10H14N5O8P</t>
  </si>
  <si>
    <t>C00144</t>
  </si>
  <si>
    <t>UMP</t>
  </si>
  <si>
    <t>C9H13N2O9P</t>
  </si>
  <si>
    <t>C00105</t>
  </si>
  <si>
    <t>** - genome CDS downloaded from http://www.ebi.ac.uk/ena/data/view/Taxon:1003335&amp;portal=coding_release</t>
  </si>
  <si>
    <t>g of protein per g biomass</t>
  </si>
  <si>
    <t>average protein molecular mass</t>
  </si>
  <si>
    <t>Amino Acid</t>
  </si>
  <si>
    <t>Letter</t>
  </si>
  <si>
    <t>Count in proteome**</t>
  </si>
  <si>
    <t>mol.mass w/o water</t>
  </si>
  <si>
    <t>g monomer/mol protein</t>
  </si>
  <si>
    <t>g monomer/g protein</t>
  </si>
  <si>
    <t>Glycine</t>
  </si>
  <si>
    <t>C2H5NO2</t>
  </si>
  <si>
    <t>G</t>
  </si>
  <si>
    <t>C00037</t>
  </si>
  <si>
    <t>L-Alanine</t>
  </si>
  <si>
    <t>C3H7NO2</t>
  </si>
  <si>
    <t>A</t>
  </si>
  <si>
    <t>C00041</t>
  </si>
  <si>
    <t>L-Arginine</t>
  </si>
  <si>
    <t>C6H14N4O2</t>
  </si>
  <si>
    <t>R</t>
  </si>
  <si>
    <t>C00062</t>
  </si>
  <si>
    <t>L-Asparagine</t>
  </si>
  <si>
    <t>C4H8N2O3</t>
  </si>
  <si>
    <t>N</t>
  </si>
  <si>
    <t>C00152</t>
  </si>
  <si>
    <t>L-Aspartate</t>
  </si>
  <si>
    <t>C4H7NO4</t>
  </si>
  <si>
    <t>D</t>
  </si>
  <si>
    <t>C00049</t>
  </si>
  <si>
    <t>L-Cysteine</t>
  </si>
  <si>
    <t>C3H7NO2S</t>
  </si>
  <si>
    <t>C</t>
  </si>
  <si>
    <t>C00097</t>
  </si>
  <si>
    <t>L-Glutamate</t>
  </si>
  <si>
    <t>C5H9NO4</t>
  </si>
  <si>
    <t>E</t>
  </si>
  <si>
    <t>C00025</t>
  </si>
  <si>
    <t>L-Glutamine</t>
  </si>
  <si>
    <t>C5H10N2O3</t>
  </si>
  <si>
    <t>Q</t>
  </si>
  <si>
    <t>C00064</t>
  </si>
  <si>
    <t>L-Histidine</t>
  </si>
  <si>
    <t>C6H9N3O2</t>
  </si>
  <si>
    <t>H</t>
  </si>
  <si>
    <t>C00135</t>
  </si>
  <si>
    <t>L-Isoleucine</t>
  </si>
  <si>
    <t>C6H13NO2</t>
  </si>
  <si>
    <t>I</t>
  </si>
  <si>
    <t>C00407</t>
  </si>
  <si>
    <t>L-Leucine</t>
  </si>
  <si>
    <t>L</t>
  </si>
  <si>
    <t>C00123</t>
  </si>
  <si>
    <t>L-Lysine</t>
  </si>
  <si>
    <t>C6H14N2O2</t>
  </si>
  <si>
    <t>K</t>
  </si>
  <si>
    <t>C00047</t>
  </si>
  <si>
    <t>L-Methionine</t>
  </si>
  <si>
    <t>C5H11NO2S</t>
  </si>
  <si>
    <t>M</t>
  </si>
  <si>
    <t>C00073</t>
  </si>
  <si>
    <t>L-Phenylalanine</t>
  </si>
  <si>
    <t>C9H11NO2</t>
  </si>
  <si>
    <t>F</t>
  </si>
  <si>
    <t>C00079</t>
  </si>
  <si>
    <t>L-Proline</t>
  </si>
  <si>
    <t>C5H9NO2</t>
  </si>
  <si>
    <t>P</t>
  </si>
  <si>
    <t>C00148</t>
  </si>
  <si>
    <t>L-Serine</t>
  </si>
  <si>
    <t>C3H7NO3</t>
  </si>
  <si>
    <t>S</t>
  </si>
  <si>
    <t>C00065</t>
  </si>
  <si>
    <t>L-Threonine</t>
  </si>
  <si>
    <t>C4H9NO3</t>
  </si>
  <si>
    <t>T</t>
  </si>
  <si>
    <t>C00188</t>
  </si>
  <si>
    <t>L-Tryptophan</t>
  </si>
  <si>
    <t>C11H12N2O2</t>
  </si>
  <si>
    <t>W</t>
  </si>
  <si>
    <t>C00078</t>
  </si>
  <si>
    <t>L-Tyrosine</t>
  </si>
  <si>
    <t>C9H11NO3</t>
  </si>
  <si>
    <t>Y</t>
  </si>
  <si>
    <t>C00082</t>
  </si>
  <si>
    <t>L-Valine</t>
  </si>
  <si>
    <t>C5H11NO2</t>
  </si>
  <si>
    <t>V</t>
  </si>
  <si>
    <t>C00183</t>
  </si>
  <si>
    <t>** - proteome downloaded from http://www.ncbi.nlm.nih.gov/protein?linkname=bioproject_protein&amp;from_uid=65233</t>
  </si>
  <si>
    <t>Protein</t>
  </si>
  <si>
    <t>RNA</t>
  </si>
  <si>
    <t>DNA</t>
  </si>
  <si>
    <t>AMINO ACIDS AND PROTEIN</t>
  </si>
  <si>
    <t>Molecular weight (g/mol)</t>
  </si>
  <si>
    <t>Protein composition (mmol/g protein)</t>
  </si>
  <si>
    <t>Molecular weight of protein (g/mol)</t>
  </si>
  <si>
    <t>DNA AND RNA</t>
  </si>
  <si>
    <t>LIPIDS</t>
  </si>
  <si>
    <t>Lipid</t>
  </si>
  <si>
    <t>Ash</t>
  </si>
  <si>
    <t>Carbohydrate</t>
  </si>
  <si>
    <t>Protein composition (% amino acid/proteome)</t>
  </si>
  <si>
    <t>Molecular weight of DNA (g/mol)</t>
  </si>
  <si>
    <t>Molecular weight of RNA (g/mol)</t>
  </si>
  <si>
    <t>CARBOHYDRATE</t>
  </si>
  <si>
    <t>mmol/gDW from iOD907</t>
  </si>
  <si>
    <t>correcting glucan/mannan ratio</t>
  </si>
  <si>
    <t>taking chitin from glucan</t>
  </si>
  <si>
    <t>Compound Type</t>
  </si>
  <si>
    <t>Biomass Composition (g/gDW)</t>
  </si>
  <si>
    <t>Dilution rate, h-1</t>
  </si>
  <si>
    <t>qO2 in vivo, mmol/gDWxh</t>
  </si>
  <si>
    <t>qO2 in silico, mmol/gDWxh</t>
  </si>
  <si>
    <t>qCO2 in vivo, mmol/gDWxh</t>
  </si>
  <si>
    <t>qCO2 in silico, mmol/gDWxh</t>
  </si>
  <si>
    <t>Growth rate in vivo, h-1</t>
  </si>
  <si>
    <t>Growth rate in silico, h-1</t>
  </si>
  <si>
    <t>Will be moved somewhere else</t>
  </si>
  <si>
    <t>L-glycine</t>
  </si>
  <si>
    <t>L-alanine</t>
  </si>
  <si>
    <t>L-arginine</t>
  </si>
  <si>
    <t>L-asparagine</t>
  </si>
  <si>
    <t>L-aspartate</t>
  </si>
  <si>
    <t>L-cysteine</t>
  </si>
  <si>
    <t>L-glutamate</t>
  </si>
  <si>
    <t>L-glutamine</t>
  </si>
  <si>
    <t>L-histidine</t>
  </si>
  <si>
    <t>L-isoleucine</t>
  </si>
  <si>
    <t>L-leucine</t>
  </si>
  <si>
    <t>L-lysine</t>
  </si>
  <si>
    <t>L-methionine</t>
  </si>
  <si>
    <t>L-phenylalanine</t>
  </si>
  <si>
    <t>L-proline</t>
  </si>
  <si>
    <t>L-serine</t>
  </si>
  <si>
    <t>L-threonine</t>
  </si>
  <si>
    <t>L-tryptophan</t>
  </si>
  <si>
    <t>L-tyrosine</t>
  </si>
  <si>
    <t>L-valine</t>
  </si>
  <si>
    <t>(1-&gt;3)-beta-D-glucan</t>
  </si>
  <si>
    <t>mannan</t>
  </si>
  <si>
    <t>chitin</t>
  </si>
  <si>
    <t>amylose</t>
  </si>
  <si>
    <t>trehalose</t>
  </si>
  <si>
    <t>mmol/g carbohydrate</t>
  </si>
  <si>
    <t>* Here we assumed that molar percential composition of carbohydrates is the same. Unlike other compound classes, here we don't define average molecular weight of carbohydrate</t>
  </si>
  <si>
    <t>Nucleotide composition (% nucleic acid/genome)</t>
  </si>
  <si>
    <t>Nucleotide composition (% nucleic acid/CDS genome)</t>
  </si>
  <si>
    <t>mmol/g genome</t>
  </si>
  <si>
    <t>mmol/g CDS genome</t>
  </si>
  <si>
    <t>OTHER COMPOUNDS</t>
  </si>
  <si>
    <t>Biomass Composition (g/gDW) [normalised]</t>
  </si>
  <si>
    <t>-</t>
  </si>
  <si>
    <t>mmol/g lipid</t>
  </si>
  <si>
    <t>ergosterol</t>
  </si>
  <si>
    <t>episterol</t>
  </si>
  <si>
    <t>fecosterol</t>
  </si>
  <si>
    <t>lanosterol</t>
  </si>
  <si>
    <t>zymosterol</t>
  </si>
  <si>
    <t>ergosta-5,7,22,24(28)-tetraen-3beta-ol</t>
  </si>
  <si>
    <t>14-demethyllanosterol</t>
  </si>
  <si>
    <t>ergosterol ester</t>
  </si>
  <si>
    <t>fatty acid</t>
  </si>
  <si>
    <t>phosphatidylcholine</t>
  </si>
  <si>
    <t>phosphatidyl-L-serine</t>
  </si>
  <si>
    <t>phosphatidylethanolamine</t>
  </si>
  <si>
    <t>triglyceride</t>
  </si>
  <si>
    <t>1-phosphatidyl-1D-myo-inositol</t>
  </si>
  <si>
    <t>mmol/gDW from Yeast 7.6</t>
  </si>
  <si>
    <t>convert other sterols into ergosterol</t>
  </si>
  <si>
    <t>complex sphingolipid</t>
  </si>
  <si>
    <t>phosphatidate*</t>
  </si>
  <si>
    <t>* - it was assumed, that phosphatidate was equimolar with phosphatidylcholine</t>
  </si>
  <si>
    <t>ferroheme b</t>
  </si>
  <si>
    <t>NAD</t>
  </si>
  <si>
    <t>coenzyme A</t>
  </si>
  <si>
    <t>3',5'-cyclic AMP</t>
  </si>
  <si>
    <t>riboflavin</t>
  </si>
  <si>
    <t>sulphate</t>
  </si>
  <si>
    <t>FAD</t>
  </si>
  <si>
    <t>glutathione</t>
  </si>
  <si>
    <t>NADP*</t>
  </si>
  <si>
    <t>* - was included not to introduce redox imbalance in the cell</t>
  </si>
  <si>
    <t>Without H2O</t>
  </si>
  <si>
    <t>TTP (Thiamin triphosphate)</t>
  </si>
  <si>
    <t>THF (Tetrahydrofolate)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</si>
</sst>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"/>
  </numFmts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8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3" fillId="2" borderId="0" xfId="1"/>
    <xf numFmtId="0" fontId="3" fillId="3" borderId="0" xfId="2"/>
    <xf numFmtId="0" fontId="3" fillId="4" borderId="0" xfId="3"/>
    <xf numFmtId="2" fontId="3" fillId="3" borderId="0" xfId="2" applyNumberFormat="1"/>
    <xf numFmtId="0" fontId="2" fillId="0" borderId="1" xfId="0" applyFont="1" applyBorder="1" applyAlignment="1">
      <alignment textRotation="60"/>
    </xf>
    <xf numFmtId="0" fontId="2" fillId="0" borderId="0" xfId="0" applyFont="1" applyAlignment="1">
      <alignment textRotation="60"/>
    </xf>
    <xf numFmtId="0" fontId="3" fillId="2" borderId="1" xfId="1" applyBorder="1" applyAlignment="1">
      <alignment textRotation="60"/>
    </xf>
    <xf numFmtId="0" fontId="1" fillId="3" borderId="1" xfId="2" applyFont="1" applyBorder="1" applyAlignment="1">
      <alignment textRotation="60"/>
    </xf>
    <xf numFmtId="0" fontId="1" fillId="4" borderId="1" xfId="3" applyFont="1" applyBorder="1" applyAlignment="1">
      <alignment textRotation="60"/>
    </xf>
    <xf numFmtId="0" fontId="0" fillId="0" borderId="1" xfId="0" applyBorder="1"/>
    <xf numFmtId="164" fontId="3" fillId="2" borderId="1" xfId="1" applyNumberFormat="1" applyBorder="1"/>
    <xf numFmtId="2" fontId="3" fillId="3" borderId="1" xfId="2" applyNumberFormat="1" applyBorder="1"/>
    <xf numFmtId="164" fontId="3" fillId="3" borderId="1" xfId="2" applyNumberFormat="1" applyBorder="1"/>
    <xf numFmtId="164" fontId="1" fillId="4" borderId="1" xfId="3" applyNumberFormat="1" applyFont="1" applyBorder="1"/>
    <xf numFmtId="0" fontId="1" fillId="2" borderId="1" xfId="1" applyFont="1" applyBorder="1" applyAlignment="1">
      <alignment textRotation="60"/>
    </xf>
    <xf numFmtId="0" fontId="3" fillId="2" borderId="1" xfId="1" applyBorder="1"/>
    <xf numFmtId="0" fontId="2" fillId="0" borderId="1" xfId="0" applyNumberFormat="1" applyFont="1" applyBorder="1" applyAlignment="1">
      <alignment textRotation="60"/>
    </xf>
    <xf numFmtId="0" fontId="1" fillId="2" borderId="1" xfId="1" applyNumberFormat="1" applyFont="1" applyBorder="1" applyAlignment="1">
      <alignment textRotation="60"/>
    </xf>
    <xf numFmtId="0" fontId="1" fillId="3" borderId="1" xfId="2" applyNumberFormat="1" applyFont="1" applyBorder="1" applyAlignment="1">
      <alignment textRotation="60"/>
    </xf>
    <xf numFmtId="0" fontId="1" fillId="4" borderId="1" xfId="3" applyNumberFormat="1" applyFont="1" applyBorder="1" applyAlignment="1">
      <alignment textRotation="60"/>
    </xf>
    <xf numFmtId="0" fontId="3" fillId="3" borderId="1" xfId="2" applyBorder="1"/>
    <xf numFmtId="0" fontId="0" fillId="0" borderId="0" xfId="0" applyFill="1" applyAlignment="1"/>
    <xf numFmtId="0" fontId="4" fillId="0" borderId="0" xfId="0" applyFont="1"/>
    <xf numFmtId="164" fontId="0" fillId="0" borderId="0" xfId="0" applyNumberFormat="1"/>
    <xf numFmtId="11" fontId="0" fillId="0" borderId="0" xfId="0" applyNumberFormat="1"/>
    <xf numFmtId="0" fontId="2" fillId="0" borderId="0" xfId="0" applyFont="1"/>
    <xf numFmtId="165" fontId="0" fillId="0" borderId="0" xfId="0" applyNumberFormat="1"/>
  </cellXfs>
  <cellStyles count="28">
    <cellStyle name="Accent1" xfId="1" builtinId="29"/>
    <cellStyle name="Accent2" xfId="2" builtinId="33"/>
    <cellStyle name="Accent3" xfId="3" builtinId="3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</a:t>
            </a:r>
            <a:r>
              <a:rPr lang="en-US" baseline="0"/>
              <a:t> silico growth rate</a:t>
            </a:r>
            <a:r>
              <a:rPr lang="en-US"/>
              <a:t> </a:t>
            </a:r>
            <a:r>
              <a:rPr lang="en-US" baseline="0"/>
              <a:t>dependence from dilution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gr!$B$1</c:f>
              <c:strCache>
                <c:ptCount val="1"/>
                <c:pt idx="0">
                  <c:v>Growth rate in vivo, h-1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gr!$A$2:$A$4</c:f>
              <c:numCache>
                <c:formatCode>General</c:formatCode>
                <c:ptCount val="3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</c:numCache>
            </c:numRef>
          </c:xVal>
          <c:yVal>
            <c:numRef>
              <c:f>gr!$B$2:$B$4</c:f>
              <c:numCache>
                <c:formatCode>General</c:formatCode>
                <c:ptCount val="3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gr!$C$1</c:f>
              <c:strCache>
                <c:ptCount val="1"/>
                <c:pt idx="0">
                  <c:v>Growth rate in silico, h-1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gr!$A$2:$A$4</c:f>
              <c:numCache>
                <c:formatCode>General</c:formatCode>
                <c:ptCount val="3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</c:numCache>
            </c:numRef>
          </c:xVal>
          <c:yVal>
            <c:numRef>
              <c:f>gr!$C$2:$C$4</c:f>
              <c:numCache>
                <c:formatCode>General</c:formatCode>
                <c:ptCount val="3"/>
                <c:pt idx="0">
                  <c:v>0.09584</c:v>
                </c:pt>
                <c:pt idx="1">
                  <c:v>0.26213</c:v>
                </c:pt>
                <c:pt idx="2">
                  <c:v>0.52447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26402928"/>
        <c:axId val="-1927597520"/>
      </c:scatterChart>
      <c:valAx>
        <c:axId val="-192640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Dilution rate , h-1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7597520"/>
        <c:crosses val="autoZero"/>
        <c:crossBetween val="midCat"/>
      </c:valAx>
      <c:valAx>
        <c:axId val="-1927597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</a:t>
                </a:r>
                <a:r>
                  <a:rPr lang="en-US" baseline="0"/>
                  <a:t> growth rate, h-1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640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Oxygen consumption</a:t>
            </a:r>
            <a:r>
              <a:rPr lang="en-US" baseline="0"/>
              <a:t> rate (qO2) dependence from dilution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'qO2'!$B$1</c:f>
              <c:strCache>
                <c:ptCount val="1"/>
                <c:pt idx="0">
                  <c:v>qO2 in vivo, mmol/gDWxh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'qO2'!$A$2:$A$4</c:f>
              <c:numCache>
                <c:formatCode>General</c:formatCode>
                <c:ptCount val="3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</c:numCache>
            </c:numRef>
          </c:xVal>
          <c:yVal>
            <c:numRef>
              <c:f>'qO2'!$B$2:$B$4</c:f>
              <c:numCache>
                <c:formatCode>General</c:formatCode>
                <c:ptCount val="3"/>
                <c:pt idx="0">
                  <c:v>2.87</c:v>
                </c:pt>
                <c:pt idx="1">
                  <c:v>6.65</c:v>
                </c:pt>
                <c:pt idx="2">
                  <c:v>11.09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'qO2'!$C$1</c:f>
              <c:strCache>
                <c:ptCount val="1"/>
                <c:pt idx="0">
                  <c:v>qO2 in silico, mmol/gDWxh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'qO2'!$A$2:$A$4</c:f>
              <c:numCache>
                <c:formatCode>General</c:formatCode>
                <c:ptCount val="3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</c:numCache>
            </c:numRef>
          </c:xVal>
          <c:yVal>
            <c:numRef>
              <c:f>'qO2'!$C$2:$C$4</c:f>
              <c:numCache>
                <c:formatCode>General</c:formatCode>
                <c:ptCount val="3"/>
                <c:pt idx="0">
                  <c:v>3.1157</c:v>
                </c:pt>
                <c:pt idx="1">
                  <c:v>7.2597</c:v>
                </c:pt>
                <c:pt idx="2">
                  <c:v>13.793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3990096"/>
        <c:axId val="-1903968368"/>
      </c:scatterChart>
      <c:valAx>
        <c:axId val="-190399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Dilution rate , h-1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3968368"/>
        <c:crosses val="autoZero"/>
        <c:crossBetween val="midCat"/>
      </c:valAx>
      <c:valAx>
        <c:axId val="-1903968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qO2, mmol/gDWxh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399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 dioxide consumption</a:t>
            </a:r>
            <a:r>
              <a:rPr lang="en-US" baseline="0"/>
              <a:t> rate (qCO2) dependence from dilution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'qCO2'!$B$1</c:f>
              <c:strCache>
                <c:ptCount val="1"/>
                <c:pt idx="0">
                  <c:v>qCO2 in vivo, mmol/gDWxh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'qCO2'!$A$2:$A$4</c:f>
              <c:numCache>
                <c:formatCode>General</c:formatCode>
                <c:ptCount val="3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</c:numCache>
            </c:numRef>
          </c:xVal>
          <c:yVal>
            <c:numRef>
              <c:f>'qCO2'!$B$2:$B$4</c:f>
              <c:numCache>
                <c:formatCode>General</c:formatCode>
                <c:ptCount val="3"/>
                <c:pt idx="0">
                  <c:v>2.82</c:v>
                </c:pt>
                <c:pt idx="1">
                  <c:v>7.3</c:v>
                </c:pt>
                <c:pt idx="2">
                  <c:v>11.5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'qCO2'!$C$1</c:f>
              <c:strCache>
                <c:ptCount val="1"/>
                <c:pt idx="0">
                  <c:v>qCO2 in silico, mmol/gDWxh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'qCO2'!$A$2:$A$4</c:f>
              <c:numCache>
                <c:formatCode>General</c:formatCode>
                <c:ptCount val="3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</c:numCache>
            </c:numRef>
          </c:xVal>
          <c:yVal>
            <c:numRef>
              <c:f>'qCO2'!$C$2:$C$4</c:f>
              <c:numCache>
                <c:formatCode>General</c:formatCode>
                <c:ptCount val="3"/>
                <c:pt idx="0">
                  <c:v>3.1414</c:v>
                </c:pt>
                <c:pt idx="1">
                  <c:v>7.33</c:v>
                </c:pt>
                <c:pt idx="2">
                  <c:v>13.938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3714768"/>
        <c:axId val="-1903795632"/>
      </c:scatterChart>
      <c:valAx>
        <c:axId val="-190371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Dilution rate , h-1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3795632"/>
        <c:crosses val="autoZero"/>
        <c:crossBetween val="midCat"/>
      </c:valAx>
      <c:valAx>
        <c:axId val="-1903795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qO2, mmol/gDWxh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37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4</xdr:row>
      <xdr:rowOff>0</xdr:rowOff>
    </xdr:from>
    <xdr:to>
      <xdr:col>20</xdr:col>
      <xdr:colOff>25400</xdr:colOff>
      <xdr:row>38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4</xdr:row>
      <xdr:rowOff>0</xdr:rowOff>
    </xdr:from>
    <xdr:to>
      <xdr:col>20</xdr:col>
      <xdr:colOff>25400</xdr:colOff>
      <xdr:row>38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4</xdr:row>
      <xdr:rowOff>0</xdr:rowOff>
    </xdr:from>
    <xdr:to>
      <xdr:col>20</xdr:col>
      <xdr:colOff>25400</xdr:colOff>
      <xdr:row>38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tabSelected="1" workbookViewId="0">
      <selection activeCell="B1" sqref="B1"/>
    </sheetView>
  </sheetViews>
  <sheetFormatPr baseColWidth="10" defaultColWidth="7.5" defaultRowHeight="16" x14ac:dyDescent="0.2"/>
  <cols>
    <col min="2" max="2" width="26.1640625" customWidth="1"/>
    <col min="3" max="3" width="24.33203125" bestFit="1" customWidth="1"/>
    <col min="4" max="4" width="44.5" bestFit="1" customWidth="1"/>
    <col min="5" max="5" width="28.83203125" customWidth="1"/>
    <col min="6" max="6" width="18.5" customWidth="1"/>
    <col min="7" max="7" width="23.6640625" customWidth="1"/>
    <col min="8" max="8" width="16" customWidth="1"/>
    <col min="9" max="9" width="11" customWidth="1"/>
  </cols>
  <sheetData>
    <row r="1" spans="1:5" x14ac:dyDescent="0.2">
      <c r="A1" s="22"/>
      <c r="B1" t="s">
        <v>160</v>
      </c>
    </row>
    <row r="2" spans="1:5" x14ac:dyDescent="0.2">
      <c r="A2" s="22"/>
      <c r="B2" s="26" t="s">
        <v>151</v>
      </c>
      <c r="C2" s="23" t="s">
        <v>152</v>
      </c>
      <c r="D2" s="23" t="s">
        <v>193</v>
      </c>
    </row>
    <row r="3" spans="1:5" x14ac:dyDescent="0.2">
      <c r="A3" s="22"/>
      <c r="B3" t="s">
        <v>132</v>
      </c>
      <c r="C3">
        <v>0.52900000000000003</v>
      </c>
      <c r="D3" s="27">
        <f>C3/SUM(C$3:C$7)</f>
        <v>0.5420081967213114</v>
      </c>
    </row>
    <row r="4" spans="1:5" x14ac:dyDescent="0.2">
      <c r="A4" s="22"/>
      <c r="B4" t="s">
        <v>143</v>
      </c>
      <c r="C4">
        <v>0.313</v>
      </c>
      <c r="D4" s="27">
        <f>C4/SUM(C$3:C$7)</f>
        <v>0.32069672131147536</v>
      </c>
    </row>
    <row r="5" spans="1:5" x14ac:dyDescent="0.2">
      <c r="A5" s="22"/>
      <c r="B5" t="s">
        <v>141</v>
      </c>
      <c r="C5">
        <v>5.0999999999999997E-2</v>
      </c>
      <c r="D5" s="27">
        <f>C5/SUM(C$3:C$7)</f>
        <v>5.2254098360655726E-2</v>
      </c>
    </row>
    <row r="6" spans="1:5" x14ac:dyDescent="0.2">
      <c r="A6" s="22"/>
      <c r="B6" t="s">
        <v>133</v>
      </c>
      <c r="C6">
        <v>7.8E-2</v>
      </c>
      <c r="D6" s="27">
        <f>C6/SUM(C$3:C$7)</f>
        <v>7.9918032786885237E-2</v>
      </c>
    </row>
    <row r="7" spans="1:5" x14ac:dyDescent="0.2">
      <c r="A7" s="22"/>
      <c r="B7" t="s">
        <v>134</v>
      </c>
      <c r="C7">
        <v>5.0000000000000001E-3</v>
      </c>
      <c r="D7" s="27">
        <f>C7/SUM(C$3:C$7)</f>
        <v>5.1229508196721308E-3</v>
      </c>
    </row>
    <row r="8" spans="1:5" x14ac:dyDescent="0.2">
      <c r="A8" s="22"/>
      <c r="B8" t="s">
        <v>142</v>
      </c>
      <c r="C8">
        <v>2.4E-2</v>
      </c>
      <c r="D8" t="s">
        <v>194</v>
      </c>
    </row>
    <row r="9" spans="1:5" x14ac:dyDescent="0.2">
      <c r="A9" s="22"/>
    </row>
    <row r="10" spans="1:5" x14ac:dyDescent="0.2">
      <c r="B10" s="23" t="s">
        <v>135</v>
      </c>
      <c r="C10" s="23" t="s">
        <v>136</v>
      </c>
      <c r="D10" t="s">
        <v>144</v>
      </c>
      <c r="E10" t="s">
        <v>137</v>
      </c>
    </row>
    <row r="11" spans="1:5" x14ac:dyDescent="0.2">
      <c r="B11" t="s">
        <v>162</v>
      </c>
      <c r="C11">
        <v>71.09</v>
      </c>
      <c r="D11">
        <v>5.7602224717555099E-2</v>
      </c>
      <c r="E11" s="24">
        <f t="shared" ref="E11:E30" si="0">D11*1000/D$32</f>
        <v>0.51056005562751872</v>
      </c>
    </row>
    <row r="12" spans="1:5" x14ac:dyDescent="0.2">
      <c r="B12" t="s">
        <v>163</v>
      </c>
      <c r="C12">
        <v>156.19999999999999</v>
      </c>
      <c r="D12">
        <v>4.3607618337987611E-2</v>
      </c>
      <c r="E12" s="24">
        <f t="shared" si="0"/>
        <v>0.38651819705917007</v>
      </c>
    </row>
    <row r="13" spans="1:5" x14ac:dyDescent="0.2">
      <c r="B13" t="s">
        <v>164</v>
      </c>
      <c r="C13">
        <v>114.12</v>
      </c>
      <c r="D13">
        <v>5.5185033045279296E-2</v>
      </c>
      <c r="E13" s="24">
        <f t="shared" si="0"/>
        <v>0.48913516239273724</v>
      </c>
    </row>
    <row r="14" spans="1:5" x14ac:dyDescent="0.2">
      <c r="B14" t="s">
        <v>165</v>
      </c>
      <c r="C14">
        <v>115.1</v>
      </c>
      <c r="D14">
        <v>5.9058655119292515E-2</v>
      </c>
      <c r="E14" s="24">
        <f t="shared" si="0"/>
        <v>0.52346919569241701</v>
      </c>
    </row>
    <row r="15" spans="1:5" x14ac:dyDescent="0.2">
      <c r="B15" t="s">
        <v>166</v>
      </c>
      <c r="C15">
        <v>103.15</v>
      </c>
      <c r="D15">
        <v>1.2131823849168527E-2</v>
      </c>
      <c r="E15" s="24">
        <f t="shared" si="0"/>
        <v>0.10753099710412788</v>
      </c>
    </row>
    <row r="16" spans="1:5" x14ac:dyDescent="0.2">
      <c r="B16" t="s">
        <v>167</v>
      </c>
      <c r="C16">
        <v>129.13</v>
      </c>
      <c r="D16">
        <v>6.843774504340927E-2</v>
      </c>
      <c r="E16" s="24">
        <f t="shared" si="0"/>
        <v>0.60660120486172875</v>
      </c>
    </row>
    <row r="17" spans="2:5" x14ac:dyDescent="0.2">
      <c r="B17" t="s">
        <v>168</v>
      </c>
      <c r="C17">
        <v>128.15</v>
      </c>
      <c r="D17">
        <v>4.2158429855374852E-2</v>
      </c>
      <c r="E17" s="24">
        <f t="shared" si="0"/>
        <v>0.3736732460885171</v>
      </c>
    </row>
    <row r="18" spans="2:5" x14ac:dyDescent="0.2">
      <c r="B18" t="s">
        <v>161</v>
      </c>
      <c r="C18">
        <v>57.069999999999993</v>
      </c>
      <c r="D18">
        <v>5.2797211378342396E-2</v>
      </c>
      <c r="E18" s="24">
        <f t="shared" si="0"/>
        <v>0.46797059159572857</v>
      </c>
    </row>
    <row r="19" spans="2:5" x14ac:dyDescent="0.2">
      <c r="B19" t="s">
        <v>169</v>
      </c>
      <c r="C19">
        <v>137.16</v>
      </c>
      <c r="D19">
        <v>2.1885079594726114E-2</v>
      </c>
      <c r="E19" s="24">
        <f t="shared" si="0"/>
        <v>0.19397944280944954</v>
      </c>
    </row>
    <row r="20" spans="2:5" x14ac:dyDescent="0.2">
      <c r="B20" t="s">
        <v>170</v>
      </c>
      <c r="C20">
        <v>113.18</v>
      </c>
      <c r="D20">
        <v>6.1900303718041512E-2</v>
      </c>
      <c r="E20" s="24">
        <f t="shared" si="0"/>
        <v>0.54865628306213432</v>
      </c>
    </row>
    <row r="21" spans="2:5" x14ac:dyDescent="0.2">
      <c r="B21" t="s">
        <v>171</v>
      </c>
      <c r="C21">
        <v>113.18</v>
      </c>
      <c r="D21">
        <v>9.5403433232925466E-2</v>
      </c>
      <c r="E21" s="24">
        <f t="shared" si="0"/>
        <v>0.84561286334508312</v>
      </c>
    </row>
    <row r="22" spans="2:5" x14ac:dyDescent="0.2">
      <c r="B22" t="s">
        <v>172</v>
      </c>
      <c r="C22">
        <v>128.19</v>
      </c>
      <c r="D22">
        <v>7.1801214147974135E-2</v>
      </c>
      <c r="E22" s="24">
        <f t="shared" si="0"/>
        <v>0.63641347307790275</v>
      </c>
    </row>
    <row r="23" spans="2:5" x14ac:dyDescent="0.2">
      <c r="B23" t="s">
        <v>173</v>
      </c>
      <c r="C23">
        <v>131.21</v>
      </c>
      <c r="D23">
        <v>2.1286816609261048E-2</v>
      </c>
      <c r="E23" s="24">
        <f t="shared" si="0"/>
        <v>0.18867671041262529</v>
      </c>
    </row>
    <row r="24" spans="2:5" x14ac:dyDescent="0.2">
      <c r="B24" t="s">
        <v>174</v>
      </c>
      <c r="C24">
        <v>147.19</v>
      </c>
      <c r="D24">
        <v>4.299366452775244E-2</v>
      </c>
      <c r="E24" s="24">
        <f t="shared" si="0"/>
        <v>0.38107638829148088</v>
      </c>
    </row>
    <row r="25" spans="2:5" x14ac:dyDescent="0.2">
      <c r="B25" t="s">
        <v>175</v>
      </c>
      <c r="C25">
        <v>97.13</v>
      </c>
      <c r="D25">
        <v>4.3996670326518016E-2</v>
      </c>
      <c r="E25" s="24">
        <f t="shared" si="0"/>
        <v>0.38996657784446193</v>
      </c>
    </row>
    <row r="26" spans="2:5" x14ac:dyDescent="0.2">
      <c r="B26" t="s">
        <v>176</v>
      </c>
      <c r="C26">
        <v>87.09</v>
      </c>
      <c r="D26">
        <v>8.8192493428964222E-2</v>
      </c>
      <c r="E26" s="24">
        <f t="shared" si="0"/>
        <v>0.78169835578067115</v>
      </c>
    </row>
    <row r="27" spans="2:5" x14ac:dyDescent="0.2">
      <c r="B27" t="s">
        <v>177</v>
      </c>
      <c r="C27">
        <v>101.12</v>
      </c>
      <c r="D27">
        <v>5.6710261678700996E-2</v>
      </c>
      <c r="E27" s="24">
        <f t="shared" si="0"/>
        <v>0.5026540988529663</v>
      </c>
    </row>
    <row r="28" spans="2:5" x14ac:dyDescent="0.2">
      <c r="B28" t="s">
        <v>178</v>
      </c>
      <c r="C28">
        <v>186.23</v>
      </c>
      <c r="D28">
        <v>1.0800920045591904E-2</v>
      </c>
      <c r="E28" s="24">
        <f t="shared" si="0"/>
        <v>9.5734468006149001E-2</v>
      </c>
    </row>
    <row r="29" spans="2:5" x14ac:dyDescent="0.2">
      <c r="B29" t="s">
        <v>179</v>
      </c>
      <c r="C29">
        <v>163.19</v>
      </c>
      <c r="D29">
        <v>3.3717570786741979E-2</v>
      </c>
      <c r="E29" s="24">
        <f t="shared" si="0"/>
        <v>0.29885729068476963</v>
      </c>
    </row>
    <row r="30" spans="2:5" x14ac:dyDescent="0.2">
      <c r="B30" t="s">
        <v>180</v>
      </c>
      <c r="C30">
        <v>99.15</v>
      </c>
      <c r="D30">
        <v>6.0332830556392623E-2</v>
      </c>
      <c r="E30" s="24">
        <f t="shared" si="0"/>
        <v>0.53476291021880729</v>
      </c>
    </row>
    <row r="32" spans="2:5" x14ac:dyDescent="0.2">
      <c r="B32" t="s">
        <v>138</v>
      </c>
      <c r="D32">
        <f>SUM(C11*D11,C12*D12,C13*D13,C14*D14,C15*D15,C16*D16,C17*D17,C18*D18,C19*D19,C20*D20,C21*D21,C22*D22,C23*D23,C24*D24,C25*D25,C26*D26,C27*D27,C28*D28,C29*D29,C30*D30)</f>
        <v>112.82164376677962</v>
      </c>
    </row>
    <row r="33" spans="2:7" x14ac:dyDescent="0.2">
      <c r="B33" t="s">
        <v>225</v>
      </c>
    </row>
    <row r="35" spans="2:7" x14ac:dyDescent="0.2">
      <c r="B35" s="26" t="s">
        <v>147</v>
      </c>
      <c r="C35" s="23" t="s">
        <v>136</v>
      </c>
      <c r="D35" t="s">
        <v>148</v>
      </c>
      <c r="E35" t="s">
        <v>149</v>
      </c>
      <c r="F35" t="s">
        <v>150</v>
      </c>
      <c r="G35" t="s">
        <v>186</v>
      </c>
    </row>
    <row r="36" spans="2:7" x14ac:dyDescent="0.2">
      <c r="B36" t="s">
        <v>181</v>
      </c>
      <c r="C36">
        <v>162</v>
      </c>
      <c r="D36">
        <v>1.3744000000000001</v>
      </c>
      <c r="E36">
        <v>1.2963</v>
      </c>
      <c r="F36">
        <v>1.2390699999999999</v>
      </c>
      <c r="G36" s="24">
        <f>F36/0.407</f>
        <v>3.0443980343980344</v>
      </c>
    </row>
    <row r="37" spans="2:7" x14ac:dyDescent="0.2">
      <c r="B37" t="s">
        <v>182</v>
      </c>
      <c r="C37">
        <v>162</v>
      </c>
      <c r="D37">
        <v>0.57004999999999995</v>
      </c>
      <c r="E37">
        <v>0.64815</v>
      </c>
      <c r="F37">
        <v>0.64815</v>
      </c>
      <c r="G37" s="24">
        <f>F37/0.407</f>
        <v>1.5925061425061426</v>
      </c>
    </row>
    <row r="38" spans="2:7" x14ac:dyDescent="0.2">
      <c r="B38" t="s">
        <v>183</v>
      </c>
      <c r="C38">
        <v>203</v>
      </c>
      <c r="D38" s="25">
        <v>9.9999999999999995E-7</v>
      </c>
      <c r="E38" s="25">
        <v>9.9999999999999995E-7</v>
      </c>
      <c r="F38">
        <v>5.7230000000000003E-2</v>
      </c>
      <c r="G38" s="24">
        <f>F38/0.407</f>
        <v>0.14061425061425062</v>
      </c>
    </row>
    <row r="39" spans="2:7" x14ac:dyDescent="0.2">
      <c r="B39" t="s">
        <v>184</v>
      </c>
      <c r="C39">
        <v>162</v>
      </c>
      <c r="D39">
        <v>0.51849999999999996</v>
      </c>
      <c r="E39">
        <v>0.51849999999999996</v>
      </c>
      <c r="F39">
        <v>0.51849999999999996</v>
      </c>
      <c r="G39" s="24">
        <f>F39/0.407</f>
        <v>1.2739557739557739</v>
      </c>
    </row>
    <row r="40" spans="2:7" x14ac:dyDescent="0.2">
      <c r="B40" t="s">
        <v>185</v>
      </c>
      <c r="C40">
        <v>342.3</v>
      </c>
      <c r="D40">
        <v>2.3400000000000001E-2</v>
      </c>
      <c r="E40">
        <v>2.3400000000000001E-2</v>
      </c>
      <c r="F40">
        <v>2.3400000000000001E-2</v>
      </c>
      <c r="G40" s="24">
        <f>F40/0.407</f>
        <v>5.7493857493857499E-2</v>
      </c>
    </row>
    <row r="42" spans="2:7" x14ac:dyDescent="0.2">
      <c r="B42" t="s">
        <v>187</v>
      </c>
    </row>
    <row r="44" spans="2:7" x14ac:dyDescent="0.2">
      <c r="B44" s="23" t="s">
        <v>139</v>
      </c>
      <c r="C44" s="23" t="s">
        <v>136</v>
      </c>
      <c r="D44" t="s">
        <v>188</v>
      </c>
      <c r="E44" t="s">
        <v>190</v>
      </c>
    </row>
    <row r="45" spans="2:7" x14ac:dyDescent="0.2">
      <c r="B45" t="s">
        <v>14</v>
      </c>
      <c r="C45">
        <v>331.06819999999999</v>
      </c>
      <c r="D45">
        <v>0.29399999999999998</v>
      </c>
      <c r="E45" s="24">
        <f>D45*1000/D$50</f>
        <v>0.90955450851765507</v>
      </c>
    </row>
    <row r="46" spans="2:7" x14ac:dyDescent="0.2">
      <c r="B46" t="s">
        <v>17</v>
      </c>
      <c r="C46">
        <v>307.05689999999998</v>
      </c>
      <c r="D46">
        <v>0.2006</v>
      </c>
      <c r="E46" s="24">
        <f>D46*1000/D$50</f>
        <v>0.62060079730830475</v>
      </c>
    </row>
    <row r="47" spans="2:7" x14ac:dyDescent="0.2">
      <c r="B47" t="s">
        <v>20</v>
      </c>
      <c r="C47">
        <v>347.06310000000002</v>
      </c>
      <c r="D47">
        <v>0.2006</v>
      </c>
      <c r="E47" s="24">
        <f>D47*1000/D$50</f>
        <v>0.62060079730830475</v>
      </c>
    </row>
    <row r="48" spans="2:7" x14ac:dyDescent="0.2">
      <c r="B48" t="s">
        <v>23</v>
      </c>
      <c r="C48">
        <v>322.0566</v>
      </c>
      <c r="D48">
        <v>0.29399999999999998</v>
      </c>
      <c r="E48" s="24">
        <f>D48*1000/D$50</f>
        <v>0.90955450851765507</v>
      </c>
    </row>
    <row r="50" spans="2:6" x14ac:dyDescent="0.2">
      <c r="B50" t="s">
        <v>145</v>
      </c>
      <c r="D50">
        <f>SUM(C45*D45,C46*D46,C47*D47,C48*D48)</f>
        <v>323.23516319999999</v>
      </c>
    </row>
    <row r="52" spans="2:6" x14ac:dyDescent="0.2">
      <c r="C52" s="23" t="s">
        <v>136</v>
      </c>
      <c r="D52" t="s">
        <v>189</v>
      </c>
      <c r="E52" t="s">
        <v>191</v>
      </c>
    </row>
    <row r="53" spans="2:6" x14ac:dyDescent="0.2">
      <c r="B53" t="s">
        <v>32</v>
      </c>
      <c r="C53">
        <v>347.06310000000002</v>
      </c>
      <c r="D53">
        <v>0.31516504298230597</v>
      </c>
      <c r="E53" s="24">
        <f>D53*1000/D$58</f>
        <v>0.92808243426609927</v>
      </c>
    </row>
    <row r="54" spans="2:6" x14ac:dyDescent="0.2">
      <c r="B54" t="s">
        <v>34</v>
      </c>
      <c r="C54">
        <v>323.05189999999999</v>
      </c>
      <c r="D54">
        <v>0.19917061795786523</v>
      </c>
      <c r="E54" s="24">
        <f>D54*1000/D$58</f>
        <v>0.58650778715644714</v>
      </c>
    </row>
    <row r="55" spans="2:6" x14ac:dyDescent="0.2">
      <c r="B55" t="s">
        <v>37</v>
      </c>
      <c r="C55">
        <v>363.05799999999999</v>
      </c>
      <c r="D55">
        <v>0.2175703786122504</v>
      </c>
      <c r="E55" s="24">
        <f>D55*1000/D$58</f>
        <v>0.64069049249853072</v>
      </c>
    </row>
    <row r="56" spans="2:6" x14ac:dyDescent="0.2">
      <c r="B56" t="s">
        <v>40</v>
      </c>
      <c r="C56">
        <v>324.03590000000003</v>
      </c>
      <c r="D56">
        <v>0.26809396044757844</v>
      </c>
      <c r="E56" s="24">
        <f>D56*1000/D$58</f>
        <v>0.7894698379927777</v>
      </c>
    </row>
    <row r="58" spans="2:6" x14ac:dyDescent="0.2">
      <c r="B58" t="s">
        <v>146</v>
      </c>
      <c r="D58">
        <f>SUM(C53*D53,C54*D54,C55*D55,C56*D56)</f>
        <v>339.58733766093673</v>
      </c>
    </row>
    <row r="61" spans="2:6" x14ac:dyDescent="0.2">
      <c r="B61" s="23" t="s">
        <v>140</v>
      </c>
      <c r="C61" t="s">
        <v>210</v>
      </c>
      <c r="D61" t="s">
        <v>211</v>
      </c>
      <c r="E61" t="s">
        <v>195</v>
      </c>
    </row>
    <row r="62" spans="2:6" x14ac:dyDescent="0.2">
      <c r="B62" t="s">
        <v>196</v>
      </c>
      <c r="C62" s="25">
        <v>5.6000000000000001E-2</v>
      </c>
      <c r="D62" s="25">
        <f>SUM(C62:C68)</f>
        <v>5.6438000000000002E-2</v>
      </c>
      <c r="E62" s="24">
        <f>D62/0.029</f>
        <v>1.9461379310344826</v>
      </c>
      <c r="F62" s="24"/>
    </row>
    <row r="63" spans="2:6" x14ac:dyDescent="0.2">
      <c r="B63" t="s">
        <v>197</v>
      </c>
      <c r="C63" s="25">
        <v>9.6000000000000002E-5</v>
      </c>
      <c r="D63" s="25">
        <v>0</v>
      </c>
      <c r="E63" s="24">
        <f t="shared" ref="E63:E77" si="1">D63/0.029</f>
        <v>0</v>
      </c>
      <c r="F63" s="24"/>
    </row>
    <row r="64" spans="2:6" x14ac:dyDescent="0.2">
      <c r="B64" t="s">
        <v>198</v>
      </c>
      <c r="C64">
        <v>1.1400000000000001E-4</v>
      </c>
      <c r="D64" s="25">
        <v>0</v>
      </c>
      <c r="E64" s="24">
        <f t="shared" si="1"/>
        <v>0</v>
      </c>
      <c r="F64" s="24"/>
    </row>
    <row r="65" spans="2:6" x14ac:dyDescent="0.2">
      <c r="B65" t="s">
        <v>199</v>
      </c>
      <c r="C65" s="25">
        <v>3.1999999999999999E-5</v>
      </c>
      <c r="D65" s="25">
        <v>0</v>
      </c>
      <c r="E65" s="24">
        <f t="shared" si="1"/>
        <v>0</v>
      </c>
      <c r="F65" s="24"/>
    </row>
    <row r="66" spans="2:6" x14ac:dyDescent="0.2">
      <c r="B66" t="s">
        <v>200</v>
      </c>
      <c r="C66" s="25">
        <v>1.5E-5</v>
      </c>
      <c r="D66" s="25">
        <v>0</v>
      </c>
      <c r="E66" s="24">
        <f t="shared" si="1"/>
        <v>0</v>
      </c>
      <c r="F66" s="24"/>
    </row>
    <row r="67" spans="2:6" x14ac:dyDescent="0.2">
      <c r="B67" t="s">
        <v>201</v>
      </c>
      <c r="C67">
        <v>1.25E-4</v>
      </c>
      <c r="D67" s="25">
        <v>0</v>
      </c>
      <c r="E67" s="24">
        <f t="shared" si="1"/>
        <v>0</v>
      </c>
      <c r="F67" s="24"/>
    </row>
    <row r="68" spans="2:6" x14ac:dyDescent="0.2">
      <c r="B68" t="s">
        <v>202</v>
      </c>
      <c r="C68" s="25">
        <v>5.5999999999999999E-5</v>
      </c>
      <c r="D68" s="25">
        <v>0</v>
      </c>
      <c r="E68" s="24">
        <f t="shared" si="1"/>
        <v>0</v>
      </c>
      <c r="F68" s="24"/>
    </row>
    <row r="69" spans="2:6" x14ac:dyDescent="0.2">
      <c r="B69" t="s">
        <v>203</v>
      </c>
      <c r="C69">
        <v>8.12E-4</v>
      </c>
      <c r="D69">
        <v>8.12E-4</v>
      </c>
      <c r="E69" s="24">
        <f t="shared" si="1"/>
        <v>2.7999999999999997E-2</v>
      </c>
      <c r="F69" s="24"/>
    </row>
    <row r="70" spans="2:6" x14ac:dyDescent="0.2">
      <c r="B70" t="s">
        <v>204</v>
      </c>
      <c r="C70">
        <v>2.0599999999999999E-4</v>
      </c>
      <c r="D70">
        <v>2.0599999999999999E-4</v>
      </c>
      <c r="E70" s="24">
        <f t="shared" si="1"/>
        <v>7.1034482758620685E-3</v>
      </c>
      <c r="F70" s="24"/>
    </row>
    <row r="71" spans="2:6" x14ac:dyDescent="0.2">
      <c r="B71" t="s">
        <v>213</v>
      </c>
      <c r="C71">
        <v>2.8800000000000002E-3</v>
      </c>
      <c r="D71">
        <v>2.8800000000000002E-3</v>
      </c>
      <c r="E71" s="24">
        <f t="shared" si="1"/>
        <v>9.9310344827586203E-2</v>
      </c>
      <c r="F71" s="24"/>
    </row>
    <row r="72" spans="2:6" x14ac:dyDescent="0.2">
      <c r="B72" t="s">
        <v>206</v>
      </c>
      <c r="C72">
        <v>3.8999999999999999E-4</v>
      </c>
      <c r="D72">
        <v>3.8999999999999999E-4</v>
      </c>
      <c r="E72" s="24">
        <f t="shared" si="1"/>
        <v>1.3448275862068964E-2</v>
      </c>
      <c r="F72" s="24"/>
    </row>
    <row r="73" spans="2:6" x14ac:dyDescent="0.2">
      <c r="B73" t="s">
        <v>205</v>
      </c>
      <c r="C73">
        <v>2.8800000000000002E-3</v>
      </c>
      <c r="D73">
        <v>2.8800000000000002E-3</v>
      </c>
      <c r="E73" s="24">
        <f t="shared" si="1"/>
        <v>9.9310344827586203E-2</v>
      </c>
      <c r="F73" s="24"/>
    </row>
    <row r="74" spans="2:6" x14ac:dyDescent="0.2">
      <c r="B74" t="s">
        <v>207</v>
      </c>
      <c r="C74">
        <v>6.9700000000000003E-4</v>
      </c>
      <c r="D74">
        <v>6.9700000000000003E-4</v>
      </c>
      <c r="E74" s="24">
        <f t="shared" si="1"/>
        <v>2.403448275862069E-2</v>
      </c>
      <c r="F74" s="24"/>
    </row>
    <row r="75" spans="2:6" x14ac:dyDescent="0.2">
      <c r="B75" t="s">
        <v>208</v>
      </c>
      <c r="C75">
        <v>7.8100000000000001E-4</v>
      </c>
      <c r="D75">
        <v>7.8100000000000001E-4</v>
      </c>
      <c r="E75" s="24">
        <f t="shared" si="1"/>
        <v>2.6931034482758621E-2</v>
      </c>
      <c r="F75" s="24"/>
    </row>
    <row r="76" spans="2:6" x14ac:dyDescent="0.2">
      <c r="B76" t="s">
        <v>209</v>
      </c>
      <c r="C76">
        <v>1.583E-3</v>
      </c>
      <c r="D76">
        <v>1.583E-3</v>
      </c>
      <c r="E76" s="24">
        <f t="shared" si="1"/>
        <v>5.458620689655172E-2</v>
      </c>
      <c r="F76" s="24"/>
    </row>
    <row r="77" spans="2:6" x14ac:dyDescent="0.2">
      <c r="B77" t="s">
        <v>212</v>
      </c>
      <c r="C77">
        <v>4.17E-4</v>
      </c>
      <c r="D77">
        <v>4.17E-4</v>
      </c>
      <c r="E77" s="24">
        <f t="shared" si="1"/>
        <v>1.4379310344827586E-2</v>
      </c>
    </row>
    <row r="79" spans="2:6" x14ac:dyDescent="0.2">
      <c r="B79" t="s">
        <v>214</v>
      </c>
    </row>
    <row r="81" spans="2:3" x14ac:dyDescent="0.2">
      <c r="B81" t="s">
        <v>192</v>
      </c>
      <c r="C81" t="s">
        <v>148</v>
      </c>
    </row>
    <row r="82" spans="2:3" x14ac:dyDescent="0.2">
      <c r="B82" t="s">
        <v>218</v>
      </c>
      <c r="C82" s="25">
        <v>9.9999999999999995E-7</v>
      </c>
    </row>
    <row r="83" spans="2:3" x14ac:dyDescent="0.2">
      <c r="B83" t="s">
        <v>217</v>
      </c>
      <c r="C83" s="25">
        <v>9.9999999999999995E-7</v>
      </c>
    </row>
    <row r="84" spans="2:3" x14ac:dyDescent="0.2">
      <c r="B84" t="s">
        <v>221</v>
      </c>
      <c r="C84" s="25">
        <v>9.9999999999999995E-7</v>
      </c>
    </row>
    <row r="85" spans="2:3" x14ac:dyDescent="0.2">
      <c r="B85" t="s">
        <v>215</v>
      </c>
      <c r="C85" s="25">
        <v>9.9999999999999995E-7</v>
      </c>
    </row>
    <row r="86" spans="2:3" x14ac:dyDescent="0.2">
      <c r="B86" t="s">
        <v>222</v>
      </c>
      <c r="C86" s="25">
        <v>9.9999999999999995E-7</v>
      </c>
    </row>
    <row r="87" spans="2:3" x14ac:dyDescent="0.2">
      <c r="B87" t="s">
        <v>216</v>
      </c>
      <c r="C87" s="25">
        <v>9.9999999999999995E-7</v>
      </c>
    </row>
    <row r="88" spans="2:3" x14ac:dyDescent="0.2">
      <c r="B88" t="s">
        <v>223</v>
      </c>
      <c r="C88" s="25">
        <v>9.9999999999999995E-7</v>
      </c>
    </row>
    <row r="89" spans="2:3" x14ac:dyDescent="0.2">
      <c r="B89" t="s">
        <v>219</v>
      </c>
      <c r="C89" s="25">
        <v>9.8999999999999999E-4</v>
      </c>
    </row>
    <row r="90" spans="2:3" x14ac:dyDescent="0.2">
      <c r="B90" t="s">
        <v>220</v>
      </c>
      <c r="C90" s="25">
        <v>0.02</v>
      </c>
    </row>
    <row r="91" spans="2:3" x14ac:dyDescent="0.2">
      <c r="B91" t="s">
        <v>227</v>
      </c>
      <c r="C91" s="25">
        <v>9.9999999999999995E-7</v>
      </c>
    </row>
    <row r="92" spans="2:3" x14ac:dyDescent="0.2">
      <c r="B92" t="s">
        <v>226</v>
      </c>
      <c r="C92" s="25">
        <v>9.9999999999999995E-7</v>
      </c>
    </row>
    <row r="94" spans="2:3" x14ac:dyDescent="0.2">
      <c r="B94" t="s">
        <v>224</v>
      </c>
    </row>
  </sheetData>
  <sortState ref="B81:C91">
    <sortCondition ref="B81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9" sqref="D9"/>
    </sheetView>
  </sheetViews>
  <sheetFormatPr baseColWidth="10" defaultRowHeight="16" x14ac:dyDescent="0.2"/>
  <sheetData>
    <row r="1" spans="1:3" x14ac:dyDescent="0.2">
      <c r="A1" t="s">
        <v>153</v>
      </c>
      <c r="B1" t="s">
        <v>158</v>
      </c>
      <c r="C1" t="s">
        <v>159</v>
      </c>
    </row>
    <row r="2" spans="1:3" x14ac:dyDescent="0.2">
      <c r="A2">
        <v>0.1</v>
      </c>
      <c r="B2">
        <v>0.1</v>
      </c>
      <c r="C2">
        <v>9.5839999999999995E-2</v>
      </c>
    </row>
    <row r="3" spans="1:3" x14ac:dyDescent="0.2">
      <c r="A3">
        <v>0.25</v>
      </c>
      <c r="B3">
        <v>0.25</v>
      </c>
      <c r="C3">
        <v>0.26212999999999997</v>
      </c>
    </row>
    <row r="4" spans="1:3" x14ac:dyDescent="0.2">
      <c r="A4">
        <v>0.5</v>
      </c>
      <c r="B4">
        <v>0.5</v>
      </c>
      <c r="C4">
        <v>0.52446999999999999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2" sqref="B2"/>
    </sheetView>
  </sheetViews>
  <sheetFormatPr baseColWidth="10" defaultRowHeight="16" x14ac:dyDescent="0.2"/>
  <sheetData>
    <row r="1" spans="1:3" x14ac:dyDescent="0.2">
      <c r="A1" t="s">
        <v>153</v>
      </c>
      <c r="B1" t="s">
        <v>154</v>
      </c>
      <c r="C1" t="s">
        <v>155</v>
      </c>
    </row>
    <row r="2" spans="1:3" x14ac:dyDescent="0.2">
      <c r="A2">
        <v>0.1</v>
      </c>
      <c r="B2">
        <v>2.87</v>
      </c>
      <c r="C2">
        <v>3.1156999999999999</v>
      </c>
    </row>
    <row r="3" spans="1:3" x14ac:dyDescent="0.2">
      <c r="A3">
        <v>0.25</v>
      </c>
      <c r="B3">
        <v>6.65</v>
      </c>
      <c r="C3">
        <v>7.2596999999999996</v>
      </c>
    </row>
    <row r="4" spans="1:3" x14ac:dyDescent="0.2">
      <c r="A4">
        <v>0.5</v>
      </c>
      <c r="B4">
        <v>11.09</v>
      </c>
      <c r="C4">
        <v>13.792999999999999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5" sqref="B5"/>
    </sheetView>
  </sheetViews>
  <sheetFormatPr baseColWidth="10" defaultRowHeight="16" x14ac:dyDescent="0.2"/>
  <sheetData>
    <row r="1" spans="1:3" x14ac:dyDescent="0.2">
      <c r="A1" t="s">
        <v>153</v>
      </c>
      <c r="B1" t="s">
        <v>156</v>
      </c>
      <c r="C1" t="s">
        <v>157</v>
      </c>
    </row>
    <row r="2" spans="1:3" x14ac:dyDescent="0.2">
      <c r="A2">
        <v>0.1</v>
      </c>
      <c r="B2">
        <v>2.82</v>
      </c>
      <c r="C2">
        <v>3.1414</v>
      </c>
    </row>
    <row r="3" spans="1:3" x14ac:dyDescent="0.2">
      <c r="A3">
        <v>0.25</v>
      </c>
      <c r="B3">
        <v>7.3</v>
      </c>
      <c r="C3">
        <v>7.33</v>
      </c>
    </row>
    <row r="4" spans="1:3" x14ac:dyDescent="0.2">
      <c r="A4">
        <v>0.5</v>
      </c>
      <c r="B4">
        <v>11.5</v>
      </c>
      <c r="C4">
        <v>13.938000000000001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="90" zoomScaleNormal="90" zoomScalePageLayoutView="90" workbookViewId="0">
      <selection activeCell="A9" sqref="A9:I12"/>
    </sheetView>
  </sheetViews>
  <sheetFormatPr baseColWidth="10" defaultRowHeight="16" x14ac:dyDescent="0.2"/>
  <cols>
    <col min="1" max="1" width="32.33203125" customWidth="1"/>
    <col min="2" max="2" width="13.5" bestFit="1" customWidth="1"/>
    <col min="3" max="3" width="7.33203125" bestFit="1" customWidth="1"/>
    <col min="4" max="4" width="9" bestFit="1" customWidth="1"/>
    <col min="5" max="5" width="8.33203125" bestFit="1" customWidth="1"/>
    <col min="6" max="6" width="6.83203125" bestFit="1" customWidth="1"/>
    <col min="7" max="7" width="8.83203125" bestFit="1" customWidth="1"/>
    <col min="8" max="9" width="8" bestFit="1" customWidth="1"/>
  </cols>
  <sheetData>
    <row r="1" spans="1:9" x14ac:dyDescent="0.2">
      <c r="A1" t="s">
        <v>0</v>
      </c>
      <c r="B1" s="1"/>
    </row>
    <row r="2" spans="1:9" x14ac:dyDescent="0.2">
      <c r="A2" t="s">
        <v>1</v>
      </c>
      <c r="B2" s="2"/>
    </row>
    <row r="3" spans="1:9" x14ac:dyDescent="0.2">
      <c r="A3" t="s">
        <v>2</v>
      </c>
      <c r="B3" s="3"/>
    </row>
    <row r="5" spans="1:9" x14ac:dyDescent="0.2">
      <c r="A5" t="s">
        <v>3</v>
      </c>
      <c r="B5" s="1">
        <v>0.04</v>
      </c>
    </row>
    <row r="6" spans="1:9" x14ac:dyDescent="0.2">
      <c r="A6" t="s">
        <v>4</v>
      </c>
      <c r="B6" s="4">
        <f>((E9*F9)+(E10*F10)+(E11*F11)+(E12*F12))/SUM(E9:E12)</f>
        <v>326.76421674080063</v>
      </c>
    </row>
    <row r="8" spans="1:9" ht="153" x14ac:dyDescent="0.2">
      <c r="A8" s="5" t="s">
        <v>5</v>
      </c>
      <c r="B8" s="5" t="s">
        <v>6</v>
      </c>
      <c r="C8" s="5" t="s">
        <v>7</v>
      </c>
      <c r="D8" s="6" t="s">
        <v>8</v>
      </c>
      <c r="E8" s="7" t="s">
        <v>9</v>
      </c>
      <c r="F8" s="8" t="s">
        <v>10</v>
      </c>
      <c r="G8" s="8" t="s">
        <v>11</v>
      </c>
      <c r="H8" s="8" t="s">
        <v>12</v>
      </c>
      <c r="I8" s="9" t="s">
        <v>13</v>
      </c>
    </row>
    <row r="9" spans="1:9" x14ac:dyDescent="0.2">
      <c r="A9" s="10" t="s">
        <v>14</v>
      </c>
      <c r="B9" s="10" t="s">
        <v>15</v>
      </c>
      <c r="C9" s="10" t="s">
        <v>16</v>
      </c>
      <c r="E9" s="11">
        <v>0.29399999999999998</v>
      </c>
      <c r="F9" s="12">
        <v>331.06819999999999</v>
      </c>
      <c r="G9" s="13">
        <f>E9*F9</f>
        <v>97.334050799999986</v>
      </c>
      <c r="H9" s="13">
        <f>G9/B$6</f>
        <v>0.29787242853830698</v>
      </c>
      <c r="I9" s="14">
        <f>(H9*B$5*1000)/F9</f>
        <v>3.5989252793026574E-2</v>
      </c>
    </row>
    <row r="10" spans="1:9" x14ac:dyDescent="0.2">
      <c r="A10" s="10" t="s">
        <v>17</v>
      </c>
      <c r="B10" s="10" t="s">
        <v>18</v>
      </c>
      <c r="C10" s="10" t="s">
        <v>19</v>
      </c>
      <c r="E10" s="11">
        <v>0.2006</v>
      </c>
      <c r="F10" s="12">
        <v>307.05689999999998</v>
      </c>
      <c r="G10" s="13">
        <f>E10*F10</f>
        <v>61.595614139999995</v>
      </c>
      <c r="H10" s="13">
        <f>G10/B$6</f>
        <v>0.18850171158385901</v>
      </c>
      <c r="I10" s="14">
        <f>(H10*B$5*1000)/F10</f>
        <v>2.4555932347895004E-2</v>
      </c>
    </row>
    <row r="11" spans="1:9" x14ac:dyDescent="0.2">
      <c r="A11" s="10" t="s">
        <v>20</v>
      </c>
      <c r="B11" s="10" t="s">
        <v>21</v>
      </c>
      <c r="C11" s="10" t="s">
        <v>22</v>
      </c>
      <c r="E11" s="11">
        <v>0.2006</v>
      </c>
      <c r="F11" s="12">
        <v>347.06310000000002</v>
      </c>
      <c r="G11" s="13">
        <f>E11*F11</f>
        <v>69.620857860000001</v>
      </c>
      <c r="H11" s="13">
        <f>G11/B$6</f>
        <v>0.21306145010126795</v>
      </c>
      <c r="I11" s="14">
        <f>(H11*B$5*1000)/F11</f>
        <v>2.4555932347895E-2</v>
      </c>
    </row>
    <row r="12" spans="1:9" x14ac:dyDescent="0.2">
      <c r="A12" s="10" t="s">
        <v>23</v>
      </c>
      <c r="B12" s="10" t="s">
        <v>24</v>
      </c>
      <c r="C12" s="10" t="s">
        <v>25</v>
      </c>
      <c r="E12" s="11">
        <v>0.29399999999999998</v>
      </c>
      <c r="F12" s="12">
        <v>322.0566</v>
      </c>
      <c r="G12" s="13">
        <f>E12*F12</f>
        <v>94.684640399999992</v>
      </c>
      <c r="H12" s="13">
        <f>G12/B$6</f>
        <v>0.28976440977656603</v>
      </c>
      <c r="I12" s="14">
        <f>(H12*B$5*1000)/F12</f>
        <v>3.5989252793026574E-2</v>
      </c>
    </row>
    <row r="14" spans="1:9" x14ac:dyDescent="0.2">
      <c r="A14" t="s">
        <v>26</v>
      </c>
    </row>
    <row r="15" spans="1:9" x14ac:dyDescent="0.2">
      <c r="A15" t="s">
        <v>27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="90" zoomScaleNormal="90" zoomScalePageLayoutView="90" workbookViewId="0">
      <selection activeCell="E9" sqref="E9:E12"/>
    </sheetView>
  </sheetViews>
  <sheetFormatPr baseColWidth="10" defaultRowHeight="16" x14ac:dyDescent="0.2"/>
  <cols>
    <col min="1" max="1" width="32.33203125" customWidth="1"/>
    <col min="2" max="2" width="13.1640625" bestFit="1" customWidth="1"/>
    <col min="3" max="3" width="7.33203125" bestFit="1" customWidth="1"/>
    <col min="4" max="4" width="9" bestFit="1" customWidth="1"/>
    <col min="5" max="5" width="8" bestFit="1" customWidth="1"/>
    <col min="6" max="6" width="6.83203125" bestFit="1" customWidth="1"/>
    <col min="7" max="7" width="10" bestFit="1" customWidth="1"/>
    <col min="8" max="9" width="8" bestFit="1" customWidth="1"/>
  </cols>
  <sheetData>
    <row r="1" spans="1:9" x14ac:dyDescent="0.2">
      <c r="A1" t="s">
        <v>0</v>
      </c>
      <c r="B1" s="1"/>
    </row>
    <row r="2" spans="1:9" x14ac:dyDescent="0.2">
      <c r="A2" t="s">
        <v>1</v>
      </c>
      <c r="B2" s="2"/>
    </row>
    <row r="3" spans="1:9" x14ac:dyDescent="0.2">
      <c r="A3" t="s">
        <v>2</v>
      </c>
      <c r="B3" s="3"/>
    </row>
    <row r="5" spans="1:9" x14ac:dyDescent="0.2">
      <c r="A5" t="s">
        <v>28</v>
      </c>
      <c r="B5" s="1">
        <v>6.3E-2</v>
      </c>
    </row>
    <row r="6" spans="1:9" x14ac:dyDescent="0.2">
      <c r="A6" t="s">
        <v>29</v>
      </c>
      <c r="B6" s="4">
        <f>((E9*F9)+(E10*F10)+(E11*F11)+(E12*F12))/SUM(E9:E12)</f>
        <v>339.58733766093673</v>
      </c>
    </row>
    <row r="8" spans="1:9" ht="153" x14ac:dyDescent="0.2">
      <c r="A8" s="5" t="s">
        <v>5</v>
      </c>
      <c r="B8" s="5" t="s">
        <v>6</v>
      </c>
      <c r="C8" s="5" t="s">
        <v>7</v>
      </c>
      <c r="D8" s="15" t="s">
        <v>30</v>
      </c>
      <c r="E8" s="8" t="s">
        <v>31</v>
      </c>
      <c r="F8" s="8" t="s">
        <v>10</v>
      </c>
      <c r="G8" s="8" t="s">
        <v>11</v>
      </c>
      <c r="H8" s="8" t="s">
        <v>12</v>
      </c>
      <c r="I8" s="9" t="s">
        <v>13</v>
      </c>
    </row>
    <row r="9" spans="1:9" x14ac:dyDescent="0.2">
      <c r="A9" s="10" t="s">
        <v>32</v>
      </c>
      <c r="B9" s="10" t="s">
        <v>21</v>
      </c>
      <c r="C9" s="10" t="s">
        <v>33</v>
      </c>
      <c r="D9" s="16">
        <v>2369147</v>
      </c>
      <c r="E9" s="13">
        <f>D9/SUM(D$9:D$12)</f>
        <v>0.31516504298230597</v>
      </c>
      <c r="F9" s="12">
        <v>347.06310000000002</v>
      </c>
      <c r="G9" s="13">
        <f>E9*F9</f>
        <v>109.38215682907236</v>
      </c>
      <c r="H9" s="13">
        <f>G9/B$6</f>
        <v>0.32210316669193867</v>
      </c>
      <c r="I9" s="14">
        <f>(H9*B$5*1000)/F9</f>
        <v>5.8469193358764264E-2</v>
      </c>
    </row>
    <row r="10" spans="1:9" x14ac:dyDescent="0.2">
      <c r="A10" s="10" t="s">
        <v>34</v>
      </c>
      <c r="B10" s="10" t="s">
        <v>35</v>
      </c>
      <c r="C10" s="10" t="s">
        <v>36</v>
      </c>
      <c r="D10" s="16">
        <v>1497198</v>
      </c>
      <c r="E10" s="13">
        <f>D10/SUM(D$9:D$12)</f>
        <v>0.19917061795786523</v>
      </c>
      <c r="F10" s="12">
        <v>323.05189999999999</v>
      </c>
      <c r="G10" s="13">
        <f>E10*F10</f>
        <v>64.342446555462473</v>
      </c>
      <c r="H10" s="13">
        <f>G10/B$6</f>
        <v>0.18947245500568582</v>
      </c>
      <c r="I10" s="14">
        <f>(H10*B$5*1000)/F10</f>
        <v>3.6949990590856165E-2</v>
      </c>
    </row>
    <row r="11" spans="1:9" x14ac:dyDescent="0.2">
      <c r="A11" s="10" t="s">
        <v>37</v>
      </c>
      <c r="B11" s="10" t="s">
        <v>38</v>
      </c>
      <c r="C11" s="10" t="s">
        <v>39</v>
      </c>
      <c r="D11" s="16">
        <v>1635512</v>
      </c>
      <c r="E11" s="13">
        <f>D11/SUM(D$9:D$12)</f>
        <v>0.2175703786122504</v>
      </c>
      <c r="F11" s="12">
        <v>363.05799999999999</v>
      </c>
      <c r="G11" s="13">
        <f>E11*F11</f>
        <v>78.99066651820641</v>
      </c>
      <c r="H11" s="13">
        <f>G11/B$6</f>
        <v>0.23260780882553159</v>
      </c>
      <c r="I11" s="14">
        <f>(H11*B$5*1000)/F11</f>
        <v>4.036350102740744E-2</v>
      </c>
    </row>
    <row r="12" spans="1:9" x14ac:dyDescent="0.2">
      <c r="A12" s="10" t="s">
        <v>40</v>
      </c>
      <c r="B12" s="10" t="s">
        <v>41</v>
      </c>
      <c r="C12" s="10" t="s">
        <v>42</v>
      </c>
      <c r="D12" s="16">
        <v>2015306</v>
      </c>
      <c r="E12" s="13">
        <f>D12/SUM(D$9:D$12)</f>
        <v>0.26809396044757844</v>
      </c>
      <c r="F12" s="12">
        <v>324.03590000000003</v>
      </c>
      <c r="G12" s="13">
        <f>E12*F12</f>
        <v>86.872067758195485</v>
      </c>
      <c r="H12" s="13">
        <f>G12/B$6</f>
        <v>0.25581656947684395</v>
      </c>
      <c r="I12" s="14">
        <f>(H12*B$5*1000)/F12</f>
        <v>4.9736599793545E-2</v>
      </c>
    </row>
    <row r="14" spans="1:9" x14ac:dyDescent="0.2">
      <c r="A14" t="s">
        <v>26</v>
      </c>
    </row>
    <row r="15" spans="1:9" x14ac:dyDescent="0.2">
      <c r="A15" t="s">
        <v>43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zoomScale="90" zoomScaleNormal="90" zoomScalePageLayoutView="90" workbookViewId="0">
      <selection activeCell="J9" sqref="J9:J28"/>
    </sheetView>
  </sheetViews>
  <sheetFormatPr baseColWidth="10" defaultRowHeight="16" x14ac:dyDescent="0.2"/>
  <cols>
    <col min="1" max="1" width="32.33203125" customWidth="1"/>
    <col min="2" max="2" width="12.33203125" bestFit="1" customWidth="1"/>
    <col min="3" max="3" width="4.1640625" bestFit="1" customWidth="1"/>
    <col min="4" max="4" width="7.33203125" bestFit="1" customWidth="1"/>
    <col min="5" max="7" width="8" bestFit="1" customWidth="1"/>
    <col min="8" max="8" width="8.83203125" bestFit="1" customWidth="1"/>
    <col min="9" max="10" width="8" bestFit="1" customWidth="1"/>
  </cols>
  <sheetData>
    <row r="1" spans="1:10" x14ac:dyDescent="0.2">
      <c r="A1" t="s">
        <v>0</v>
      </c>
      <c r="B1" s="1"/>
    </row>
    <row r="2" spans="1:10" x14ac:dyDescent="0.2">
      <c r="A2" t="s">
        <v>1</v>
      </c>
      <c r="B2" s="2"/>
    </row>
    <row r="3" spans="1:10" x14ac:dyDescent="0.2">
      <c r="A3" t="s">
        <v>2</v>
      </c>
      <c r="B3" s="3"/>
    </row>
    <row r="5" spans="1:10" x14ac:dyDescent="0.2">
      <c r="A5" t="s">
        <v>44</v>
      </c>
      <c r="B5" s="1">
        <v>0.45</v>
      </c>
    </row>
    <row r="6" spans="1:10" x14ac:dyDescent="0.2">
      <c r="A6" t="s">
        <v>45</v>
      </c>
      <c r="B6" s="4">
        <f>((F9*G9)+(F10*G10)+(F11*G11)+(F12*G12)+(F13*G13)+(F14*G14)+(F15*G15)+(F16*G16)+(F17*G17)+(F18*G18)+(F19*G19)+(F20*G20)+(F21*G21)+(F22*G22)+(F23*G23)+(F24*G24)+(F25*G25)+(F26*G26)+(F27*G27)+(F28*G28))/(SUM(F9:F28))</f>
        <v>112.82164376677963</v>
      </c>
    </row>
    <row r="8" spans="1:10" ht="141" x14ac:dyDescent="0.2">
      <c r="A8" s="17" t="s">
        <v>46</v>
      </c>
      <c r="B8" s="17" t="s">
        <v>6</v>
      </c>
      <c r="C8" s="17" t="s">
        <v>47</v>
      </c>
      <c r="D8" s="17" t="s">
        <v>7</v>
      </c>
      <c r="E8" s="18" t="s">
        <v>48</v>
      </c>
      <c r="F8" s="19" t="s">
        <v>31</v>
      </c>
      <c r="G8" s="19" t="s">
        <v>49</v>
      </c>
      <c r="H8" s="19" t="s">
        <v>50</v>
      </c>
      <c r="I8" s="19" t="s">
        <v>51</v>
      </c>
      <c r="J8" s="20" t="s">
        <v>13</v>
      </c>
    </row>
    <row r="9" spans="1:10" x14ac:dyDescent="0.2">
      <c r="A9" s="10" t="s">
        <v>52</v>
      </c>
      <c r="B9" s="10" t="s">
        <v>53</v>
      </c>
      <c r="C9" s="10" t="s">
        <v>54</v>
      </c>
      <c r="D9" s="10" t="s">
        <v>55</v>
      </c>
      <c r="E9" s="16">
        <v>131229</v>
      </c>
      <c r="F9" s="13">
        <f>E9/SUM(E$9:E$28)</f>
        <v>5.2797211378342396E-2</v>
      </c>
      <c r="G9" s="21">
        <v>57.069999999999993</v>
      </c>
      <c r="H9" s="13">
        <f>F9*G9</f>
        <v>3.013136853362</v>
      </c>
      <c r="I9" s="13">
        <f t="shared" ref="I9:I28" si="0">H9/B$6</f>
        <v>2.670708166236822E-2</v>
      </c>
      <c r="J9" s="14">
        <f t="shared" ref="J9:J28" si="1">(I9*B$5*1000)/G9</f>
        <v>0.21058676621807781</v>
      </c>
    </row>
    <row r="10" spans="1:10" x14ac:dyDescent="0.2">
      <c r="A10" s="10" t="s">
        <v>56</v>
      </c>
      <c r="B10" s="10" t="s">
        <v>57</v>
      </c>
      <c r="C10" s="10" t="s">
        <v>58</v>
      </c>
      <c r="D10" s="10" t="s">
        <v>59</v>
      </c>
      <c r="E10" s="16">
        <v>143172</v>
      </c>
      <c r="F10" s="13">
        <f t="shared" ref="F10:F28" si="2">E10/SUM(E$9:E$28)</f>
        <v>5.7602224717555099E-2</v>
      </c>
      <c r="G10" s="21">
        <v>71.09</v>
      </c>
      <c r="H10" s="13">
        <f t="shared" ref="H10:H28" si="3">F10*G10</f>
        <v>4.0949421551709921</v>
      </c>
      <c r="I10" s="13">
        <f t="shared" si="0"/>
        <v>3.6295714354560304E-2</v>
      </c>
      <c r="J10" s="14">
        <f t="shared" si="1"/>
        <v>0.2297520250323834</v>
      </c>
    </row>
    <row r="11" spans="1:10" x14ac:dyDescent="0.2">
      <c r="A11" s="10" t="s">
        <v>60</v>
      </c>
      <c r="B11" s="10" t="s">
        <v>61</v>
      </c>
      <c r="C11" s="10" t="s">
        <v>62</v>
      </c>
      <c r="D11" s="10" t="s">
        <v>63</v>
      </c>
      <c r="E11" s="16">
        <v>108388</v>
      </c>
      <c r="F11" s="13">
        <f t="shared" si="2"/>
        <v>4.3607618337987611E-2</v>
      </c>
      <c r="G11" s="21">
        <v>156.19999999999999</v>
      </c>
      <c r="H11" s="13">
        <f t="shared" si="3"/>
        <v>6.8115099843936644</v>
      </c>
      <c r="I11" s="13">
        <f t="shared" si="0"/>
        <v>6.0374142380642357E-2</v>
      </c>
      <c r="J11" s="14">
        <f t="shared" si="1"/>
        <v>0.17393318867662652</v>
      </c>
    </row>
    <row r="12" spans="1:10" x14ac:dyDescent="0.2">
      <c r="A12" s="10" t="s">
        <v>64</v>
      </c>
      <c r="B12" s="10" t="s">
        <v>65</v>
      </c>
      <c r="C12" s="10" t="s">
        <v>66</v>
      </c>
      <c r="D12" s="10" t="s">
        <v>67</v>
      </c>
      <c r="E12" s="16">
        <v>137164</v>
      </c>
      <c r="F12" s="13">
        <f t="shared" si="2"/>
        <v>5.5185033045279296E-2</v>
      </c>
      <c r="G12" s="21">
        <v>114.12</v>
      </c>
      <c r="H12" s="13">
        <f t="shared" si="3"/>
        <v>6.2977159711272739</v>
      </c>
      <c r="I12" s="13">
        <f t="shared" si="0"/>
        <v>5.5820104732259172E-2</v>
      </c>
      <c r="J12" s="14">
        <f t="shared" si="1"/>
        <v>0.22011082307673174</v>
      </c>
    </row>
    <row r="13" spans="1:10" x14ac:dyDescent="0.2">
      <c r="A13" s="10" t="s">
        <v>68</v>
      </c>
      <c r="B13" s="10" t="s">
        <v>69</v>
      </c>
      <c r="C13" s="10" t="s">
        <v>70</v>
      </c>
      <c r="D13" s="10" t="s">
        <v>71</v>
      </c>
      <c r="E13" s="16">
        <v>146792</v>
      </c>
      <c r="F13" s="13">
        <f t="shared" si="2"/>
        <v>5.9058655119292515E-2</v>
      </c>
      <c r="G13" s="21">
        <v>115.1</v>
      </c>
      <c r="H13" s="13">
        <f t="shared" si="3"/>
        <v>6.7976512042305686</v>
      </c>
      <c r="I13" s="13">
        <f t="shared" si="0"/>
        <v>6.025130442419719E-2</v>
      </c>
      <c r="J13" s="14">
        <f t="shared" si="1"/>
        <v>0.23556113806158763</v>
      </c>
    </row>
    <row r="14" spans="1:10" x14ac:dyDescent="0.2">
      <c r="A14" s="10" t="s">
        <v>72</v>
      </c>
      <c r="B14" s="10" t="s">
        <v>73</v>
      </c>
      <c r="C14" s="10" t="s">
        <v>74</v>
      </c>
      <c r="D14" s="10" t="s">
        <v>75</v>
      </c>
      <c r="E14" s="16">
        <v>30154</v>
      </c>
      <c r="F14" s="13">
        <f t="shared" si="2"/>
        <v>1.2131823849168527E-2</v>
      </c>
      <c r="G14" s="21">
        <v>103.15</v>
      </c>
      <c r="H14" s="13">
        <f t="shared" si="3"/>
        <v>1.2513976300417335</v>
      </c>
      <c r="I14" s="13">
        <f t="shared" si="0"/>
        <v>1.1091822351290789E-2</v>
      </c>
      <c r="J14" s="14">
        <f t="shared" si="1"/>
        <v>4.8388948696857538E-2</v>
      </c>
    </row>
    <row r="15" spans="1:10" x14ac:dyDescent="0.2">
      <c r="A15" s="10" t="s">
        <v>76</v>
      </c>
      <c r="B15" s="10" t="s">
        <v>77</v>
      </c>
      <c r="C15" s="10" t="s">
        <v>78</v>
      </c>
      <c r="D15" s="10" t="s">
        <v>79</v>
      </c>
      <c r="E15" s="16">
        <v>170104</v>
      </c>
      <c r="F15" s="13">
        <f t="shared" si="2"/>
        <v>6.843774504340927E-2</v>
      </c>
      <c r="G15" s="21">
        <v>129.13</v>
      </c>
      <c r="H15" s="13">
        <f t="shared" si="3"/>
        <v>8.8373660174554391</v>
      </c>
      <c r="I15" s="13">
        <f t="shared" si="0"/>
        <v>7.8330413583795028E-2</v>
      </c>
      <c r="J15" s="14">
        <f t="shared" si="1"/>
        <v>0.27297054218777789</v>
      </c>
    </row>
    <row r="16" spans="1:10" x14ac:dyDescent="0.2">
      <c r="A16" s="10" t="s">
        <v>80</v>
      </c>
      <c r="B16" s="10" t="s">
        <v>81</v>
      </c>
      <c r="C16" s="10" t="s">
        <v>82</v>
      </c>
      <c r="D16" s="10" t="s">
        <v>83</v>
      </c>
      <c r="E16" s="16">
        <v>104786</v>
      </c>
      <c r="F16" s="13">
        <f t="shared" si="2"/>
        <v>4.2158429855374852E-2</v>
      </c>
      <c r="G16" s="21">
        <v>128.15</v>
      </c>
      <c r="H16" s="13">
        <f t="shared" si="3"/>
        <v>5.4026027859662875</v>
      </c>
      <c r="I16" s="13">
        <f t="shared" si="0"/>
        <v>4.7886226486243466E-2</v>
      </c>
      <c r="J16" s="14">
        <f t="shared" si="1"/>
        <v>0.16815296073983269</v>
      </c>
    </row>
    <row r="17" spans="1:10" x14ac:dyDescent="0.2">
      <c r="A17" s="10" t="s">
        <v>84</v>
      </c>
      <c r="B17" s="10" t="s">
        <v>85</v>
      </c>
      <c r="C17" s="10" t="s">
        <v>86</v>
      </c>
      <c r="D17" s="10" t="s">
        <v>87</v>
      </c>
      <c r="E17" s="16">
        <v>54396</v>
      </c>
      <c r="F17" s="13">
        <f t="shared" si="2"/>
        <v>2.1885079594726114E-2</v>
      </c>
      <c r="G17" s="21">
        <v>137.16</v>
      </c>
      <c r="H17" s="13">
        <f t="shared" si="3"/>
        <v>3.0017575172126336</v>
      </c>
      <c r="I17" s="13">
        <f t="shared" si="0"/>
        <v>2.6606220375744092E-2</v>
      </c>
      <c r="J17" s="14">
        <f t="shared" si="1"/>
        <v>8.729074926425226E-2</v>
      </c>
    </row>
    <row r="18" spans="1:10" x14ac:dyDescent="0.2">
      <c r="A18" s="10" t="s">
        <v>88</v>
      </c>
      <c r="B18" s="10" t="s">
        <v>89</v>
      </c>
      <c r="C18" s="10" t="s">
        <v>90</v>
      </c>
      <c r="D18" s="10" t="s">
        <v>91</v>
      </c>
      <c r="E18" s="16">
        <v>153855</v>
      </c>
      <c r="F18" s="13">
        <f t="shared" si="2"/>
        <v>6.1900303718041512E-2</v>
      </c>
      <c r="G18" s="21">
        <v>113.18</v>
      </c>
      <c r="H18" s="13">
        <f t="shared" si="3"/>
        <v>7.0058763748079391</v>
      </c>
      <c r="I18" s="13">
        <f t="shared" si="0"/>
        <v>6.2096918116972356E-2</v>
      </c>
      <c r="J18" s="14">
        <f t="shared" si="1"/>
        <v>0.24689532737796041</v>
      </c>
    </row>
    <row r="19" spans="1:10" x14ac:dyDescent="0.2">
      <c r="A19" s="10" t="s">
        <v>92</v>
      </c>
      <c r="B19" s="10" t="s">
        <v>89</v>
      </c>
      <c r="C19" s="10" t="s">
        <v>93</v>
      </c>
      <c r="D19" s="10" t="s">
        <v>94</v>
      </c>
      <c r="E19" s="16">
        <v>237128</v>
      </c>
      <c r="F19" s="13">
        <f t="shared" si="2"/>
        <v>9.5403433232925466E-2</v>
      </c>
      <c r="G19" s="21">
        <v>113.18</v>
      </c>
      <c r="H19" s="13">
        <f t="shared" si="3"/>
        <v>10.797760573302504</v>
      </c>
      <c r="I19" s="13">
        <f t="shared" si="0"/>
        <v>9.57064638733965E-2</v>
      </c>
      <c r="J19" s="14">
        <f t="shared" si="1"/>
        <v>0.38052578850528734</v>
      </c>
    </row>
    <row r="20" spans="1:10" x14ac:dyDescent="0.2">
      <c r="A20" s="10" t="s">
        <v>95</v>
      </c>
      <c r="B20" s="10" t="s">
        <v>96</v>
      </c>
      <c r="C20" s="10" t="s">
        <v>97</v>
      </c>
      <c r="D20" s="10" t="s">
        <v>98</v>
      </c>
      <c r="E20" s="16">
        <v>178464</v>
      </c>
      <c r="F20" s="13">
        <f t="shared" si="2"/>
        <v>7.1801214147974135E-2</v>
      </c>
      <c r="G20" s="21">
        <v>128.19</v>
      </c>
      <c r="H20" s="13">
        <f t="shared" si="3"/>
        <v>9.204197641628804</v>
      </c>
      <c r="I20" s="13">
        <f t="shared" si="0"/>
        <v>8.1581843113856342E-2</v>
      </c>
      <c r="J20" s="14">
        <f t="shared" si="1"/>
        <v>0.28638606288505614</v>
      </c>
    </row>
    <row r="21" spans="1:10" x14ac:dyDescent="0.2">
      <c r="A21" s="10" t="s">
        <v>99</v>
      </c>
      <c r="B21" s="10" t="s">
        <v>100</v>
      </c>
      <c r="C21" s="10" t="s">
        <v>101</v>
      </c>
      <c r="D21" s="10" t="s">
        <v>102</v>
      </c>
      <c r="E21" s="16">
        <v>52909</v>
      </c>
      <c r="F21" s="13">
        <f t="shared" si="2"/>
        <v>2.1286816609261048E-2</v>
      </c>
      <c r="G21" s="21">
        <v>131.21</v>
      </c>
      <c r="H21" s="13">
        <f t="shared" si="3"/>
        <v>2.7930432073011424</v>
      </c>
      <c r="I21" s="13">
        <f t="shared" si="0"/>
        <v>2.4756271173240564E-2</v>
      </c>
      <c r="J21" s="14">
        <f t="shared" si="1"/>
        <v>8.4904519685681384E-2</v>
      </c>
    </row>
    <row r="22" spans="1:10" x14ac:dyDescent="0.2">
      <c r="A22" s="10" t="s">
        <v>103</v>
      </c>
      <c r="B22" s="10" t="s">
        <v>104</v>
      </c>
      <c r="C22" s="10" t="s">
        <v>105</v>
      </c>
      <c r="D22" s="10" t="s">
        <v>106</v>
      </c>
      <c r="E22" s="16">
        <v>106862</v>
      </c>
      <c r="F22" s="13">
        <f t="shared" si="2"/>
        <v>4.299366452775244E-2</v>
      </c>
      <c r="G22" s="21">
        <v>147.19</v>
      </c>
      <c r="H22" s="13">
        <f t="shared" si="3"/>
        <v>6.3282374818398814</v>
      </c>
      <c r="I22" s="13">
        <f t="shared" si="0"/>
        <v>5.6090633592623056E-2</v>
      </c>
      <c r="J22" s="14">
        <f t="shared" si="1"/>
        <v>0.17148437473116634</v>
      </c>
    </row>
    <row r="23" spans="1:10" x14ac:dyDescent="0.2">
      <c r="A23" s="10" t="s">
        <v>107</v>
      </c>
      <c r="B23" s="10" t="s">
        <v>108</v>
      </c>
      <c r="C23" s="10" t="s">
        <v>109</v>
      </c>
      <c r="D23" s="10" t="s">
        <v>110</v>
      </c>
      <c r="E23" s="16">
        <v>109355</v>
      </c>
      <c r="F23" s="13">
        <f t="shared" si="2"/>
        <v>4.3996670326518016E-2</v>
      </c>
      <c r="G23" s="21">
        <v>97.13</v>
      </c>
      <c r="H23" s="13">
        <f t="shared" si="3"/>
        <v>4.2733965888146948</v>
      </c>
      <c r="I23" s="13">
        <f t="shared" si="0"/>
        <v>3.7877453706032578E-2</v>
      </c>
      <c r="J23" s="14">
        <f t="shared" si="1"/>
        <v>0.17548496003000785</v>
      </c>
    </row>
    <row r="24" spans="1:10" x14ac:dyDescent="0.2">
      <c r="A24" s="10" t="s">
        <v>111</v>
      </c>
      <c r="B24" s="10" t="s">
        <v>112</v>
      </c>
      <c r="C24" s="10" t="s">
        <v>113</v>
      </c>
      <c r="D24" s="10" t="s">
        <v>114</v>
      </c>
      <c r="E24" s="16">
        <v>219205</v>
      </c>
      <c r="F24" s="13">
        <f t="shared" si="2"/>
        <v>8.8192493428964222E-2</v>
      </c>
      <c r="G24" s="21">
        <v>87.09</v>
      </c>
      <c r="H24" s="13">
        <f t="shared" si="3"/>
        <v>7.6806842527284944</v>
      </c>
      <c r="I24" s="13">
        <f t="shared" si="0"/>
        <v>6.8078109804938641E-2</v>
      </c>
      <c r="J24" s="14">
        <f t="shared" si="1"/>
        <v>0.35176426010130196</v>
      </c>
    </row>
    <row r="25" spans="1:10" x14ac:dyDescent="0.2">
      <c r="A25" s="10" t="s">
        <v>115</v>
      </c>
      <c r="B25" s="10" t="s">
        <v>116</v>
      </c>
      <c r="C25" s="10" t="s">
        <v>117</v>
      </c>
      <c r="D25" s="10" t="s">
        <v>118</v>
      </c>
      <c r="E25" s="16">
        <v>140955</v>
      </c>
      <c r="F25" s="13">
        <f t="shared" si="2"/>
        <v>5.6710261678700996E-2</v>
      </c>
      <c r="G25" s="21">
        <v>101.12</v>
      </c>
      <c r="H25" s="13">
        <f t="shared" si="3"/>
        <v>5.7345416609502449</v>
      </c>
      <c r="I25" s="13">
        <f t="shared" si="0"/>
        <v>5.082838247601195E-2</v>
      </c>
      <c r="J25" s="14">
        <f t="shared" si="1"/>
        <v>0.22619434448383482</v>
      </c>
    </row>
    <row r="26" spans="1:10" x14ac:dyDescent="0.2">
      <c r="A26" s="10" t="s">
        <v>119</v>
      </c>
      <c r="B26" s="10" t="s">
        <v>120</v>
      </c>
      <c r="C26" s="10" t="s">
        <v>121</v>
      </c>
      <c r="D26" s="10" t="s">
        <v>122</v>
      </c>
      <c r="E26" s="16">
        <v>26846</v>
      </c>
      <c r="F26" s="13">
        <f t="shared" si="2"/>
        <v>1.0800920045591904E-2</v>
      </c>
      <c r="G26" s="21">
        <v>186.23</v>
      </c>
      <c r="H26" s="13">
        <f t="shared" si="3"/>
        <v>2.0114553400905804</v>
      </c>
      <c r="I26" s="13">
        <f t="shared" si="0"/>
        <v>1.7828629976785127E-2</v>
      </c>
      <c r="J26" s="14">
        <f t="shared" si="1"/>
        <v>4.3080510602767047E-2</v>
      </c>
    </row>
    <row r="27" spans="1:10" x14ac:dyDescent="0.2">
      <c r="A27" s="10" t="s">
        <v>123</v>
      </c>
      <c r="B27" s="10" t="s">
        <v>124</v>
      </c>
      <c r="C27" s="10" t="s">
        <v>125</v>
      </c>
      <c r="D27" s="10" t="s">
        <v>126</v>
      </c>
      <c r="E27" s="16">
        <v>83806</v>
      </c>
      <c r="F27" s="13">
        <f t="shared" si="2"/>
        <v>3.3717570786741979E-2</v>
      </c>
      <c r="G27" s="21">
        <v>163.19</v>
      </c>
      <c r="H27" s="13">
        <f t="shared" si="3"/>
        <v>5.5023703766884235</v>
      </c>
      <c r="I27" s="13">
        <f t="shared" si="0"/>
        <v>4.8770521266847541E-2</v>
      </c>
      <c r="J27" s="14">
        <f t="shared" si="1"/>
        <v>0.1344857808081463</v>
      </c>
    </row>
    <row r="28" spans="1:10" x14ac:dyDescent="0.2">
      <c r="A28" s="10" t="s">
        <v>127</v>
      </c>
      <c r="B28" s="10" t="s">
        <v>128</v>
      </c>
      <c r="C28" s="10" t="s">
        <v>129</v>
      </c>
      <c r="D28" s="10" t="s">
        <v>130</v>
      </c>
      <c r="E28" s="16">
        <v>149959</v>
      </c>
      <c r="F28" s="13">
        <f t="shared" si="2"/>
        <v>6.0332830556392623E-2</v>
      </c>
      <c r="G28" s="21">
        <v>99.15</v>
      </c>
      <c r="H28" s="13">
        <f t="shared" si="3"/>
        <v>5.9820001496663293</v>
      </c>
      <c r="I28" s="13">
        <f t="shared" si="0"/>
        <v>5.3021742548194736E-2</v>
      </c>
      <c r="J28" s="14">
        <f t="shared" si="1"/>
        <v>0.24064330959846325</v>
      </c>
    </row>
    <row r="30" spans="1:10" x14ac:dyDescent="0.2">
      <c r="A30" t="s">
        <v>26</v>
      </c>
    </row>
    <row r="31" spans="1:10" x14ac:dyDescent="0.2">
      <c r="A31" t="s">
        <v>131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BIOMASS COMPOSITION</vt:lpstr>
      <vt:lpstr>gr</vt:lpstr>
      <vt:lpstr>qO2</vt:lpstr>
      <vt:lpstr>qCO2</vt:lpstr>
      <vt:lpstr>dNMP</vt:lpstr>
      <vt:lpstr>NMP</vt:lpstr>
      <vt:lpstr>Proteins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2016-04-08T09:58:50Z</dcterms:created>
  <dcterms:modified xsi:type="dcterms:W3CDTF">2017-09-22T13:38:25Z</dcterms:modified>
</cp:coreProperties>
</file>