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bels\Desktop\"/>
    </mc:Choice>
  </mc:AlternateContent>
  <bookViews>
    <workbookView xWindow="0" yWindow="0" windowWidth="18852" windowHeight="8760" activeTab="8"/>
  </bookViews>
  <sheets>
    <sheet name="Data" sheetId="7" r:id="rId1"/>
    <sheet name="Data_minimum" sheetId="9" r:id="rId2"/>
    <sheet name="Sheet7" sheetId="8" r:id="rId3"/>
    <sheet name="Sheet1" sheetId="1" r:id="rId4"/>
    <sheet name="Chart1" sheetId="6" r:id="rId5"/>
    <sheet name="Sheet5" sheetId="5" r:id="rId6"/>
    <sheet name="Anaylsis" sheetId="4" r:id="rId7"/>
    <sheet name="minime_with_amino_acids" sheetId="2" r:id="rId8"/>
    <sheet name="Medium" sheetId="3" r:id="rId9"/>
  </sheets>
  <definedNames>
    <definedName name="_xlnm._FilterDatabase" localSheetId="6" hidden="1">Anaylsis!$A$1:$L$14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9" l="1"/>
  <c r="D1" i="9"/>
  <c r="I6" i="9"/>
  <c r="D6" i="9"/>
  <c r="I5" i="9"/>
  <c r="D5" i="9"/>
  <c r="I3" i="9"/>
  <c r="D3" i="9"/>
  <c r="I2" i="9"/>
  <c r="D2" i="9"/>
  <c r="I4" i="9"/>
  <c r="D4" i="9"/>
  <c r="B11" i="8"/>
  <c r="B2" i="8"/>
  <c r="C2" i="8" s="1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" i="8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I4" i="7"/>
  <c r="D4" i="7"/>
  <c r="I3" i="7"/>
  <c r="D3" i="7"/>
  <c r="I2" i="7"/>
  <c r="D2" i="7"/>
  <c r="I1" i="7"/>
  <c r="D1" i="7"/>
  <c r="D2" i="1"/>
  <c r="D3" i="1"/>
  <c r="D4" i="1"/>
  <c r="D5" i="1"/>
  <c r="D6" i="1"/>
  <c r="D7" i="1"/>
  <c r="D8" i="1"/>
  <c r="D9" i="1"/>
  <c r="D10" i="1"/>
  <c r="D11" i="1"/>
  <c r="D12" i="1"/>
  <c r="D1" i="1"/>
  <c r="B16" i="2"/>
  <c r="B13" i="2"/>
  <c r="B11" i="2"/>
  <c r="B10" i="2"/>
  <c r="I2" i="1"/>
  <c r="I3" i="1"/>
  <c r="I4" i="1"/>
  <c r="I5" i="1"/>
  <c r="I6" i="1"/>
  <c r="I7" i="1"/>
  <c r="I8" i="1"/>
  <c r="I9" i="1"/>
  <c r="I10" i="1"/>
  <c r="I11" i="1"/>
  <c r="I12" i="1"/>
  <c r="I1" i="1"/>
  <c r="C7" i="2"/>
  <c r="B19" i="2" s="1"/>
  <c r="B20" i="2" s="1"/>
  <c r="B28" i="2"/>
  <c r="B29" i="2" s="1"/>
  <c r="D6" i="2"/>
  <c r="F12" i="4"/>
  <c r="F11" i="4"/>
  <c r="F10" i="4"/>
  <c r="H9" i="4"/>
  <c r="F9" i="4"/>
  <c r="D9" i="4"/>
  <c r="H7" i="4"/>
  <c r="F7" i="4"/>
  <c r="D7" i="4"/>
  <c r="F6" i="4"/>
  <c r="F5" i="4"/>
  <c r="F4" i="4"/>
  <c r="D4" i="4"/>
  <c r="F3" i="4"/>
  <c r="D3" i="4"/>
  <c r="H2" i="4"/>
  <c r="F2" i="4"/>
  <c r="D2" i="4"/>
  <c r="B25" i="2"/>
  <c r="B26" i="2" s="1"/>
  <c r="B17" i="2"/>
  <c r="B14" i="2"/>
  <c r="B22" i="2" l="1"/>
  <c r="B23" i="2" s="1"/>
</calcChain>
</file>

<file path=xl/sharedStrings.xml><?xml version="1.0" encoding="utf-8"?>
<sst xmlns="http://schemas.openxmlformats.org/spreadsheetml/2006/main" count="297" uniqueCount="95">
  <si>
    <t>r_1709_forward</t>
  </si>
  <si>
    <t>fructose</t>
  </si>
  <si>
    <t>r_1710_forward</t>
  </si>
  <si>
    <t>galactose</t>
  </si>
  <si>
    <t>D-fructose [extracellular]</t>
  </si>
  <si>
    <t>D-galactose [extracellular]</t>
  </si>
  <si>
    <t>r_2058_forward</t>
  </si>
  <si>
    <t>sucrose [extracellular]</t>
  </si>
  <si>
    <t>sucrose</t>
  </si>
  <si>
    <t>r_4043_forward</t>
  </si>
  <si>
    <t>raffinose [extracellular]</t>
  </si>
  <si>
    <t>raffinose</t>
  </si>
  <si>
    <t>r_1650_forward</t>
  </si>
  <si>
    <t>trehalose [extracellular]</t>
  </si>
  <si>
    <t>trehalose</t>
  </si>
  <si>
    <t>r_1931_forward</t>
  </si>
  <si>
    <t>maltose</t>
  </si>
  <si>
    <t>maltose [extracellular]</t>
  </si>
  <si>
    <t>r_1634_forward</t>
  </si>
  <si>
    <t>acetate [extracellular]</t>
  </si>
  <si>
    <t>acetate</t>
  </si>
  <si>
    <t>r_1808_forward</t>
  </si>
  <si>
    <t>glycerol [extracellular]</t>
  </si>
  <si>
    <t>glycerol</t>
  </si>
  <si>
    <t>r_2033_forward</t>
  </si>
  <si>
    <t>pyruvate [extracellular]</t>
  </si>
  <si>
    <t>pyruvate</t>
  </si>
  <si>
    <t>r_2189_forward</t>
  </si>
  <si>
    <t>oleate</t>
  </si>
  <si>
    <t>oleate [extracellular]</t>
  </si>
  <si>
    <t>r_1546_forward</t>
  </si>
  <si>
    <t>(R)-lactate [extracellular]</t>
  </si>
  <si>
    <t>lactate</t>
  </si>
  <si>
    <t>ethanol</t>
  </si>
  <si>
    <t>glucose</t>
  </si>
  <si>
    <t>'fructose'</t>
  </si>
  <si>
    <t>'galactose'</t>
  </si>
  <si>
    <t>'sucrose'</t>
  </si>
  <si>
    <t>'raffinose'</t>
  </si>
  <si>
    <t>'trehalose'</t>
  </si>
  <si>
    <t>'maltose'</t>
  </si>
  <si>
    <t>'acetate'</t>
  </si>
  <si>
    <t>'glycerol'</t>
  </si>
  <si>
    <t>'pyruvate'</t>
  </si>
  <si>
    <t>'oleate'</t>
  </si>
  <si>
    <t>'lactate'</t>
  </si>
  <si>
    <t>ml=OD600/0.05</t>
  </si>
  <si>
    <t>OD600/ml=0.05</t>
  </si>
  <si>
    <t>L=OD600*1000/0.05</t>
  </si>
  <si>
    <t>L=20000 OD600</t>
  </si>
  <si>
    <t>L=20000*10^7 cells</t>
  </si>
  <si>
    <t>cell=13 pg</t>
  </si>
  <si>
    <t>mg/L</t>
  </si>
  <si>
    <t>g/GDW</t>
  </si>
  <si>
    <t>Histidine</t>
  </si>
  <si>
    <t>g/mol</t>
  </si>
  <si>
    <t>mmol/gDW</t>
  </si>
  <si>
    <t>methionine</t>
  </si>
  <si>
    <t>OD600 = 10^7 cells</t>
  </si>
  <si>
    <t>L=2.6 gDW</t>
  </si>
  <si>
    <t>L-Tryptophan</t>
  </si>
  <si>
    <t>Metabolite</t>
  </si>
  <si>
    <t>modelMetabolite</t>
  </si>
  <si>
    <t>D-glucose [extracellular]</t>
  </si>
  <si>
    <t>ethanol [extracellular]</t>
  </si>
  <si>
    <t>HIS</t>
  </si>
  <si>
    <t>L-histidine [extracellular]</t>
  </si>
  <si>
    <t>MET</t>
  </si>
  <si>
    <t>L-methionine [extracellular]</t>
  </si>
  <si>
    <t>TRP</t>
  </si>
  <si>
    <t xml:space="preserve">L-tryptophan [extracellular] </t>
  </si>
  <si>
    <t>Biotin</t>
  </si>
  <si>
    <t>biotin [extracellular]</t>
  </si>
  <si>
    <t>Riboflavin</t>
  </si>
  <si>
    <t>riboflavin [extracellular]</t>
  </si>
  <si>
    <t>Thiamine</t>
  </si>
  <si>
    <t>thiamine [extracellular]</t>
  </si>
  <si>
    <t>Inositol</t>
  </si>
  <si>
    <t>myo-inositol [extracellular]</t>
  </si>
  <si>
    <t>Thymidine</t>
  </si>
  <si>
    <t>thymidine [extracellular]</t>
  </si>
  <si>
    <t>Nicotinate</t>
  </si>
  <si>
    <t>nicotinate [extracellular]</t>
  </si>
  <si>
    <t>4_Aminobenzoate</t>
  </si>
  <si>
    <t>4-aminobenzoate [extracellular]</t>
  </si>
  <si>
    <t>mu g/L</t>
  </si>
  <si>
    <t>Folic acid</t>
  </si>
  <si>
    <t>Thiamine HCL, 400</t>
  </si>
  <si>
    <t/>
  </si>
  <si>
    <t>Yeast Nitrogen Base With Amino Acids (mmol/gDW)</t>
  </si>
  <si>
    <t>r_1761_forward</t>
  </si>
  <si>
    <t>r_1714_reverse</t>
  </si>
  <si>
    <t>L=20000*3*10^7*13e-12</t>
  </si>
  <si>
    <t>gDW/L</t>
  </si>
  <si>
    <t>'ethanol'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</si>
</sst>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665E58"/>
      <name val="Arial"/>
      <family val="2"/>
    </font>
    <font>
      <sz val="10"/>
      <color rgb="FF2E2E2E"/>
      <name val="Arial"/>
      <family val="2"/>
    </font>
    <font>
      <sz val="8"/>
      <color rgb="FF5C5C5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CF2F6"/>
      </left>
      <right style="medium">
        <color rgb="FFECF2F6"/>
      </right>
      <top style="medium">
        <color rgb="FFECF2F6"/>
      </top>
      <bottom style="medium">
        <color rgb="FFECF2F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4" fillId="2" borderId="1" xfId="0" applyFont="1" applyFill="1" applyBorder="1" applyAlignment="1">
      <alignment horizontal="right"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fructose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455101081335213E-2"/>
                  <c:y val="6.29555997349238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galactose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9365303244005641E-2"/>
                  <c:y val="5.63286944996685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glycerol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1156558533145273E-2"/>
                  <c:y val="6.9582504970178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lactate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8335684062059238"/>
                  <c:y val="-9.94035785288273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2275505406676067E-2"/>
                  <c:y val="8.94632206759443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pyruvate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3.5260930888575459E-2"/>
                  <c:y val="3.31345261762756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raffinose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16455101081335213"/>
                  <c:y val="-5.96421471172962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sucrose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8171133051246058E-2"/>
                  <c:y val="-8.2836315440689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trehalose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93903283246151"/>
                  <c:y val="3.7799971822607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Sheet7!$B$2:$B$10</c:f>
              <c:numCache>
                <c:formatCode>General</c:formatCode>
                <c:ptCount val="9"/>
                <c:pt idx="0">
                  <c:v>0.36562499999999998</c:v>
                </c:pt>
                <c:pt idx="1">
                  <c:v>0.36562499999999998</c:v>
                </c:pt>
                <c:pt idx="2">
                  <c:v>0.25312499999999999</c:v>
                </c:pt>
                <c:pt idx="3">
                  <c:v>0.27187499999999998</c:v>
                </c:pt>
                <c:pt idx="4">
                  <c:v>0.421875</c:v>
                </c:pt>
                <c:pt idx="5">
                  <c:v>0.21562500000000001</c:v>
                </c:pt>
                <c:pt idx="6">
                  <c:v>0.29062500000000002</c:v>
                </c:pt>
                <c:pt idx="7">
                  <c:v>0.421875</c:v>
                </c:pt>
                <c:pt idx="8">
                  <c:v>0.421875</c:v>
                </c:pt>
              </c:numCache>
            </c:numRef>
          </c:xVal>
          <c:yVal>
            <c:numRef>
              <c:f>Sheet7!$C$2:$C$10</c:f>
              <c:numCache>
                <c:formatCode>General</c:formatCode>
                <c:ptCount val="9"/>
                <c:pt idx="0">
                  <c:v>0.31460736352433444</c:v>
                </c:pt>
                <c:pt idx="1">
                  <c:v>0.31529994055283733</c:v>
                </c:pt>
                <c:pt idx="2">
                  <c:v>0.25915939353875533</c:v>
                </c:pt>
                <c:pt idx="3">
                  <c:v>0.26845051646000934</c:v>
                </c:pt>
                <c:pt idx="4">
                  <c:v>0.34309090807267806</c:v>
                </c:pt>
                <c:pt idx="5">
                  <c:v>0.24040500720374142</c:v>
                </c:pt>
                <c:pt idx="6">
                  <c:v>0.27831643910537801</c:v>
                </c:pt>
                <c:pt idx="7">
                  <c:v>0.3432113302654895</c:v>
                </c:pt>
                <c:pt idx="8">
                  <c:v>0.34303980858200694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07032"/>
        <c:axId val="1193707424"/>
      </c:scatterChart>
      <c:valAx>
        <c:axId val="11937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7424"/>
        <c:crosses val="autoZero"/>
        <c:crossBetween val="midCat"/>
      </c:valAx>
      <c:valAx>
        <c:axId val="11937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331832340474883E-2"/>
                  <c:y val="-5.23872326904410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fructose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9062500000000069E-2"/>
                  <c:y val="6.75675675675675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galactose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7759334385405396E-2"/>
                  <c:y val="2.66471666166107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sucrose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2462797619047619"/>
                  <c:y val="9.65250965250959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raffinose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trehalose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0044642857142864"/>
                  <c:y val="3.217503217503099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maltose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0524796677435261"/>
                  <c:y val="1.40330717366796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acetate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2321428571428572E-2"/>
                  <c:y val="4.50450450450450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glycerol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11160714285714292"/>
                  <c:y val="-2.8957528957529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pyruvate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48809523809523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oleate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lactate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5.5216019036445338E-2"/>
                  <c:y val="-5.5152931754177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glucose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Sheet1!$H$1:$H$12</c:f>
              <c:numCache>
                <c:formatCode>General</c:formatCode>
                <c:ptCount val="12"/>
                <c:pt idx="0">
                  <c:v>0.36562499999999998</c:v>
                </c:pt>
                <c:pt idx="1">
                  <c:v>0.36562499999999998</c:v>
                </c:pt>
                <c:pt idx="2">
                  <c:v>0.421875</c:v>
                </c:pt>
                <c:pt idx="3">
                  <c:v>0.29062500000000002</c:v>
                </c:pt>
                <c:pt idx="4">
                  <c:v>0.421875</c:v>
                </c:pt>
                <c:pt idx="5">
                  <c:v>0.421875</c:v>
                </c:pt>
                <c:pt idx="6">
                  <c:v>0.15</c:v>
                </c:pt>
                <c:pt idx="7">
                  <c:v>0.25312499999999999</c:v>
                </c:pt>
                <c:pt idx="8">
                  <c:v>0.21562500000000001</c:v>
                </c:pt>
                <c:pt idx="9">
                  <c:v>0.16875000000000001</c:v>
                </c:pt>
                <c:pt idx="10">
                  <c:v>0.27187499999999998</c:v>
                </c:pt>
                <c:pt idx="11">
                  <c:v>0.45</c:v>
                </c:pt>
              </c:numCache>
            </c:numRef>
          </c:xVal>
          <c:yVal>
            <c:numRef>
              <c:f>Sheet1!$I$1:$I$12</c:f>
              <c:numCache>
                <c:formatCode>General</c:formatCode>
                <c:ptCount val="12"/>
                <c:pt idx="0">
                  <c:v>0.46069925463281225</c:v>
                </c:pt>
                <c:pt idx="1">
                  <c:v>0.33712930052099188</c:v>
                </c:pt>
                <c:pt idx="2">
                  <c:v>0.46065442880464541</c:v>
                </c:pt>
                <c:pt idx="3">
                  <c:v>0.32959754939408387</c:v>
                </c:pt>
                <c:pt idx="4">
                  <c:v>0.1536313938276431</c:v>
                </c:pt>
                <c:pt idx="5">
                  <c:v>0.1384730274506957</c:v>
                </c:pt>
                <c:pt idx="6">
                  <c:v>0.17312147260595098</c:v>
                </c:pt>
                <c:pt idx="7">
                  <c:v>0.24339993557032427</c:v>
                </c:pt>
                <c:pt idx="8">
                  <c:v>0.23065496211517866</c:v>
                </c:pt>
                <c:pt idx="9">
                  <c:v>0.15877733929053556</c:v>
                </c:pt>
                <c:pt idx="10">
                  <c:v>0.11133907405755249</c:v>
                </c:pt>
                <c:pt idx="11">
                  <c:v>0.46065442880464541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Sheet1!$C$26:$C$27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Sheet1!$C$26:$C$27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08208"/>
        <c:axId val="1193708600"/>
      </c:scatterChart>
      <c:valAx>
        <c:axId val="11937082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800" b="1" i="0" baseline="0">
                    <a:effectLst/>
                  </a:rPr>
                  <a:t>Model µmax (1/h)</a:t>
                </a:r>
                <a:endParaRPr lang="da-DK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8600"/>
        <c:crosses val="autoZero"/>
        <c:crossBetween val="midCat"/>
      </c:valAx>
      <c:valAx>
        <c:axId val="1193708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 b="1"/>
                  <a:t>Exp </a:t>
                </a:r>
                <a:r>
                  <a:rPr lang="da-DK" sz="1600" b="1">
                    <a:latin typeface="Calibri" panose="020F0502020204030204" pitchFamily="34" charset="0"/>
                  </a:rPr>
                  <a:t>µmax (1/h)</a:t>
                </a:r>
                <a:endParaRPr lang="da-DK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48784454798557"/>
                  <c:y val="-2.41178186060075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Anaylsis!$D$2:$D$9</c:f>
              <c:numCache>
                <c:formatCode>General</c:formatCode>
                <c:ptCount val="8"/>
                <c:pt idx="0">
                  <c:v>0.3300700859809263</c:v>
                </c:pt>
                <c:pt idx="1">
                  <c:v>0.28000000000000003</c:v>
                </c:pt>
                <c:pt idx="2">
                  <c:v>0.38</c:v>
                </c:pt>
                <c:pt idx="5">
                  <c:v>0.4</c:v>
                </c:pt>
                <c:pt idx="6">
                  <c:v>0.11</c:v>
                </c:pt>
                <c:pt idx="7">
                  <c:v>0.16975032993304781</c:v>
                </c:pt>
              </c:numCache>
            </c:numRef>
          </c:xVal>
          <c:yVal>
            <c:numRef>
              <c:f>Anaylsis!$F$2:$F$9</c:f>
              <c:numCache>
                <c:formatCode>General</c:formatCode>
                <c:ptCount val="8"/>
                <c:pt idx="0">
                  <c:v>0.31655299999999997</c:v>
                </c:pt>
                <c:pt idx="1">
                  <c:v>0.31215799999999999</c:v>
                </c:pt>
                <c:pt idx="2">
                  <c:v>0.386133</c:v>
                </c:pt>
                <c:pt idx="3">
                  <c:v>0.30710399999999999</c:v>
                </c:pt>
                <c:pt idx="4">
                  <c:v>0.361597</c:v>
                </c:pt>
                <c:pt idx="5">
                  <c:v>0.36203600000000002</c:v>
                </c:pt>
                <c:pt idx="6">
                  <c:v>0.06</c:v>
                </c:pt>
                <c:pt idx="7">
                  <c:v>0.23898900000000001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Anaylsis!$B$32:$B$33</c:f>
              <c:strCache>
                <c:ptCount val="2"/>
                <c:pt idx="0">
                  <c:v>0</c:v>
                </c:pt>
                <c:pt idx="1">
                  <c:v>0.45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Anaylsis!$B$32:$B$33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Anaylsis!$B$32:$B$33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09384"/>
        <c:axId val="1193709776"/>
      </c:scatterChart>
      <c:valAx>
        <c:axId val="11937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9776"/>
        <c:crosses val="autoZero"/>
        <c:crossBetween val="midCat"/>
      </c:valAx>
      <c:valAx>
        <c:axId val="11937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70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137160</xdr:rowOff>
    </xdr:from>
    <xdr:to>
      <xdr:col>14</xdr:col>
      <xdr:colOff>358140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467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1623060</xdr:colOff>
      <xdr:row>17</xdr:row>
      <xdr:rowOff>68580</xdr:rowOff>
    </xdr:from>
    <xdr:to>
      <xdr:col>7</xdr:col>
      <xdr:colOff>487680</xdr:colOff>
      <xdr:row>32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2"/>
  <sheetViews>
    <sheetView topLeftCell="C1" workbookViewId="0">
      <selection activeCell="E1" sqref="E1"/>
    </sheetView>
  </sheetViews>
  <sheetFormatPr defaultRowHeight="14.4" x14ac:dyDescent="0.3"/>
  <cols>
    <col min="1" max="1" width="8.77734375" bestFit="1" customWidth="1"/>
    <col min="2" max="2" width="14.33203125" bestFit="1" customWidth="1"/>
    <col min="3" max="3" width="22.88671875" bestFit="1" customWidth="1"/>
    <col min="4" max="9" width="22.88671875" customWidth="1"/>
  </cols>
  <sheetData>
    <row r="1" spans="1:17" x14ac:dyDescent="0.3">
      <c r="A1" t="s">
        <v>1</v>
      </c>
      <c r="B1" t="s">
        <v>0</v>
      </c>
      <c r="C1" t="s">
        <v>4</v>
      </c>
      <c r="D1">
        <f>F1/E1*1000</f>
        <v>111.01495982091068</v>
      </c>
      <c r="E1" s="1">
        <v>180.1559</v>
      </c>
      <c r="F1">
        <v>20</v>
      </c>
      <c r="G1" t="s">
        <v>1</v>
      </c>
      <c r="H1">
        <v>0.36562499999999998</v>
      </c>
      <c r="I1">
        <f t="shared" ref="I1:I12" si="0">LOG(2,EXP(1))*J1</f>
        <v>0.46069925463281225</v>
      </c>
      <c r="J1">
        <v>0.66464853000000002</v>
      </c>
      <c r="K1">
        <v>0.30174276</v>
      </c>
      <c r="M1" t="s">
        <v>1</v>
      </c>
      <c r="N1">
        <v>0.40312500000000001</v>
      </c>
      <c r="Q1" t="s">
        <v>35</v>
      </c>
    </row>
    <row r="2" spans="1:17" x14ac:dyDescent="0.3">
      <c r="A2" t="s">
        <v>3</v>
      </c>
      <c r="B2" t="s">
        <v>2</v>
      </c>
      <c r="C2" t="s">
        <v>5</v>
      </c>
      <c r="D2">
        <f t="shared" ref="D2:D12" si="1">F2/E2*1000</f>
        <v>111.01495982091068</v>
      </c>
      <c r="E2" s="1">
        <v>180.1559</v>
      </c>
      <c r="F2">
        <v>20</v>
      </c>
      <c r="G2" t="s">
        <v>3</v>
      </c>
      <c r="H2">
        <v>0.36562499999999998</v>
      </c>
      <c r="I2">
        <f t="shared" si="0"/>
        <v>0.33712930052099188</v>
      </c>
      <c r="J2">
        <v>0.48637477000000001</v>
      </c>
      <c r="K2">
        <v>0.27073502999999999</v>
      </c>
      <c r="M2" t="s">
        <v>3</v>
      </c>
      <c r="N2">
        <v>0.40312500000000001</v>
      </c>
      <c r="Q2" t="s">
        <v>36</v>
      </c>
    </row>
    <row r="3" spans="1:17" x14ac:dyDescent="0.3">
      <c r="A3" t="s">
        <v>8</v>
      </c>
      <c r="B3" t="s">
        <v>6</v>
      </c>
      <c r="C3" t="s">
        <v>7</v>
      </c>
      <c r="D3">
        <f t="shared" si="1"/>
        <v>58.42887671945229</v>
      </c>
      <c r="E3" s="1">
        <v>342.29649999999998</v>
      </c>
      <c r="F3">
        <v>20</v>
      </c>
      <c r="G3" t="s">
        <v>8</v>
      </c>
      <c r="H3">
        <v>0.421875</v>
      </c>
      <c r="I3">
        <f t="shared" si="0"/>
        <v>0.46065442880464541</v>
      </c>
      <c r="J3">
        <v>0.66458386000000003</v>
      </c>
      <c r="K3">
        <v>0.31632215000000002</v>
      </c>
      <c r="M3" t="s">
        <v>8</v>
      </c>
      <c r="N3">
        <v>0.45</v>
      </c>
      <c r="Q3" t="s">
        <v>37</v>
      </c>
    </row>
    <row r="4" spans="1:17" x14ac:dyDescent="0.3">
      <c r="A4" t="s">
        <v>11</v>
      </c>
      <c r="B4" t="s">
        <v>9</v>
      </c>
      <c r="C4" t="s">
        <v>10</v>
      </c>
      <c r="D4">
        <f t="shared" si="1"/>
        <v>39.649498433844812</v>
      </c>
      <c r="E4">
        <v>504.42</v>
      </c>
      <c r="F4">
        <v>20</v>
      </c>
      <c r="G4" t="s">
        <v>11</v>
      </c>
      <c r="H4">
        <v>0.29062500000000002</v>
      </c>
      <c r="I4">
        <f t="shared" si="0"/>
        <v>0.32959754939408387</v>
      </c>
      <c r="J4">
        <v>0.47550874999999998</v>
      </c>
      <c r="K4">
        <v>0.24100522999999999</v>
      </c>
      <c r="M4" t="s">
        <v>11</v>
      </c>
      <c r="N4">
        <v>0.39374999999999999</v>
      </c>
      <c r="Q4" t="s">
        <v>38</v>
      </c>
    </row>
    <row r="5" spans="1:17" x14ac:dyDescent="0.3">
      <c r="A5" t="s">
        <v>14</v>
      </c>
      <c r="B5" t="s">
        <v>12</v>
      </c>
      <c r="C5" t="s">
        <v>13</v>
      </c>
      <c r="D5">
        <f t="shared" si="1"/>
        <v>58.42887671945229</v>
      </c>
      <c r="E5" s="1">
        <v>342.29649999999998</v>
      </c>
      <c r="F5">
        <v>20</v>
      </c>
      <c r="G5" t="s">
        <v>14</v>
      </c>
      <c r="H5">
        <v>0.421875</v>
      </c>
      <c r="I5">
        <f t="shared" si="0"/>
        <v>0.1536313938276431</v>
      </c>
      <c r="J5">
        <v>0.22164325000000001</v>
      </c>
      <c r="K5">
        <v>0.17123522999999999</v>
      </c>
      <c r="M5" t="s">
        <v>14</v>
      </c>
      <c r="N5">
        <v>0.43125000000000002</v>
      </c>
      <c r="Q5" t="s">
        <v>39</v>
      </c>
    </row>
    <row r="6" spans="1:17" x14ac:dyDescent="0.3">
      <c r="A6" t="s">
        <v>16</v>
      </c>
      <c r="B6" t="s">
        <v>15</v>
      </c>
      <c r="C6" t="s">
        <v>17</v>
      </c>
      <c r="D6">
        <f t="shared" si="1"/>
        <v>58.42887671945229</v>
      </c>
      <c r="E6" s="1">
        <v>342.29649999999998</v>
      </c>
      <c r="F6">
        <v>20</v>
      </c>
      <c r="G6" t="s">
        <v>16</v>
      </c>
      <c r="H6">
        <v>0.421875</v>
      </c>
      <c r="I6">
        <f t="shared" si="0"/>
        <v>0.1384730274506957</v>
      </c>
      <c r="J6">
        <v>0.19977434999999999</v>
      </c>
      <c r="K6">
        <v>0.14261666000000001</v>
      </c>
      <c r="M6" t="s">
        <v>16</v>
      </c>
      <c r="N6">
        <v>0.43125000000000002</v>
      </c>
      <c r="Q6" t="s">
        <v>40</v>
      </c>
    </row>
    <row r="7" spans="1:17" x14ac:dyDescent="0.3">
      <c r="A7" t="s">
        <v>20</v>
      </c>
      <c r="B7" t="s">
        <v>18</v>
      </c>
      <c r="C7" t="s">
        <v>19</v>
      </c>
      <c r="D7">
        <f t="shared" si="1"/>
        <v>333.04469459801504</v>
      </c>
      <c r="E7" s="1">
        <v>60.052</v>
      </c>
      <c r="F7">
        <v>20</v>
      </c>
      <c r="G7" t="s">
        <v>20</v>
      </c>
      <c r="H7">
        <v>0.15</v>
      </c>
      <c r="I7">
        <f t="shared" si="0"/>
        <v>0.17312147260595098</v>
      </c>
      <c r="J7">
        <v>0.24976149</v>
      </c>
      <c r="K7">
        <v>0.16845778</v>
      </c>
      <c r="M7" t="s">
        <v>20</v>
      </c>
      <c r="N7">
        <v>0.1125</v>
      </c>
      <c r="Q7" t="s">
        <v>41</v>
      </c>
    </row>
    <row r="8" spans="1:17" x14ac:dyDescent="0.3">
      <c r="A8" t="s">
        <v>23</v>
      </c>
      <c r="B8" t="s">
        <v>21</v>
      </c>
      <c r="C8" t="s">
        <v>22</v>
      </c>
      <c r="D8">
        <f t="shared" si="1"/>
        <v>217.16988548631937</v>
      </c>
      <c r="E8" s="1">
        <v>92.093800000000002</v>
      </c>
      <c r="F8">
        <v>20</v>
      </c>
      <c r="G8" t="s">
        <v>23</v>
      </c>
      <c r="H8">
        <v>0.25312499999999999</v>
      </c>
      <c r="I8">
        <f t="shared" si="0"/>
        <v>0.24339993557032427</v>
      </c>
      <c r="J8">
        <v>0.35115188000000003</v>
      </c>
      <c r="K8">
        <v>0.176403</v>
      </c>
      <c r="M8" t="s">
        <v>23</v>
      </c>
      <c r="N8">
        <v>0.25312499999999999</v>
      </c>
      <c r="Q8" t="s">
        <v>42</v>
      </c>
    </row>
    <row r="9" spans="1:17" x14ac:dyDescent="0.3">
      <c r="A9" t="s">
        <v>26</v>
      </c>
      <c r="B9" t="s">
        <v>24</v>
      </c>
      <c r="C9" t="s">
        <v>25</v>
      </c>
      <c r="D9">
        <f t="shared" si="1"/>
        <v>227.11245814033506</v>
      </c>
      <c r="E9" s="1">
        <v>88.062100000000001</v>
      </c>
      <c r="F9">
        <v>20</v>
      </c>
      <c r="G9" t="s">
        <v>26</v>
      </c>
      <c r="H9">
        <v>0.21562500000000001</v>
      </c>
      <c r="I9">
        <f t="shared" si="0"/>
        <v>0.23065496211517866</v>
      </c>
      <c r="J9">
        <v>0.33276476999999999</v>
      </c>
      <c r="K9">
        <v>0.18928302999999999</v>
      </c>
      <c r="M9" t="s">
        <v>26</v>
      </c>
      <c r="N9">
        <v>0.19687499999999999</v>
      </c>
      <c r="Q9" t="s">
        <v>43</v>
      </c>
    </row>
    <row r="10" spans="1:17" x14ac:dyDescent="0.3">
      <c r="A10" t="s">
        <v>28</v>
      </c>
      <c r="B10" t="s">
        <v>27</v>
      </c>
      <c r="C10" t="s">
        <v>29</v>
      </c>
      <c r="D10">
        <f t="shared" si="1"/>
        <v>44.253834329221611</v>
      </c>
      <c r="E10" s="1">
        <v>282.46140000000003</v>
      </c>
      <c r="F10" s="4">
        <v>12.5</v>
      </c>
      <c r="G10" t="s">
        <v>28</v>
      </c>
      <c r="H10">
        <v>0.16875000000000001</v>
      </c>
      <c r="I10">
        <f t="shared" si="0"/>
        <v>0.15877733929053556</v>
      </c>
      <c r="J10">
        <v>0.22906728000000001</v>
      </c>
      <c r="K10">
        <v>0.1504945</v>
      </c>
      <c r="M10" t="s">
        <v>28</v>
      </c>
      <c r="N10">
        <v>0.234375</v>
      </c>
      <c r="Q10" t="s">
        <v>44</v>
      </c>
    </row>
    <row r="11" spans="1:17" x14ac:dyDescent="0.3">
      <c r="A11" t="s">
        <v>32</v>
      </c>
      <c r="B11" t="s">
        <v>30</v>
      </c>
      <c r="C11" t="s">
        <v>31</v>
      </c>
      <c r="D11">
        <f t="shared" si="1"/>
        <v>222.03004288510277</v>
      </c>
      <c r="E11" s="1">
        <v>90.0779</v>
      </c>
      <c r="F11" s="4">
        <v>20</v>
      </c>
      <c r="G11" t="s">
        <v>32</v>
      </c>
      <c r="H11">
        <v>0.27187499999999998</v>
      </c>
      <c r="I11">
        <f t="shared" si="0"/>
        <v>0.11133907405755249</v>
      </c>
      <c r="J11">
        <v>0.16062833000000001</v>
      </c>
      <c r="K11">
        <v>0.15211278</v>
      </c>
      <c r="M11" t="s">
        <v>32</v>
      </c>
      <c r="N11">
        <v>0.24374999999999999</v>
      </c>
      <c r="Q11" t="s">
        <v>45</v>
      </c>
    </row>
    <row r="12" spans="1:17" x14ac:dyDescent="0.3">
      <c r="A12" t="s">
        <v>34</v>
      </c>
      <c r="B12" t="s">
        <v>91</v>
      </c>
      <c r="C12" t="s">
        <v>63</v>
      </c>
      <c r="D12">
        <f t="shared" si="1"/>
        <v>111.01495982091068</v>
      </c>
      <c r="E12" s="1">
        <v>180.1559</v>
      </c>
      <c r="F12" s="4">
        <v>20</v>
      </c>
      <c r="G12" t="s">
        <v>34</v>
      </c>
      <c r="H12">
        <v>0.45</v>
      </c>
      <c r="I12">
        <f t="shared" si="0"/>
        <v>0.46065442880464541</v>
      </c>
      <c r="J12">
        <v>0.66458386000000003</v>
      </c>
      <c r="K12">
        <v>0.31632215000000002</v>
      </c>
      <c r="M12" t="s">
        <v>34</v>
      </c>
      <c r="N12">
        <v>0.45</v>
      </c>
      <c r="Q1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6"/>
  <sheetViews>
    <sheetView workbookViewId="0">
      <selection activeCell="B21" sqref="B21"/>
    </sheetView>
  </sheetViews>
  <sheetFormatPr defaultRowHeight="14.4" x14ac:dyDescent="0.3"/>
  <cols>
    <col min="1" max="1" width="8.77734375" bestFit="1" customWidth="1"/>
    <col min="2" max="2" width="14.33203125" bestFit="1" customWidth="1"/>
    <col min="3" max="3" width="22.88671875" bestFit="1" customWidth="1"/>
    <col min="4" max="9" width="22.88671875" customWidth="1"/>
  </cols>
  <sheetData>
    <row r="1" spans="1:17" x14ac:dyDescent="0.3">
      <c r="A1" t="s">
        <v>34</v>
      </c>
      <c r="B1" t="s">
        <v>91</v>
      </c>
      <c r="C1" t="s">
        <v>63</v>
      </c>
      <c r="D1">
        <f>F1/E1*1000</f>
        <v>111.01495982091068</v>
      </c>
      <c r="E1" s="1">
        <v>180.1559</v>
      </c>
      <c r="F1" s="4">
        <v>20</v>
      </c>
      <c r="G1" t="s">
        <v>34</v>
      </c>
      <c r="H1">
        <v>0.45</v>
      </c>
      <c r="I1">
        <f t="shared" ref="I1:I6" si="0">LOG(2,EXP(1))*J1</f>
        <v>0.46065442880464541</v>
      </c>
      <c r="J1">
        <v>0.66458386000000003</v>
      </c>
      <c r="K1">
        <v>0.31632215000000002</v>
      </c>
      <c r="M1" t="s">
        <v>34</v>
      </c>
      <c r="N1">
        <v>0.45</v>
      </c>
      <c r="Q1" t="s">
        <v>94</v>
      </c>
    </row>
    <row r="2" spans="1:17" x14ac:dyDescent="0.3">
      <c r="A2" t="s">
        <v>8</v>
      </c>
      <c r="B2" t="s">
        <v>6</v>
      </c>
      <c r="C2" t="s">
        <v>7</v>
      </c>
      <c r="D2">
        <f>F2/E2*1000</f>
        <v>58.42887671945229</v>
      </c>
      <c r="E2" s="1">
        <v>342.29649999999998</v>
      </c>
      <c r="F2">
        <v>20</v>
      </c>
      <c r="G2" t="s">
        <v>8</v>
      </c>
      <c r="H2">
        <v>0.421875</v>
      </c>
      <c r="I2">
        <f t="shared" si="0"/>
        <v>0.46065442880464541</v>
      </c>
      <c r="J2">
        <v>0.66458386000000003</v>
      </c>
      <c r="K2">
        <v>0.31632215000000002</v>
      </c>
      <c r="M2" t="s">
        <v>8</v>
      </c>
      <c r="N2">
        <v>0.45</v>
      </c>
      <c r="Q2" t="s">
        <v>37</v>
      </c>
    </row>
    <row r="3" spans="1:17" x14ac:dyDescent="0.3">
      <c r="A3" t="s">
        <v>16</v>
      </c>
      <c r="B3" t="s">
        <v>15</v>
      </c>
      <c r="C3" t="s">
        <v>17</v>
      </c>
      <c r="D3">
        <f>F3/E3*1000</f>
        <v>58.42887671945229</v>
      </c>
      <c r="E3" s="1">
        <v>342.29649999999998</v>
      </c>
      <c r="F3">
        <v>20</v>
      </c>
      <c r="G3" t="s">
        <v>16</v>
      </c>
      <c r="H3">
        <v>0.421875</v>
      </c>
      <c r="I3">
        <f t="shared" si="0"/>
        <v>0.1384730274506957</v>
      </c>
      <c r="J3">
        <v>0.19977434999999999</v>
      </c>
      <c r="K3">
        <v>0.14261666000000001</v>
      </c>
      <c r="M3" t="s">
        <v>16</v>
      </c>
      <c r="N3">
        <v>0.43125000000000002</v>
      </c>
      <c r="Q3" t="s">
        <v>40</v>
      </c>
    </row>
    <row r="4" spans="1:17" x14ac:dyDescent="0.3">
      <c r="A4" t="s">
        <v>3</v>
      </c>
      <c r="B4" t="s">
        <v>2</v>
      </c>
      <c r="C4" t="s">
        <v>5</v>
      </c>
      <c r="D4">
        <f t="shared" ref="D4:D6" si="1">F4/E4*1000</f>
        <v>111.01495982091068</v>
      </c>
      <c r="E4" s="1">
        <v>180.1559</v>
      </c>
      <c r="F4">
        <v>20</v>
      </c>
      <c r="G4" t="s">
        <v>3</v>
      </c>
      <c r="H4">
        <v>0.36562499999999998</v>
      </c>
      <c r="I4">
        <f t="shared" si="0"/>
        <v>0.33712930052099188</v>
      </c>
      <c r="J4">
        <v>0.48637477000000001</v>
      </c>
      <c r="K4">
        <v>0.27073502999999999</v>
      </c>
      <c r="M4" t="s">
        <v>3</v>
      </c>
      <c r="N4">
        <v>0.40312500000000001</v>
      </c>
      <c r="Q4" t="s">
        <v>36</v>
      </c>
    </row>
    <row r="5" spans="1:17" x14ac:dyDescent="0.3">
      <c r="A5" t="s">
        <v>20</v>
      </c>
      <c r="B5" t="s">
        <v>18</v>
      </c>
      <c r="C5" t="s">
        <v>19</v>
      </c>
      <c r="D5">
        <f t="shared" si="1"/>
        <v>333.04469459801504</v>
      </c>
      <c r="E5" s="1">
        <v>60.052</v>
      </c>
      <c r="F5">
        <v>20</v>
      </c>
      <c r="G5" t="s">
        <v>20</v>
      </c>
      <c r="H5">
        <v>0.15</v>
      </c>
      <c r="I5">
        <f t="shared" si="0"/>
        <v>0.17312147260595098</v>
      </c>
      <c r="J5">
        <v>0.24976149</v>
      </c>
      <c r="K5">
        <v>0.16845778</v>
      </c>
      <c r="M5" t="s">
        <v>20</v>
      </c>
      <c r="N5">
        <v>0.1125</v>
      </c>
      <c r="Q5" t="s">
        <v>41</v>
      </c>
    </row>
    <row r="6" spans="1:17" x14ac:dyDescent="0.3">
      <c r="A6" t="s">
        <v>33</v>
      </c>
      <c r="B6" t="s">
        <v>90</v>
      </c>
      <c r="C6" t="s">
        <v>64</v>
      </c>
      <c r="D6">
        <f t="shared" si="1"/>
        <v>222.03004288510277</v>
      </c>
      <c r="E6" s="1">
        <v>90.0779</v>
      </c>
      <c r="F6" s="4">
        <v>20</v>
      </c>
      <c r="G6" t="s">
        <v>33</v>
      </c>
      <c r="H6">
        <v>0.27187499999999998</v>
      </c>
      <c r="I6">
        <f t="shared" si="0"/>
        <v>0.11133907405755249</v>
      </c>
      <c r="J6">
        <v>0.16062833000000001</v>
      </c>
      <c r="K6">
        <v>0.15211278</v>
      </c>
      <c r="M6" t="s">
        <v>32</v>
      </c>
      <c r="N6">
        <v>0.24374999999999999</v>
      </c>
      <c r="Q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1"/>
  <sheetViews>
    <sheetView workbookViewId="0">
      <selection activeCell="P15" sqref="P15"/>
    </sheetView>
  </sheetViews>
  <sheetFormatPr defaultRowHeight="14.4" x14ac:dyDescent="0.3"/>
  <sheetData>
    <row r="1" spans="1:4" x14ac:dyDescent="0.3">
      <c r="A1" t="s">
        <v>33</v>
      </c>
      <c r="B1" t="e">
        <f>VLOOKUP(A1,Data!A:H,8,0)</f>
        <v>#N/A</v>
      </c>
      <c r="D1" s="6">
        <v>4.6977195175725997E-6</v>
      </c>
    </row>
    <row r="2" spans="1:4" x14ac:dyDescent="0.3">
      <c r="A2" t="s">
        <v>1</v>
      </c>
      <c r="B2">
        <f>VLOOKUP(A2,Data!A:H,8,0)</f>
        <v>0.36562499999999998</v>
      </c>
      <c r="C2">
        <f>D2/B2*79*13*602300000/((0.42436*B2 + 0.35364)*13*100000000000*6.023/(350*110))</f>
        <v>0.31460736352433444</v>
      </c>
      <c r="D2" s="6">
        <v>1.9242485489351001E-5</v>
      </c>
    </row>
    <row r="3" spans="1:4" x14ac:dyDescent="0.3">
      <c r="A3" t="s">
        <v>3</v>
      </c>
      <c r="B3">
        <f>VLOOKUP(A3,Data!A:H,8,0)</f>
        <v>0.36562499999999998</v>
      </c>
      <c r="C3">
        <f t="shared" ref="C3:C10" si="0">D3/B3*79*13*602300000/((0.42436*B3 + 0.35364)*13*100000000000*6.023/(350*110))</f>
        <v>0.31529994055283733</v>
      </c>
      <c r="D3" s="6">
        <v>1.9284845920053999E-5</v>
      </c>
    </row>
    <row r="4" spans="1:4" x14ac:dyDescent="0.3">
      <c r="A4" t="s">
        <v>23</v>
      </c>
      <c r="B4">
        <f>VLOOKUP(A4,Data!A:H,8,0)</f>
        <v>0.25312499999999999</v>
      </c>
      <c r="C4">
        <f t="shared" si="0"/>
        <v>0.25915939353875533</v>
      </c>
      <c r="D4" s="6">
        <v>9.9441569590750995E-6</v>
      </c>
    </row>
    <row r="5" spans="1:4" x14ac:dyDescent="0.3">
      <c r="A5" t="s">
        <v>32</v>
      </c>
      <c r="B5">
        <f>VLOOKUP(A5,Data!A:H,8,0)</f>
        <v>0.27187499999999998</v>
      </c>
      <c r="C5">
        <f t="shared" si="0"/>
        <v>0.26845051646000934</v>
      </c>
      <c r="D5" s="6">
        <v>1.1254610308701E-5</v>
      </c>
    </row>
    <row r="6" spans="1:4" x14ac:dyDescent="0.3">
      <c r="A6" t="s">
        <v>16</v>
      </c>
      <c r="B6">
        <f>VLOOKUP(A6,Data!A:H,8,0)</f>
        <v>0.421875</v>
      </c>
      <c r="C6">
        <f t="shared" si="0"/>
        <v>0.34309090807267806</v>
      </c>
      <c r="D6" s="6">
        <v>2.5349002187384999E-5</v>
      </c>
    </row>
    <row r="7" spans="1:4" x14ac:dyDescent="0.3">
      <c r="A7" t="s">
        <v>26</v>
      </c>
      <c r="B7">
        <f>VLOOKUP(A7,Data!A:H,8,0)</f>
        <v>0.21562500000000001</v>
      </c>
      <c r="C7">
        <f t="shared" si="0"/>
        <v>0.24040500720374142</v>
      </c>
      <c r="D7" s="6">
        <v>7.5867187262837002E-6</v>
      </c>
    </row>
    <row r="8" spans="1:4" x14ac:dyDescent="0.3">
      <c r="A8" t="s">
        <v>11</v>
      </c>
      <c r="B8">
        <f>VLOOKUP(A8,Data!A:H,8,0)</f>
        <v>0.29062500000000002</v>
      </c>
      <c r="C8">
        <f t="shared" si="0"/>
        <v>0.27831643910537801</v>
      </c>
      <c r="D8" s="6">
        <v>1.2684540261798E-5</v>
      </c>
    </row>
    <row r="9" spans="1:4" x14ac:dyDescent="0.3">
      <c r="A9" t="s">
        <v>8</v>
      </c>
      <c r="B9">
        <f>VLOOKUP(A9,Data!A:H,8,0)</f>
        <v>0.421875</v>
      </c>
      <c r="C9">
        <f t="shared" si="0"/>
        <v>0.3432113302654895</v>
      </c>
      <c r="D9" s="6">
        <v>2.5357899486489E-5</v>
      </c>
    </row>
    <row r="10" spans="1:4" x14ac:dyDescent="0.3">
      <c r="A10" t="s">
        <v>14</v>
      </c>
      <c r="B10">
        <f>VLOOKUP(A10,Data!A:H,8,0)</f>
        <v>0.421875</v>
      </c>
      <c r="C10">
        <f t="shared" si="0"/>
        <v>0.34303980858200694</v>
      </c>
      <c r="D10" s="6">
        <v>2.5345226741664001E-5</v>
      </c>
    </row>
    <row r="11" spans="1:4" x14ac:dyDescent="0.3">
      <c r="A11" t="s">
        <v>34</v>
      </c>
      <c r="B11">
        <f>VLOOKUP(A11,Data!A:H,8,0)</f>
        <v>0.45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7"/>
  <sheetViews>
    <sheetView workbookViewId="0">
      <selection activeCell="C16" sqref="C16"/>
    </sheetView>
  </sheetViews>
  <sheetFormatPr defaultRowHeight="14.4" x14ac:dyDescent="0.3"/>
  <cols>
    <col min="1" max="1" width="8.77734375" bestFit="1" customWidth="1"/>
    <col min="2" max="2" width="14.33203125" bestFit="1" customWidth="1"/>
    <col min="3" max="3" width="22.88671875" bestFit="1" customWidth="1"/>
    <col min="4" max="9" width="22.88671875" customWidth="1"/>
  </cols>
  <sheetData>
    <row r="1" spans="1:17" x14ac:dyDescent="0.3">
      <c r="A1" t="s">
        <v>1</v>
      </c>
      <c r="B1" t="s">
        <v>0</v>
      </c>
      <c r="C1" t="s">
        <v>4</v>
      </c>
      <c r="D1">
        <f>F1/E1*1000</f>
        <v>111.01495982091068</v>
      </c>
      <c r="E1" s="1">
        <v>180.1559</v>
      </c>
      <c r="F1">
        <v>20</v>
      </c>
      <c r="G1" t="s">
        <v>1</v>
      </c>
      <c r="H1">
        <v>0.36562499999999998</v>
      </c>
      <c r="I1">
        <f t="shared" ref="I1:I12" si="0">LOG(2,EXP(1))*J1</f>
        <v>0.46069925463281225</v>
      </c>
      <c r="J1">
        <v>0.66464853000000002</v>
      </c>
      <c r="K1">
        <v>0.30174276</v>
      </c>
      <c r="M1" t="s">
        <v>1</v>
      </c>
      <c r="N1">
        <v>0.40312500000000001</v>
      </c>
      <c r="Q1" t="s">
        <v>35</v>
      </c>
    </row>
    <row r="2" spans="1:17" x14ac:dyDescent="0.3">
      <c r="A2" t="s">
        <v>3</v>
      </c>
      <c r="B2" t="s">
        <v>2</v>
      </c>
      <c r="C2" t="s">
        <v>5</v>
      </c>
      <c r="D2">
        <f t="shared" ref="D2:D12" si="1">F2/E2*1000</f>
        <v>111.01495982091068</v>
      </c>
      <c r="E2" s="1">
        <v>180.1559</v>
      </c>
      <c r="F2">
        <v>20</v>
      </c>
      <c r="G2" t="s">
        <v>3</v>
      </c>
      <c r="H2">
        <v>0.36562499999999998</v>
      </c>
      <c r="I2">
        <f t="shared" si="0"/>
        <v>0.33712930052099188</v>
      </c>
      <c r="J2">
        <v>0.48637477000000001</v>
      </c>
      <c r="K2">
        <v>0.27073502999999999</v>
      </c>
      <c r="M2" t="s">
        <v>3</v>
      </c>
      <c r="N2">
        <v>0.40312500000000001</v>
      </c>
      <c r="Q2" t="s">
        <v>36</v>
      </c>
    </row>
    <row r="3" spans="1:17" x14ac:dyDescent="0.3">
      <c r="A3" t="s">
        <v>8</v>
      </c>
      <c r="B3" t="s">
        <v>6</v>
      </c>
      <c r="C3" t="s">
        <v>7</v>
      </c>
      <c r="D3">
        <f t="shared" si="1"/>
        <v>58.42887671945229</v>
      </c>
      <c r="E3" s="1">
        <v>342.29649999999998</v>
      </c>
      <c r="F3">
        <v>20</v>
      </c>
      <c r="G3" t="s">
        <v>8</v>
      </c>
      <c r="H3">
        <v>0.421875</v>
      </c>
      <c r="I3">
        <f t="shared" si="0"/>
        <v>0.46065442880464541</v>
      </c>
      <c r="J3">
        <v>0.66458386000000003</v>
      </c>
      <c r="K3">
        <v>0.31632215000000002</v>
      </c>
      <c r="M3" t="s">
        <v>8</v>
      </c>
      <c r="N3">
        <v>0.45</v>
      </c>
      <c r="Q3" t="s">
        <v>37</v>
      </c>
    </row>
    <row r="4" spans="1:17" x14ac:dyDescent="0.3">
      <c r="A4" t="s">
        <v>11</v>
      </c>
      <c r="B4" t="s">
        <v>9</v>
      </c>
      <c r="C4" t="s">
        <v>10</v>
      </c>
      <c r="D4">
        <f t="shared" si="1"/>
        <v>39.649498433844812</v>
      </c>
      <c r="E4">
        <v>504.42</v>
      </c>
      <c r="F4">
        <v>20</v>
      </c>
      <c r="G4" t="s">
        <v>11</v>
      </c>
      <c r="H4">
        <v>0.29062500000000002</v>
      </c>
      <c r="I4">
        <f t="shared" si="0"/>
        <v>0.32959754939408387</v>
      </c>
      <c r="J4">
        <v>0.47550874999999998</v>
      </c>
      <c r="K4">
        <v>0.24100522999999999</v>
      </c>
      <c r="M4" t="s">
        <v>11</v>
      </c>
      <c r="N4">
        <v>0.39374999999999999</v>
      </c>
      <c r="Q4" t="s">
        <v>38</v>
      </c>
    </row>
    <row r="5" spans="1:17" x14ac:dyDescent="0.3">
      <c r="A5" t="s">
        <v>14</v>
      </c>
      <c r="B5" t="s">
        <v>12</v>
      </c>
      <c r="C5" t="s">
        <v>13</v>
      </c>
      <c r="D5">
        <f t="shared" si="1"/>
        <v>58.42887671945229</v>
      </c>
      <c r="E5" s="1">
        <v>342.29649999999998</v>
      </c>
      <c r="F5">
        <v>20</v>
      </c>
      <c r="G5" t="s">
        <v>14</v>
      </c>
      <c r="H5">
        <v>0.421875</v>
      </c>
      <c r="I5">
        <f t="shared" si="0"/>
        <v>0.1536313938276431</v>
      </c>
      <c r="J5">
        <v>0.22164325000000001</v>
      </c>
      <c r="K5">
        <v>0.17123522999999999</v>
      </c>
      <c r="M5" t="s">
        <v>14</v>
      </c>
      <c r="N5">
        <v>0.43125000000000002</v>
      </c>
      <c r="Q5" t="s">
        <v>39</v>
      </c>
    </row>
    <row r="6" spans="1:17" x14ac:dyDescent="0.3">
      <c r="A6" t="s">
        <v>16</v>
      </c>
      <c r="B6" t="s">
        <v>15</v>
      </c>
      <c r="C6" t="s">
        <v>17</v>
      </c>
      <c r="D6">
        <f t="shared" si="1"/>
        <v>58.42887671945229</v>
      </c>
      <c r="E6" s="1">
        <v>342.29649999999998</v>
      </c>
      <c r="F6">
        <v>20</v>
      </c>
      <c r="G6" t="s">
        <v>16</v>
      </c>
      <c r="H6">
        <v>0.421875</v>
      </c>
      <c r="I6">
        <f t="shared" si="0"/>
        <v>0.1384730274506957</v>
      </c>
      <c r="J6">
        <v>0.19977434999999999</v>
      </c>
      <c r="K6">
        <v>0.14261666000000001</v>
      </c>
      <c r="M6" t="s">
        <v>16</v>
      </c>
      <c r="N6">
        <v>0.43125000000000002</v>
      </c>
      <c r="Q6" t="s">
        <v>40</v>
      </c>
    </row>
    <row r="7" spans="1:17" x14ac:dyDescent="0.3">
      <c r="A7" t="s">
        <v>20</v>
      </c>
      <c r="B7" t="s">
        <v>18</v>
      </c>
      <c r="C7" t="s">
        <v>19</v>
      </c>
      <c r="D7">
        <f t="shared" si="1"/>
        <v>333.04469459801504</v>
      </c>
      <c r="E7" s="1">
        <v>60.052</v>
      </c>
      <c r="F7">
        <v>20</v>
      </c>
      <c r="G7" t="s">
        <v>20</v>
      </c>
      <c r="H7">
        <v>0.15</v>
      </c>
      <c r="I7">
        <f t="shared" si="0"/>
        <v>0.17312147260595098</v>
      </c>
      <c r="J7">
        <v>0.24976149</v>
      </c>
      <c r="K7">
        <v>0.16845778</v>
      </c>
      <c r="M7" t="s">
        <v>20</v>
      </c>
      <c r="N7">
        <v>0.1125</v>
      </c>
      <c r="Q7" t="s">
        <v>41</v>
      </c>
    </row>
    <row r="8" spans="1:17" x14ac:dyDescent="0.3">
      <c r="A8" t="s">
        <v>23</v>
      </c>
      <c r="B8" t="s">
        <v>21</v>
      </c>
      <c r="C8" t="s">
        <v>22</v>
      </c>
      <c r="D8">
        <f t="shared" si="1"/>
        <v>217.16988548631937</v>
      </c>
      <c r="E8" s="1">
        <v>92.093800000000002</v>
      </c>
      <c r="F8">
        <v>20</v>
      </c>
      <c r="G8" t="s">
        <v>23</v>
      </c>
      <c r="H8">
        <v>0.25312499999999999</v>
      </c>
      <c r="I8">
        <f t="shared" si="0"/>
        <v>0.24339993557032427</v>
      </c>
      <c r="J8">
        <v>0.35115188000000003</v>
      </c>
      <c r="K8">
        <v>0.176403</v>
      </c>
      <c r="M8" t="s">
        <v>23</v>
      </c>
      <c r="N8">
        <v>0.25312499999999999</v>
      </c>
      <c r="Q8" t="s">
        <v>42</v>
      </c>
    </row>
    <row r="9" spans="1:17" x14ac:dyDescent="0.3">
      <c r="A9" t="s">
        <v>26</v>
      </c>
      <c r="B9" t="s">
        <v>24</v>
      </c>
      <c r="C9" t="s">
        <v>25</v>
      </c>
      <c r="D9">
        <f t="shared" si="1"/>
        <v>227.11245814033506</v>
      </c>
      <c r="E9" s="1">
        <v>88.062100000000001</v>
      </c>
      <c r="F9">
        <v>20</v>
      </c>
      <c r="G9" t="s">
        <v>26</v>
      </c>
      <c r="H9">
        <v>0.21562500000000001</v>
      </c>
      <c r="I9">
        <f t="shared" si="0"/>
        <v>0.23065496211517866</v>
      </c>
      <c r="J9">
        <v>0.33276476999999999</v>
      </c>
      <c r="K9">
        <v>0.18928302999999999</v>
      </c>
      <c r="M9" t="s">
        <v>26</v>
      </c>
      <c r="N9">
        <v>0.19687499999999999</v>
      </c>
      <c r="Q9" t="s">
        <v>43</v>
      </c>
    </row>
    <row r="10" spans="1:17" x14ac:dyDescent="0.3">
      <c r="A10" t="s">
        <v>28</v>
      </c>
      <c r="B10" t="s">
        <v>27</v>
      </c>
      <c r="C10" t="s">
        <v>29</v>
      </c>
      <c r="D10">
        <f t="shared" si="1"/>
        <v>44.253834329221611</v>
      </c>
      <c r="E10" s="1">
        <v>282.46140000000003</v>
      </c>
      <c r="F10" s="4">
        <v>12.5</v>
      </c>
      <c r="G10" t="s">
        <v>28</v>
      </c>
      <c r="H10">
        <v>0.16875000000000001</v>
      </c>
      <c r="I10">
        <f t="shared" si="0"/>
        <v>0.15877733929053556</v>
      </c>
      <c r="J10">
        <v>0.22906728000000001</v>
      </c>
      <c r="K10">
        <v>0.1504945</v>
      </c>
      <c r="M10" t="s">
        <v>28</v>
      </c>
      <c r="N10">
        <v>0.234375</v>
      </c>
      <c r="Q10" t="s">
        <v>44</v>
      </c>
    </row>
    <row r="11" spans="1:17" x14ac:dyDescent="0.3">
      <c r="A11" t="s">
        <v>32</v>
      </c>
      <c r="B11" t="s">
        <v>30</v>
      </c>
      <c r="C11" t="s">
        <v>31</v>
      </c>
      <c r="D11">
        <f t="shared" si="1"/>
        <v>222.03004288510277</v>
      </c>
      <c r="E11" s="1">
        <v>90.0779</v>
      </c>
      <c r="F11" s="4">
        <v>20</v>
      </c>
      <c r="G11" t="s">
        <v>32</v>
      </c>
      <c r="H11">
        <v>0.27187499999999998</v>
      </c>
      <c r="I11">
        <f t="shared" si="0"/>
        <v>0.11133907405755249</v>
      </c>
      <c r="J11">
        <v>0.16062833000000001</v>
      </c>
      <c r="K11">
        <v>0.15211278</v>
      </c>
      <c r="M11" t="s">
        <v>32</v>
      </c>
      <c r="N11">
        <v>0.24374999999999999</v>
      </c>
      <c r="Q11" t="s">
        <v>45</v>
      </c>
    </row>
    <row r="12" spans="1:17" x14ac:dyDescent="0.3">
      <c r="A12" t="s">
        <v>34</v>
      </c>
      <c r="B12" t="s">
        <v>91</v>
      </c>
      <c r="C12" t="s">
        <v>63</v>
      </c>
      <c r="D12">
        <f t="shared" si="1"/>
        <v>111.01495982091068</v>
      </c>
      <c r="E12" s="1">
        <v>180.1559</v>
      </c>
      <c r="F12" s="4">
        <v>20</v>
      </c>
      <c r="G12" t="s">
        <v>34</v>
      </c>
      <c r="H12">
        <v>0.45</v>
      </c>
      <c r="I12">
        <f t="shared" si="0"/>
        <v>0.46065442880464541</v>
      </c>
      <c r="J12">
        <v>0.66458386000000003</v>
      </c>
      <c r="K12">
        <v>0.31632215000000002</v>
      </c>
      <c r="M12" t="s">
        <v>34</v>
      </c>
      <c r="N12">
        <v>0.45</v>
      </c>
      <c r="Q12" t="s">
        <v>94</v>
      </c>
    </row>
    <row r="26" spans="3:3" x14ac:dyDescent="0.3">
      <c r="C26">
        <v>0</v>
      </c>
    </row>
    <row r="27" spans="3:3" x14ac:dyDescent="0.3">
      <c r="C27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sqref="A1:XFD3"/>
    </sheetView>
  </sheetViews>
  <sheetFormatPr defaultRowHeight="14.4" x14ac:dyDescent="0.3"/>
  <sheetData>
    <row r="1" spans="1:8" ht="15" thickBot="1" x14ac:dyDescent="0.35">
      <c r="A1" t="s">
        <v>16</v>
      </c>
      <c r="G1">
        <v>0.39374999999999999</v>
      </c>
      <c r="H1" s="5">
        <v>0.4</v>
      </c>
    </row>
    <row r="2" spans="1:8" ht="15" thickBot="1" x14ac:dyDescent="0.35">
      <c r="A2" t="s">
        <v>8</v>
      </c>
      <c r="G2">
        <v>0.39374999999999999</v>
      </c>
      <c r="H2" s="5">
        <v>0.38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33"/>
  <sheetViews>
    <sheetView workbookViewId="0">
      <selection activeCell="A13" sqref="A13"/>
    </sheetView>
  </sheetViews>
  <sheetFormatPr defaultRowHeight="14.4" x14ac:dyDescent="0.3"/>
  <cols>
    <col min="1" max="1" width="9.5546875" bestFit="1" customWidth="1"/>
    <col min="2" max="2" width="14.33203125" bestFit="1" customWidth="1"/>
    <col min="3" max="3" width="24.77734375" bestFit="1" customWidth="1"/>
    <col min="4" max="6" width="24.77734375" customWidth="1"/>
  </cols>
  <sheetData>
    <row r="2" spans="1:11" x14ac:dyDescent="0.3">
      <c r="A2" t="s">
        <v>1</v>
      </c>
      <c r="B2" t="s">
        <v>0</v>
      </c>
      <c r="C2" t="s">
        <v>4</v>
      </c>
      <c r="D2">
        <f>H2</f>
        <v>0.3300700859809263</v>
      </c>
      <c r="F2">
        <f>J2</f>
        <v>0.31655299999999997</v>
      </c>
      <c r="H2">
        <f>LOG(2,EXP(1))*(60/I2)</f>
        <v>0.3300700859809263</v>
      </c>
      <c r="I2">
        <v>126</v>
      </c>
      <c r="J2">
        <v>0.31655299999999997</v>
      </c>
      <c r="K2" t="s">
        <v>35</v>
      </c>
    </row>
    <row r="3" spans="1:11" x14ac:dyDescent="0.3">
      <c r="A3" t="s">
        <v>3</v>
      </c>
      <c r="B3" t="s">
        <v>2</v>
      </c>
      <c r="C3" t="s">
        <v>5</v>
      </c>
      <c r="D3">
        <f>G3</f>
        <v>0.28000000000000003</v>
      </c>
      <c r="F3">
        <f t="shared" ref="F3:F12" si="0">J3</f>
        <v>0.31215799999999999</v>
      </c>
      <c r="G3">
        <v>0.28000000000000003</v>
      </c>
      <c r="J3">
        <v>0.31215799999999999</v>
      </c>
      <c r="K3" t="s">
        <v>36</v>
      </c>
    </row>
    <row r="4" spans="1:11" x14ac:dyDescent="0.3">
      <c r="A4" t="s">
        <v>8</v>
      </c>
      <c r="B4" t="s">
        <v>6</v>
      </c>
      <c r="C4" t="s">
        <v>7</v>
      </c>
      <c r="D4">
        <f>G4</f>
        <v>0.38</v>
      </c>
      <c r="F4">
        <f t="shared" si="0"/>
        <v>0.386133</v>
      </c>
      <c r="G4">
        <v>0.38</v>
      </c>
      <c r="J4">
        <v>0.386133</v>
      </c>
      <c r="K4" t="s">
        <v>37</v>
      </c>
    </row>
    <row r="5" spans="1:11" x14ac:dyDescent="0.3">
      <c r="A5" t="s">
        <v>11</v>
      </c>
      <c r="B5" t="s">
        <v>9</v>
      </c>
      <c r="C5" t="s">
        <v>10</v>
      </c>
      <c r="F5">
        <f t="shared" si="0"/>
        <v>0.30710399999999999</v>
      </c>
      <c r="J5">
        <v>0.30710399999999999</v>
      </c>
      <c r="K5" t="s">
        <v>38</v>
      </c>
    </row>
    <row r="6" spans="1:11" x14ac:dyDescent="0.3">
      <c r="A6" t="s">
        <v>14</v>
      </c>
      <c r="B6" t="s">
        <v>12</v>
      </c>
      <c r="C6" t="s">
        <v>13</v>
      </c>
      <c r="F6">
        <f t="shared" si="0"/>
        <v>0.361597</v>
      </c>
      <c r="J6">
        <v>0.361597</v>
      </c>
      <c r="K6" t="s">
        <v>39</v>
      </c>
    </row>
    <row r="7" spans="1:11" x14ac:dyDescent="0.3">
      <c r="A7" t="s">
        <v>16</v>
      </c>
      <c r="B7" t="s">
        <v>15</v>
      </c>
      <c r="C7" t="s">
        <v>17</v>
      </c>
      <c r="D7">
        <f>G7</f>
        <v>0.4</v>
      </c>
      <c r="F7">
        <f t="shared" si="0"/>
        <v>0.36203600000000002</v>
      </c>
      <c r="G7">
        <v>0.4</v>
      </c>
      <c r="H7">
        <f>LOG(2,EXP(1))*(60/I7)</f>
        <v>0.34657359027997264</v>
      </c>
      <c r="I7">
        <v>120</v>
      </c>
      <c r="J7">
        <v>0.36203600000000002</v>
      </c>
      <c r="K7" t="s">
        <v>40</v>
      </c>
    </row>
    <row r="8" spans="1:11" x14ac:dyDescent="0.3">
      <c r="A8" t="s">
        <v>20</v>
      </c>
      <c r="B8" t="s">
        <v>18</v>
      </c>
      <c r="C8" t="s">
        <v>19</v>
      </c>
      <c r="D8">
        <v>0.11</v>
      </c>
      <c r="F8">
        <v>0.06</v>
      </c>
      <c r="G8">
        <v>0.17</v>
      </c>
      <c r="J8">
        <v>4.1235000000000001E-2</v>
      </c>
      <c r="K8" t="s">
        <v>41</v>
      </c>
    </row>
    <row r="9" spans="1:11" x14ac:dyDescent="0.3">
      <c r="A9" t="s">
        <v>23</v>
      </c>
      <c r="B9" t="s">
        <v>21</v>
      </c>
      <c r="C9" t="s">
        <v>22</v>
      </c>
      <c r="D9">
        <f>H9</f>
        <v>0.16975032993304781</v>
      </c>
      <c r="F9">
        <f t="shared" si="0"/>
        <v>0.23898900000000001</v>
      </c>
      <c r="H9">
        <f>LOG(2,EXP(1))*(60/I9)</f>
        <v>0.16975032993304781</v>
      </c>
      <c r="I9">
        <v>245</v>
      </c>
      <c r="J9">
        <v>0.23898900000000001</v>
      </c>
      <c r="K9" t="s">
        <v>42</v>
      </c>
    </row>
    <row r="10" spans="1:11" x14ac:dyDescent="0.3">
      <c r="A10" t="s">
        <v>26</v>
      </c>
      <c r="B10" t="s">
        <v>24</v>
      </c>
      <c r="C10" t="s">
        <v>25</v>
      </c>
      <c r="F10">
        <f t="shared" si="0"/>
        <v>0.13359399999999999</v>
      </c>
      <c r="J10">
        <v>0.13359399999999999</v>
      </c>
      <c r="K10" t="s">
        <v>43</v>
      </c>
    </row>
    <row r="11" spans="1:11" x14ac:dyDescent="0.3">
      <c r="A11" t="s">
        <v>28</v>
      </c>
      <c r="B11" t="s">
        <v>27</v>
      </c>
      <c r="C11" t="s">
        <v>29</v>
      </c>
      <c r="F11">
        <f t="shared" si="0"/>
        <v>7.4926999999999994E-2</v>
      </c>
      <c r="J11">
        <v>7.4926999999999994E-2</v>
      </c>
      <c r="K11" t="s">
        <v>44</v>
      </c>
    </row>
    <row r="12" spans="1:11" x14ac:dyDescent="0.3">
      <c r="A12" t="s">
        <v>32</v>
      </c>
      <c r="B12" t="s">
        <v>30</v>
      </c>
      <c r="C12" t="s">
        <v>31</v>
      </c>
      <c r="F12">
        <f t="shared" si="0"/>
        <v>0.170654</v>
      </c>
      <c r="J12">
        <v>0.170654</v>
      </c>
      <c r="K12" t="s">
        <v>45</v>
      </c>
    </row>
    <row r="13" spans="1:11" x14ac:dyDescent="0.3">
      <c r="A13" t="s">
        <v>33</v>
      </c>
    </row>
    <row r="14" spans="1:11" x14ac:dyDescent="0.3">
      <c r="A14" t="s">
        <v>34</v>
      </c>
    </row>
    <row r="32" spans="2:3" x14ac:dyDescent="0.3">
      <c r="B32">
        <v>0</v>
      </c>
      <c r="C32">
        <v>0</v>
      </c>
    </row>
    <row r="33" spans="2:3" x14ac:dyDescent="0.3">
      <c r="B33">
        <v>0.45</v>
      </c>
      <c r="C33">
        <v>0.45</v>
      </c>
    </row>
  </sheetData>
  <autoFilter ref="A1:L1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9"/>
  <sheetViews>
    <sheetView topLeftCell="A4" workbookViewId="0">
      <selection activeCell="C7" sqref="C7"/>
    </sheetView>
  </sheetViews>
  <sheetFormatPr defaultRowHeight="14.4" x14ac:dyDescent="0.3"/>
  <cols>
    <col min="1" max="1" width="10.21875" bestFit="1" customWidth="1"/>
    <col min="2" max="2" width="19.77734375" bestFit="1" customWidth="1"/>
    <col min="3" max="3" width="16.77734375" bestFit="1" customWidth="1"/>
  </cols>
  <sheetData>
    <row r="1" spans="1:5" x14ac:dyDescent="0.3">
      <c r="B1" t="s">
        <v>47</v>
      </c>
    </row>
    <row r="2" spans="1:5" x14ac:dyDescent="0.3">
      <c r="B2" t="s">
        <v>46</v>
      </c>
    </row>
    <row r="3" spans="1:5" x14ac:dyDescent="0.3">
      <c r="B3" t="s">
        <v>48</v>
      </c>
    </row>
    <row r="4" spans="1:5" x14ac:dyDescent="0.3">
      <c r="B4" t="s">
        <v>49</v>
      </c>
      <c r="C4" t="s">
        <v>58</v>
      </c>
    </row>
    <row r="5" spans="1:5" x14ac:dyDescent="0.3">
      <c r="B5" t="s">
        <v>50</v>
      </c>
      <c r="C5" t="s">
        <v>51</v>
      </c>
    </row>
    <row r="6" spans="1:5" x14ac:dyDescent="0.3">
      <c r="B6" t="s">
        <v>92</v>
      </c>
      <c r="D6">
        <f>20000*10^7*0.000000000013*3</f>
        <v>7.8000000000000007</v>
      </c>
    </row>
    <row r="7" spans="1:5" x14ac:dyDescent="0.3">
      <c r="B7" t="s">
        <v>59</v>
      </c>
      <c r="C7">
        <f>3000*10^7*0.000000000013</f>
        <v>0.39</v>
      </c>
      <c r="D7" t="s">
        <v>93</v>
      </c>
    </row>
    <row r="9" spans="1:5" x14ac:dyDescent="0.3">
      <c r="A9" t="s">
        <v>54</v>
      </c>
      <c r="B9">
        <v>10</v>
      </c>
      <c r="C9" t="s">
        <v>52</v>
      </c>
      <c r="D9" s="1">
        <v>155.15459999999999</v>
      </c>
      <c r="E9" t="s">
        <v>55</v>
      </c>
    </row>
    <row r="10" spans="1:5" x14ac:dyDescent="0.3">
      <c r="B10">
        <f>10/(1000)</f>
        <v>0.01</v>
      </c>
      <c r="C10" t="s">
        <v>53</v>
      </c>
    </row>
    <row r="11" spans="1:5" x14ac:dyDescent="0.3">
      <c r="B11">
        <f>B10/D9*1000</f>
        <v>6.4451843516080104E-2</v>
      </c>
      <c r="C11" t="s">
        <v>56</v>
      </c>
    </row>
    <row r="12" spans="1:5" x14ac:dyDescent="0.3">
      <c r="A12" t="s">
        <v>57</v>
      </c>
      <c r="B12">
        <v>20</v>
      </c>
      <c r="C12" t="s">
        <v>56</v>
      </c>
      <c r="D12" s="1">
        <v>149.21100000000001</v>
      </c>
      <c r="E12" t="s">
        <v>55</v>
      </c>
    </row>
    <row r="13" spans="1:5" x14ac:dyDescent="0.3">
      <c r="B13">
        <f>B12/(1000)</f>
        <v>0.02</v>
      </c>
      <c r="C13" t="s">
        <v>53</v>
      </c>
    </row>
    <row r="14" spans="1:5" x14ac:dyDescent="0.3">
      <c r="B14">
        <f>B13/D12*1000</f>
        <v>0.13403837518681597</v>
      </c>
      <c r="C14" t="s">
        <v>56</v>
      </c>
    </row>
    <row r="15" spans="1:5" x14ac:dyDescent="0.3">
      <c r="A15" s="1" t="s">
        <v>60</v>
      </c>
      <c r="B15">
        <v>20</v>
      </c>
      <c r="D15" s="1">
        <v>204.2252</v>
      </c>
      <c r="E15" t="s">
        <v>55</v>
      </c>
    </row>
    <row r="16" spans="1:5" x14ac:dyDescent="0.3">
      <c r="B16">
        <f>B15/(1000)</f>
        <v>0.02</v>
      </c>
    </row>
    <row r="17" spans="1:5" x14ac:dyDescent="0.3">
      <c r="B17">
        <f>B16/D15*1000</f>
        <v>9.7931107424548969E-2</v>
      </c>
    </row>
    <row r="18" spans="1:5" x14ac:dyDescent="0.3">
      <c r="A18" s="2" t="s">
        <v>77</v>
      </c>
      <c r="B18">
        <v>2</v>
      </c>
      <c r="C18" t="s">
        <v>52</v>
      </c>
      <c r="D18" s="1">
        <v>180.1559</v>
      </c>
      <c r="E18" t="s">
        <v>55</v>
      </c>
    </row>
    <row r="19" spans="1:5" x14ac:dyDescent="0.3">
      <c r="B19">
        <f>B18/(1000*$C$7)</f>
        <v>5.1282051282051282E-3</v>
      </c>
    </row>
    <row r="20" spans="1:5" x14ac:dyDescent="0.3">
      <c r="B20">
        <f>B19/D18*1000</f>
        <v>2.8465374313054018E-2</v>
      </c>
    </row>
    <row r="21" spans="1:5" x14ac:dyDescent="0.3">
      <c r="A21" s="2" t="s">
        <v>73</v>
      </c>
      <c r="B21">
        <v>200</v>
      </c>
      <c r="C21" t="s">
        <v>85</v>
      </c>
      <c r="D21" s="1">
        <v>376.3639</v>
      </c>
      <c r="E21" t="s">
        <v>55</v>
      </c>
    </row>
    <row r="22" spans="1:5" x14ac:dyDescent="0.3">
      <c r="B22">
        <f>B21/(1000000*$C$7)</f>
        <v>5.1282051282051282E-4</v>
      </c>
    </row>
    <row r="23" spans="1:5" x14ac:dyDescent="0.3">
      <c r="B23">
        <f>B22/D21*1000</f>
        <v>1.362565625503702E-3</v>
      </c>
    </row>
    <row r="24" spans="1:5" x14ac:dyDescent="0.3">
      <c r="A24" s="2" t="s">
        <v>86</v>
      </c>
      <c r="B24">
        <v>2</v>
      </c>
      <c r="C24" t="s">
        <v>85</v>
      </c>
      <c r="D24" s="1">
        <v>441.39749999999998</v>
      </c>
      <c r="E24" t="s">
        <v>55</v>
      </c>
    </row>
    <row r="25" spans="1:5" x14ac:dyDescent="0.3">
      <c r="B25">
        <f>B24/(1000000*$C$7)</f>
        <v>5.1282051282051279E-6</v>
      </c>
    </row>
    <row r="26" spans="1:5" x14ac:dyDescent="0.3">
      <c r="B26">
        <f>B25/D24*1000</f>
        <v>1.16181109503455E-5</v>
      </c>
      <c r="D26" s="3" t="s">
        <v>88</v>
      </c>
    </row>
    <row r="27" spans="1:5" x14ac:dyDescent="0.3">
      <c r="A27" s="2" t="s">
        <v>87</v>
      </c>
      <c r="B27">
        <v>400</v>
      </c>
      <c r="C27" t="s">
        <v>85</v>
      </c>
      <c r="D27" s="1">
        <v>265.35500000000002</v>
      </c>
      <c r="E27" t="s">
        <v>55</v>
      </c>
    </row>
    <row r="28" spans="1:5" x14ac:dyDescent="0.3">
      <c r="B28">
        <f>B27/(1000000*$C$7)</f>
        <v>1.0256410256410256E-3</v>
      </c>
    </row>
    <row r="29" spans="1:5" x14ac:dyDescent="0.3">
      <c r="B29">
        <f>B28/D27*1000</f>
        <v>3.8651656295944133E-3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1"/>
  <sheetViews>
    <sheetView tabSelected="1" workbookViewId="0">
      <selection activeCell="C8" sqref="C8"/>
    </sheetView>
  </sheetViews>
  <sheetFormatPr defaultRowHeight="14.4" x14ac:dyDescent="0.3"/>
  <cols>
    <col min="1" max="1" width="15.88671875" bestFit="1" customWidth="1"/>
    <col min="2" max="2" width="27.6640625" bestFit="1" customWidth="1"/>
    <col min="3" max="3" width="43.77734375" bestFit="1" customWidth="1"/>
  </cols>
  <sheetData>
    <row r="1" spans="1:3" x14ac:dyDescent="0.3">
      <c r="A1" t="s">
        <v>61</v>
      </c>
      <c r="B1" t="s">
        <v>62</v>
      </c>
      <c r="C1" t="s">
        <v>89</v>
      </c>
    </row>
    <row r="2" spans="1:3" x14ac:dyDescent="0.3">
      <c r="A2" t="s">
        <v>65</v>
      </c>
      <c r="B2" t="s">
        <v>66</v>
      </c>
      <c r="C2">
        <v>2.63</v>
      </c>
    </row>
    <row r="3" spans="1:3" x14ac:dyDescent="0.3">
      <c r="A3" t="s">
        <v>67</v>
      </c>
      <c r="B3" t="s">
        <v>68</v>
      </c>
      <c r="C3">
        <v>0.27300000000000002</v>
      </c>
    </row>
    <row r="4" spans="1:3" x14ac:dyDescent="0.3">
      <c r="A4" t="s">
        <v>69</v>
      </c>
      <c r="B4" t="s">
        <v>70</v>
      </c>
      <c r="C4">
        <v>0.19900000000000001</v>
      </c>
    </row>
    <row r="5" spans="1:3" x14ac:dyDescent="0.3">
      <c r="A5" t="s">
        <v>71</v>
      </c>
      <c r="B5" t="s">
        <v>72</v>
      </c>
      <c r="C5">
        <v>1.42E-6</v>
      </c>
    </row>
    <row r="6" spans="1:3" x14ac:dyDescent="0.3">
      <c r="A6" t="s">
        <v>73</v>
      </c>
      <c r="B6" t="s">
        <v>74</v>
      </c>
      <c r="C6">
        <v>9.2000000000000003E-4</v>
      </c>
    </row>
    <row r="7" spans="1:3" x14ac:dyDescent="0.3">
      <c r="A7" t="s">
        <v>75</v>
      </c>
      <c r="B7" t="s">
        <v>76</v>
      </c>
      <c r="C7">
        <v>3.2000000000000002E-3</v>
      </c>
    </row>
    <row r="8" spans="1:3" x14ac:dyDescent="0.3">
      <c r="A8" t="s">
        <v>77</v>
      </c>
      <c r="B8" t="s">
        <v>78</v>
      </c>
      <c r="C8">
        <v>0.11</v>
      </c>
    </row>
    <row r="9" spans="1:3" x14ac:dyDescent="0.3">
      <c r="A9" t="s">
        <v>79</v>
      </c>
      <c r="B9" t="s">
        <v>80</v>
      </c>
      <c r="C9">
        <v>7.0899999999999999E-3</v>
      </c>
    </row>
    <row r="10" spans="1:3" x14ac:dyDescent="0.3">
      <c r="A10" t="s">
        <v>81</v>
      </c>
      <c r="B10" t="s">
        <v>82</v>
      </c>
      <c r="C10">
        <v>1.9999999999999999E-6</v>
      </c>
    </row>
    <row r="11" spans="1:3" x14ac:dyDescent="0.3">
      <c r="A11" t="s">
        <v>83</v>
      </c>
      <c r="B11" t="s">
        <v>84</v>
      </c>
      <c r="C11">
        <v>1.9999999999999999E-6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</vt:lpstr>
      <vt:lpstr>Data_minimum</vt:lpstr>
      <vt:lpstr>Sheet7</vt:lpstr>
      <vt:lpstr>Sheet1</vt:lpstr>
      <vt:lpstr>Sheet5</vt:lpstr>
      <vt:lpstr>Anaylsis</vt:lpstr>
      <vt:lpstr>minime_with_amino_acids</vt:lpstr>
      <vt:lpstr>Medium</vt:lpstr>
      <vt:lpstr>Chart1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Elsemman</dc:creator>
  <cp:lastModifiedBy>Ibrahim Elsemman</cp:lastModifiedBy>
  <dcterms:created xsi:type="dcterms:W3CDTF">2017-10-11T10:28:57Z</dcterms:created>
  <dcterms:modified xsi:type="dcterms:W3CDTF">2018-05-10T13:52:14Z</dcterms:modified>
</cp:coreProperties>
</file>