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hanpo-GEM\ComplementaryData\"/>
    </mc:Choice>
  </mc:AlternateContent>
  <xr:revisionPtr revIDLastSave="0" documentId="13_ncr:1_{999F2069-315D-4622-B362-115EEA0AAD69}" xr6:coauthVersionLast="36" xr6:coauthVersionMax="36" xr10:uidLastSave="{00000000-0000-0000-0000-000000000000}"/>
  <bookViews>
    <workbookView xWindow="1860" yWindow="0" windowWidth="27870" windowHeight="11010" xr2:uid="{6BD471C0-448F-42CA-B3A5-1BF336BA9B09}"/>
  </bookViews>
  <sheets>
    <sheet name="Calculations" sheetId="1" r:id="rId1"/>
    <sheet name="biomassCuration" sheetId="2" r:id="rId2"/>
  </sheets>
  <definedNames>
    <definedName name="solver_adj" localSheetId="0" hidden="1">Calculations!$F$54</definedName>
    <definedName name="solver_cvg" localSheetId="0" hidden="1">0.0001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0" hidden="1">1</definedName>
    <definedName name="solver_opt" localSheetId="1" hidden="1">biomassCuration!$G$58</definedName>
    <definedName name="solver_opt" localSheetId="0" hidden="1">Calculations!$F$61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1" hidden="1">1</definedName>
    <definedName name="solver_typ" localSheetId="0" hidden="1">3</definedName>
    <definedName name="solver_val" localSheetId="1" hidden="1">0</definedName>
    <definedName name="solver_val" localSheetId="0" hidden="1">100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1" l="1"/>
  <c r="C50" i="1"/>
  <c r="C49" i="1"/>
  <c r="D55" i="1" l="1"/>
  <c r="D61" i="2" s="1"/>
  <c r="D59" i="1"/>
  <c r="D64" i="2" s="1"/>
  <c r="C59" i="1"/>
  <c r="C58" i="1"/>
  <c r="C57" i="1"/>
  <c r="C55" i="1"/>
  <c r="D57" i="1" l="1"/>
  <c r="D62" i="2" s="1"/>
  <c r="D58" i="1"/>
  <c r="D63" i="2" s="1"/>
  <c r="C47" i="1"/>
  <c r="C46" i="1"/>
  <c r="C45" i="1"/>
  <c r="C44" i="1"/>
  <c r="C43" i="1"/>
  <c r="B38" i="1"/>
  <c r="D18" i="1" s="1"/>
  <c r="G20" i="1"/>
  <c r="G4" i="1"/>
  <c r="D2" i="1"/>
  <c r="D55" i="2" l="1"/>
  <c r="D54" i="2"/>
  <c r="D56" i="2"/>
  <c r="D59" i="2"/>
  <c r="D57" i="2"/>
  <c r="D58" i="2"/>
  <c r="E18" i="1"/>
  <c r="D53" i="2"/>
  <c r="D21" i="1"/>
  <c r="B14" i="1"/>
  <c r="D10" i="1" s="1"/>
  <c r="E10" i="1" s="1"/>
  <c r="G12" i="1"/>
  <c r="D3" i="1"/>
  <c r="D4" i="1"/>
  <c r="D5" i="1"/>
  <c r="G2" i="1" l="1"/>
  <c r="G6" i="1" s="1"/>
  <c r="E3" i="1" s="1"/>
  <c r="D11" i="1"/>
  <c r="D12" i="1"/>
  <c r="E21" i="1"/>
  <c r="D28" i="1"/>
  <c r="D22" i="1"/>
  <c r="D34" i="1"/>
  <c r="D31" i="1"/>
  <c r="D13" i="1"/>
  <c r="D36" i="1"/>
  <c r="D33" i="1"/>
  <c r="D20" i="1"/>
  <c r="D27" i="1"/>
  <c r="D24" i="1"/>
  <c r="D37" i="1"/>
  <c r="D23" i="1"/>
  <c r="D25" i="1"/>
  <c r="D32" i="1"/>
  <c r="D29" i="1"/>
  <c r="D35" i="1"/>
  <c r="D19" i="1"/>
  <c r="D30" i="1"/>
  <c r="D26" i="1"/>
  <c r="D3" i="2" l="1"/>
  <c r="E4" i="1"/>
  <c r="E5" i="1"/>
  <c r="E2" i="1"/>
  <c r="E11" i="1"/>
  <c r="E13" i="1"/>
  <c r="E12" i="1"/>
  <c r="E29" i="1"/>
  <c r="E20" i="1"/>
  <c r="E30" i="1"/>
  <c r="E37" i="1"/>
  <c r="E33" i="1"/>
  <c r="E34" i="1"/>
  <c r="E35" i="1"/>
  <c r="E25" i="1"/>
  <c r="E27" i="1"/>
  <c r="E28" i="1"/>
  <c r="E26" i="1"/>
  <c r="E23" i="1"/>
  <c r="E31" i="1"/>
  <c r="E32" i="1"/>
  <c r="E19" i="1"/>
  <c r="E24" i="1"/>
  <c r="E36" i="1"/>
  <c r="E22" i="1"/>
  <c r="D4" i="2" l="1"/>
  <c r="D5" i="2"/>
  <c r="D2" i="2"/>
  <c r="G10" i="1"/>
  <c r="G14" i="1" s="1"/>
  <c r="G18" i="1"/>
  <c r="G22" i="1" s="1"/>
  <c r="F18" i="1" s="1"/>
  <c r="D12" i="2" l="1"/>
  <c r="F10" i="1"/>
  <c r="F11" i="1"/>
  <c r="F12" i="1"/>
  <c r="F13" i="1"/>
  <c r="F21" i="1"/>
  <c r="F30" i="1"/>
  <c r="F34" i="1"/>
  <c r="F24" i="1"/>
  <c r="F20" i="1"/>
  <c r="F25" i="1"/>
  <c r="F32" i="1"/>
  <c r="F26" i="1"/>
  <c r="F36" i="1"/>
  <c r="F31" i="1"/>
  <c r="F27" i="1"/>
  <c r="F19" i="1"/>
  <c r="F29" i="1"/>
  <c r="F37" i="1"/>
  <c r="F23" i="1"/>
  <c r="F22" i="1"/>
  <c r="F28" i="1"/>
  <c r="F33" i="1"/>
  <c r="F35" i="1"/>
  <c r="D38" i="2" l="1"/>
  <c r="D25" i="2"/>
  <c r="D7" i="2"/>
  <c r="D31" i="2"/>
  <c r="D34" i="2"/>
  <c r="D24" i="2"/>
  <c r="D23" i="2"/>
  <c r="D15" i="2"/>
  <c r="D33" i="2"/>
  <c r="D16" i="2"/>
  <c r="D13" i="2"/>
  <c r="D35" i="2"/>
  <c r="D20" i="2"/>
  <c r="D18" i="2"/>
  <c r="D10" i="2"/>
  <c r="D50" i="2"/>
  <c r="D27" i="2"/>
  <c r="D42" i="2"/>
  <c r="D19" i="2"/>
  <c r="D8" i="2"/>
  <c r="D22" i="2"/>
  <c r="D36" i="2"/>
  <c r="D30" i="2"/>
  <c r="D40" i="2"/>
  <c r="D14" i="2"/>
  <c r="D32" i="2"/>
  <c r="D29" i="2"/>
  <c r="D37" i="2"/>
  <c r="D17" i="2"/>
  <c r="D44" i="2"/>
  <c r="D21" i="2"/>
  <c r="D39" i="2"/>
  <c r="D26" i="2"/>
  <c r="D43" i="2"/>
  <c r="D28" i="2"/>
  <c r="D9" i="2"/>
  <c r="D51" i="2"/>
  <c r="D45" i="2"/>
  <c r="D46" i="2"/>
  <c r="D48" i="2"/>
  <c r="D41" i="2"/>
  <c r="D49" i="2"/>
  <c r="D47" i="2"/>
</calcChain>
</file>

<file path=xl/sharedStrings.xml><?xml version="1.0" encoding="utf-8"?>
<sst xmlns="http://schemas.openxmlformats.org/spreadsheetml/2006/main" count="277" uniqueCount="202">
  <si>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</si>
  <si>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</si>
  <si>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</si>
  <si>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</si>
  <si>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</si>
  <si>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</si>
  <si>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</si>
  <si>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</si>
  <si>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</si>
  <si>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</si>
  <si>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</si>
  <si>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</si>
  <si>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</si>
  <si>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</si>
  <si>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</si>
  <si>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</si>
  <si>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</si>
  <si>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</si>
  <si>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</si>
  <si>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</si>
  <si>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</si>
  <si>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</si>
  <si>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</si>
  <si>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</si>
  <si>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</si>
  <si>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</si>
  <si>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</si>
  <si>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</si>
  <si>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</si>
  <si>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</si>
  <si>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</si>
  <si>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</si>
  <si>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</si>
  <si>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</si>
  <si>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</si>
  <si>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</si>
  <si>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</si>
  <si>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</si>
  <si>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</si>
  <si>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</si>
  <si>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</si>
  <si>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</si>
  <si>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</si>
  <si>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</si>
  <si>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</si>
  <si>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</si>
  <si>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</si>
  <si>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</si>
  <si>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</si>
  <si>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</si>
  <si>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Taken from https://doi.org/10.1080/00021369.1986.10867502; Wijeyaratne et al</t>
  </si>
  <si>
    <t>Sterol</t>
  </si>
  <si>
    <t>FFA</t>
  </si>
  <si>
    <t>PS</t>
  </si>
  <si>
    <t>PE</t>
  </si>
  <si>
    <t>PI</t>
  </si>
  <si>
    <t>PC</t>
  </si>
  <si>
    <t>TAG</t>
  </si>
  <si>
    <t>mg/100 mg</t>
  </si>
  <si>
    <t>g/gDCW</t>
  </si>
  <si>
    <t>PI+PS</t>
  </si>
  <si>
    <t>14_0</t>
  </si>
  <si>
    <t>16_0</t>
  </si>
  <si>
    <t>16_1</t>
  </si>
  <si>
    <t>18_0</t>
  </si>
  <si>
    <t>18_1</t>
  </si>
  <si>
    <t>18_2</t>
  </si>
  <si>
    <t>18_3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</si>
  <si>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</si>
  <si>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</si>
  <si>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</si>
  <si>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</si>
  <si>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</si>
  <si>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</si>
  <si>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</si>
  <si>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</si>
  <si>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</si>
  <si>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</si>
  <si>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</si>
  <si>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</si>
  <si>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</si>
  <si>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</si>
  <si>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</si>
  <si>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</si>
  <si>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</si>
  <si>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</si>
  <si>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</si>
  <si>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</si>
  <si>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C18:0 chain</t>
  </si>
  <si>
    <t>m_0128</t>
  </si>
  <si>
    <t>s_3740</t>
  </si>
  <si>
    <t>s_3742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</si>
  <si>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</si>
  <si>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</si>
  <si>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</si>
  <si>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</si>
  <si>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</si>
  <si>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</si>
  <si>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</si>
  <si>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</si>
  <si>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</si>
  <si>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</si>
  <si>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</si>
  <si>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</si>
  <si>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</si>
  <si>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</si>
  <si>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</si>
  <si>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</si>
  <si>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</si>
  <si>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</si>
  <si>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</si>
  <si>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</si>
  <si>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</si>
  <si>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</si>
  <si>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</si>
  <si>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</si>
  <si>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</si>
  <si>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</si>
  <si>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</si>
  <si>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</si>
  <si>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</si>
  <si>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</si>
  <si>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</si>
  <si>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</si>
  <si>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</si>
  <si>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</si>
  <si>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</si>
  <si>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</si>
  <si>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</si>
  <si>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</si>
  <si>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</si>
  <si>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</si>
  <si>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</si>
  <si>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</si>
  <si>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</si>
  <si>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</si>
  <si>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</si>
  <si>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</si>
  <si>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</si>
  <si>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</si>
  <si>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</si>
  <si>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</si>
  <si>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</si>
  <si>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</si>
  <si>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</si>
  <si>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</si>
  <si>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</si>
  <si>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</si>
  <si>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</si>
  <si>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</si>
  <si>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</si>
  <si>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</si>
  <si>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</si>
  <si>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</si>
  <si>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</si>
  <si>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</si>
  <si>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</si>
  <si>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</si>
  <si>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</si>
  <si>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</si>
  <si>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</si>
  <si>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</si>
  <si>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</si>
  <si>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</si>
  <si>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</si>
  <si>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</si>
  <si>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</si>
  <si>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</si>
  <si>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</si>
  <si>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</si>
  <si>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</si>
  <si>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</si>
  <si>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</si>
  <si>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</si>
  <si>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</si>
  <si>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</si>
  <si>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</si>
  <si>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</si>
  <si>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</si>
  <si>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</si>
  <si>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</si>
  <si>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</si>
  <si>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</si>
  <si>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</si>
  <si>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</si>
  <si>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</si>
  <si>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</si>
  <si>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</si>
  <si>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</si>
  <si>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</si>
  <si>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</si>
  <si>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</si>
  <si>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</si>
  <si>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</si>
  <si>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</si>
  <si>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</si>
  <si>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Data from 50C</t>
  </si>
  <si>
    <t>sum modelled lipids (g/gDCW)</t>
  </si>
  <si>
    <t>&lt;5% removed</t>
  </si>
  <si>
    <t>rough scaled to lipid content (g/gDCW)</t>
  </si>
  <si>
    <t>Lipid</t>
  </si>
  <si>
    <t>Acyl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</si>
</sst>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/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8CD7-9761-4C09-A414-4ADCA602E915}">
  <dimension ref="A1:N66"/>
  <sheetViews>
    <sheetView tabSelected="1" workbookViewId="0">
      <selection activeCell="E53" sqref="E53"/>
    </sheetView>
  </sheetViews>
  <sheetFormatPr defaultRowHeight="15" x14ac:dyDescent="0.25"/>
  <cols>
    <col min="1" max="1" width="15.28515625" style="2" bestFit="1" customWidth="1"/>
    <col min="2" max="2" width="12.28515625" style="2" bestFit="1" customWidth="1"/>
    <col min="3" max="3" width="18.85546875" style="2" bestFit="1" customWidth="1"/>
    <col min="4" max="4" width="31.85546875" style="2" customWidth="1"/>
    <col min="5" max="5" width="31.28515625" style="2" bestFit="1" customWidth="1"/>
    <col min="6" max="6" width="13.140625" style="2" bestFit="1" customWidth="1"/>
    <col min="7" max="7" width="31.28515625" style="2" bestFit="1" customWidth="1"/>
    <col min="8" max="9" width="9.140625" style="2"/>
    <col min="10" max="10" width="12" style="2" bestFit="1" customWidth="1"/>
    <col min="11" max="16384" width="9.140625" style="2"/>
  </cols>
  <sheetData>
    <row r="1" spans="1:10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/>
      <c r="G1" s="3" t="s">
        <v>43</v>
      </c>
    </row>
    <row r="2" spans="1:10" ht="15.75" thickBot="1" x14ac:dyDescent="0.3">
      <c r="A2" s="25" t="s">
        <v>5</v>
      </c>
      <c r="B2" s="8">
        <v>331.2</v>
      </c>
      <c r="C2" s="8">
        <v>0.260697495433382</v>
      </c>
      <c r="D2" s="8">
        <f>B2*C2</f>
        <v>86.34301048753612</v>
      </c>
      <c r="E2" s="22">
        <f>$G$6*C2</f>
        <v>1.8937966372080189E-3</v>
      </c>
      <c r="F2" s="6"/>
      <c r="G2" s="7">
        <f>SUM(D2:D5)</f>
        <v>326.93930250456594</v>
      </c>
    </row>
    <row r="3" spans="1:10" ht="15.75" thickBot="1" x14ac:dyDescent="0.3">
      <c r="A3" s="25" t="s">
        <v>6</v>
      </c>
      <c r="B3" s="8">
        <v>307.2</v>
      </c>
      <c r="C3" s="8">
        <v>0.239302504566617</v>
      </c>
      <c r="D3" s="8">
        <f t="shared" ref="D3:D5" si="0">B3*C3</f>
        <v>73.51372940286474</v>
      </c>
      <c r="E3" s="22">
        <f>$G$6*C3</f>
        <v>1.738376034914854E-3</v>
      </c>
      <c r="F3" s="6"/>
      <c r="G3" s="9" t="s">
        <v>45</v>
      </c>
    </row>
    <row r="4" spans="1:10" ht="15.75" thickBot="1" x14ac:dyDescent="0.3">
      <c r="A4" s="25" t="s">
        <v>7</v>
      </c>
      <c r="B4" s="8">
        <v>347.2</v>
      </c>
      <c r="C4" s="8">
        <v>0.239302504566617</v>
      </c>
      <c r="D4" s="8">
        <f t="shared" si="0"/>
        <v>83.085829585529424</v>
      </c>
      <c r="E4" s="22">
        <f>$G$6*C4</f>
        <v>1.738376034914854E-3</v>
      </c>
      <c r="F4" s="6"/>
      <c r="G4" s="7">
        <f>0.003*(9.5/12)</f>
        <v>2.3749999999999999E-3</v>
      </c>
    </row>
    <row r="5" spans="1:10" ht="15.75" thickBot="1" x14ac:dyDescent="0.3">
      <c r="A5" s="25" t="s">
        <v>8</v>
      </c>
      <c r="B5" s="8">
        <v>322.2</v>
      </c>
      <c r="C5" s="10">
        <v>0.260697495433382</v>
      </c>
      <c r="D5" s="8">
        <f t="shared" si="0"/>
        <v>83.996733028635674</v>
      </c>
      <c r="E5" s="22">
        <f>$G$6*C5</f>
        <v>1.8937966372080189E-3</v>
      </c>
      <c r="F5" s="6"/>
      <c r="G5" s="9" t="s">
        <v>42</v>
      </c>
    </row>
    <row r="6" spans="1:10" ht="15.75" thickBot="1" x14ac:dyDescent="0.3">
      <c r="A6" s="11"/>
      <c r="B6" s="12"/>
      <c r="C6" s="12"/>
      <c r="D6" s="13"/>
      <c r="E6" s="8"/>
      <c r="F6" s="6"/>
      <c r="G6" s="7">
        <f>G4/G2*1000</f>
        <v>7.2643453442457605E-3</v>
      </c>
      <c r="J6" s="6"/>
    </row>
    <row r="7" spans="1:10" x14ac:dyDescent="0.25">
      <c r="J7" s="6"/>
    </row>
    <row r="8" spans="1:10" ht="15.75" thickBot="1" x14ac:dyDescent="0.3">
      <c r="J8" s="6"/>
    </row>
    <row r="9" spans="1:10" ht="15.75" thickBot="1" x14ac:dyDescent="0.3">
      <c r="A9" s="3" t="s">
        <v>13</v>
      </c>
      <c r="B9" s="1" t="s">
        <v>15</v>
      </c>
      <c r="C9" s="3" t="s">
        <v>1</v>
      </c>
      <c r="D9" s="3" t="s">
        <v>36</v>
      </c>
      <c r="E9" s="3" t="s">
        <v>14</v>
      </c>
      <c r="F9" s="14" t="s">
        <v>4</v>
      </c>
      <c r="G9" s="3" t="s">
        <v>44</v>
      </c>
      <c r="J9" s="6"/>
    </row>
    <row r="10" spans="1:10" ht="15.75" thickBot="1" x14ac:dyDescent="0.3">
      <c r="A10" s="26" t="s">
        <v>9</v>
      </c>
      <c r="B10" s="16">
        <v>1897899</v>
      </c>
      <c r="C10" s="15">
        <v>347.2</v>
      </c>
      <c r="D10" s="17">
        <f>B13/B14</f>
        <v>0.23630541779318823</v>
      </c>
      <c r="E10" s="10">
        <f>C10*D10</f>
        <v>82.045241057794954</v>
      </c>
      <c r="F10" s="23">
        <f>D10*$G$14</f>
        <v>4.25470339319911E-2</v>
      </c>
      <c r="G10" s="17">
        <f>SUM(E10:E13)</f>
        <v>338.79284061082637</v>
      </c>
    </row>
    <row r="11" spans="1:10" ht="15.75" thickBot="1" x14ac:dyDescent="0.3">
      <c r="A11" s="26" t="s">
        <v>10</v>
      </c>
      <c r="B11" s="10">
        <v>1681059</v>
      </c>
      <c r="C11" s="15">
        <v>323.2</v>
      </c>
      <c r="D11" s="17">
        <f>B12/B14</f>
        <v>0.25012014396324839</v>
      </c>
      <c r="E11" s="10">
        <f t="shared" ref="E11:E13" si="1">C11*D11</f>
        <v>80.838830528921875</v>
      </c>
      <c r="F11" s="23">
        <f>D11*$G$14</f>
        <v>4.5034389611805128E-2</v>
      </c>
      <c r="G11" s="3" t="s">
        <v>46</v>
      </c>
    </row>
    <row r="12" spans="1:10" ht="15.75" thickBot="1" x14ac:dyDescent="0.3">
      <c r="A12" s="26" t="s">
        <v>11</v>
      </c>
      <c r="B12" s="10">
        <v>1743018</v>
      </c>
      <c r="C12" s="15">
        <v>363.2</v>
      </c>
      <c r="D12" s="17">
        <f>B11/B14</f>
        <v>0.24122913193708517</v>
      </c>
      <c r="E12" s="10">
        <f t="shared" si="1"/>
        <v>87.614420719549329</v>
      </c>
      <c r="F12" s="23">
        <f>D12*$G$14</f>
        <v>4.3433553736353561E-2</v>
      </c>
      <c r="G12" s="17">
        <f>6.1/100</f>
        <v>6.0999999999999999E-2</v>
      </c>
    </row>
    <row r="13" spans="1:10" ht="15.75" thickBot="1" x14ac:dyDescent="0.3">
      <c r="A13" s="26" t="s">
        <v>12</v>
      </c>
      <c r="B13" s="10">
        <v>1646747</v>
      </c>
      <c r="C13" s="15">
        <v>324.2</v>
      </c>
      <c r="D13" s="10">
        <f>B10/B14</f>
        <v>0.27234530630647824</v>
      </c>
      <c r="E13" s="10">
        <f t="shared" si="1"/>
        <v>88.294348304560245</v>
      </c>
      <c r="F13" s="23">
        <f>D13*$G$14</f>
        <v>4.9036052989616483E-2</v>
      </c>
      <c r="G13" s="9" t="s">
        <v>41</v>
      </c>
    </row>
    <row r="14" spans="1:10" ht="15.75" thickBot="1" x14ac:dyDescent="0.3">
      <c r="A14" s="10" t="s">
        <v>40</v>
      </c>
      <c r="B14" s="16">
        <f>SUM(B10:B13)</f>
        <v>6968723</v>
      </c>
      <c r="C14" s="10"/>
      <c r="D14" s="10">
        <v>1</v>
      </c>
      <c r="E14" s="10"/>
      <c r="F14" s="17"/>
      <c r="G14" s="7">
        <f>G12/G10*1000</f>
        <v>0.18005103026976627</v>
      </c>
    </row>
    <row r="16" spans="1:10" ht="15.75" thickBot="1" x14ac:dyDescent="0.3"/>
    <row r="17" spans="1:7" ht="15.75" thickBot="1" x14ac:dyDescent="0.3">
      <c r="A17" s="3" t="s">
        <v>39</v>
      </c>
      <c r="B17" s="1" t="s">
        <v>15</v>
      </c>
      <c r="C17" s="3" t="s">
        <v>1</v>
      </c>
      <c r="D17" s="3" t="s">
        <v>37</v>
      </c>
      <c r="E17" s="3" t="s">
        <v>38</v>
      </c>
      <c r="F17" s="14" t="s">
        <v>4</v>
      </c>
      <c r="G17" s="3" t="s">
        <v>47</v>
      </c>
    </row>
    <row r="18" spans="1:7" ht="15.75" thickBot="1" x14ac:dyDescent="0.3">
      <c r="A18" s="27" t="s">
        <v>16</v>
      </c>
      <c r="B18" s="10">
        <v>151581</v>
      </c>
      <c r="C18" s="15">
        <v>89.1</v>
      </c>
      <c r="D18" s="10">
        <f t="shared" ref="D18:D37" si="2">B18/$B$38</f>
        <v>6.5381249361094226E-2</v>
      </c>
      <c r="E18" s="15">
        <f t="shared" ref="E18:E37" si="3">C18*D18</f>
        <v>5.8254693180734956</v>
      </c>
      <c r="F18" s="23">
        <f t="shared" ref="F18:F37" si="4">D18*$G$22</f>
        <v>8.9388158336019777E-2</v>
      </c>
      <c r="G18" s="17">
        <f>SUM(E18:E37)</f>
        <v>130.74324989852991</v>
      </c>
    </row>
    <row r="19" spans="1:7" ht="15.75" thickBot="1" x14ac:dyDescent="0.3">
      <c r="A19" s="27" t="s">
        <v>17</v>
      </c>
      <c r="B19" s="10">
        <v>115293</v>
      </c>
      <c r="C19" s="15">
        <v>174.2</v>
      </c>
      <c r="D19" s="10">
        <f t="shared" si="2"/>
        <v>4.9729190219015819E-2</v>
      </c>
      <c r="E19" s="15">
        <f t="shared" si="3"/>
        <v>8.6628249361525551</v>
      </c>
      <c r="F19" s="23">
        <f t="shared" si="4"/>
        <v>6.7988923011688324E-2</v>
      </c>
      <c r="G19" s="3" t="s">
        <v>48</v>
      </c>
    </row>
    <row r="20" spans="1:7" ht="15.75" thickBot="1" x14ac:dyDescent="0.3">
      <c r="A20" s="27" t="s">
        <v>18</v>
      </c>
      <c r="B20" s="10">
        <v>106763</v>
      </c>
      <c r="C20" s="15">
        <v>132.1</v>
      </c>
      <c r="D20" s="10">
        <f t="shared" si="2"/>
        <v>4.6049955637833921E-2</v>
      </c>
      <c r="E20" s="15">
        <f t="shared" si="3"/>
        <v>6.0831991397578609</v>
      </c>
      <c r="F20" s="23">
        <f t="shared" si="4"/>
        <v>6.2958734593573595E-2</v>
      </c>
      <c r="G20" s="17">
        <f>17.875/100</f>
        <v>0.17874999999999999</v>
      </c>
    </row>
    <row r="21" spans="1:7" ht="15.75" thickBot="1" x14ac:dyDescent="0.3">
      <c r="A21" s="27" t="s">
        <v>19</v>
      </c>
      <c r="B21" s="10">
        <v>134508</v>
      </c>
      <c r="C21" s="15">
        <v>133.1</v>
      </c>
      <c r="D21" s="10">
        <f t="shared" si="2"/>
        <v>5.8017172924456642E-2</v>
      </c>
      <c r="E21" s="15">
        <f t="shared" si="3"/>
        <v>7.7220857162451786</v>
      </c>
      <c r="F21" s="23">
        <f t="shared" si="4"/>
        <v>7.9320115327523547E-2</v>
      </c>
      <c r="G21" s="3" t="s">
        <v>49</v>
      </c>
    </row>
    <row r="22" spans="1:7" ht="15.75" thickBot="1" x14ac:dyDescent="0.3">
      <c r="A22" s="27" t="s">
        <v>20</v>
      </c>
      <c r="B22" s="10">
        <v>30495</v>
      </c>
      <c r="C22" s="15">
        <v>121.2</v>
      </c>
      <c r="D22" s="10">
        <f t="shared" si="2"/>
        <v>1.3153371459922869E-2</v>
      </c>
      <c r="E22" s="15">
        <f t="shared" si="3"/>
        <v>1.5941886209426519</v>
      </c>
      <c r="F22" s="23">
        <f t="shared" si="4"/>
        <v>1.7983071021149901E-2</v>
      </c>
      <c r="G22" s="7">
        <f>G20/G18*1000</f>
        <v>1.3671833929379009</v>
      </c>
    </row>
    <row r="23" spans="1:7" ht="15.75" thickBot="1" x14ac:dyDescent="0.3">
      <c r="A23" s="27" t="s">
        <v>22</v>
      </c>
      <c r="B23" s="10">
        <v>93442</v>
      </c>
      <c r="C23" s="15">
        <v>146.19999999999999</v>
      </c>
      <c r="D23" s="10">
        <f t="shared" si="2"/>
        <v>4.0304224822368021E-2</v>
      </c>
      <c r="E23" s="15">
        <f t="shared" si="3"/>
        <v>5.8924776690302041</v>
      </c>
      <c r="F23" s="23">
        <f t="shared" si="4"/>
        <v>5.5103266842377076E-2</v>
      </c>
      <c r="G23" s="15"/>
    </row>
    <row r="24" spans="1:7" ht="15.75" thickBot="1" x14ac:dyDescent="0.3">
      <c r="A24" s="27" t="s">
        <v>21</v>
      </c>
      <c r="B24" s="10">
        <v>156932</v>
      </c>
      <c r="C24" s="15">
        <v>147.1</v>
      </c>
      <c r="D24" s="10">
        <f t="shared" si="2"/>
        <v>6.7689289717941165E-2</v>
      </c>
      <c r="E24" s="15">
        <f t="shared" si="3"/>
        <v>9.9570945175091445</v>
      </c>
      <c r="F24" s="23">
        <f t="shared" si="4"/>
        <v>9.2543672782131367E-2</v>
      </c>
      <c r="G24" s="15"/>
    </row>
    <row r="25" spans="1:7" ht="15.75" thickBot="1" x14ac:dyDescent="0.3">
      <c r="A25" s="27" t="s">
        <v>23</v>
      </c>
      <c r="B25" s="10">
        <v>125867</v>
      </c>
      <c r="C25" s="15">
        <v>75.099999999999994</v>
      </c>
      <c r="D25" s="10">
        <f t="shared" si="2"/>
        <v>5.4290060847552446E-2</v>
      </c>
      <c r="E25" s="15">
        <f t="shared" si="3"/>
        <v>4.0771835696511882</v>
      </c>
      <c r="F25" s="23">
        <f t="shared" si="4"/>
        <v>7.4224469592361841E-2</v>
      </c>
      <c r="G25" s="15"/>
    </row>
    <row r="26" spans="1:7" ht="15.75" thickBot="1" x14ac:dyDescent="0.3">
      <c r="A26" s="27" t="s">
        <v>24</v>
      </c>
      <c r="B26" s="10">
        <v>49886</v>
      </c>
      <c r="C26" s="15">
        <v>155.19999999999999</v>
      </c>
      <c r="D26" s="10">
        <f t="shared" si="2"/>
        <v>2.1517268032454902E-2</v>
      </c>
      <c r="E26" s="15">
        <f t="shared" si="3"/>
        <v>3.3394799986370005</v>
      </c>
      <c r="F26" s="23">
        <f t="shared" si="4"/>
        <v>2.9418051515365924E-2</v>
      </c>
      <c r="G26" s="15"/>
    </row>
    <row r="27" spans="1:7" ht="15.75" thickBot="1" x14ac:dyDescent="0.3">
      <c r="A27" s="27" t="s">
        <v>25</v>
      </c>
      <c r="B27" s="10">
        <v>133343</v>
      </c>
      <c r="C27" s="15">
        <v>131.19999999999999</v>
      </c>
      <c r="D27" s="10">
        <f t="shared" si="2"/>
        <v>5.7514674883767672E-2</v>
      </c>
      <c r="E27" s="15">
        <f t="shared" si="3"/>
        <v>7.5459253447503176</v>
      </c>
      <c r="F27" s="23">
        <f t="shared" si="4"/>
        <v>7.8633108351309752E-2</v>
      </c>
      <c r="G27" s="15"/>
    </row>
    <row r="28" spans="1:7" ht="15.75" thickBot="1" x14ac:dyDescent="0.3">
      <c r="A28" s="27" t="s">
        <v>26</v>
      </c>
      <c r="B28" s="10">
        <v>235832</v>
      </c>
      <c r="C28" s="15">
        <v>131.19999999999999</v>
      </c>
      <c r="D28" s="10">
        <f t="shared" si="2"/>
        <v>0.10172113127189802</v>
      </c>
      <c r="E28" s="15">
        <f t="shared" si="3"/>
        <v>13.345812422873019</v>
      </c>
      <c r="F28" s="23">
        <f t="shared" si="4"/>
        <v>0.13907144138579516</v>
      </c>
      <c r="G28" s="15"/>
    </row>
    <row r="29" spans="1:7" ht="15.75" thickBot="1" x14ac:dyDescent="0.3">
      <c r="A29" s="27" t="s">
        <v>27</v>
      </c>
      <c r="B29" s="10">
        <v>152876</v>
      </c>
      <c r="C29" s="15">
        <v>146.19999999999999</v>
      </c>
      <c r="D29" s="10">
        <f t="shared" si="2"/>
        <v>6.593982014452103E-2</v>
      </c>
      <c r="E29" s="15">
        <f t="shared" si="3"/>
        <v>9.6404017051289745</v>
      </c>
      <c r="F29" s="23">
        <f t="shared" si="4"/>
        <v>9.0151827034901211E-2</v>
      </c>
      <c r="G29" s="15"/>
    </row>
    <row r="30" spans="1:7" ht="15.75" thickBot="1" x14ac:dyDescent="0.3">
      <c r="A30" s="27" t="s">
        <v>28</v>
      </c>
      <c r="B30" s="10">
        <v>49145</v>
      </c>
      <c r="C30" s="15">
        <v>149.19999999999999</v>
      </c>
      <c r="D30" s="10">
        <f t="shared" si="2"/>
        <v>2.1197653398849301E-2</v>
      </c>
      <c r="E30" s="15">
        <f t="shared" si="3"/>
        <v>3.1626898871083156</v>
      </c>
      <c r="F30" s="23">
        <f t="shared" si="4"/>
        <v>2.8981079696160414E-2</v>
      </c>
      <c r="G30" s="15"/>
    </row>
    <row r="31" spans="1:7" ht="15.75" thickBot="1" x14ac:dyDescent="0.3">
      <c r="A31" s="27" t="s">
        <v>29</v>
      </c>
      <c r="B31" s="10">
        <v>102253</v>
      </c>
      <c r="C31" s="15">
        <v>165.2</v>
      </c>
      <c r="D31" s="10">
        <f t="shared" si="2"/>
        <v>4.4104662793621685E-2</v>
      </c>
      <c r="E31" s="15">
        <f t="shared" si="3"/>
        <v>7.2860902935063017</v>
      </c>
      <c r="F31" s="23">
        <f t="shared" si="4"/>
        <v>6.0299162522565695E-2</v>
      </c>
      <c r="G31" s="15"/>
    </row>
    <row r="32" spans="1:7" ht="15.75" thickBot="1" x14ac:dyDescent="0.3">
      <c r="A32" s="27" t="s">
        <v>30</v>
      </c>
      <c r="B32" s="10">
        <v>106401</v>
      </c>
      <c r="C32" s="15">
        <v>115.1</v>
      </c>
      <c r="D32" s="10">
        <f t="shared" si="2"/>
        <v>4.5893814615748589E-2</v>
      </c>
      <c r="E32" s="15">
        <f t="shared" si="3"/>
        <v>5.2823780622726622</v>
      </c>
      <c r="F32" s="23">
        <f t="shared" si="4"/>
        <v>6.2745261181222187E-2</v>
      </c>
      <c r="G32" s="15"/>
    </row>
    <row r="33" spans="1:14" ht="15.75" thickBot="1" x14ac:dyDescent="0.3">
      <c r="A33" s="27" t="s">
        <v>31</v>
      </c>
      <c r="B33" s="10">
        <v>191392</v>
      </c>
      <c r="C33" s="15">
        <v>105.1</v>
      </c>
      <c r="D33" s="10">
        <f t="shared" si="2"/>
        <v>8.2552879831367693E-2</v>
      </c>
      <c r="E33" s="15">
        <f t="shared" si="3"/>
        <v>8.6763076702767439</v>
      </c>
      <c r="F33" s="23">
        <f t="shared" si="4"/>
        <v>0.1128649263446441</v>
      </c>
      <c r="G33" s="15"/>
    </row>
    <row r="34" spans="1:14" ht="15.75" thickBot="1" x14ac:dyDescent="0.3">
      <c r="A34" s="27" t="s">
        <v>32</v>
      </c>
      <c r="B34" s="10">
        <v>125920</v>
      </c>
      <c r="C34" s="15">
        <v>119.1</v>
      </c>
      <c r="D34" s="10">
        <f t="shared" si="2"/>
        <v>5.431292127343787E-2</v>
      </c>
      <c r="E34" s="15">
        <f t="shared" si="3"/>
        <v>6.4686689236664501</v>
      </c>
      <c r="F34" s="23">
        <f t="shared" si="4"/>
        <v>7.425572398698789E-2</v>
      </c>
      <c r="G34" s="15"/>
    </row>
    <row r="35" spans="1:14" ht="15.75" thickBot="1" x14ac:dyDescent="0.3">
      <c r="A35" s="27" t="s">
        <v>33</v>
      </c>
      <c r="B35" s="10">
        <v>25737</v>
      </c>
      <c r="C35" s="15">
        <v>204.2</v>
      </c>
      <c r="D35" s="10">
        <f t="shared" si="2"/>
        <v>1.1101109075718475E-2</v>
      </c>
      <c r="E35" s="15">
        <f t="shared" si="3"/>
        <v>2.2668464732617122</v>
      </c>
      <c r="F35" s="23">
        <f t="shared" si="4"/>
        <v>1.5177251971514509E-2</v>
      </c>
      <c r="G35" s="15"/>
    </row>
    <row r="36" spans="1:14" ht="15.75" thickBot="1" x14ac:dyDescent="0.3">
      <c r="A36" s="27" t="s">
        <v>34</v>
      </c>
      <c r="B36" s="10">
        <v>81713</v>
      </c>
      <c r="C36" s="15">
        <v>181.2</v>
      </c>
      <c r="D36" s="10">
        <f t="shared" si="2"/>
        <v>3.5245169441045332E-2</v>
      </c>
      <c r="E36" s="15">
        <f t="shared" si="3"/>
        <v>6.3864247027174139</v>
      </c>
      <c r="F36" s="23">
        <f t="shared" si="4"/>
        <v>4.8186610341079579E-2</v>
      </c>
      <c r="G36" s="15"/>
    </row>
    <row r="37" spans="1:14" ht="15.75" thickBot="1" x14ac:dyDescent="0.3">
      <c r="A37" s="27" t="s">
        <v>35</v>
      </c>
      <c r="B37" s="10">
        <v>149038</v>
      </c>
      <c r="C37" s="15">
        <v>117.1</v>
      </c>
      <c r="D37" s="10">
        <f t="shared" si="2"/>
        <v>6.428438024738431E-2</v>
      </c>
      <c r="E37" s="15">
        <f t="shared" si="3"/>
        <v>7.5277009269687021</v>
      </c>
      <c r="F37" s="23">
        <f t="shared" si="4"/>
        <v>8.7888537099529054E-2</v>
      </c>
      <c r="G37" s="15"/>
    </row>
    <row r="38" spans="1:14" ht="15.75" thickBot="1" x14ac:dyDescent="0.3">
      <c r="A38" s="10" t="s">
        <v>40</v>
      </c>
      <c r="B38" s="10">
        <f>SUM(B18:B37)</f>
        <v>2318417</v>
      </c>
      <c r="C38" s="10"/>
      <c r="D38" s="10"/>
      <c r="E38" s="10"/>
      <c r="F38" s="10"/>
      <c r="G38" s="10"/>
    </row>
    <row r="39" spans="1:14" x14ac:dyDescent="0.25">
      <c r="A39" s="33"/>
      <c r="B39" s="33"/>
      <c r="C39" s="33"/>
      <c r="D39" s="33"/>
      <c r="E39" s="33"/>
      <c r="F39" s="33"/>
      <c r="G39" s="33"/>
    </row>
    <row r="40" spans="1:14" ht="15.75" thickBot="1" x14ac:dyDescent="0.3">
      <c r="N40" s="30"/>
    </row>
    <row r="41" spans="1:14" ht="15.75" thickBot="1" x14ac:dyDescent="0.3">
      <c r="A41" s="18" t="s">
        <v>50</v>
      </c>
      <c r="B41" s="19"/>
      <c r="C41" s="19"/>
      <c r="D41" s="19"/>
      <c r="E41" s="34"/>
      <c r="F41" s="39"/>
      <c r="G41" s="39"/>
    </row>
    <row r="42" spans="1:14" ht="15.75" thickBot="1" x14ac:dyDescent="0.3">
      <c r="A42" s="20" t="s">
        <v>200</v>
      </c>
      <c r="B42" s="1" t="s">
        <v>58</v>
      </c>
      <c r="C42" s="1" t="s">
        <v>59</v>
      </c>
      <c r="D42" s="20" t="s">
        <v>196</v>
      </c>
      <c r="E42" s="40"/>
      <c r="F42" s="40"/>
      <c r="G42" s="40"/>
    </row>
    <row r="43" spans="1:14" ht="15.75" thickBot="1" x14ac:dyDescent="0.3">
      <c r="A43" s="27" t="s">
        <v>51</v>
      </c>
      <c r="B43" s="21">
        <v>0.34</v>
      </c>
      <c r="C43" s="24">
        <f t="shared" ref="C43:C48" si="5">B43/100</f>
        <v>3.4000000000000002E-3</v>
      </c>
      <c r="D43" s="42"/>
      <c r="E43" s="33"/>
      <c r="F43" s="35"/>
      <c r="G43" s="35"/>
    </row>
    <row r="44" spans="1:14" ht="15.75" thickBot="1" x14ac:dyDescent="0.3">
      <c r="A44" s="27" t="s">
        <v>57</v>
      </c>
      <c r="B44" s="21">
        <v>0.39</v>
      </c>
      <c r="C44" s="24">
        <f t="shared" si="5"/>
        <v>3.9000000000000003E-3</v>
      </c>
      <c r="D44" s="10"/>
      <c r="E44" s="33"/>
      <c r="F44" s="35"/>
      <c r="G44" s="35"/>
    </row>
    <row r="45" spans="1:14" ht="15.75" thickBot="1" x14ac:dyDescent="0.3">
      <c r="A45" s="27" t="s">
        <v>52</v>
      </c>
      <c r="B45" s="21">
        <v>7.5999999999999998E-2</v>
      </c>
      <c r="C45" s="24">
        <f t="shared" si="5"/>
        <v>7.5999999999999993E-4</v>
      </c>
      <c r="D45" s="1" t="s">
        <v>197</v>
      </c>
      <c r="E45" s="33"/>
      <c r="F45" s="35"/>
      <c r="G45" s="35"/>
    </row>
    <row r="46" spans="1:14" ht="15.75" thickBot="1" x14ac:dyDescent="0.3">
      <c r="A46" s="27" t="s">
        <v>56</v>
      </c>
      <c r="B46" s="21">
        <v>0.45</v>
      </c>
      <c r="C46" s="24">
        <f t="shared" si="5"/>
        <v>4.5000000000000005E-3</v>
      </c>
      <c r="D46" s="10">
        <f>SUM(C43:C50)</f>
        <v>1.9960000000000002E-2</v>
      </c>
      <c r="E46" s="33"/>
      <c r="F46" s="35"/>
      <c r="G46" s="35"/>
    </row>
    <row r="47" spans="1:14" ht="15.75" thickBot="1" x14ac:dyDescent="0.3">
      <c r="A47" s="27" t="s">
        <v>54</v>
      </c>
      <c r="B47" s="21">
        <v>0.35</v>
      </c>
      <c r="C47" s="24">
        <f t="shared" si="5"/>
        <v>3.4999999999999996E-3</v>
      </c>
      <c r="D47" s="10"/>
      <c r="E47" s="33"/>
      <c r="F47" s="35"/>
      <c r="G47" s="35"/>
    </row>
    <row r="48" spans="1:14" ht="15.75" thickBot="1" x14ac:dyDescent="0.3">
      <c r="A48" s="10" t="s">
        <v>60</v>
      </c>
      <c r="B48" s="21">
        <v>0.39</v>
      </c>
      <c r="C48" s="10"/>
      <c r="D48" s="10"/>
      <c r="E48" s="33"/>
      <c r="F48" s="35"/>
      <c r="G48" s="35"/>
    </row>
    <row r="49" spans="1:9" ht="15.75" thickBot="1" x14ac:dyDescent="0.3">
      <c r="A49" s="27" t="s">
        <v>55</v>
      </c>
      <c r="B49" s="21"/>
      <c r="C49" s="24">
        <f>$B$48/2/100</f>
        <v>1.9500000000000001E-3</v>
      </c>
      <c r="D49" s="10"/>
      <c r="E49" s="33"/>
      <c r="F49" s="35"/>
      <c r="G49" s="35"/>
    </row>
    <row r="50" spans="1:9" ht="15.75" thickBot="1" x14ac:dyDescent="0.3">
      <c r="A50" s="27" t="s">
        <v>53</v>
      </c>
      <c r="B50" s="21"/>
      <c r="C50" s="24">
        <f>$B$48/2/100</f>
        <v>1.9500000000000001E-3</v>
      </c>
      <c r="D50" s="10"/>
      <c r="E50" s="33"/>
      <c r="F50" s="35"/>
      <c r="G50" s="35"/>
    </row>
    <row r="51" spans="1:9" s="38" customFormat="1" x14ac:dyDescent="0.25">
      <c r="A51" s="36"/>
      <c r="B51" s="37"/>
      <c r="C51" s="36"/>
      <c r="D51" s="36"/>
      <c r="E51" s="36"/>
      <c r="F51" s="36"/>
      <c r="G51" s="36"/>
    </row>
    <row r="52" spans="1:9" s="38" customFormat="1" ht="15.75" thickBot="1" x14ac:dyDescent="0.3">
      <c r="A52" s="36"/>
      <c r="B52" s="37"/>
      <c r="C52" s="36"/>
      <c r="D52" s="36"/>
      <c r="E52" s="36"/>
      <c r="F52" s="36"/>
      <c r="G52" s="36"/>
    </row>
    <row r="53" spans="1:9" ht="15.75" thickBot="1" x14ac:dyDescent="0.3">
      <c r="A53" s="1" t="s">
        <v>201</v>
      </c>
      <c r="B53" s="1" t="s">
        <v>68</v>
      </c>
      <c r="C53" s="1" t="s">
        <v>198</v>
      </c>
      <c r="D53" s="1" t="s">
        <v>199</v>
      </c>
      <c r="E53" s="40"/>
      <c r="F53" s="41"/>
      <c r="G53" s="41"/>
      <c r="H53" s="41"/>
      <c r="I53" s="34"/>
    </row>
    <row r="54" spans="1:9" ht="15.75" thickBot="1" x14ac:dyDescent="0.3">
      <c r="A54" s="10" t="s">
        <v>61</v>
      </c>
      <c r="B54" s="10">
        <v>1.7</v>
      </c>
      <c r="C54" s="10"/>
      <c r="D54" s="10"/>
      <c r="E54" s="33"/>
      <c r="F54" s="35"/>
      <c r="G54" s="35"/>
      <c r="H54" s="34"/>
      <c r="I54" s="34"/>
    </row>
    <row r="55" spans="1:9" ht="15.75" thickBot="1" x14ac:dyDescent="0.3">
      <c r="A55" s="27" t="s">
        <v>62</v>
      </c>
      <c r="B55" s="10">
        <v>24.4</v>
      </c>
      <c r="C55" s="31">
        <f>(100/SUM($B$55,$B$57:$B$59))*B55</f>
        <v>25.765575501583953</v>
      </c>
      <c r="D55" s="24">
        <f>(C55/100)*$D$46</f>
        <v>5.1428088701161575E-3</v>
      </c>
      <c r="E55" s="33"/>
      <c r="F55" s="35"/>
      <c r="G55" s="35"/>
      <c r="H55" s="34"/>
      <c r="I55" s="34"/>
    </row>
    <row r="56" spans="1:9" ht="15.75" thickBot="1" x14ac:dyDescent="0.3">
      <c r="A56" s="10" t="s">
        <v>63</v>
      </c>
      <c r="B56" s="10">
        <v>3.5</v>
      </c>
      <c r="C56" s="32"/>
      <c r="D56" s="10"/>
      <c r="E56" s="33"/>
      <c r="F56" s="35"/>
      <c r="G56" s="35"/>
      <c r="H56" s="34"/>
      <c r="I56" s="34"/>
    </row>
    <row r="57" spans="1:9" ht="15.75" thickBot="1" x14ac:dyDescent="0.3">
      <c r="A57" s="27" t="s">
        <v>64</v>
      </c>
      <c r="B57" s="10">
        <v>7.4</v>
      </c>
      <c r="C57" s="31">
        <f>(100/SUM($B$55,$B$57:$B$59))*B57</f>
        <v>7.8141499472016909</v>
      </c>
      <c r="D57" s="24">
        <f>(C57/100)*$D$46</f>
        <v>1.5597043294614578E-3</v>
      </c>
      <c r="E57" s="33"/>
      <c r="F57" s="35"/>
      <c r="G57" s="35"/>
      <c r="H57" s="34"/>
      <c r="I57" s="34"/>
    </row>
    <row r="58" spans="1:9" ht="15.75" thickBot="1" x14ac:dyDescent="0.3">
      <c r="A58" s="27" t="s">
        <v>65</v>
      </c>
      <c r="B58" s="10">
        <v>29.8</v>
      </c>
      <c r="C58" s="31">
        <f>(100/SUM($B$55,$B$57:$B$59))*B58</f>
        <v>31.467793030623024</v>
      </c>
      <c r="D58" s="24">
        <f>(C58/100)*$D$46</f>
        <v>6.2809714889123566E-3</v>
      </c>
      <c r="E58" s="33"/>
      <c r="F58" s="35"/>
      <c r="G58" s="35"/>
      <c r="H58" s="34"/>
      <c r="I58" s="34"/>
    </row>
    <row r="59" spans="1:9" ht="15.75" thickBot="1" x14ac:dyDescent="0.3">
      <c r="A59" s="27" t="s">
        <v>66</v>
      </c>
      <c r="B59" s="10">
        <v>33.1</v>
      </c>
      <c r="C59" s="31">
        <f>(100/SUM($B$55,$B$57:$B$59))*B59</f>
        <v>34.952481520591348</v>
      </c>
      <c r="D59" s="24">
        <f>(C59/100)*$D$46</f>
        <v>6.9765153115100339E-3</v>
      </c>
      <c r="E59" s="33"/>
      <c r="F59" s="35"/>
      <c r="G59" s="35"/>
    </row>
    <row r="60" spans="1:9" ht="15.75" thickBot="1" x14ac:dyDescent="0.3">
      <c r="A60" s="28" t="s">
        <v>67</v>
      </c>
      <c r="B60" s="10">
        <v>0.1</v>
      </c>
      <c r="C60" s="10"/>
      <c r="D60" s="10"/>
      <c r="E60" s="33"/>
      <c r="F60" s="35"/>
      <c r="G60" s="35"/>
    </row>
    <row r="61" spans="1:9" x14ac:dyDescent="0.25">
      <c r="A61" s="33"/>
      <c r="B61" s="33"/>
      <c r="C61" s="33"/>
      <c r="D61" s="33"/>
      <c r="E61" s="34"/>
      <c r="F61" s="34"/>
      <c r="G61" s="34"/>
    </row>
    <row r="62" spans="1:9" x14ac:dyDescent="0.25">
      <c r="A62" s="34"/>
      <c r="B62" s="34"/>
      <c r="C62" s="35"/>
      <c r="D62" s="34"/>
      <c r="E62" s="35"/>
      <c r="F62" s="34"/>
      <c r="G62" s="34"/>
    </row>
    <row r="63" spans="1:9" x14ac:dyDescent="0.25">
      <c r="G63"/>
    </row>
    <row r="64" spans="1:9" x14ac:dyDescent="0.25">
      <c r="G64"/>
    </row>
    <row r="65" spans="7:7" x14ac:dyDescent="0.25">
      <c r="G65"/>
    </row>
    <row r="66" spans="7:7" x14ac:dyDescent="0.25">
      <c r="G66"/>
    </row>
  </sheetData>
  <sortState ref="A18:F37">
    <sortCondition ref="A18:A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4C23-51EF-41C3-AC01-2469F8FC9BA7}">
  <dimension ref="A1:D65"/>
  <sheetViews>
    <sheetView topLeftCell="A43" workbookViewId="0">
      <selection activeCell="D61" sqref="D61"/>
    </sheetView>
  </sheetViews>
  <sheetFormatPr defaultRowHeight="15" x14ac:dyDescent="0.25"/>
  <cols>
    <col min="1" max="1" width="16.42578125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72</v>
      </c>
    </row>
    <row r="2" spans="1:4" x14ac:dyDescent="0.25">
      <c r="A2" t="s">
        <v>5</v>
      </c>
      <c r="B2" t="s">
        <v>95</v>
      </c>
      <c r="C2" t="s">
        <v>99</v>
      </c>
      <c r="D2">
        <f>-Calculations!E2</f>
        <v>-1.8937966372080189E-3</v>
      </c>
    </row>
    <row r="3" spans="1:4" x14ac:dyDescent="0.25">
      <c r="A3" t="s">
        <v>6</v>
      </c>
      <c r="B3" t="s">
        <v>96</v>
      </c>
      <c r="C3" t="s">
        <v>99</v>
      </c>
      <c r="D3">
        <f>-Calculations!E3</f>
        <v>-1.738376034914854E-3</v>
      </c>
    </row>
    <row r="4" spans="1:4" x14ac:dyDescent="0.25">
      <c r="A4" t="s">
        <v>7</v>
      </c>
      <c r="B4" t="s">
        <v>97</v>
      </c>
      <c r="C4" t="s">
        <v>99</v>
      </c>
      <c r="D4">
        <f>-Calculations!E4</f>
        <v>-1.738376034914854E-3</v>
      </c>
    </row>
    <row r="5" spans="1:4" x14ac:dyDescent="0.25">
      <c r="A5" t="s">
        <v>8</v>
      </c>
      <c r="B5" t="s">
        <v>98</v>
      </c>
      <c r="C5" t="s">
        <v>99</v>
      </c>
      <c r="D5">
        <f>-Calculations!E5</f>
        <v>-1.8937966372080189E-3</v>
      </c>
    </row>
    <row r="6" spans="1:4" x14ac:dyDescent="0.25">
      <c r="A6" t="s">
        <v>99</v>
      </c>
      <c r="B6" t="s">
        <v>194</v>
      </c>
      <c r="C6" t="s">
        <v>99</v>
      </c>
      <c r="D6">
        <v>1</v>
      </c>
    </row>
    <row r="7" spans="1:4" x14ac:dyDescent="0.25">
      <c r="A7" s="29" t="s">
        <v>9</v>
      </c>
      <c r="B7" s="29" t="s">
        <v>104</v>
      </c>
      <c r="C7" t="s">
        <v>100</v>
      </c>
      <c r="D7">
        <f>-Calculations!F10</f>
        <v>-4.25470339319911E-2</v>
      </c>
    </row>
    <row r="8" spans="1:4" x14ac:dyDescent="0.25">
      <c r="A8" s="29" t="s">
        <v>10</v>
      </c>
      <c r="B8" s="29" t="s">
        <v>105</v>
      </c>
      <c r="C8" t="s">
        <v>100</v>
      </c>
      <c r="D8">
        <f>-Calculations!F11</f>
        <v>-4.5034389611805128E-2</v>
      </c>
    </row>
    <row r="9" spans="1:4" x14ac:dyDescent="0.25">
      <c r="A9" s="29" t="s">
        <v>11</v>
      </c>
      <c r="B9" s="29" t="s">
        <v>106</v>
      </c>
      <c r="C9" t="s">
        <v>100</v>
      </c>
      <c r="D9">
        <f>-Calculations!F12</f>
        <v>-4.3433553736353561E-2</v>
      </c>
    </row>
    <row r="10" spans="1:4" x14ac:dyDescent="0.25">
      <c r="A10" s="29" t="s">
        <v>12</v>
      </c>
      <c r="B10" s="29" t="s">
        <v>107</v>
      </c>
      <c r="C10" t="s">
        <v>100</v>
      </c>
      <c r="D10">
        <f>-Calculations!F13</f>
        <v>-4.9036052989616483E-2</v>
      </c>
    </row>
    <row r="11" spans="1:4" x14ac:dyDescent="0.25">
      <c r="A11" s="29" t="s">
        <v>100</v>
      </c>
      <c r="B11" s="29" t="s">
        <v>195</v>
      </c>
      <c r="C11" t="s">
        <v>100</v>
      </c>
      <c r="D11">
        <v>1</v>
      </c>
    </row>
    <row r="12" spans="1:4" x14ac:dyDescent="0.25">
      <c r="A12" s="29" t="s">
        <v>128</v>
      </c>
      <c r="B12" s="29" t="s">
        <v>130</v>
      </c>
      <c r="C12" t="s">
        <v>101</v>
      </c>
      <c r="D12">
        <f>Calculations!F18</f>
        <v>8.9388158336019777E-2</v>
      </c>
    </row>
    <row r="13" spans="1:4" x14ac:dyDescent="0.25">
      <c r="A13" s="29" t="s">
        <v>129</v>
      </c>
      <c r="B13" s="29" t="s">
        <v>131</v>
      </c>
      <c r="C13" t="s">
        <v>101</v>
      </c>
      <c r="D13">
        <f>Calculations!F19</f>
        <v>6.7988923011688324E-2</v>
      </c>
    </row>
    <row r="14" spans="1:4" x14ac:dyDescent="0.25">
      <c r="A14" s="29" t="s">
        <v>132</v>
      </c>
      <c r="B14" s="29" t="s">
        <v>133</v>
      </c>
      <c r="C14" t="s">
        <v>101</v>
      </c>
      <c r="D14">
        <f>Calculations!F20</f>
        <v>6.2958734593573595E-2</v>
      </c>
    </row>
    <row r="15" spans="1:4" x14ac:dyDescent="0.25">
      <c r="A15" s="29" t="s">
        <v>134</v>
      </c>
      <c r="B15" s="29" t="s">
        <v>138</v>
      </c>
      <c r="C15" t="s">
        <v>101</v>
      </c>
      <c r="D15">
        <f>Calculations!F21</f>
        <v>7.9320115327523547E-2</v>
      </c>
    </row>
    <row r="16" spans="1:4" x14ac:dyDescent="0.25">
      <c r="A16" s="29" t="s">
        <v>135</v>
      </c>
      <c r="B16" s="29" t="s">
        <v>139</v>
      </c>
      <c r="C16" t="s">
        <v>101</v>
      </c>
      <c r="D16">
        <f>Calculations!F22</f>
        <v>1.7983071021149901E-2</v>
      </c>
    </row>
    <row r="17" spans="1:4" x14ac:dyDescent="0.25">
      <c r="A17" s="29" t="s">
        <v>136</v>
      </c>
      <c r="B17" s="29" t="s">
        <v>140</v>
      </c>
      <c r="C17" t="s">
        <v>101</v>
      </c>
      <c r="D17">
        <f>Calculations!F23</f>
        <v>5.5103266842377076E-2</v>
      </c>
    </row>
    <row r="18" spans="1:4" x14ac:dyDescent="0.25">
      <c r="A18" s="29" t="s">
        <v>137</v>
      </c>
      <c r="B18" s="29" t="s">
        <v>141</v>
      </c>
      <c r="C18" t="s">
        <v>101</v>
      </c>
      <c r="D18">
        <f>Calculations!F24</f>
        <v>9.2543672782131367E-2</v>
      </c>
    </row>
    <row r="19" spans="1:4" x14ac:dyDescent="0.25">
      <c r="A19" s="29" t="s">
        <v>142</v>
      </c>
      <c r="B19" s="29" t="s">
        <v>144</v>
      </c>
      <c r="C19" t="s">
        <v>101</v>
      </c>
      <c r="D19">
        <f>Calculations!F25</f>
        <v>7.4224469592361841E-2</v>
      </c>
    </row>
    <row r="20" spans="1:4" x14ac:dyDescent="0.25">
      <c r="A20" s="29" t="s">
        <v>143</v>
      </c>
      <c r="B20" s="29" t="s">
        <v>145</v>
      </c>
      <c r="C20" t="s">
        <v>101</v>
      </c>
      <c r="D20">
        <f>Calculations!F26</f>
        <v>2.9418051515365924E-2</v>
      </c>
    </row>
    <row r="21" spans="1:4" x14ac:dyDescent="0.25">
      <c r="A21" s="29" t="s">
        <v>146</v>
      </c>
      <c r="B21" s="29" t="s">
        <v>147</v>
      </c>
      <c r="C21" t="s">
        <v>101</v>
      </c>
      <c r="D21">
        <f>Calculations!F27</f>
        <v>7.8633108351309752E-2</v>
      </c>
    </row>
    <row r="22" spans="1:4" x14ac:dyDescent="0.25">
      <c r="A22" s="29" t="s">
        <v>148</v>
      </c>
      <c r="B22" s="29" t="s">
        <v>150</v>
      </c>
      <c r="C22" t="s">
        <v>101</v>
      </c>
      <c r="D22">
        <f>Calculations!F28</f>
        <v>0.13907144138579516</v>
      </c>
    </row>
    <row r="23" spans="1:4" x14ac:dyDescent="0.25">
      <c r="A23" s="29" t="s">
        <v>149</v>
      </c>
      <c r="B23" s="29" t="s">
        <v>151</v>
      </c>
      <c r="C23" t="s">
        <v>101</v>
      </c>
      <c r="D23">
        <f>Calculations!F29</f>
        <v>9.0151827034901211E-2</v>
      </c>
    </row>
    <row r="24" spans="1:4" x14ac:dyDescent="0.25">
      <c r="A24" s="29" t="s">
        <v>152</v>
      </c>
      <c r="B24" s="29" t="s">
        <v>153</v>
      </c>
      <c r="C24" t="s">
        <v>101</v>
      </c>
      <c r="D24">
        <f>Calculations!F30</f>
        <v>2.8981079696160414E-2</v>
      </c>
    </row>
    <row r="25" spans="1:4" x14ac:dyDescent="0.25">
      <c r="A25" s="29" t="s">
        <v>154</v>
      </c>
      <c r="B25" s="29" t="s">
        <v>155</v>
      </c>
      <c r="C25" t="s">
        <v>101</v>
      </c>
      <c r="D25">
        <f>Calculations!F31</f>
        <v>6.0299162522565695E-2</v>
      </c>
    </row>
    <row r="26" spans="1:4" x14ac:dyDescent="0.25">
      <c r="A26" s="29" t="s">
        <v>156</v>
      </c>
      <c r="B26" s="29" t="s">
        <v>159</v>
      </c>
      <c r="C26" t="s">
        <v>101</v>
      </c>
      <c r="D26">
        <f>Calculations!F32</f>
        <v>6.2745261181222187E-2</v>
      </c>
    </row>
    <row r="27" spans="1:4" x14ac:dyDescent="0.25">
      <c r="A27" s="29" t="s">
        <v>157</v>
      </c>
      <c r="B27" s="29" t="s">
        <v>160</v>
      </c>
      <c r="C27" t="s">
        <v>101</v>
      </c>
      <c r="D27">
        <f>Calculations!F33</f>
        <v>0.1128649263446441</v>
      </c>
    </row>
    <row r="28" spans="1:4" x14ac:dyDescent="0.25">
      <c r="A28" s="29" t="s">
        <v>158</v>
      </c>
      <c r="B28" s="29" t="s">
        <v>161</v>
      </c>
      <c r="C28" t="s">
        <v>101</v>
      </c>
      <c r="D28">
        <f>Calculations!F34</f>
        <v>7.425572398698789E-2</v>
      </c>
    </row>
    <row r="29" spans="1:4" x14ac:dyDescent="0.25">
      <c r="A29" s="29" t="s">
        <v>162</v>
      </c>
      <c r="B29" s="29" t="s">
        <v>163</v>
      </c>
      <c r="C29" t="s">
        <v>101</v>
      </c>
      <c r="D29">
        <f>Calculations!F35</f>
        <v>1.5177251971514509E-2</v>
      </c>
    </row>
    <row r="30" spans="1:4" x14ac:dyDescent="0.25">
      <c r="A30" s="29" t="s">
        <v>164</v>
      </c>
      <c r="B30" s="29" t="s">
        <v>165</v>
      </c>
      <c r="C30" t="s">
        <v>101</v>
      </c>
      <c r="D30">
        <f>Calculations!F36</f>
        <v>4.8186610341079579E-2</v>
      </c>
    </row>
    <row r="31" spans="1:4" x14ac:dyDescent="0.25">
      <c r="A31" s="29" t="s">
        <v>166</v>
      </c>
      <c r="B31" s="29" t="s">
        <v>167</v>
      </c>
      <c r="C31" t="s">
        <v>101</v>
      </c>
      <c r="D31">
        <f>Calculations!F37</f>
        <v>8.7888537099529054E-2</v>
      </c>
    </row>
    <row r="32" spans="1:4" x14ac:dyDescent="0.25">
      <c r="A32" s="29" t="s">
        <v>168</v>
      </c>
      <c r="B32" s="29" t="s">
        <v>108</v>
      </c>
      <c r="C32" t="s">
        <v>101</v>
      </c>
      <c r="D32">
        <f>-Calculations!F18</f>
        <v>-8.9388158336019777E-2</v>
      </c>
    </row>
    <row r="33" spans="1:4" x14ac:dyDescent="0.25">
      <c r="A33" s="29" t="s">
        <v>169</v>
      </c>
      <c r="B33" s="29" t="s">
        <v>109</v>
      </c>
      <c r="C33" t="s">
        <v>101</v>
      </c>
      <c r="D33">
        <f>-Calculations!F19</f>
        <v>-6.7988923011688324E-2</v>
      </c>
    </row>
    <row r="34" spans="1:4" x14ac:dyDescent="0.25">
      <c r="A34" s="29" t="s">
        <v>170</v>
      </c>
      <c r="B34" s="29" t="s">
        <v>110</v>
      </c>
      <c r="C34" t="s">
        <v>101</v>
      </c>
      <c r="D34">
        <f>-Calculations!F20</f>
        <v>-6.2958734593573595E-2</v>
      </c>
    </row>
    <row r="35" spans="1:4" x14ac:dyDescent="0.25">
      <c r="A35" s="29" t="s">
        <v>171</v>
      </c>
      <c r="B35" s="29" t="s">
        <v>111</v>
      </c>
      <c r="C35" t="s">
        <v>101</v>
      </c>
      <c r="D35">
        <f>-Calculations!F21</f>
        <v>-7.9320115327523547E-2</v>
      </c>
    </row>
    <row r="36" spans="1:4" x14ac:dyDescent="0.25">
      <c r="A36" s="29" t="s">
        <v>172</v>
      </c>
      <c r="B36" s="29" t="s">
        <v>112</v>
      </c>
      <c r="C36" t="s">
        <v>101</v>
      </c>
      <c r="D36">
        <f>-Calculations!F22</f>
        <v>-1.7983071021149901E-2</v>
      </c>
    </row>
    <row r="37" spans="1:4" x14ac:dyDescent="0.25">
      <c r="A37" s="29" t="s">
        <v>173</v>
      </c>
      <c r="B37" s="29" t="s">
        <v>113</v>
      </c>
      <c r="C37" t="s">
        <v>101</v>
      </c>
      <c r="D37">
        <f>-Calculations!F23</f>
        <v>-5.5103266842377076E-2</v>
      </c>
    </row>
    <row r="38" spans="1:4" x14ac:dyDescent="0.25">
      <c r="A38" s="29" t="s">
        <v>174</v>
      </c>
      <c r="B38" s="29" t="s">
        <v>114</v>
      </c>
      <c r="C38" t="s">
        <v>101</v>
      </c>
      <c r="D38">
        <f>-Calculations!F24</f>
        <v>-9.2543672782131367E-2</v>
      </c>
    </row>
    <row r="39" spans="1:4" x14ac:dyDescent="0.25">
      <c r="A39" s="29" t="s">
        <v>175</v>
      </c>
      <c r="B39" s="29" t="s">
        <v>115</v>
      </c>
      <c r="C39" t="s">
        <v>101</v>
      </c>
      <c r="D39">
        <f>-Calculations!F25</f>
        <v>-7.4224469592361841E-2</v>
      </c>
    </row>
    <row r="40" spans="1:4" x14ac:dyDescent="0.25">
      <c r="A40" s="29" t="s">
        <v>176</v>
      </c>
      <c r="B40" s="29" t="s">
        <v>116</v>
      </c>
      <c r="C40" t="s">
        <v>101</v>
      </c>
      <c r="D40">
        <f>-Calculations!F26</f>
        <v>-2.9418051515365924E-2</v>
      </c>
    </row>
    <row r="41" spans="1:4" x14ac:dyDescent="0.25">
      <c r="A41" s="29" t="s">
        <v>177</v>
      </c>
      <c r="B41" s="29" t="s">
        <v>117</v>
      </c>
      <c r="C41" t="s">
        <v>101</v>
      </c>
      <c r="D41">
        <f>-Calculations!F27</f>
        <v>-7.8633108351309752E-2</v>
      </c>
    </row>
    <row r="42" spans="1:4" x14ac:dyDescent="0.25">
      <c r="A42" s="29" t="s">
        <v>178</v>
      </c>
      <c r="B42" s="29" t="s">
        <v>118</v>
      </c>
      <c r="C42" t="s">
        <v>101</v>
      </c>
      <c r="D42">
        <f>-Calculations!F28</f>
        <v>-0.13907144138579516</v>
      </c>
    </row>
    <row r="43" spans="1:4" x14ac:dyDescent="0.25">
      <c r="A43" s="29" t="s">
        <v>179</v>
      </c>
      <c r="B43" s="29" t="s">
        <v>119</v>
      </c>
      <c r="C43" t="s">
        <v>101</v>
      </c>
      <c r="D43">
        <f>-Calculations!F29</f>
        <v>-9.0151827034901211E-2</v>
      </c>
    </row>
    <row r="44" spans="1:4" x14ac:dyDescent="0.25">
      <c r="A44" s="29" t="s">
        <v>180</v>
      </c>
      <c r="B44" s="29" t="s">
        <v>120</v>
      </c>
      <c r="C44" t="s">
        <v>101</v>
      </c>
      <c r="D44">
        <f>-Calculations!F30</f>
        <v>-2.8981079696160414E-2</v>
      </c>
    </row>
    <row r="45" spans="1:4" x14ac:dyDescent="0.25">
      <c r="A45" s="29" t="s">
        <v>181</v>
      </c>
      <c r="B45" s="29" t="s">
        <v>121</v>
      </c>
      <c r="C45" t="s">
        <v>101</v>
      </c>
      <c r="D45">
        <f>-Calculations!F31</f>
        <v>-6.0299162522565695E-2</v>
      </c>
    </row>
    <row r="46" spans="1:4" x14ac:dyDescent="0.25">
      <c r="A46" s="29" t="s">
        <v>182</v>
      </c>
      <c r="B46" s="29" t="s">
        <v>122</v>
      </c>
      <c r="C46" t="s">
        <v>101</v>
      </c>
      <c r="D46">
        <f>-Calculations!F32</f>
        <v>-6.2745261181222187E-2</v>
      </c>
    </row>
    <row r="47" spans="1:4" x14ac:dyDescent="0.25">
      <c r="A47" s="29" t="s">
        <v>183</v>
      </c>
      <c r="B47" s="29" t="s">
        <v>123</v>
      </c>
      <c r="C47" t="s">
        <v>101</v>
      </c>
      <c r="D47">
        <f>-Calculations!F33</f>
        <v>-0.1128649263446441</v>
      </c>
    </row>
    <row r="48" spans="1:4" x14ac:dyDescent="0.25">
      <c r="A48" s="29" t="s">
        <v>184</v>
      </c>
      <c r="B48" s="29" t="s">
        <v>124</v>
      </c>
      <c r="C48" t="s">
        <v>101</v>
      </c>
      <c r="D48">
        <f>-Calculations!F34</f>
        <v>-7.425572398698789E-2</v>
      </c>
    </row>
    <row r="49" spans="1:4" x14ac:dyDescent="0.25">
      <c r="A49" s="29" t="s">
        <v>185</v>
      </c>
      <c r="B49" s="29" t="s">
        <v>125</v>
      </c>
      <c r="C49" t="s">
        <v>101</v>
      </c>
      <c r="D49">
        <f>-Calculations!F35</f>
        <v>-1.5177251971514509E-2</v>
      </c>
    </row>
    <row r="50" spans="1:4" x14ac:dyDescent="0.25">
      <c r="A50" s="29" t="s">
        <v>186</v>
      </c>
      <c r="B50" s="29" t="s">
        <v>126</v>
      </c>
      <c r="C50" t="s">
        <v>101</v>
      </c>
      <c r="D50">
        <f>-Calculations!F36</f>
        <v>-4.8186610341079579E-2</v>
      </c>
    </row>
    <row r="51" spans="1:4" x14ac:dyDescent="0.25">
      <c r="A51" s="29" t="s">
        <v>187</v>
      </c>
      <c r="B51" s="29" t="s">
        <v>127</v>
      </c>
      <c r="C51" t="s">
        <v>101</v>
      </c>
      <c r="D51">
        <f>-Calculations!F37</f>
        <v>-8.7888537099529054E-2</v>
      </c>
    </row>
    <row r="52" spans="1:4" x14ac:dyDescent="0.25">
      <c r="A52" s="29" t="s">
        <v>188</v>
      </c>
      <c r="B52" s="29" t="s">
        <v>189</v>
      </c>
      <c r="C52" t="s">
        <v>101</v>
      </c>
      <c r="D52">
        <v>1</v>
      </c>
    </row>
    <row r="53" spans="1:4" x14ac:dyDescent="0.25">
      <c r="A53" t="s">
        <v>73</v>
      </c>
      <c r="B53" t="s">
        <v>74</v>
      </c>
      <c r="C53" t="s">
        <v>103</v>
      </c>
      <c r="D53">
        <f>-Calculations!C50</f>
        <v>-1.9500000000000001E-3</v>
      </c>
    </row>
    <row r="54" spans="1:4" x14ac:dyDescent="0.25">
      <c r="A54" t="s">
        <v>75</v>
      </c>
      <c r="B54" t="s">
        <v>76</v>
      </c>
      <c r="C54" t="s">
        <v>103</v>
      </c>
      <c r="D54">
        <f>-Calculations!C47</f>
        <v>-3.4999999999999996E-3</v>
      </c>
    </row>
    <row r="55" spans="1:4" x14ac:dyDescent="0.25">
      <c r="A55" t="s">
        <v>77</v>
      </c>
      <c r="B55" t="s">
        <v>78</v>
      </c>
      <c r="C55" t="s">
        <v>103</v>
      </c>
      <c r="D55">
        <f>-Calculations!C49</f>
        <v>-1.9500000000000001E-3</v>
      </c>
    </row>
    <row r="56" spans="1:4" x14ac:dyDescent="0.25">
      <c r="A56" t="s">
        <v>79</v>
      </c>
      <c r="B56" t="s">
        <v>80</v>
      </c>
      <c r="C56" t="s">
        <v>103</v>
      </c>
      <c r="D56">
        <f>-Calculations!C46</f>
        <v>-4.5000000000000005E-3</v>
      </c>
    </row>
    <row r="57" spans="1:4" x14ac:dyDescent="0.25">
      <c r="A57" t="s">
        <v>81</v>
      </c>
      <c r="B57" t="s">
        <v>82</v>
      </c>
      <c r="C57" t="s">
        <v>103</v>
      </c>
      <c r="D57">
        <f>-Calculations!C44</f>
        <v>-3.9000000000000003E-3</v>
      </c>
    </row>
    <row r="58" spans="1:4" x14ac:dyDescent="0.25">
      <c r="A58" t="s">
        <v>83</v>
      </c>
      <c r="B58" t="s">
        <v>84</v>
      </c>
      <c r="C58" t="s">
        <v>103</v>
      </c>
      <c r="D58">
        <f>-Calculations!C43</f>
        <v>-3.4000000000000002E-3</v>
      </c>
    </row>
    <row r="59" spans="1:4" x14ac:dyDescent="0.25">
      <c r="A59" t="s">
        <v>85</v>
      </c>
      <c r="B59" t="s">
        <v>86</v>
      </c>
      <c r="C59" t="s">
        <v>103</v>
      </c>
      <c r="D59">
        <f>-Calculations!C45</f>
        <v>-7.5999999999999993E-4</v>
      </c>
    </row>
    <row r="60" spans="1:4" x14ac:dyDescent="0.25">
      <c r="A60" t="s">
        <v>190</v>
      </c>
      <c r="B60" t="s">
        <v>192</v>
      </c>
      <c r="C60" t="s">
        <v>103</v>
      </c>
      <c r="D60">
        <v>1</v>
      </c>
    </row>
    <row r="61" spans="1:4" x14ac:dyDescent="0.25">
      <c r="A61" t="s">
        <v>87</v>
      </c>
      <c r="B61" s="29" t="s">
        <v>90</v>
      </c>
      <c r="C61" t="s">
        <v>102</v>
      </c>
      <c r="D61">
        <f>-Calculations!D55</f>
        <v>-5.1428088701161575E-3</v>
      </c>
    </row>
    <row r="62" spans="1:4" x14ac:dyDescent="0.25">
      <c r="A62" t="s">
        <v>88</v>
      </c>
      <c r="B62" s="29" t="s">
        <v>91</v>
      </c>
      <c r="C62" t="s">
        <v>102</v>
      </c>
      <c r="D62">
        <f>-Calculations!D57</f>
        <v>-1.5597043294614578E-3</v>
      </c>
    </row>
    <row r="63" spans="1:4" x14ac:dyDescent="0.25">
      <c r="A63" s="29" t="s">
        <v>93</v>
      </c>
      <c r="B63" s="29" t="s">
        <v>92</v>
      </c>
      <c r="C63" t="s">
        <v>102</v>
      </c>
      <c r="D63">
        <f>-Calculations!D58</f>
        <v>-6.2809714889123566E-3</v>
      </c>
    </row>
    <row r="64" spans="1:4" x14ac:dyDescent="0.25">
      <c r="A64" s="29" t="s">
        <v>94</v>
      </c>
      <c r="B64" s="29" t="s">
        <v>89</v>
      </c>
      <c r="C64" t="s">
        <v>102</v>
      </c>
      <c r="D64">
        <f>-Calculations!D59</f>
        <v>-6.9765153115100339E-3</v>
      </c>
    </row>
    <row r="65" spans="1:4" x14ac:dyDescent="0.25">
      <c r="A65" s="29" t="s">
        <v>191</v>
      </c>
      <c r="B65" s="29" t="s">
        <v>193</v>
      </c>
      <c r="C65" t="s">
        <v>102</v>
      </c>
      <c r="D6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Eduard Kerkhoven</cp:lastModifiedBy>
  <dcterms:created xsi:type="dcterms:W3CDTF">2019-06-30T09:30:52Z</dcterms:created>
  <dcterms:modified xsi:type="dcterms:W3CDTF">2019-07-03T14:20:52Z</dcterms:modified>
</cp:coreProperties>
</file>