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\Desktop\finalPaplaGEM\data\biomass\"/>
    </mc:Choice>
  </mc:AlternateContent>
  <bookViews>
    <workbookView xWindow="0" yWindow="0" windowWidth="10770" windowHeight="5370" activeTab="1"/>
  </bookViews>
  <sheets>
    <sheet name="Calculations" sheetId="1" r:id="rId1"/>
    <sheet name="biomassCuration" sheetId="2" r:id="rId2"/>
  </sheets>
  <externalReferences>
    <externalReference r:id="rId3"/>
  </externalReferences>
  <definedNames>
    <definedName name="solver_adj" localSheetId="0" hidden="1">Calculations!$H$65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0" hidden="1">1</definedName>
    <definedName name="solver_opt" localSheetId="1" hidden="1">biomassCuration!$G$58</definedName>
    <definedName name="solver_opt" localSheetId="0" hidden="1">Calculations!$H$71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100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1" i="2" l="1"/>
  <c r="D62" i="2"/>
  <c r="D63" i="2"/>
  <c r="B58" i="1"/>
  <c r="B59" i="1"/>
  <c r="B60" i="1"/>
  <c r="G70" i="1" l="1"/>
  <c r="G69" i="1"/>
  <c r="G68" i="1"/>
  <c r="G66" i="1"/>
  <c r="E66" i="1"/>
  <c r="E70" i="1"/>
  <c r="E69" i="1"/>
  <c r="E68" i="1"/>
  <c r="B51" i="1"/>
  <c r="B52" i="1"/>
  <c r="B53" i="1"/>
  <c r="B54" i="1"/>
  <c r="B55" i="1"/>
  <c r="B56" i="1"/>
  <c r="B57" i="1"/>
  <c r="B50" i="1"/>
  <c r="D68" i="1" l="1"/>
  <c r="D69" i="1"/>
  <c r="F69" i="1" s="1"/>
  <c r="D70" i="1"/>
  <c r="D66" i="1"/>
  <c r="F66" i="1" s="1"/>
  <c r="D71" i="1" l="1"/>
  <c r="F68" i="1"/>
  <c r="D66" i="2" s="1"/>
  <c r="C46" i="1"/>
  <c r="C45" i="1"/>
  <c r="D60" i="2"/>
  <c r="A70" i="2" l="1"/>
  <c r="A71" i="2"/>
  <c r="A72" i="2"/>
  <c r="A73" i="2"/>
  <c r="A74" i="2"/>
  <c r="E46" i="1"/>
  <c r="D74" i="2" s="1"/>
  <c r="E42" i="1"/>
  <c r="D70" i="2" s="1"/>
  <c r="E45" i="1"/>
  <c r="D73" i="2" s="1"/>
  <c r="E44" i="1"/>
  <c r="D72" i="2" s="1"/>
  <c r="E43" i="1"/>
  <c r="D71" i="2" s="1"/>
  <c r="B38" i="1" l="1"/>
  <c r="D18" i="1" s="1"/>
  <c r="D2" i="1"/>
  <c r="D55" i="2" l="1"/>
  <c r="D54" i="2"/>
  <c r="D56" i="2"/>
  <c r="D59" i="2"/>
  <c r="D57" i="2"/>
  <c r="D58" i="2"/>
  <c r="E18" i="1"/>
  <c r="D53" i="2"/>
  <c r="D21" i="1"/>
  <c r="B14" i="1"/>
  <c r="D3" i="1"/>
  <c r="D4" i="1"/>
  <c r="D5" i="1"/>
  <c r="D11" i="1" l="1"/>
  <c r="D10" i="1"/>
  <c r="E10" i="1" s="1"/>
  <c r="D14" i="1"/>
  <c r="D12" i="1"/>
  <c r="D13" i="1"/>
  <c r="F70" i="1"/>
  <c r="D65" i="2"/>
  <c r="D67" i="2"/>
  <c r="G2" i="1"/>
  <c r="G6" i="1" s="1"/>
  <c r="E3" i="1" s="1"/>
  <c r="E21" i="1"/>
  <c r="D28" i="1"/>
  <c r="D22" i="1"/>
  <c r="D34" i="1"/>
  <c r="D31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D68" i="2" l="1"/>
  <c r="F71" i="1"/>
  <c r="D3" i="2"/>
  <c r="E4" i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D4" i="2" l="1"/>
  <c r="D5" i="2"/>
  <c r="D2" i="2"/>
  <c r="G10" i="1"/>
  <c r="G14" i="1" s="1"/>
  <c r="G18" i="1"/>
  <c r="G22" i="1" s="1"/>
  <c r="F18" i="1" s="1"/>
  <c r="D12" i="2" l="1"/>
  <c r="F10" i="1"/>
  <c r="F11" i="1"/>
  <c r="F12" i="1"/>
  <c r="F13" i="1"/>
  <c r="F21" i="1"/>
  <c r="F30" i="1"/>
  <c r="F34" i="1"/>
  <c r="F24" i="1"/>
  <c r="F20" i="1"/>
  <c r="F25" i="1"/>
  <c r="F32" i="1"/>
  <c r="F26" i="1"/>
  <c r="F36" i="1"/>
  <c r="F31" i="1"/>
  <c r="F27" i="1"/>
  <c r="F19" i="1"/>
  <c r="F29" i="1"/>
  <c r="F37" i="1"/>
  <c r="F23" i="1"/>
  <c r="F22" i="1"/>
  <c r="F28" i="1"/>
  <c r="F33" i="1"/>
  <c r="F35" i="1"/>
  <c r="D38" i="2" l="1"/>
  <c r="D25" i="2"/>
  <c r="D7" i="2"/>
  <c r="D31" i="2"/>
  <c r="D34" i="2"/>
  <c r="D24" i="2"/>
  <c r="D23" i="2"/>
  <c r="D15" i="2"/>
  <c r="D33" i="2"/>
  <c r="D16" i="2"/>
  <c r="D13" i="2"/>
  <c r="D35" i="2"/>
  <c r="D20" i="2"/>
  <c r="D18" i="2"/>
  <c r="D10" i="2"/>
  <c r="D50" i="2"/>
  <c r="D27" i="2"/>
  <c r="D42" i="2"/>
  <c r="D19" i="2"/>
  <c r="D8" i="2"/>
  <c r="D22" i="2"/>
  <c r="D36" i="2"/>
  <c r="D30" i="2"/>
  <c r="D40" i="2"/>
  <c r="D14" i="2"/>
  <c r="D32" i="2"/>
  <c r="D29" i="2"/>
  <c r="D37" i="2"/>
  <c r="D17" i="2"/>
  <c r="D44" i="2"/>
  <c r="D21" i="2"/>
  <c r="D39" i="2"/>
  <c r="D26" i="2"/>
  <c r="D43" i="2"/>
  <c r="D28" i="2"/>
  <c r="D9" i="2"/>
  <c r="D51" i="2"/>
  <c r="D45" i="2"/>
  <c r="D46" i="2"/>
  <c r="D48" i="2"/>
  <c r="D41" i="2"/>
  <c r="D49" i="2"/>
  <c r="D47" i="2"/>
</calcChain>
</file>

<file path=xl/sharedStrings.xml><?xml version="1.0" encoding="utf-8"?>
<sst xmlns="http://schemas.openxmlformats.org/spreadsheetml/2006/main" count="317" uniqueCount="227">
  <si>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</si>
  <si>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</si>
  <si>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</si>
  <si>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</si>
  <si>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</si>
  <si>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</si>
  <si>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</si>
  <si>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</si>
  <si>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</si>
  <si>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</si>
  <si>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</si>
  <si>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</si>
  <si>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</si>
  <si>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</si>
  <si>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</si>
  <si>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</si>
  <si>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</si>
  <si>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</si>
  <si>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</si>
  <si>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</si>
  <si>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</si>
  <si>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</si>
  <si>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</si>
  <si>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</si>
  <si>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</si>
  <si>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</si>
  <si>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</si>
  <si>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</si>
  <si>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</si>
  <si>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</si>
  <si>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</si>
  <si>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</si>
  <si>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</si>
  <si>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</si>
  <si>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</si>
  <si>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</si>
  <si>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</si>
  <si>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</si>
  <si>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</si>
  <si>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</si>
  <si>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</si>
  <si>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</si>
  <si>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</si>
  <si>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</si>
  <si>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</si>
  <si>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</si>
  <si>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</si>
  <si>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</si>
  <si>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</si>
  <si>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</si>
  <si>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FFA</t>
  </si>
  <si>
    <t>PS</t>
  </si>
  <si>
    <t>PE</t>
  </si>
  <si>
    <t>PI</t>
  </si>
  <si>
    <t>PC</t>
  </si>
  <si>
    <t>TAG</t>
  </si>
  <si>
    <t>mg/100 mg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</si>
  <si>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</si>
  <si>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</si>
  <si>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</si>
  <si>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</si>
  <si>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</si>
  <si>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</si>
  <si>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</si>
  <si>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</si>
  <si>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</si>
  <si>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</si>
  <si>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</si>
  <si>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</si>
  <si>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</si>
  <si>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</si>
  <si>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</si>
  <si>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</si>
  <si>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</si>
  <si>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</si>
  <si>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</si>
  <si>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</si>
  <si>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</si>
  <si>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</si>
  <si>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</si>
  <si>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</si>
  <si>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</si>
  <si>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</si>
  <si>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</si>
  <si>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</si>
  <si>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</si>
  <si>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</si>
  <si>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</si>
  <si>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</si>
  <si>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</si>
  <si>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</si>
  <si>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</si>
  <si>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</si>
  <si>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</si>
  <si>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</si>
  <si>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</si>
  <si>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</si>
  <si>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</si>
  <si>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</si>
  <si>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</si>
  <si>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</si>
  <si>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</si>
  <si>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</si>
  <si>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</si>
  <si>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</si>
  <si>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</si>
  <si>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</si>
  <si>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</si>
  <si>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</si>
  <si>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</si>
  <si>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</si>
  <si>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</si>
  <si>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</si>
  <si>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</si>
  <si>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</si>
  <si>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</si>
  <si>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</si>
  <si>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</si>
  <si>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</si>
  <si>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</si>
  <si>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</si>
  <si>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</si>
  <si>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</si>
  <si>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</si>
  <si>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</si>
  <si>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</si>
  <si>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</si>
  <si>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</si>
  <si>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</si>
  <si>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</si>
  <si>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</si>
  <si>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</si>
  <si>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</si>
  <si>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</si>
  <si>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</si>
  <si>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</si>
  <si>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</si>
  <si>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</si>
  <si>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</si>
  <si>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</si>
  <si>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</si>
  <si>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</si>
  <si>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</si>
  <si>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</si>
  <si>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</si>
  <si>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</si>
  <si>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</si>
  <si>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</si>
  <si>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</si>
  <si>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</si>
  <si>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</si>
  <si>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</si>
  <si>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</si>
  <si>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</si>
  <si>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</si>
  <si>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</si>
  <si>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</si>
  <si>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</si>
  <si>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</si>
  <si>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</si>
  <si>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</si>
  <si>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</si>
  <si>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</si>
  <si>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</si>
  <si>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</si>
  <si>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</si>
  <si>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</si>
  <si>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</si>
  <si>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</si>
  <si>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</si>
  <si>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</si>
  <si>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</si>
  <si>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</si>
  <si>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</si>
  <si>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</si>
  <si>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</si>
  <si>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</si>
  <si>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</si>
  <si>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</si>
  <si>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</si>
  <si>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</si>
  <si>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</si>
  <si>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</si>
  <si>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</si>
  <si>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</si>
  <si>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</si>
  <si>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</si>
  <si>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</si>
  <si>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&lt;5% removed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</si>
  <si>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</si>
  <si>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</si>
  <si>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</si>
  <si>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</si>
  <si>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</si>
  <si>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</si>
  <si>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</si>
  <si>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</si>
  <si>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</si>
  <si>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</si>
  <si>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</si>
  <si>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</si>
  <si>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</si>
  <si>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</si>
  <si>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</si>
  <si>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</si>
  <si>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</si>
  <si>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</si>
  <si>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</si>
  <si>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17_0</t>
  </si>
  <si>
    <t>lipids (g/gDCW)</t>
  </si>
  <si>
    <t>m_0102</t>
  </si>
  <si>
    <t>cardiolipin</t>
  </si>
  <si>
    <t>s_3738</t>
  </si>
  <si>
    <t>C18:0 chain</t>
  </si>
  <si>
    <t>s_3742</t>
  </si>
  <si>
    <t>Taken from Tiukova et al., 2018</t>
  </si>
  <si>
    <t>Ergosterol</t>
  </si>
  <si>
    <t>std dev</t>
  </si>
  <si>
    <t>MAG</t>
  </si>
  <si>
    <t>DAG</t>
  </si>
  <si>
    <t>PG</t>
  </si>
  <si>
    <t>1-monoglyceride backbone</t>
  </si>
  <si>
    <t>diglyceride backbone</t>
  </si>
  <si>
    <t>phosphatidylglycerol backbone</t>
  </si>
  <si>
    <t>m_0100</t>
  </si>
  <si>
    <t>s_3733</t>
  </si>
  <si>
    <t>s_3737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</si>
</sst>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2" fontId="0" fillId="0" borderId="0" xfId="0" applyNumberFormat="1" applyFont="1"/>
    <xf numFmtId="164" fontId="0" fillId="0" borderId="0" xfId="0" applyNumberFormat="1"/>
    <xf numFmtId="2" fontId="0" fillId="0" borderId="0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Fill="1" applyBorder="1" applyAlignment="1">
      <alignment horizont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/OneDrive/Documentos/Pos-Doc_MBI/GEM/ComposicaoBiomassa/Resultados%20composi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ein"/>
      <sheetName val="Lipid"/>
      <sheetName val="Carbohydrate"/>
      <sheetName val="RNA"/>
      <sheetName val="DN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2" workbookViewId="0">
      <selection activeCell="A58" sqref="A58"/>
    </sheetView>
  </sheetViews>
  <sheetFormatPr defaultRowHeight="15" x14ac:dyDescent="0.25"/>
  <cols>
    <col min="1" max="1" width="22.28515625" style="2" customWidth="1"/>
    <col min="2" max="2" width="12.28515625" style="2" bestFit="1" customWidth="1"/>
    <col min="3" max="3" width="18.85546875" style="2" bestFit="1" customWidth="1"/>
    <col min="4" max="4" width="31.85546875" style="2" customWidth="1"/>
    <col min="5" max="5" width="21.85546875" style="2" customWidth="1"/>
    <col min="6" max="6" width="36.140625" style="2" bestFit="1" customWidth="1"/>
    <col min="7" max="7" width="31.28515625" style="2" bestFit="1" customWidth="1"/>
    <col min="8" max="8" width="15.140625" style="2" bestFit="1" customWidth="1"/>
    <col min="9" max="9" width="9.140625" style="2"/>
    <col min="10" max="10" width="12" style="2" bestFit="1" customWidth="1"/>
    <col min="11" max="16384" width="9.140625" style="2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3" t="s">
        <v>43</v>
      </c>
    </row>
    <row r="2" spans="1:10" ht="15.75" thickBot="1" x14ac:dyDescent="0.3">
      <c r="A2" s="24" t="s">
        <v>5</v>
      </c>
      <c r="B2" s="8">
        <v>331.2</v>
      </c>
      <c r="C2" s="42">
        <v>0.24804952027277299</v>
      </c>
      <c r="D2" s="8">
        <f>B2*C2</f>
        <v>82.154001114342407</v>
      </c>
      <c r="E2" s="21">
        <f>$G$6*C2</f>
        <v>8.5212321006723551E-4</v>
      </c>
      <c r="F2" s="6"/>
      <c r="G2" s="7">
        <f>SUM(D2:D5)</f>
        <v>320.93316185948521</v>
      </c>
    </row>
    <row r="3" spans="1:10" ht="15.75" thickBot="1" x14ac:dyDescent="0.3">
      <c r="A3" s="24" t="s">
        <v>6</v>
      </c>
      <c r="B3" s="8">
        <v>307.2</v>
      </c>
      <c r="C3" s="8">
        <v>0.230170767039931</v>
      </c>
      <c r="D3" s="8">
        <f t="shared" ref="D3:D5" si="0">B3*C3</f>
        <v>70.708459634666795</v>
      </c>
      <c r="E3" s="21">
        <f>$G$6*C3</f>
        <v>7.9070442328620929E-4</v>
      </c>
      <c r="F3" s="6"/>
      <c r="G3" s="9" t="s">
        <v>45</v>
      </c>
      <c r="J3" s="41"/>
    </row>
    <row r="4" spans="1:10" ht="15.75" thickBot="1" x14ac:dyDescent="0.3">
      <c r="A4" s="24" t="s">
        <v>7</v>
      </c>
      <c r="B4" s="8">
        <v>347.2</v>
      </c>
      <c r="C4" s="8">
        <v>0.26014091899825564</v>
      </c>
      <c r="D4" s="8">
        <f t="shared" si="0"/>
        <v>90.320927076194351</v>
      </c>
      <c r="E4" s="21">
        <f>$G$6*C4</f>
        <v>8.9366072840160217E-4</v>
      </c>
      <c r="F4" s="6"/>
      <c r="G4" s="7">
        <v>1.1025E-3</v>
      </c>
      <c r="J4" s="41"/>
    </row>
    <row r="5" spans="1:10" ht="15.75" thickBot="1" x14ac:dyDescent="0.3">
      <c r="A5" s="24" t="s">
        <v>8</v>
      </c>
      <c r="B5" s="8">
        <v>322.2</v>
      </c>
      <c r="C5" s="10">
        <v>0.24130904417840374</v>
      </c>
      <c r="D5" s="8">
        <f t="shared" si="0"/>
        <v>77.749774034281685</v>
      </c>
      <c r="E5" s="21">
        <f>$G$6*C5</f>
        <v>8.289676880545374E-4</v>
      </c>
      <c r="F5" s="6"/>
      <c r="G5" s="9" t="s">
        <v>42</v>
      </c>
      <c r="J5" s="41"/>
    </row>
    <row r="6" spans="1:10" ht="15.75" thickBot="1" x14ac:dyDescent="0.3">
      <c r="A6" s="11"/>
      <c r="B6" s="12"/>
      <c r="C6" s="12"/>
      <c r="D6" s="13"/>
      <c r="E6" s="8"/>
      <c r="F6" s="6"/>
      <c r="G6" s="7">
        <f>G4/G2*1000</f>
        <v>3.4352947311898844E-3</v>
      </c>
      <c r="J6" s="41"/>
    </row>
    <row r="7" spans="1:10" x14ac:dyDescent="0.25">
      <c r="J7" s="41"/>
    </row>
    <row r="8" spans="1:10" ht="15.75" thickBot="1" x14ac:dyDescent="0.3">
      <c r="J8" s="6"/>
    </row>
    <row r="9" spans="1:10" ht="15.75" thickBot="1" x14ac:dyDescent="0.3">
      <c r="A9" s="3" t="s">
        <v>13</v>
      </c>
      <c r="B9" s="1" t="s">
        <v>15</v>
      </c>
      <c r="C9" s="3" t="s">
        <v>1</v>
      </c>
      <c r="D9" s="3" t="s">
        <v>36</v>
      </c>
      <c r="E9" s="3" t="s">
        <v>14</v>
      </c>
      <c r="F9" s="14" t="s">
        <v>4</v>
      </c>
      <c r="G9" s="3" t="s">
        <v>44</v>
      </c>
      <c r="J9" s="6"/>
    </row>
    <row r="10" spans="1:10" ht="15.75" thickBot="1" x14ac:dyDescent="0.3">
      <c r="A10" s="25" t="s">
        <v>9</v>
      </c>
      <c r="B10" s="16">
        <v>162401</v>
      </c>
      <c r="C10" s="15">
        <v>347.2</v>
      </c>
      <c r="D10" s="17">
        <f>B10/$B$14</f>
        <v>0.25033140961611977</v>
      </c>
      <c r="E10" s="10">
        <f>C10*D10</f>
        <v>86.915065418716779</v>
      </c>
      <c r="F10" s="22">
        <f>D10*$G$14</f>
        <v>9.2758771893410898E-3</v>
      </c>
      <c r="G10" s="17">
        <f>SUM(E10:E13)</f>
        <v>339.46627606575169</v>
      </c>
    </row>
    <row r="11" spans="1:10" ht="15.75" thickBot="1" x14ac:dyDescent="0.3">
      <c r="A11" s="25" t="s">
        <v>10</v>
      </c>
      <c r="B11" s="10">
        <v>161798</v>
      </c>
      <c r="C11" s="15">
        <v>323.2</v>
      </c>
      <c r="D11" s="17">
        <f t="shared" ref="D11:D14" si="1">B11/$B$14</f>
        <v>0.24940192125090946</v>
      </c>
      <c r="E11" s="10">
        <f t="shared" ref="E11:E13" si="2">C11*D11</f>
        <v>80.606700948293934</v>
      </c>
      <c r="F11" s="22">
        <f>D11*$G$14</f>
        <v>9.2414355667822835E-3</v>
      </c>
      <c r="G11" s="3" t="s">
        <v>46</v>
      </c>
    </row>
    <row r="12" spans="1:10" ht="15.75" thickBot="1" x14ac:dyDescent="0.3">
      <c r="A12" s="25" t="s">
        <v>11</v>
      </c>
      <c r="B12" s="10">
        <v>162320</v>
      </c>
      <c r="C12" s="15">
        <v>363.2</v>
      </c>
      <c r="D12" s="17">
        <f t="shared" si="1"/>
        <v>0.25020655297004674</v>
      </c>
      <c r="E12" s="10">
        <f t="shared" si="2"/>
        <v>90.875020038720976</v>
      </c>
      <c r="F12" s="22">
        <f>D12*$G$14</f>
        <v>9.271250702728712E-3</v>
      </c>
      <c r="G12" s="17">
        <v>1.2578715118241018E-2</v>
      </c>
    </row>
    <row r="13" spans="1:10" ht="15.75" thickBot="1" x14ac:dyDescent="0.3">
      <c r="A13" s="25" t="s">
        <v>12</v>
      </c>
      <c r="B13" s="10">
        <v>162225</v>
      </c>
      <c r="C13" s="15">
        <v>324.2</v>
      </c>
      <c r="D13" s="17">
        <f t="shared" si="1"/>
        <v>0.25006011616292406</v>
      </c>
      <c r="E13" s="10">
        <f t="shared" si="2"/>
        <v>81.069489660019983</v>
      </c>
      <c r="F13" s="22">
        <f>D13*$G$14</f>
        <v>9.2658245764549382E-3</v>
      </c>
      <c r="G13" s="9" t="s">
        <v>41</v>
      </c>
    </row>
    <row r="14" spans="1:10" ht="15.75" thickBot="1" x14ac:dyDescent="0.3">
      <c r="A14" s="10" t="s">
        <v>40</v>
      </c>
      <c r="B14" s="16">
        <f>SUM(B10:B13)</f>
        <v>648744</v>
      </c>
      <c r="C14" s="10"/>
      <c r="D14" s="17">
        <f t="shared" si="1"/>
        <v>1</v>
      </c>
      <c r="E14" s="10"/>
      <c r="F14" s="17"/>
      <c r="G14" s="7">
        <f>G12/G10*1000</f>
        <v>3.7054388035307022E-2</v>
      </c>
    </row>
    <row r="16" spans="1:10" ht="15.75" thickBot="1" x14ac:dyDescent="0.3"/>
    <row r="17" spans="1:7" ht="15.75" thickBot="1" x14ac:dyDescent="0.3">
      <c r="A17" s="3" t="s">
        <v>39</v>
      </c>
      <c r="B17" s="1" t="s">
        <v>15</v>
      </c>
      <c r="C17" s="3" t="s">
        <v>1</v>
      </c>
      <c r="D17" s="3" t="s">
        <v>37</v>
      </c>
      <c r="E17" s="3" t="s">
        <v>38</v>
      </c>
      <c r="F17" s="14" t="s">
        <v>4</v>
      </c>
      <c r="G17" s="3" t="s">
        <v>47</v>
      </c>
    </row>
    <row r="18" spans="1:7" ht="15.75" thickBot="1" x14ac:dyDescent="0.3">
      <c r="A18" s="26" t="s">
        <v>16</v>
      </c>
      <c r="B18" s="10">
        <v>52592</v>
      </c>
      <c r="C18" s="15">
        <v>89.1</v>
      </c>
      <c r="D18" s="10">
        <f t="shared" ref="D18:D37" si="3">B18/$B$38</f>
        <v>5.9507147035561495E-2</v>
      </c>
      <c r="E18" s="15">
        <f t="shared" ref="E18:E37" si="4">C18*D18</f>
        <v>5.3020868008685289</v>
      </c>
      <c r="F18" s="22">
        <f t="shared" ref="F18:F37" si="5">D18*$G$22</f>
        <v>0.14179938761455727</v>
      </c>
      <c r="G18" s="17">
        <f>SUM(E18:E37)</f>
        <v>133.97355070700945</v>
      </c>
    </row>
    <row r="19" spans="1:7" ht="15.75" thickBot="1" x14ac:dyDescent="0.3">
      <c r="A19" s="26" t="s">
        <v>17</v>
      </c>
      <c r="B19" s="10">
        <v>50523</v>
      </c>
      <c r="C19" s="15">
        <v>174.2</v>
      </c>
      <c r="D19" s="10">
        <f t="shared" si="3"/>
        <v>5.7166101111911949E-2</v>
      </c>
      <c r="E19" s="15">
        <f t="shared" si="4"/>
        <v>9.9583348136950605</v>
      </c>
      <c r="F19" s="22">
        <f t="shared" si="5"/>
        <v>0.13622091687804755</v>
      </c>
      <c r="G19" s="3" t="s">
        <v>48</v>
      </c>
    </row>
    <row r="20" spans="1:7" ht="15.75" thickBot="1" x14ac:dyDescent="0.3">
      <c r="A20" s="26" t="s">
        <v>18</v>
      </c>
      <c r="B20" s="10">
        <v>41966</v>
      </c>
      <c r="C20" s="15">
        <v>132.1</v>
      </c>
      <c r="D20" s="10">
        <f t="shared" si="3"/>
        <v>4.748396966257936E-2</v>
      </c>
      <c r="E20" s="15">
        <f t="shared" si="4"/>
        <v>6.2726323924267335</v>
      </c>
      <c r="F20" s="22">
        <f t="shared" si="5"/>
        <v>0.11314939725875628</v>
      </c>
      <c r="G20" s="17">
        <v>0.31924513933509435</v>
      </c>
    </row>
    <row r="21" spans="1:7" ht="15.75" thickBot="1" x14ac:dyDescent="0.3">
      <c r="A21" s="26" t="s">
        <v>19</v>
      </c>
      <c r="B21" s="10">
        <v>49067</v>
      </c>
      <c r="C21" s="15">
        <v>133.1</v>
      </c>
      <c r="D21" s="10">
        <f t="shared" si="3"/>
        <v>5.551865651798555E-2</v>
      </c>
      <c r="E21" s="15">
        <f t="shared" si="4"/>
        <v>7.3895331825438761</v>
      </c>
      <c r="F21" s="22">
        <f t="shared" si="5"/>
        <v>0.1322952264999141</v>
      </c>
      <c r="G21" s="3" t="s">
        <v>49</v>
      </c>
    </row>
    <row r="22" spans="1:7" ht="15.75" thickBot="1" x14ac:dyDescent="0.3">
      <c r="A22" s="26" t="s">
        <v>20</v>
      </c>
      <c r="B22" s="10">
        <v>19142</v>
      </c>
      <c r="C22" s="15">
        <v>121.2</v>
      </c>
      <c r="D22" s="10">
        <f t="shared" si="3"/>
        <v>2.1658917868776963E-2</v>
      </c>
      <c r="E22" s="15">
        <f t="shared" si="4"/>
        <v>2.625060845695768</v>
      </c>
      <c r="F22" s="22">
        <f t="shared" si="5"/>
        <v>5.1610965122411298E-2</v>
      </c>
      <c r="G22" s="7">
        <f>G20/G18*1000</f>
        <v>2.3828967557429346</v>
      </c>
    </row>
    <row r="23" spans="1:7" ht="15.75" thickBot="1" x14ac:dyDescent="0.3">
      <c r="A23" s="26" t="s">
        <v>22</v>
      </c>
      <c r="B23" s="10">
        <v>45184</v>
      </c>
      <c r="C23" s="15">
        <v>146.19999999999999</v>
      </c>
      <c r="D23" s="10">
        <f t="shared" si="3"/>
        <v>5.1125093771957911E-2</v>
      </c>
      <c r="E23" s="15">
        <f t="shared" si="4"/>
        <v>7.4744887094602461</v>
      </c>
      <c r="F23" s="22">
        <f t="shared" si="5"/>
        <v>0.12182582008625181</v>
      </c>
      <c r="G23" s="15"/>
    </row>
    <row r="24" spans="1:7" ht="15.75" thickBot="1" x14ac:dyDescent="0.3">
      <c r="A24" s="26" t="s">
        <v>21</v>
      </c>
      <c r="B24" s="10">
        <v>48818</v>
      </c>
      <c r="C24" s="15">
        <v>147.1</v>
      </c>
      <c r="D24" s="10">
        <f t="shared" si="3"/>
        <v>5.5236916336744012E-2</v>
      </c>
      <c r="E24" s="15">
        <f t="shared" si="4"/>
        <v>8.1253503931350437</v>
      </c>
      <c r="F24" s="22">
        <f t="shared" si="5"/>
        <v>0.13162386873607121</v>
      </c>
      <c r="G24" s="15"/>
    </row>
    <row r="25" spans="1:7" ht="15.75" thickBot="1" x14ac:dyDescent="0.3">
      <c r="A25" s="26" t="s">
        <v>23</v>
      </c>
      <c r="B25" s="10">
        <v>51482</v>
      </c>
      <c r="C25" s="15">
        <v>75.099999999999994</v>
      </c>
      <c r="D25" s="10">
        <f t="shared" si="3"/>
        <v>5.8251196830026941E-2</v>
      </c>
      <c r="E25" s="15">
        <f t="shared" si="4"/>
        <v>4.3746648819350229</v>
      </c>
      <c r="F25" s="22">
        <f t="shared" si="5"/>
        <v>0.13880658794441431</v>
      </c>
      <c r="G25" s="15"/>
    </row>
    <row r="26" spans="1:7" ht="15.75" thickBot="1" x14ac:dyDescent="0.3">
      <c r="A26" s="26" t="s">
        <v>24</v>
      </c>
      <c r="B26" s="10">
        <v>36515</v>
      </c>
      <c r="C26" s="15">
        <v>155.19999999999999</v>
      </c>
      <c r="D26" s="10">
        <f t="shared" si="3"/>
        <v>4.1316235815400212E-2</v>
      </c>
      <c r="E26" s="15">
        <f t="shared" si="4"/>
        <v>6.4122797985501121</v>
      </c>
      <c r="F26" s="22">
        <f t="shared" si="5"/>
        <v>9.8452324284027212E-2</v>
      </c>
      <c r="G26" s="15"/>
    </row>
    <row r="27" spans="1:7" ht="15.75" thickBot="1" x14ac:dyDescent="0.3">
      <c r="A27" s="26" t="s">
        <v>25</v>
      </c>
      <c r="B27" s="10">
        <v>46875</v>
      </c>
      <c r="C27" s="15">
        <v>131.19999999999999</v>
      </c>
      <c r="D27" s="10">
        <f t="shared" si="3"/>
        <v>5.3038437733722715E-2</v>
      </c>
      <c r="E27" s="15">
        <f t="shared" si="4"/>
        <v>6.9586430306644198</v>
      </c>
      <c r="F27" s="22">
        <f t="shared" si="5"/>
        <v>0.12638512120536149</v>
      </c>
      <c r="G27" s="15"/>
    </row>
    <row r="28" spans="1:7" ht="15.75" thickBot="1" x14ac:dyDescent="0.3">
      <c r="A28" s="26" t="s">
        <v>26</v>
      </c>
      <c r="B28" s="10">
        <v>51932</v>
      </c>
      <c r="C28" s="15">
        <v>131.19999999999999</v>
      </c>
      <c r="D28" s="10">
        <f t="shared" si="3"/>
        <v>5.8760365832270678E-2</v>
      </c>
      <c r="E28" s="15">
        <f t="shared" si="4"/>
        <v>7.7093599971939124</v>
      </c>
      <c r="F28" s="22">
        <f t="shared" si="5"/>
        <v>0.14001988510798577</v>
      </c>
      <c r="G28" s="15"/>
    </row>
    <row r="29" spans="1:7" ht="15.75" thickBot="1" x14ac:dyDescent="0.3">
      <c r="A29" s="26" t="s">
        <v>27</v>
      </c>
      <c r="B29" s="10">
        <v>45941</v>
      </c>
      <c r="C29" s="15">
        <v>146.19999999999999</v>
      </c>
      <c r="D29" s="10">
        <f t="shared" si="3"/>
        <v>5.1981629182399049E-2</v>
      </c>
      <c r="E29" s="15">
        <f t="shared" si="4"/>
        <v>7.5997141864667404</v>
      </c>
      <c r="F29" s="22">
        <f t="shared" si="5"/>
        <v>0.12386685553697095</v>
      </c>
      <c r="G29" s="15"/>
    </row>
    <row r="30" spans="1:7" ht="15.75" thickBot="1" x14ac:dyDescent="0.3">
      <c r="A30" s="26" t="s">
        <v>28</v>
      </c>
      <c r="B30" s="10">
        <v>35855</v>
      </c>
      <c r="C30" s="15">
        <v>149.19999999999999</v>
      </c>
      <c r="D30" s="10">
        <f t="shared" si="3"/>
        <v>4.0569454612109396E-2</v>
      </c>
      <c r="E30" s="15">
        <f t="shared" si="4"/>
        <v>6.0529626281267213</v>
      </c>
      <c r="F30" s="22">
        <f t="shared" si="5"/>
        <v>9.6672821777455717E-2</v>
      </c>
      <c r="G30" s="15"/>
    </row>
    <row r="31" spans="1:7" ht="15.75" thickBot="1" x14ac:dyDescent="0.3">
      <c r="A31" s="26" t="s">
        <v>29</v>
      </c>
      <c r="B31" s="10">
        <v>42302</v>
      </c>
      <c r="C31" s="15">
        <v>165.2</v>
      </c>
      <c r="D31" s="10">
        <f t="shared" si="3"/>
        <v>4.7864149184254683E-2</v>
      </c>
      <c r="E31" s="15">
        <f t="shared" si="4"/>
        <v>7.9071574452388731</v>
      </c>
      <c r="F31" s="22">
        <f t="shared" si="5"/>
        <v>0.11405532580755631</v>
      </c>
      <c r="G31" s="15"/>
    </row>
    <row r="32" spans="1:7" ht="15.75" thickBot="1" x14ac:dyDescent="0.3">
      <c r="A32" s="26" t="s">
        <v>30</v>
      </c>
      <c r="B32" s="10">
        <v>49418</v>
      </c>
      <c r="C32" s="15">
        <v>115.1</v>
      </c>
      <c r="D32" s="10">
        <f t="shared" si="3"/>
        <v>5.5915808339735661E-2</v>
      </c>
      <c r="E32" s="15">
        <f t="shared" si="4"/>
        <v>6.435909539903574</v>
      </c>
      <c r="F32" s="22">
        <f t="shared" si="5"/>
        <v>0.13324159828749982</v>
      </c>
      <c r="G32" s="15"/>
    </row>
    <row r="33" spans="1:14" ht="15.75" thickBot="1" x14ac:dyDescent="0.3">
      <c r="A33" s="26" t="s">
        <v>31</v>
      </c>
      <c r="B33" s="10">
        <v>51706</v>
      </c>
      <c r="C33" s="15">
        <v>105.1</v>
      </c>
      <c r="D33" s="10">
        <f t="shared" si="3"/>
        <v>5.8504649844477154E-2</v>
      </c>
      <c r="E33" s="15">
        <f t="shared" si="4"/>
        <v>6.1488386986545489</v>
      </c>
      <c r="F33" s="22">
        <f t="shared" si="5"/>
        <v>0.13941054031028099</v>
      </c>
      <c r="G33" s="15"/>
    </row>
    <row r="34" spans="1:14" ht="15.75" thickBot="1" x14ac:dyDescent="0.3">
      <c r="A34" s="26" t="s">
        <v>32</v>
      </c>
      <c r="B34" s="10">
        <v>50027</v>
      </c>
      <c r="C34" s="15">
        <v>119.1</v>
      </c>
      <c r="D34" s="10">
        <f t="shared" si="3"/>
        <v>5.6604883722772191E-2</v>
      </c>
      <c r="E34" s="15">
        <f t="shared" si="4"/>
        <v>6.7416416513821673</v>
      </c>
      <c r="F34" s="22">
        <f t="shared" si="5"/>
        <v>0.13488359378219991</v>
      </c>
      <c r="G34" s="15"/>
    </row>
    <row r="35" spans="1:14" ht="15.75" thickBot="1" x14ac:dyDescent="0.3">
      <c r="A35" s="26" t="s">
        <v>33</v>
      </c>
      <c r="B35" s="10">
        <v>26815</v>
      </c>
      <c r="C35" s="15">
        <v>204.2</v>
      </c>
      <c r="D35" s="10">
        <f t="shared" si="3"/>
        <v>3.0340815100368526E-2</v>
      </c>
      <c r="E35" s="15">
        <f t="shared" si="4"/>
        <v>6.1955944434952528</v>
      </c>
      <c r="F35" s="22">
        <f t="shared" si="5"/>
        <v>7.2299029869264397E-2</v>
      </c>
      <c r="G35" s="15"/>
    </row>
    <row r="36" spans="1:14" ht="15.75" thickBot="1" x14ac:dyDescent="0.3">
      <c r="A36" s="26" t="s">
        <v>34</v>
      </c>
      <c r="B36" s="10">
        <v>36926</v>
      </c>
      <c r="C36" s="15">
        <v>181.2</v>
      </c>
      <c r="D36" s="10">
        <f t="shared" si="3"/>
        <v>4.1781276837449491E-2</v>
      </c>
      <c r="E36" s="15">
        <f t="shared" si="4"/>
        <v>7.5707673629458476</v>
      </c>
      <c r="F36" s="22">
        <f t="shared" si="5"/>
        <v>9.9560469026755805E-2</v>
      </c>
      <c r="G36" s="15"/>
    </row>
    <row r="37" spans="1:14" ht="15.75" thickBot="1" x14ac:dyDescent="0.3">
      <c r="A37" s="26" t="s">
        <v>35</v>
      </c>
      <c r="B37" s="10">
        <v>50707</v>
      </c>
      <c r="C37" s="15">
        <v>117.1</v>
      </c>
      <c r="D37" s="10">
        <f t="shared" si="3"/>
        <v>5.7374294659496061E-2</v>
      </c>
      <c r="E37" s="15">
        <f t="shared" si="4"/>
        <v>6.7185299046269886</v>
      </c>
      <c r="F37" s="22">
        <f t="shared" si="5"/>
        <v>0.13671702060715235</v>
      </c>
      <c r="G37" s="15"/>
    </row>
    <row r="38" spans="1:14" ht="15.75" thickBot="1" x14ac:dyDescent="0.3">
      <c r="A38" s="10" t="s">
        <v>40</v>
      </c>
      <c r="B38" s="10">
        <f>SUM(B18:B37)</f>
        <v>883793</v>
      </c>
      <c r="C38" s="10"/>
      <c r="D38" s="10"/>
      <c r="E38" s="10"/>
      <c r="F38" s="10"/>
      <c r="G38" s="10"/>
    </row>
    <row r="39" spans="1:14" x14ac:dyDescent="0.25">
      <c r="A39" s="31"/>
      <c r="B39" s="31"/>
      <c r="C39" s="31"/>
      <c r="D39" s="31"/>
      <c r="E39" s="31"/>
      <c r="F39" s="31"/>
      <c r="G39" s="31"/>
    </row>
    <row r="40" spans="1:14" ht="15.75" thickBot="1" x14ac:dyDescent="0.3">
      <c r="A40" s="31"/>
      <c r="B40" s="31"/>
      <c r="C40" s="31"/>
      <c r="D40" s="31"/>
      <c r="E40" s="31"/>
      <c r="F40" s="31"/>
      <c r="G40" s="31"/>
    </row>
    <row r="41" spans="1:14" ht="15.75" thickBot="1" x14ac:dyDescent="0.3">
      <c r="A41" s="1" t="s">
        <v>195</v>
      </c>
      <c r="B41" s="1" t="s">
        <v>196</v>
      </c>
      <c r="C41" s="1" t="s">
        <v>57</v>
      </c>
      <c r="D41" s="1" t="s">
        <v>1</v>
      </c>
      <c r="E41" s="1" t="s">
        <v>4</v>
      </c>
      <c r="N41" s="29"/>
    </row>
    <row r="42" spans="1:14" ht="15.75" thickBot="1" x14ac:dyDescent="0.3">
      <c r="A42" s="26" t="s">
        <v>193</v>
      </c>
      <c r="B42" s="30">
        <v>9.4886389353193401</v>
      </c>
      <c r="C42" s="43">
        <v>9.4886389353193393E-2</v>
      </c>
      <c r="D42" s="10">
        <v>180.16</v>
      </c>
      <c r="E42" s="23">
        <f>C42/D42*1000</f>
        <v>0.52667844889649973</v>
      </c>
      <c r="G42" s="44"/>
      <c r="N42" s="29"/>
    </row>
    <row r="43" spans="1:14" ht="15.75" thickBot="1" x14ac:dyDescent="0.3">
      <c r="A43" s="26" t="s">
        <v>194</v>
      </c>
      <c r="B43" s="30">
        <v>1.1873962481112594</v>
      </c>
      <c r="C43" s="43">
        <v>1.1873962481112594E-2</v>
      </c>
      <c r="D43" s="10">
        <v>180.16</v>
      </c>
      <c r="E43" s="23">
        <f>C43/D43*1000</f>
        <v>6.5907873452001525E-2</v>
      </c>
      <c r="G43" s="44"/>
      <c r="N43" s="29"/>
    </row>
    <row r="44" spans="1:14" ht="15.75" thickBot="1" x14ac:dyDescent="0.3">
      <c r="A44" s="26" t="s">
        <v>199</v>
      </c>
      <c r="B44" s="30">
        <v>7.8076711701176249</v>
      </c>
      <c r="C44" s="43">
        <v>7.8076711701176249E-2</v>
      </c>
      <c r="D44" s="10">
        <v>342.29599999999999</v>
      </c>
      <c r="E44" s="23">
        <f>C44/D44*1000</f>
        <v>0.22809706131878915</v>
      </c>
      <c r="G44" s="44"/>
      <c r="N44" s="29"/>
    </row>
    <row r="45" spans="1:14" ht="15.75" thickBot="1" x14ac:dyDescent="0.3">
      <c r="A45" s="26" t="s">
        <v>197</v>
      </c>
      <c r="B45" s="50">
        <v>3.4163051351639724</v>
      </c>
      <c r="C45" s="43">
        <f>(B45/2)/100</f>
        <v>1.7081525675819862E-2</v>
      </c>
      <c r="D45" s="10">
        <v>180.16</v>
      </c>
      <c r="E45" s="23">
        <f>C45/D45*1000</f>
        <v>9.4813086566495688E-2</v>
      </c>
      <c r="G45" s="44"/>
      <c r="N45" s="29"/>
    </row>
    <row r="46" spans="1:14" ht="15.75" thickBot="1" x14ac:dyDescent="0.3">
      <c r="A46" s="26" t="s">
        <v>198</v>
      </c>
      <c r="B46" s="51"/>
      <c r="C46" s="43">
        <f>(B45/2)/100</f>
        <v>1.7081525675819862E-2</v>
      </c>
      <c r="D46" s="10">
        <v>180.16</v>
      </c>
      <c r="E46" s="23">
        <f>C46/D46*1000</f>
        <v>9.4813086566495688E-2</v>
      </c>
      <c r="G46" s="44"/>
      <c r="N46" s="29"/>
    </row>
    <row r="47" spans="1:14" ht="15.75" thickBot="1" x14ac:dyDescent="0.3">
      <c r="N47" s="29"/>
    </row>
    <row r="48" spans="1:14" ht="15.75" thickBot="1" x14ac:dyDescent="0.3">
      <c r="A48" s="18" t="s">
        <v>215</v>
      </c>
      <c r="B48" s="19"/>
      <c r="C48" s="19"/>
      <c r="D48" s="19"/>
      <c r="E48" s="32"/>
      <c r="F48" s="37"/>
      <c r="G48" s="28"/>
    </row>
    <row r="49" spans="1:12" ht="15.75" thickBot="1" x14ac:dyDescent="0.3">
      <c r="A49" s="20" t="s">
        <v>190</v>
      </c>
      <c r="B49" s="1" t="s">
        <v>56</v>
      </c>
      <c r="C49" s="1" t="s">
        <v>57</v>
      </c>
      <c r="D49" s="20"/>
      <c r="E49" s="38"/>
      <c r="F49" s="38"/>
      <c r="G49" s="38"/>
    </row>
    <row r="50" spans="1:12" ht="15.75" thickBot="1" x14ac:dyDescent="0.3">
      <c r="A50" s="26" t="s">
        <v>216</v>
      </c>
      <c r="B50" s="47">
        <f>C50*100</f>
        <v>2.8017329999999996</v>
      </c>
      <c r="C50" s="23">
        <v>2.8017329999999997E-2</v>
      </c>
      <c r="D50" s="40"/>
      <c r="E50" s="31"/>
      <c r="F50" s="33"/>
      <c r="G50" s="33"/>
    </row>
    <row r="51" spans="1:12" ht="15.75" thickBot="1" x14ac:dyDescent="0.3">
      <c r="A51" s="26" t="s">
        <v>55</v>
      </c>
      <c r="B51" s="47">
        <f t="shared" ref="B51:B60" si="6">C51*100</f>
        <v>31.358688000000001</v>
      </c>
      <c r="C51" s="23">
        <v>0.31358688000000001</v>
      </c>
      <c r="D51" s="10"/>
      <c r="E51" s="31"/>
      <c r="F51" s="33"/>
      <c r="G51" s="33"/>
    </row>
    <row r="52" spans="1:12" ht="15.75" thickBot="1" x14ac:dyDescent="0.3">
      <c r="A52" s="26" t="s">
        <v>50</v>
      </c>
      <c r="B52" s="47">
        <f t="shared" si="6"/>
        <v>5.1372300000000006</v>
      </c>
      <c r="C52" s="23">
        <v>5.1372300000000003E-2</v>
      </c>
      <c r="D52" s="10"/>
      <c r="E52" s="31"/>
      <c r="F52" s="33"/>
      <c r="G52" s="33"/>
    </row>
    <row r="53" spans="1:12" ht="15.75" thickBot="1" x14ac:dyDescent="0.3">
      <c r="A53" s="26" t="s">
        <v>54</v>
      </c>
      <c r="B53" s="47">
        <f t="shared" si="6"/>
        <v>0.35040775215364106</v>
      </c>
      <c r="C53" s="23">
        <v>3.5040775215364104E-3</v>
      </c>
      <c r="D53" s="10"/>
      <c r="E53" s="31"/>
      <c r="F53" s="33"/>
      <c r="G53" s="33"/>
    </row>
    <row r="54" spans="1:12" ht="15.75" thickBot="1" x14ac:dyDescent="0.3">
      <c r="A54" s="26" t="s">
        <v>52</v>
      </c>
      <c r="B54" s="47">
        <f t="shared" si="6"/>
        <v>0.27068539153972648</v>
      </c>
      <c r="C54" s="23">
        <v>2.7068539153972649E-3</v>
      </c>
      <c r="D54" s="10"/>
      <c r="E54" s="31"/>
      <c r="F54" s="33"/>
      <c r="G54" s="33"/>
    </row>
    <row r="55" spans="1:12" ht="15.75" thickBot="1" x14ac:dyDescent="0.3">
      <c r="A55" s="26" t="s">
        <v>53</v>
      </c>
      <c r="B55" s="47">
        <f t="shared" si="6"/>
        <v>0.22433512684996584</v>
      </c>
      <c r="C55" s="23">
        <v>2.2433512684996585E-3</v>
      </c>
      <c r="D55" s="10"/>
      <c r="E55" s="31"/>
      <c r="F55" s="33"/>
      <c r="G55" s="33"/>
    </row>
    <row r="56" spans="1:12" ht="15.75" thickBot="1" x14ac:dyDescent="0.3">
      <c r="A56" s="26" t="s">
        <v>51</v>
      </c>
      <c r="B56" s="47">
        <f t="shared" si="6"/>
        <v>0.88807052457485469</v>
      </c>
      <c r="C56" s="23">
        <v>8.8807052457485474E-3</v>
      </c>
      <c r="D56" s="10"/>
      <c r="E56" s="31"/>
      <c r="F56" s="33"/>
      <c r="G56" s="33"/>
    </row>
    <row r="57" spans="1:12" s="36" customFormat="1" ht="15.75" thickBot="1" x14ac:dyDescent="0.3">
      <c r="A57" s="26" t="s">
        <v>206</v>
      </c>
      <c r="B57" s="47">
        <f t="shared" si="6"/>
        <v>4.0788204881811972E-2</v>
      </c>
      <c r="C57" s="23">
        <v>4.0788204881811972E-4</v>
      </c>
      <c r="D57" s="10"/>
      <c r="E57" s="34"/>
      <c r="F57" s="34"/>
      <c r="G57" s="34"/>
    </row>
    <row r="58" spans="1:12" s="36" customFormat="1" ht="15.75" thickBot="1" x14ac:dyDescent="0.3">
      <c r="A58" s="26" t="s">
        <v>218</v>
      </c>
      <c r="B58" s="47">
        <f>C58*100</f>
        <v>0</v>
      </c>
      <c r="C58" s="23">
        <v>0</v>
      </c>
      <c r="D58" s="10"/>
      <c r="E58" s="34"/>
      <c r="F58" s="34"/>
      <c r="G58" s="34"/>
    </row>
    <row r="59" spans="1:12" s="36" customFormat="1" ht="15.75" thickBot="1" x14ac:dyDescent="0.3">
      <c r="A59" s="26" t="s">
        <v>219</v>
      </c>
      <c r="B59" s="47">
        <f t="shared" si="6"/>
        <v>2.1153300000000002</v>
      </c>
      <c r="C59" s="23">
        <v>2.11533E-2</v>
      </c>
      <c r="D59" s="10"/>
      <c r="E59" s="34"/>
      <c r="F59" s="34"/>
      <c r="G59" s="34"/>
    </row>
    <row r="60" spans="1:12" s="36" customFormat="1" ht="15.75" thickBot="1" x14ac:dyDescent="0.3">
      <c r="A60" s="26" t="s">
        <v>220</v>
      </c>
      <c r="B60" s="47">
        <f t="shared" si="6"/>
        <v>0</v>
      </c>
      <c r="C60" s="23">
        <v>0</v>
      </c>
      <c r="D60" s="10"/>
      <c r="E60" s="34"/>
      <c r="F60" s="34"/>
      <c r="G60" s="34"/>
    </row>
    <row r="61" spans="1:12" s="36" customFormat="1" x14ac:dyDescent="0.25">
      <c r="A61" s="52"/>
      <c r="B61" s="53"/>
      <c r="C61" s="54"/>
      <c r="D61" s="31"/>
      <c r="E61" s="34"/>
      <c r="F61" s="34"/>
      <c r="G61" s="34"/>
    </row>
    <row r="62" spans="1:12" s="36" customFormat="1" ht="15.75" thickBot="1" x14ac:dyDescent="0.3">
      <c r="A62" s="34"/>
      <c r="B62" s="35"/>
      <c r="C62" s="34"/>
      <c r="D62" s="34"/>
      <c r="E62" s="34"/>
      <c r="F62" s="34"/>
      <c r="G62" s="34"/>
    </row>
    <row r="63" spans="1:12" ht="15.75" thickBot="1" x14ac:dyDescent="0.3">
      <c r="A63" s="1" t="s">
        <v>191</v>
      </c>
      <c r="B63" s="1" t="s">
        <v>63</v>
      </c>
      <c r="C63" s="1" t="s">
        <v>217</v>
      </c>
      <c r="D63" s="1" t="s">
        <v>188</v>
      </c>
      <c r="E63" s="1" t="s">
        <v>217</v>
      </c>
      <c r="F63" s="1" t="s">
        <v>189</v>
      </c>
      <c r="G63" s="1" t="s">
        <v>217</v>
      </c>
      <c r="H63" s="1" t="s">
        <v>209</v>
      </c>
      <c r="I63" s="39"/>
      <c r="J63" s="39"/>
      <c r="K63" s="39"/>
      <c r="L63" s="32"/>
    </row>
    <row r="64" spans="1:12" ht="15.75" thickBot="1" x14ac:dyDescent="0.3">
      <c r="A64" s="10" t="s">
        <v>207</v>
      </c>
      <c r="B64" s="30">
        <v>0.15335999999999997</v>
      </c>
      <c r="C64" s="43">
        <v>0.18812000000000001</v>
      </c>
      <c r="D64" s="1"/>
      <c r="E64" s="1"/>
      <c r="F64" s="1"/>
      <c r="G64" s="10"/>
      <c r="H64" s="43">
        <v>0.43165277419425002</v>
      </c>
      <c r="I64" s="39"/>
      <c r="J64" s="39"/>
      <c r="K64" s="39"/>
      <c r="L64" s="32"/>
    </row>
    <row r="65" spans="1:11" ht="15.75" thickBot="1" x14ac:dyDescent="0.3">
      <c r="A65" s="10" t="s">
        <v>58</v>
      </c>
      <c r="B65" s="30">
        <v>0.32832</v>
      </c>
      <c r="C65" s="43">
        <v>2.418E-2</v>
      </c>
      <c r="D65" s="10"/>
      <c r="E65" s="10"/>
      <c r="F65" s="10"/>
      <c r="G65" s="10"/>
      <c r="H65" s="33"/>
      <c r="I65" s="33"/>
      <c r="J65" s="32"/>
      <c r="K65" s="32"/>
    </row>
    <row r="66" spans="1:11" ht="15.75" thickBot="1" x14ac:dyDescent="0.3">
      <c r="A66" s="26" t="s">
        <v>59</v>
      </c>
      <c r="B66" s="30">
        <v>10.97064</v>
      </c>
      <c r="C66" s="43">
        <v>9.7269999999999995E-2</v>
      </c>
      <c r="D66" s="30">
        <f>(100/SUM($B$66,$B$68:$B$70))*B66</f>
        <v>25.929140289973454</v>
      </c>
      <c r="E66" s="30">
        <f>(100/SUM($B$66,$B$68:$B$70))*C66</f>
        <v>0.22989793448747911</v>
      </c>
      <c r="F66" s="23">
        <f>(D66/100)*$H$64</f>
        <v>0.11192385338638941</v>
      </c>
      <c r="G66" s="23">
        <f>(E66/100)*$H$64</f>
        <v>9.9236081203048308E-4</v>
      </c>
      <c r="H66" s="49"/>
      <c r="I66" s="33"/>
      <c r="J66" s="32"/>
      <c r="K66" s="32"/>
    </row>
    <row r="67" spans="1:11" ht="15.75" thickBot="1" x14ac:dyDescent="0.3">
      <c r="A67" s="10" t="s">
        <v>208</v>
      </c>
      <c r="B67" s="30">
        <v>0.27107999999999993</v>
      </c>
      <c r="C67" s="43">
        <v>3.0419999999999999E-2</v>
      </c>
      <c r="D67" s="30"/>
      <c r="E67" s="30"/>
      <c r="F67" s="27"/>
      <c r="G67" s="31"/>
      <c r="H67" s="49"/>
      <c r="I67" s="33"/>
      <c r="J67" s="32"/>
      <c r="K67" s="32"/>
    </row>
    <row r="68" spans="1:11" ht="15.75" thickBot="1" x14ac:dyDescent="0.3">
      <c r="A68" s="26" t="s">
        <v>60</v>
      </c>
      <c r="B68" s="30">
        <v>2.4159599999999997</v>
      </c>
      <c r="C68" s="43">
        <v>8.2669999999999993E-2</v>
      </c>
      <c r="D68" s="30">
        <f t="shared" ref="D68:E70" si="7">(100/SUM($B$66,$B$68:$B$70))*B68</f>
        <v>5.7101286501939965</v>
      </c>
      <c r="E68" s="30">
        <f t="shared" si="7"/>
        <v>0.19539079103608409</v>
      </c>
      <c r="F68" s="23">
        <f t="shared" ref="F68:G69" si="8">(D68/100)*$H$64</f>
        <v>2.4647928728623068E-2</v>
      </c>
      <c r="G68" s="23">
        <f t="shared" si="8"/>
        <v>8.4340977002734694E-4</v>
      </c>
      <c r="H68" s="49"/>
      <c r="I68" s="33"/>
      <c r="J68" s="32"/>
      <c r="K68" s="32"/>
    </row>
    <row r="69" spans="1:11" ht="15.75" thickBot="1" x14ac:dyDescent="0.3">
      <c r="A69" s="26" t="s">
        <v>61</v>
      </c>
      <c r="B69" s="30">
        <v>12.881159999999999</v>
      </c>
      <c r="C69" s="43">
        <v>0.55630999999999997</v>
      </c>
      <c r="D69" s="30">
        <f t="shared" si="7"/>
        <v>30.44465999591587</v>
      </c>
      <c r="E69" s="30">
        <f t="shared" si="7"/>
        <v>1.3148403406469571</v>
      </c>
      <c r="F69" s="23">
        <f t="shared" si="8"/>
        <v>0.13141521946637788</v>
      </c>
      <c r="G69" s="23">
        <f t="shared" si="8"/>
        <v>5.6755448066277171E-3</v>
      </c>
      <c r="H69" s="49"/>
      <c r="I69" s="33"/>
      <c r="J69" s="32"/>
      <c r="K69" s="32"/>
    </row>
    <row r="70" spans="1:11" ht="15.75" thickBot="1" x14ac:dyDescent="0.3">
      <c r="A70" s="26" t="s">
        <v>62</v>
      </c>
      <c r="B70" s="30">
        <v>16.04232</v>
      </c>
      <c r="C70" s="43">
        <v>0.31568000000000002</v>
      </c>
      <c r="D70" s="30">
        <f t="shared" si="7"/>
        <v>37.916071063916689</v>
      </c>
      <c r="E70" s="30">
        <f t="shared" si="7"/>
        <v>0.74611061950249224</v>
      </c>
      <c r="F70" s="23">
        <f>(D70/100)*$H$64</f>
        <v>0.16366577261285969</v>
      </c>
      <c r="G70" s="23">
        <f>(E70/100)*$H$64</f>
        <v>3.2206071876404131E-3</v>
      </c>
      <c r="H70" s="49"/>
      <c r="I70" s="33"/>
    </row>
    <row r="71" spans="1:11" x14ac:dyDescent="0.25">
      <c r="A71" s="31"/>
      <c r="B71" s="31"/>
      <c r="C71" s="31"/>
      <c r="D71" s="46">
        <f>SUM(D66:D70)</f>
        <v>100.00000000000001</v>
      </c>
      <c r="E71" s="46"/>
      <c r="F71" s="31">
        <f>SUM(F66:F70)</f>
        <v>0.43165277419425002</v>
      </c>
      <c r="G71" s="48"/>
      <c r="H71" s="32"/>
      <c r="I71" s="32"/>
    </row>
    <row r="72" spans="1:11" x14ac:dyDescent="0.25">
      <c r="A72" s="32"/>
      <c r="B72" s="32"/>
      <c r="C72" s="33"/>
      <c r="D72" s="32"/>
      <c r="E72" s="33"/>
      <c r="F72" s="32"/>
      <c r="G72" s="32"/>
    </row>
    <row r="73" spans="1:11" x14ac:dyDescent="0.25">
      <c r="G73"/>
    </row>
    <row r="74" spans="1:11" x14ac:dyDescent="0.25">
      <c r="G74"/>
    </row>
    <row r="75" spans="1:11" x14ac:dyDescent="0.25">
      <c r="G75"/>
    </row>
    <row r="76" spans="1:11" x14ac:dyDescent="0.25">
      <c r="G76"/>
    </row>
  </sheetData>
  <sortState ref="A18:F37">
    <sortCondition ref="A18:A37"/>
  </sortState>
  <mergeCells count="1">
    <mergeCell ref="B45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A68" sqref="A68"/>
    </sheetView>
  </sheetViews>
  <sheetFormatPr defaultRowHeight="15" x14ac:dyDescent="0.25"/>
  <cols>
    <col min="1" max="1" width="24.5703125" customWidth="1"/>
    <col min="4" max="4" width="12.28515625" bestFit="1" customWidth="1"/>
  </cols>
  <sheetData>
    <row r="1" spans="1:4" x14ac:dyDescent="0.25">
      <c r="A1" t="s">
        <v>64</v>
      </c>
      <c r="B1" t="s">
        <v>65</v>
      </c>
      <c r="C1" t="s">
        <v>66</v>
      </c>
      <c r="D1" t="s">
        <v>67</v>
      </c>
    </row>
    <row r="2" spans="1:4" x14ac:dyDescent="0.25">
      <c r="A2" t="s">
        <v>5</v>
      </c>
      <c r="B2" t="s">
        <v>87</v>
      </c>
      <c r="C2" t="s">
        <v>91</v>
      </c>
      <c r="D2" s="45">
        <f>-Calculations!E2</f>
        <v>-8.5212321006723551E-4</v>
      </c>
    </row>
    <row r="3" spans="1:4" x14ac:dyDescent="0.25">
      <c r="A3" t="s">
        <v>6</v>
      </c>
      <c r="B3" t="s">
        <v>88</v>
      </c>
      <c r="C3" t="s">
        <v>91</v>
      </c>
      <c r="D3" s="45">
        <f>-Calculations!E3</f>
        <v>-7.9070442328620929E-4</v>
      </c>
    </row>
    <row r="4" spans="1:4" x14ac:dyDescent="0.25">
      <c r="A4" t="s">
        <v>7</v>
      </c>
      <c r="B4" t="s">
        <v>89</v>
      </c>
      <c r="C4" t="s">
        <v>91</v>
      </c>
      <c r="D4" s="45">
        <f>-Calculations!E4</f>
        <v>-8.9366072840160217E-4</v>
      </c>
    </row>
    <row r="5" spans="1:4" x14ac:dyDescent="0.25">
      <c r="A5" t="s">
        <v>8</v>
      </c>
      <c r="B5" t="s">
        <v>90</v>
      </c>
      <c r="C5" t="s">
        <v>91</v>
      </c>
      <c r="D5" s="45">
        <f>-Calculations!E5</f>
        <v>-8.289676880545374E-4</v>
      </c>
    </row>
    <row r="6" spans="1:4" x14ac:dyDescent="0.25">
      <c r="A6" t="s">
        <v>91</v>
      </c>
      <c r="B6" t="s">
        <v>186</v>
      </c>
      <c r="C6" t="s">
        <v>91</v>
      </c>
      <c r="D6" s="45">
        <v>1</v>
      </c>
    </row>
    <row r="7" spans="1:4" x14ac:dyDescent="0.25">
      <c r="A7" s="28" t="s">
        <v>9</v>
      </c>
      <c r="B7" s="28" t="s">
        <v>96</v>
      </c>
      <c r="C7" t="s">
        <v>92</v>
      </c>
      <c r="D7" s="45">
        <f>-Calculations!F10</f>
        <v>-9.2758771893410898E-3</v>
      </c>
    </row>
    <row r="8" spans="1:4" x14ac:dyDescent="0.25">
      <c r="A8" s="28" t="s">
        <v>10</v>
      </c>
      <c r="B8" s="28" t="s">
        <v>97</v>
      </c>
      <c r="C8" t="s">
        <v>92</v>
      </c>
      <c r="D8" s="45">
        <f>-Calculations!F11</f>
        <v>-9.2414355667822835E-3</v>
      </c>
    </row>
    <row r="9" spans="1:4" x14ac:dyDescent="0.25">
      <c r="A9" s="28" t="s">
        <v>11</v>
      </c>
      <c r="B9" s="28" t="s">
        <v>98</v>
      </c>
      <c r="C9" t="s">
        <v>92</v>
      </c>
      <c r="D9" s="45">
        <f>-Calculations!F12</f>
        <v>-9.271250702728712E-3</v>
      </c>
    </row>
    <row r="10" spans="1:4" x14ac:dyDescent="0.25">
      <c r="A10" s="28" t="s">
        <v>12</v>
      </c>
      <c r="B10" s="28" t="s">
        <v>99</v>
      </c>
      <c r="C10" t="s">
        <v>92</v>
      </c>
      <c r="D10" s="45">
        <f>-Calculations!F13</f>
        <v>-9.2658245764549382E-3</v>
      </c>
    </row>
    <row r="11" spans="1:4" x14ac:dyDescent="0.25">
      <c r="A11" s="28" t="s">
        <v>92</v>
      </c>
      <c r="B11" s="28" t="s">
        <v>187</v>
      </c>
      <c r="C11" t="s">
        <v>92</v>
      </c>
      <c r="D11" s="45">
        <v>1</v>
      </c>
    </row>
    <row r="12" spans="1:4" x14ac:dyDescent="0.25">
      <c r="A12" s="28" t="s">
        <v>120</v>
      </c>
      <c r="B12" s="28" t="s">
        <v>122</v>
      </c>
      <c r="C12" t="s">
        <v>93</v>
      </c>
      <c r="D12" s="45">
        <f>Calculations!F18</f>
        <v>0.14179938761455727</v>
      </c>
    </row>
    <row r="13" spans="1:4" x14ac:dyDescent="0.25">
      <c r="A13" s="28" t="s">
        <v>121</v>
      </c>
      <c r="B13" s="28" t="s">
        <v>123</v>
      </c>
      <c r="C13" t="s">
        <v>93</v>
      </c>
      <c r="D13" s="45">
        <f>Calculations!F19</f>
        <v>0.13622091687804755</v>
      </c>
    </row>
    <row r="14" spans="1:4" x14ac:dyDescent="0.25">
      <c r="A14" s="28" t="s">
        <v>124</v>
      </c>
      <c r="B14" s="28" t="s">
        <v>125</v>
      </c>
      <c r="C14" t="s">
        <v>93</v>
      </c>
      <c r="D14" s="45">
        <f>Calculations!F20</f>
        <v>0.11314939725875628</v>
      </c>
    </row>
    <row r="15" spans="1:4" x14ac:dyDescent="0.25">
      <c r="A15" s="28" t="s">
        <v>126</v>
      </c>
      <c r="B15" s="28" t="s">
        <v>130</v>
      </c>
      <c r="C15" t="s">
        <v>93</v>
      </c>
      <c r="D15" s="45">
        <f>Calculations!F21</f>
        <v>0.1322952264999141</v>
      </c>
    </row>
    <row r="16" spans="1:4" x14ac:dyDescent="0.25">
      <c r="A16" s="28" t="s">
        <v>127</v>
      </c>
      <c r="B16" s="28" t="s">
        <v>131</v>
      </c>
      <c r="C16" t="s">
        <v>93</v>
      </c>
      <c r="D16" s="45">
        <f>Calculations!F22</f>
        <v>5.1610965122411298E-2</v>
      </c>
    </row>
    <row r="17" spans="1:4" x14ac:dyDescent="0.25">
      <c r="A17" s="28" t="s">
        <v>128</v>
      </c>
      <c r="B17" s="28" t="s">
        <v>132</v>
      </c>
      <c r="C17" t="s">
        <v>93</v>
      </c>
      <c r="D17" s="45">
        <f>Calculations!F23</f>
        <v>0.12182582008625181</v>
      </c>
    </row>
    <row r="18" spans="1:4" x14ac:dyDescent="0.25">
      <c r="A18" s="28" t="s">
        <v>129</v>
      </c>
      <c r="B18" s="28" t="s">
        <v>133</v>
      </c>
      <c r="C18" t="s">
        <v>93</v>
      </c>
      <c r="D18" s="45">
        <f>Calculations!F24</f>
        <v>0.13162386873607121</v>
      </c>
    </row>
    <row r="19" spans="1:4" x14ac:dyDescent="0.25">
      <c r="A19" s="28" t="s">
        <v>134</v>
      </c>
      <c r="B19" s="28" t="s">
        <v>136</v>
      </c>
      <c r="C19" t="s">
        <v>93</v>
      </c>
      <c r="D19" s="45">
        <f>Calculations!F25</f>
        <v>0.13880658794441431</v>
      </c>
    </row>
    <row r="20" spans="1:4" x14ac:dyDescent="0.25">
      <c r="A20" s="28" t="s">
        <v>135</v>
      </c>
      <c r="B20" s="28" t="s">
        <v>137</v>
      </c>
      <c r="C20" t="s">
        <v>93</v>
      </c>
      <c r="D20" s="45">
        <f>Calculations!F26</f>
        <v>9.8452324284027212E-2</v>
      </c>
    </row>
    <row r="21" spans="1:4" x14ac:dyDescent="0.25">
      <c r="A21" s="28" t="s">
        <v>138</v>
      </c>
      <c r="B21" s="28" t="s">
        <v>139</v>
      </c>
      <c r="C21" t="s">
        <v>93</v>
      </c>
      <c r="D21" s="45">
        <f>Calculations!F27</f>
        <v>0.12638512120536149</v>
      </c>
    </row>
    <row r="22" spans="1:4" x14ac:dyDescent="0.25">
      <c r="A22" s="28" t="s">
        <v>140</v>
      </c>
      <c r="B22" s="28" t="s">
        <v>142</v>
      </c>
      <c r="C22" t="s">
        <v>93</v>
      </c>
      <c r="D22" s="45">
        <f>Calculations!F28</f>
        <v>0.14001988510798577</v>
      </c>
    </row>
    <row r="23" spans="1:4" x14ac:dyDescent="0.25">
      <c r="A23" s="28" t="s">
        <v>141</v>
      </c>
      <c r="B23" s="28" t="s">
        <v>143</v>
      </c>
      <c r="C23" t="s">
        <v>93</v>
      </c>
      <c r="D23" s="45">
        <f>Calculations!F29</f>
        <v>0.12386685553697095</v>
      </c>
    </row>
    <row r="24" spans="1:4" x14ac:dyDescent="0.25">
      <c r="A24" s="28" t="s">
        <v>144</v>
      </c>
      <c r="B24" s="28" t="s">
        <v>145</v>
      </c>
      <c r="C24" t="s">
        <v>93</v>
      </c>
      <c r="D24" s="45">
        <f>Calculations!F30</f>
        <v>9.6672821777455717E-2</v>
      </c>
    </row>
    <row r="25" spans="1:4" x14ac:dyDescent="0.25">
      <c r="A25" s="28" t="s">
        <v>146</v>
      </c>
      <c r="B25" s="28" t="s">
        <v>147</v>
      </c>
      <c r="C25" t="s">
        <v>93</v>
      </c>
      <c r="D25" s="45">
        <f>Calculations!F31</f>
        <v>0.11405532580755631</v>
      </c>
    </row>
    <row r="26" spans="1:4" x14ac:dyDescent="0.25">
      <c r="A26" s="28" t="s">
        <v>148</v>
      </c>
      <c r="B26" s="28" t="s">
        <v>151</v>
      </c>
      <c r="C26" t="s">
        <v>93</v>
      </c>
      <c r="D26" s="45">
        <f>Calculations!F32</f>
        <v>0.13324159828749982</v>
      </c>
    </row>
    <row r="27" spans="1:4" x14ac:dyDescent="0.25">
      <c r="A27" s="28" t="s">
        <v>149</v>
      </c>
      <c r="B27" s="28" t="s">
        <v>152</v>
      </c>
      <c r="C27" t="s">
        <v>93</v>
      </c>
      <c r="D27" s="45">
        <f>Calculations!F33</f>
        <v>0.13941054031028099</v>
      </c>
    </row>
    <row r="28" spans="1:4" x14ac:dyDescent="0.25">
      <c r="A28" s="28" t="s">
        <v>150</v>
      </c>
      <c r="B28" s="28" t="s">
        <v>153</v>
      </c>
      <c r="C28" t="s">
        <v>93</v>
      </c>
      <c r="D28" s="45">
        <f>Calculations!F34</f>
        <v>0.13488359378219991</v>
      </c>
    </row>
    <row r="29" spans="1:4" x14ac:dyDescent="0.25">
      <c r="A29" s="28" t="s">
        <v>154</v>
      </c>
      <c r="B29" s="28" t="s">
        <v>155</v>
      </c>
      <c r="C29" t="s">
        <v>93</v>
      </c>
      <c r="D29" s="45">
        <f>Calculations!F35</f>
        <v>7.2299029869264397E-2</v>
      </c>
    </row>
    <row r="30" spans="1:4" x14ac:dyDescent="0.25">
      <c r="A30" s="28" t="s">
        <v>156</v>
      </c>
      <c r="B30" s="28" t="s">
        <v>157</v>
      </c>
      <c r="C30" t="s">
        <v>93</v>
      </c>
      <c r="D30" s="45">
        <f>Calculations!F36</f>
        <v>9.9560469026755805E-2</v>
      </c>
    </row>
    <row r="31" spans="1:4" x14ac:dyDescent="0.25">
      <c r="A31" s="28" t="s">
        <v>158</v>
      </c>
      <c r="B31" s="28" t="s">
        <v>159</v>
      </c>
      <c r="C31" t="s">
        <v>93</v>
      </c>
      <c r="D31" s="45">
        <f>Calculations!F37</f>
        <v>0.13671702060715235</v>
      </c>
    </row>
    <row r="32" spans="1:4" x14ac:dyDescent="0.25">
      <c r="A32" s="28" t="s">
        <v>160</v>
      </c>
      <c r="B32" s="28" t="s">
        <v>100</v>
      </c>
      <c r="C32" t="s">
        <v>93</v>
      </c>
      <c r="D32" s="45">
        <f>-Calculations!F18</f>
        <v>-0.14179938761455727</v>
      </c>
    </row>
    <row r="33" spans="1:4" x14ac:dyDescent="0.25">
      <c r="A33" s="28" t="s">
        <v>161</v>
      </c>
      <c r="B33" s="28" t="s">
        <v>101</v>
      </c>
      <c r="C33" t="s">
        <v>93</v>
      </c>
      <c r="D33" s="45">
        <f>-Calculations!F19</f>
        <v>-0.13622091687804755</v>
      </c>
    </row>
    <row r="34" spans="1:4" x14ac:dyDescent="0.25">
      <c r="A34" s="28" t="s">
        <v>162</v>
      </c>
      <c r="B34" s="28" t="s">
        <v>102</v>
      </c>
      <c r="C34" t="s">
        <v>93</v>
      </c>
      <c r="D34" s="45">
        <f>-Calculations!F20</f>
        <v>-0.11314939725875628</v>
      </c>
    </row>
    <row r="35" spans="1:4" x14ac:dyDescent="0.25">
      <c r="A35" s="28" t="s">
        <v>163</v>
      </c>
      <c r="B35" s="28" t="s">
        <v>103</v>
      </c>
      <c r="C35" t="s">
        <v>93</v>
      </c>
      <c r="D35" s="45">
        <f>-Calculations!F21</f>
        <v>-0.1322952264999141</v>
      </c>
    </row>
    <row r="36" spans="1:4" x14ac:dyDescent="0.25">
      <c r="A36" s="28" t="s">
        <v>164</v>
      </c>
      <c r="B36" s="28" t="s">
        <v>104</v>
      </c>
      <c r="C36" t="s">
        <v>93</v>
      </c>
      <c r="D36" s="45">
        <f>-Calculations!F22</f>
        <v>-5.1610965122411298E-2</v>
      </c>
    </row>
    <row r="37" spans="1:4" x14ac:dyDescent="0.25">
      <c r="A37" s="28" t="s">
        <v>165</v>
      </c>
      <c r="B37" s="28" t="s">
        <v>105</v>
      </c>
      <c r="C37" t="s">
        <v>93</v>
      </c>
      <c r="D37" s="45">
        <f>-Calculations!F23</f>
        <v>-0.12182582008625181</v>
      </c>
    </row>
    <row r="38" spans="1:4" x14ac:dyDescent="0.25">
      <c r="A38" s="28" t="s">
        <v>166</v>
      </c>
      <c r="B38" s="28" t="s">
        <v>106</v>
      </c>
      <c r="C38" t="s">
        <v>93</v>
      </c>
      <c r="D38" s="45">
        <f>-Calculations!F24</f>
        <v>-0.13162386873607121</v>
      </c>
    </row>
    <row r="39" spans="1:4" x14ac:dyDescent="0.25">
      <c r="A39" s="28" t="s">
        <v>167</v>
      </c>
      <c r="B39" s="28" t="s">
        <v>107</v>
      </c>
      <c r="C39" t="s">
        <v>93</v>
      </c>
      <c r="D39" s="45">
        <f>-Calculations!F25</f>
        <v>-0.13880658794441431</v>
      </c>
    </row>
    <row r="40" spans="1:4" x14ac:dyDescent="0.25">
      <c r="A40" s="28" t="s">
        <v>168</v>
      </c>
      <c r="B40" s="28" t="s">
        <v>108</v>
      </c>
      <c r="C40" t="s">
        <v>93</v>
      </c>
      <c r="D40" s="45">
        <f>-Calculations!F26</f>
        <v>-9.8452324284027212E-2</v>
      </c>
    </row>
    <row r="41" spans="1:4" x14ac:dyDescent="0.25">
      <c r="A41" s="28" t="s">
        <v>169</v>
      </c>
      <c r="B41" s="28" t="s">
        <v>109</v>
      </c>
      <c r="C41" t="s">
        <v>93</v>
      </c>
      <c r="D41" s="45">
        <f>-Calculations!F27</f>
        <v>-0.12638512120536149</v>
      </c>
    </row>
    <row r="42" spans="1:4" x14ac:dyDescent="0.25">
      <c r="A42" s="28" t="s">
        <v>170</v>
      </c>
      <c r="B42" s="28" t="s">
        <v>110</v>
      </c>
      <c r="C42" t="s">
        <v>93</v>
      </c>
      <c r="D42" s="45">
        <f>-Calculations!F28</f>
        <v>-0.14001988510798577</v>
      </c>
    </row>
    <row r="43" spans="1:4" x14ac:dyDescent="0.25">
      <c r="A43" s="28" t="s">
        <v>171</v>
      </c>
      <c r="B43" s="28" t="s">
        <v>111</v>
      </c>
      <c r="C43" t="s">
        <v>93</v>
      </c>
      <c r="D43" s="45">
        <f>-Calculations!F29</f>
        <v>-0.12386685553697095</v>
      </c>
    </row>
    <row r="44" spans="1:4" x14ac:dyDescent="0.25">
      <c r="A44" s="28" t="s">
        <v>172</v>
      </c>
      <c r="B44" s="28" t="s">
        <v>112</v>
      </c>
      <c r="C44" t="s">
        <v>93</v>
      </c>
      <c r="D44" s="45">
        <f>-Calculations!F30</f>
        <v>-9.6672821777455717E-2</v>
      </c>
    </row>
    <row r="45" spans="1:4" x14ac:dyDescent="0.25">
      <c r="A45" s="28" t="s">
        <v>173</v>
      </c>
      <c r="B45" s="28" t="s">
        <v>113</v>
      </c>
      <c r="C45" t="s">
        <v>93</v>
      </c>
      <c r="D45" s="45">
        <f>-Calculations!F31</f>
        <v>-0.11405532580755631</v>
      </c>
    </row>
    <row r="46" spans="1:4" x14ac:dyDescent="0.25">
      <c r="A46" s="28" t="s">
        <v>174</v>
      </c>
      <c r="B46" s="28" t="s">
        <v>114</v>
      </c>
      <c r="C46" t="s">
        <v>93</v>
      </c>
      <c r="D46" s="45">
        <f>-Calculations!F32</f>
        <v>-0.13324159828749982</v>
      </c>
    </row>
    <row r="47" spans="1:4" x14ac:dyDescent="0.25">
      <c r="A47" s="28" t="s">
        <v>175</v>
      </c>
      <c r="B47" s="28" t="s">
        <v>115</v>
      </c>
      <c r="C47" t="s">
        <v>93</v>
      </c>
      <c r="D47" s="45">
        <f>-Calculations!F33</f>
        <v>-0.13941054031028099</v>
      </c>
    </row>
    <row r="48" spans="1:4" x14ac:dyDescent="0.25">
      <c r="A48" s="28" t="s">
        <v>176</v>
      </c>
      <c r="B48" s="28" t="s">
        <v>116</v>
      </c>
      <c r="C48" t="s">
        <v>93</v>
      </c>
      <c r="D48" s="45">
        <f>-Calculations!F34</f>
        <v>-0.13488359378219991</v>
      </c>
    </row>
    <row r="49" spans="1:4" x14ac:dyDescent="0.25">
      <c r="A49" s="28" t="s">
        <v>177</v>
      </c>
      <c r="B49" s="28" t="s">
        <v>117</v>
      </c>
      <c r="C49" t="s">
        <v>93</v>
      </c>
      <c r="D49" s="45">
        <f>-Calculations!F35</f>
        <v>-7.2299029869264397E-2</v>
      </c>
    </row>
    <row r="50" spans="1:4" x14ac:dyDescent="0.25">
      <c r="A50" s="28" t="s">
        <v>178</v>
      </c>
      <c r="B50" s="28" t="s">
        <v>118</v>
      </c>
      <c r="C50" t="s">
        <v>93</v>
      </c>
      <c r="D50" s="45">
        <f>-Calculations!F36</f>
        <v>-9.9560469026755805E-2</v>
      </c>
    </row>
    <row r="51" spans="1:4" x14ac:dyDescent="0.25">
      <c r="A51" s="28" t="s">
        <v>179</v>
      </c>
      <c r="B51" s="28" t="s">
        <v>119</v>
      </c>
      <c r="C51" t="s">
        <v>93</v>
      </c>
      <c r="D51" s="45">
        <f>-Calculations!F37</f>
        <v>-0.13671702060715235</v>
      </c>
    </row>
    <row r="52" spans="1:4" x14ac:dyDescent="0.25">
      <c r="A52" s="28" t="s">
        <v>180</v>
      </c>
      <c r="B52" s="28" t="s">
        <v>181</v>
      </c>
      <c r="C52" t="s">
        <v>93</v>
      </c>
      <c r="D52" s="45">
        <v>1</v>
      </c>
    </row>
    <row r="53" spans="1:4" x14ac:dyDescent="0.25">
      <c r="A53" t="s">
        <v>68</v>
      </c>
      <c r="B53" t="s">
        <v>69</v>
      </c>
      <c r="C53" t="s">
        <v>95</v>
      </c>
      <c r="D53" s="45">
        <f>-Calculations!C56</f>
        <v>-8.8807052457485474E-3</v>
      </c>
    </row>
    <row r="54" spans="1:4" x14ac:dyDescent="0.25">
      <c r="A54" t="s">
        <v>70</v>
      </c>
      <c r="B54" t="s">
        <v>71</v>
      </c>
      <c r="C54" t="s">
        <v>95</v>
      </c>
      <c r="D54" s="45">
        <f>-Calculations!C54</f>
        <v>-2.7068539153972649E-3</v>
      </c>
    </row>
    <row r="55" spans="1:4" x14ac:dyDescent="0.25">
      <c r="A55" t="s">
        <v>72</v>
      </c>
      <c r="B55" t="s">
        <v>73</v>
      </c>
      <c r="C55" t="s">
        <v>95</v>
      </c>
      <c r="D55" s="45">
        <f>-Calculations!C55</f>
        <v>-2.2433512684996585E-3</v>
      </c>
    </row>
    <row r="56" spans="1:4" x14ac:dyDescent="0.25">
      <c r="A56" t="s">
        <v>74</v>
      </c>
      <c r="B56" t="s">
        <v>75</v>
      </c>
      <c r="C56" t="s">
        <v>95</v>
      </c>
      <c r="D56" s="45">
        <f>-Calculations!C53</f>
        <v>-3.5040775215364104E-3</v>
      </c>
    </row>
    <row r="57" spans="1:4" x14ac:dyDescent="0.25">
      <c r="A57" t="s">
        <v>76</v>
      </c>
      <c r="B57" t="s">
        <v>77</v>
      </c>
      <c r="C57" t="s">
        <v>95</v>
      </c>
      <c r="D57" s="45">
        <f>-Calculations!C51</f>
        <v>-0.31358688000000001</v>
      </c>
    </row>
    <row r="58" spans="1:4" x14ac:dyDescent="0.25">
      <c r="A58" t="s">
        <v>78</v>
      </c>
      <c r="B58" t="s">
        <v>79</v>
      </c>
      <c r="C58" t="s">
        <v>95</v>
      </c>
      <c r="D58" s="45">
        <f>-Calculations!C50</f>
        <v>-2.8017329999999997E-2</v>
      </c>
    </row>
    <row r="59" spans="1:4" x14ac:dyDescent="0.25">
      <c r="A59" t="s">
        <v>80</v>
      </c>
      <c r="B59" t="s">
        <v>81</v>
      </c>
      <c r="C59" t="s">
        <v>95</v>
      </c>
      <c r="D59" s="45">
        <f>-Calculations!C52</f>
        <v>-5.1372300000000003E-2</v>
      </c>
    </row>
    <row r="60" spans="1:4" x14ac:dyDescent="0.25">
      <c r="A60" t="s">
        <v>211</v>
      </c>
      <c r="B60" t="s">
        <v>212</v>
      </c>
      <c r="C60" t="s">
        <v>95</v>
      </c>
      <c r="D60" s="45">
        <f>-Calculations!C57</f>
        <v>-4.0788204881811972E-4</v>
      </c>
    </row>
    <row r="61" spans="1:4" x14ac:dyDescent="0.25">
      <c r="A61" t="s">
        <v>221</v>
      </c>
      <c r="B61" t="s">
        <v>224</v>
      </c>
      <c r="C61" t="s">
        <v>95</v>
      </c>
      <c r="D61" s="45">
        <f>-Calculations!C58</f>
        <v>0</v>
      </c>
    </row>
    <row r="62" spans="1:4" x14ac:dyDescent="0.25">
      <c r="A62" t="s">
        <v>222</v>
      </c>
      <c r="B62" t="s">
        <v>225</v>
      </c>
      <c r="C62" t="s">
        <v>95</v>
      </c>
      <c r="D62" s="45">
        <f>-Calculations!C59</f>
        <v>-2.11533E-2</v>
      </c>
    </row>
    <row r="63" spans="1:4" x14ac:dyDescent="0.25">
      <c r="A63" t="s">
        <v>223</v>
      </c>
      <c r="B63" t="s">
        <v>226</v>
      </c>
      <c r="C63" t="s">
        <v>95</v>
      </c>
      <c r="D63" s="45">
        <f>-Calculations!C60</f>
        <v>0</v>
      </c>
    </row>
    <row r="64" spans="1:4" x14ac:dyDescent="0.25">
      <c r="A64" t="s">
        <v>182</v>
      </c>
      <c r="B64" t="s">
        <v>184</v>
      </c>
      <c r="C64" t="s">
        <v>95</v>
      </c>
      <c r="D64" s="45">
        <v>1</v>
      </c>
    </row>
    <row r="65" spans="1:4" x14ac:dyDescent="0.25">
      <c r="A65" t="s">
        <v>82</v>
      </c>
      <c r="B65" s="28" t="s">
        <v>83</v>
      </c>
      <c r="C65" t="s">
        <v>94</v>
      </c>
      <c r="D65" s="45">
        <f>-Calculations!F66</f>
        <v>-0.11192385338638941</v>
      </c>
    </row>
    <row r="66" spans="1:4" x14ac:dyDescent="0.25">
      <c r="A66" t="s">
        <v>213</v>
      </c>
      <c r="B66" s="28" t="s">
        <v>214</v>
      </c>
      <c r="C66" t="s">
        <v>94</v>
      </c>
      <c r="D66" s="45">
        <f>-Calculations!F68</f>
        <v>-2.4647928728623068E-2</v>
      </c>
    </row>
    <row r="67" spans="1:4" x14ac:dyDescent="0.25">
      <c r="A67" s="28" t="s">
        <v>85</v>
      </c>
      <c r="B67" s="28" t="s">
        <v>84</v>
      </c>
      <c r="C67" t="s">
        <v>94</v>
      </c>
      <c r="D67" s="45">
        <f>-Calculations!F69</f>
        <v>-0.13141521946637788</v>
      </c>
    </row>
    <row r="68" spans="1:4" x14ac:dyDescent="0.25">
      <c r="A68" s="28" t="s">
        <v>86</v>
      </c>
      <c r="B68" s="28" t="s">
        <v>210</v>
      </c>
      <c r="C68" t="s">
        <v>94</v>
      </c>
      <c r="D68" s="45">
        <f>-Calculations!F70</f>
        <v>-0.16366577261285969</v>
      </c>
    </row>
    <row r="69" spans="1:4" x14ac:dyDescent="0.25">
      <c r="A69" s="28" t="s">
        <v>183</v>
      </c>
      <c r="B69" s="28" t="s">
        <v>185</v>
      </c>
      <c r="C69" t="s">
        <v>94</v>
      </c>
      <c r="D69" s="45">
        <v>1</v>
      </c>
    </row>
    <row r="70" spans="1:4" x14ac:dyDescent="0.25">
      <c r="A70" t="str">
        <f>Calculations!A42</f>
        <v>glycogen</v>
      </c>
      <c r="B70" s="28" t="s">
        <v>202</v>
      </c>
      <c r="C70" t="s">
        <v>192</v>
      </c>
      <c r="D70" s="45">
        <f>-Calculations!E42</f>
        <v>-0.52667844889649973</v>
      </c>
    </row>
    <row r="71" spans="1:4" x14ac:dyDescent="0.25">
      <c r="A71" t="str">
        <f>Calculations!A43</f>
        <v>mannan</v>
      </c>
      <c r="B71" s="28" t="s">
        <v>203</v>
      </c>
      <c r="C71" t="s">
        <v>192</v>
      </c>
      <c r="D71" s="45">
        <f>-Calculations!E43</f>
        <v>-6.5907873452001525E-2</v>
      </c>
    </row>
    <row r="72" spans="1:4" x14ac:dyDescent="0.25">
      <c r="A72" t="str">
        <f>Calculations!A44</f>
        <v>trehalose</v>
      </c>
      <c r="B72" s="28" t="s">
        <v>204</v>
      </c>
      <c r="C72" t="s">
        <v>192</v>
      </c>
      <c r="D72" s="45">
        <f>-Calculations!E44</f>
        <v>-0.22809706131878915</v>
      </c>
    </row>
    <row r="73" spans="1:4" x14ac:dyDescent="0.25">
      <c r="A73" t="str">
        <f>Calculations!A45</f>
        <v>(1-&gt;3)-beta-D-glucan</v>
      </c>
      <c r="B73" t="s">
        <v>200</v>
      </c>
      <c r="C73" t="s">
        <v>192</v>
      </c>
      <c r="D73" s="45">
        <f>-Calculations!E45</f>
        <v>-9.4813086566495688E-2</v>
      </c>
    </row>
    <row r="74" spans="1:4" x14ac:dyDescent="0.25">
      <c r="A74" t="str">
        <f>Calculations!A46</f>
        <v>(1-&gt;6)-beta-D-glucan</v>
      </c>
      <c r="B74" t="s">
        <v>201</v>
      </c>
      <c r="C74" t="s">
        <v>192</v>
      </c>
      <c r="D74" s="45">
        <f>-Calculations!E46</f>
        <v>-9.4813086566495688E-2</v>
      </c>
    </row>
    <row r="75" spans="1:4" x14ac:dyDescent="0.25">
      <c r="A75" t="s">
        <v>192</v>
      </c>
      <c r="B75" s="28" t="s">
        <v>205</v>
      </c>
      <c r="C75" t="s">
        <v>192</v>
      </c>
      <c r="D75" s="4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Rafa</cp:lastModifiedBy>
  <dcterms:created xsi:type="dcterms:W3CDTF">2019-06-30T09:30:52Z</dcterms:created>
  <dcterms:modified xsi:type="dcterms:W3CDTF">2021-06-10T17:28:45Z</dcterms:modified>
</cp:coreProperties>
</file>