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PcLactis_Matlab/Doc/"/>
    </mc:Choice>
  </mc:AlternateContent>
  <xr:revisionPtr revIDLastSave="0" documentId="13_ncr:1_{A6FC2A7A-648B-4343-9BF2-172C84F5C9AF}" xr6:coauthVersionLast="43" xr6:coauthVersionMax="43" xr10:uidLastSave="{00000000-0000-0000-0000-000000000000}"/>
  <bookViews>
    <workbookView xWindow="-20" yWindow="460" windowWidth="27760" windowHeight="17540" activeTab="3" xr2:uid="{FECE7125-381D-0748-A5AB-02E38DD31890}"/>
  </bookViews>
  <sheets>
    <sheet name="Summary" sheetId="6" r:id="rId1"/>
    <sheet name="1. Glycolysis+mixed acid" sheetId="3" r:id="rId2"/>
    <sheet name="2. Glycolysis+lactate" sheetId="1" r:id="rId3"/>
    <sheet name="3. Arg catabolis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3" l="1"/>
  <c r="I20" i="1"/>
  <c r="H13" i="4" l="1"/>
  <c r="I13" i="4" s="1"/>
  <c r="H2" i="4" l="1"/>
  <c r="H3" i="4"/>
  <c r="H7" i="4"/>
  <c r="H8" i="4"/>
  <c r="H9" i="4"/>
  <c r="I9" i="4" s="1"/>
  <c r="H10" i="4"/>
  <c r="I10" i="4" s="1"/>
  <c r="H11" i="4"/>
  <c r="I11" i="4" s="1"/>
  <c r="H5" i="4"/>
  <c r="H6" i="4"/>
  <c r="H4" i="4"/>
  <c r="I4" i="4" s="1"/>
  <c r="H14" i="1"/>
  <c r="I14" i="1" s="1"/>
  <c r="H6" i="1"/>
  <c r="I6" i="1" s="1"/>
  <c r="H8" i="1"/>
  <c r="I8" i="1" s="1"/>
  <c r="H9" i="1"/>
  <c r="H2" i="1"/>
  <c r="H3" i="1"/>
  <c r="H19" i="1"/>
  <c r="I19" i="1" s="1"/>
  <c r="H16" i="1"/>
  <c r="H17" i="1"/>
  <c r="H18" i="1"/>
  <c r="H5" i="1"/>
  <c r="I5" i="1" s="1"/>
  <c r="H4" i="1"/>
  <c r="I4" i="1" s="1"/>
  <c r="H10" i="1"/>
  <c r="I10" i="1" s="1"/>
  <c r="H11" i="1"/>
  <c r="H12" i="1"/>
  <c r="H13" i="1"/>
  <c r="H15" i="1"/>
  <c r="I15" i="1" s="1"/>
  <c r="H7" i="1"/>
  <c r="I7" i="1" s="1"/>
  <c r="H18" i="3"/>
  <c r="I18" i="3" s="1"/>
  <c r="H23" i="3"/>
  <c r="H24" i="3"/>
  <c r="H25" i="3"/>
  <c r="I25" i="3" s="1"/>
  <c r="H19" i="3"/>
  <c r="H20" i="3"/>
  <c r="H14" i="3"/>
  <c r="I14" i="3" s="1"/>
  <c r="H21" i="3"/>
  <c r="I21" i="3" s="1"/>
  <c r="H6" i="3"/>
  <c r="I6" i="3" s="1"/>
  <c r="H17" i="3"/>
  <c r="I17" i="3" s="1"/>
  <c r="H8" i="3"/>
  <c r="H9" i="3"/>
  <c r="H2" i="3"/>
  <c r="H3" i="3"/>
  <c r="H5" i="3"/>
  <c r="I5" i="3" s="1"/>
  <c r="H16" i="3"/>
  <c r="I16" i="3" s="1"/>
  <c r="H4" i="3"/>
  <c r="I4" i="3" s="1"/>
  <c r="H10" i="3"/>
  <c r="I10" i="3" s="1"/>
  <c r="H11" i="3"/>
  <c r="H12" i="3"/>
  <c r="H13" i="3"/>
  <c r="H22" i="3"/>
  <c r="I22" i="3" s="1"/>
  <c r="H15" i="3"/>
  <c r="I15" i="3" s="1"/>
  <c r="H7" i="3"/>
  <c r="I7" i="3" s="1"/>
  <c r="I16" i="1" l="1"/>
  <c r="I11" i="1"/>
  <c r="I19" i="3"/>
  <c r="I23" i="3"/>
  <c r="I8" i="3"/>
  <c r="I7" i="4"/>
  <c r="I5" i="4"/>
  <c r="I2" i="4"/>
  <c r="I2" i="1"/>
  <c r="I11" i="3"/>
  <c r="I2" i="3"/>
  <c r="L2" i="1" l="1"/>
  <c r="L13" i="4"/>
  <c r="I14" i="4"/>
  <c r="L2" i="4"/>
  <c r="L2" i="3"/>
</calcChain>
</file>

<file path=xl/sharedStrings.xml><?xml version="1.0" encoding="utf-8"?>
<sst xmlns="http://schemas.openxmlformats.org/spreadsheetml/2006/main" count="236" uniqueCount="142">
  <si>
    <t>R_M_PFK</t>
  </si>
  <si>
    <t>R_M_PYK</t>
  </si>
  <si>
    <t xml:space="preserve">M_pep_c + M_glc__D_e  -&gt; M_pyr_c + M_g6p_c </t>
  </si>
  <si>
    <t xml:space="preserve">M_atp_c + M_f6p_c  -&gt; M_h_c + M_adp_c + M_fdp_c </t>
  </si>
  <si>
    <t>R_M_ARGDI</t>
  </si>
  <si>
    <t xml:space="preserve">M_h2o_c + M_arg__L_c  -&gt; M_h_c + M_citr__L_c + M_nh3_c </t>
  </si>
  <si>
    <t>M_ACALD_rvs_Enzyme_c</t>
  </si>
  <si>
    <t>M_ACKr_1_rvs_Enzyme_c</t>
  </si>
  <si>
    <t>M_ACKr_2_rvs_Enzyme_c</t>
  </si>
  <si>
    <t>M_ACt6_rvs_Enzyme_c</t>
  </si>
  <si>
    <t>M_ALCD2x_1_rvs_Enzyme_c</t>
  </si>
  <si>
    <t>M_ALCD2x_2_rvs_Enzyme_c</t>
  </si>
  <si>
    <t>M_ARGDI_Enzyme_c</t>
  </si>
  <si>
    <t>M_ARGORNt3_1_fwd_Enzyme_c</t>
  </si>
  <si>
    <t>M_ARGORNt3_2_fwd_Enzyme_c</t>
  </si>
  <si>
    <t>M_CBMK3_1_rvs_Enzyme_c</t>
  </si>
  <si>
    <t>M_CBMK3_2_rvs_Enzyme_c</t>
  </si>
  <si>
    <t>M_CO2t_rvs_Enzyme_c</t>
  </si>
  <si>
    <t>M_ENO_fwd_Enzyme_c</t>
  </si>
  <si>
    <t>M_ETOHt1_rvs_Enzyme_c</t>
  </si>
  <si>
    <t>M_FBA_fwd_Enzyme_c</t>
  </si>
  <si>
    <t>M_FORt2_rvs_Enzyme_c</t>
  </si>
  <si>
    <t>M_GAPD_1_fwd_Enzyme_c</t>
  </si>
  <si>
    <t>M_GAPD_2_fwd_Enzyme_c</t>
  </si>
  <si>
    <t>M_GLCpts_1_Enzyme_c</t>
  </si>
  <si>
    <t>M_GLCpts_2_Enzyme_c</t>
  </si>
  <si>
    <t>M_LDH_L_1_rvs_Enzyme_c</t>
  </si>
  <si>
    <t>M_LDH_L_2_rvs_Enzyme_c</t>
  </si>
  <si>
    <t>M_LDH_L_3_rvs_Enzyme_c</t>
  </si>
  <si>
    <t>M_L_LACt2_rvs_Enzyme_c</t>
  </si>
  <si>
    <t>M_NH4DIS_rvs_Enzyme_c</t>
  </si>
  <si>
    <t>M_NH4t_rvs_Enzyme_c</t>
  </si>
  <si>
    <t>M_OCBT_1_rvs_Enzyme_c</t>
  </si>
  <si>
    <t>M_OCBT_2_rvs_Enzyme_c</t>
  </si>
  <si>
    <t>M_PFK_Enzyme_c</t>
  </si>
  <si>
    <t>M_PFL_fwd_Enzyme_c</t>
  </si>
  <si>
    <t>M_PGI_fwd_Enzyme_c</t>
  </si>
  <si>
    <t>M_PGK_fwd_Enzyme_c</t>
  </si>
  <si>
    <t>M_PGM_1_fwd_Enzyme_c</t>
  </si>
  <si>
    <t>M_PGM_2_fwd_Enzyme_c</t>
  </si>
  <si>
    <t>M_PGM_3_fwd_Enzyme_c</t>
  </si>
  <si>
    <t>M_PTAr_fwd_Enzyme_c</t>
  </si>
  <si>
    <t>M_PYK_Enzyme_c</t>
  </si>
  <si>
    <t>M_TPI_fwd_Enzyme_c</t>
  </si>
  <si>
    <t xml:space="preserve">M_g6p_c  -&gt; M_f6p_c </t>
  </si>
  <si>
    <t>R_M_PGI_fwd</t>
  </si>
  <si>
    <t>R_M_GLCpts_1</t>
  </si>
  <si>
    <t>R_M_GLCpts_2</t>
  </si>
  <si>
    <t>R_M_FBA_fwd</t>
  </si>
  <si>
    <t xml:space="preserve">M_fdp_c  -&gt; M_dhap_c + M_g3p_c </t>
  </si>
  <si>
    <t>R_M_TPI_fwd</t>
  </si>
  <si>
    <t xml:space="preserve">M_dhap_c  -&gt; M_g3p_c </t>
  </si>
  <si>
    <t>R_M_GAPD_1_fwd</t>
  </si>
  <si>
    <t xml:space="preserve">M_pi_c + M_nad_c + M_g3p_c  -&gt; M_h_c + M_nadh_c + M_13dpg_c </t>
  </si>
  <si>
    <t>R_M_GAPD_2_fwd</t>
  </si>
  <si>
    <t>R_M_PGK_fwd</t>
  </si>
  <si>
    <t xml:space="preserve">M_adp_c + M_13dpg_c  -&gt; M_atp_c + M_3pg_c </t>
  </si>
  <si>
    <t>R_M_PGM_1_fwd</t>
  </si>
  <si>
    <t xml:space="preserve">M_3pg_c  -&gt; M_2pg_c </t>
  </si>
  <si>
    <t>R_M_PGM_2_fwd</t>
  </si>
  <si>
    <t>R_M_PGM_3_fwd</t>
  </si>
  <si>
    <t>R_M_ENO_fwd</t>
  </si>
  <si>
    <t xml:space="preserve">M_2pg_c  -&gt; M_h2o_c + M_pep_c </t>
  </si>
  <si>
    <t xml:space="preserve">M_h_c + M_adp_c + M_pep_c  -&gt; M_atp_c + M_pyr_c </t>
  </si>
  <si>
    <t>R_M_PFL_fwd</t>
  </si>
  <si>
    <t xml:space="preserve">M_pyr_c + M_coa_c  -&gt; M_accoa_c + M_for_c </t>
  </si>
  <si>
    <t>R_M_FORt2_rvs</t>
  </si>
  <si>
    <t xml:space="preserve">M_h_c + M_for_c  -&gt; M_h_e + M_for_e </t>
  </si>
  <si>
    <t>R_M_ACALD_rvs</t>
  </si>
  <si>
    <t xml:space="preserve">M_h_c + M_nadh_c + M_accoa_c  -&gt; M_nad_c + M_coa_c + M_acald_c </t>
  </si>
  <si>
    <t>R_M_ALCD2x_1_rvs</t>
  </si>
  <si>
    <t xml:space="preserve">M_h_c + M_nadh_c + M_acald_c  -&gt; M_nad_c + M_etoh_c </t>
  </si>
  <si>
    <t>R_M_ALCD2x_2_rvs</t>
  </si>
  <si>
    <t>R_M_ETOHt1_rvs</t>
  </si>
  <si>
    <t xml:space="preserve">M_etoh_c  -&gt; M_etoh_e </t>
  </si>
  <si>
    <t>R_M_PTAr_fwd</t>
  </si>
  <si>
    <t xml:space="preserve">M_pi_c + M_accoa_c  -&gt; M_coa_c + M_actp_c </t>
  </si>
  <si>
    <t>R_M_ACKr_1_rvs</t>
  </si>
  <si>
    <t xml:space="preserve">M_adp_c + M_actp_c  -&gt; M_atp_c + M_ac_c </t>
  </si>
  <si>
    <t>R_M_ACKr_2_rvs</t>
  </si>
  <si>
    <t>R_M_ACt6_rvs</t>
  </si>
  <si>
    <t xml:space="preserve">M_h_c + M_ac_c  -&gt; M_h_e + M_ac_e </t>
  </si>
  <si>
    <t>R_M_LDH_L_1_rvs</t>
  </si>
  <si>
    <t xml:space="preserve">M_h_c + M_nadh_c + M_pyr_c  -&gt; M_nad_c + M_lac__L_c </t>
  </si>
  <si>
    <t>R_M_LDH_L_2_rvs</t>
  </si>
  <si>
    <t>R_M_LDH_L_3_rvs</t>
  </si>
  <si>
    <t>R_M_L_LACt2_rvs</t>
  </si>
  <si>
    <t xml:space="preserve">M_h_c + M_lac__L_c  -&gt; M_h_e + M_lac__L_e </t>
  </si>
  <si>
    <t>R_M_ARGORNt3_1_fwd</t>
  </si>
  <si>
    <t xml:space="preserve">M_orn_c + M_arg__L_e  -&gt; M_arg__L_c + M_orn_e </t>
  </si>
  <si>
    <t>R_M_ARGORNt3_2_fwd</t>
  </si>
  <si>
    <t>R_M_CBMK3_1_rvs</t>
  </si>
  <si>
    <t xml:space="preserve">2 M_h_c + M_adp_c + M_cbp_c  -&gt; M_atp_c + M_co2_c + M_nh4_c </t>
  </si>
  <si>
    <t>R_M_CBMK3_2_rvs</t>
  </si>
  <si>
    <t>R_M_CO2t_rvs</t>
  </si>
  <si>
    <t xml:space="preserve">M_co2_c  -&gt; M_co2_e </t>
  </si>
  <si>
    <t>R_M_NH4t_rvs</t>
  </si>
  <si>
    <t xml:space="preserve">M_nh4_c  -&gt; M_nh4_e </t>
  </si>
  <si>
    <t>R_M_NH4DIS_rvs</t>
  </si>
  <si>
    <t xml:space="preserve">M_h_c + M_nh3_c  -&gt; M_nh4_c </t>
  </si>
  <si>
    <t>R_M_OCBT_1_rvs</t>
  </si>
  <si>
    <t xml:space="preserve">M_h_c + M_pi_c + M_citr__L_c  -&gt; M_orn_c + M_cbp_c </t>
  </si>
  <si>
    <t>R_M_OCBT_2_rvs</t>
  </si>
  <si>
    <t>Rxn_ID</t>
  </si>
  <si>
    <t>Formula</t>
  </si>
  <si>
    <t>Enzyme</t>
  </si>
  <si>
    <t>MW (g/mol)</t>
  </si>
  <si>
    <t>kcat (/h)</t>
  </si>
  <si>
    <t>Net ATP production:</t>
  </si>
  <si>
    <t>Flux (mol/gCDW/h)</t>
  </si>
  <si>
    <t>mol/gCDW/h</t>
  </si>
  <si>
    <t>Require (gProtein/gCDW)</t>
  </si>
  <si>
    <t>ATP production efficiency:</t>
  </si>
  <si>
    <t>Min require (gProtein/gCDW)</t>
  </si>
  <si>
    <t>molATP/gProtein/h</t>
  </si>
  <si>
    <t>No.</t>
  </si>
  <si>
    <t>Glycolysis + mixed acid</t>
  </si>
  <si>
    <t>Glycolysis + lactate</t>
  </si>
  <si>
    <t>Arginine catabolism</t>
  </si>
  <si>
    <t>ATP production efficiency (molATP/gProtein/h)</t>
  </si>
  <si>
    <t>3 molATP/molGlc</t>
  </si>
  <si>
    <t>2 molATP/molGlc</t>
  </si>
  <si>
    <t>ATP yield</t>
  </si>
  <si>
    <t>Pathway</t>
  </si>
  <si>
    <t>Net reaction:</t>
  </si>
  <si>
    <t>M_glc__D_e + 3 M_pi_c + 3 M_adp_c + 3 M_h_c -&gt; 3 M_atp_c + 2 M_h2o_c + 3 M_h_e + M_ac_e + M_etoh_e + 2 M_for_e</t>
  </si>
  <si>
    <t>M_arg__L_e + M_h2o_c + M_pi_c + 3 M_h_c + M_adp_c -&gt; M_atp_c + M_orn_e + M_co2_e + 2 M_nh4_e</t>
  </si>
  <si>
    <t>M_glc__D_e + 2 M_pi_c + 2 M_adp_c + 2 M_h_c -&gt; 2 M_atp_c + 2 M_h2o_c + 2 M_h_e + 2 M_lac__L_e</t>
  </si>
  <si>
    <t xml:space="preserve">M_atp_c + M_h2o_c  -&gt; M_h_c + M_pi_c + M_adp_c </t>
  </si>
  <si>
    <t>M_glc__D_e + M_h2o_c -&gt; 3 M_h_e + M_ac_e + M_etoh_e + 2 M_for_e</t>
  </si>
  <si>
    <t>M_glc__D_e -&gt; 2 M_h_e + 2 M_lac__L_e</t>
  </si>
  <si>
    <t>M_arg__L_e + 2 M_h2o_c + 2 M_h_c -&gt; M_orn_e + M_co2_e + 2 M_nh4_e</t>
  </si>
  <si>
    <t xml:space="preserve">M_atp_c + M_h2o_c + 2 M_h_c  -&gt; M_pi_c + 3 M_h_e + M_adp_c </t>
  </si>
  <si>
    <t>M_ATPS3r_rvs_Enzyme_c</t>
  </si>
  <si>
    <t>ATP hydrolysis:</t>
  </si>
  <si>
    <t>New net reaction:</t>
  </si>
  <si>
    <t>When the produced ATP is utilized, then the net reaction will be as follow:</t>
  </si>
  <si>
    <t xml:space="preserve">Therefore, it is equivalent to save the enzyme of that reaction as well as 1 mol ATP per arg consumed. </t>
  </si>
  <si>
    <t>Noted that the new net reaction can consume 2 mol M_h_c which will otherwise be consumed by the reaction R_M_ATPS3r_rvs in the model.</t>
  </si>
  <si>
    <t>Considering this, here calculates new efficiency:</t>
  </si>
  <si>
    <t>2 molATP/molArg</t>
  </si>
  <si>
    <t>M_ATPS3r_rvs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</si>
</sst>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70F9-5D41-ED41-8E8C-4BEBEF0E2031}">
  <dimension ref="A1:D4"/>
  <sheetViews>
    <sheetView workbookViewId="0">
      <selection activeCell="H17" sqref="H17"/>
    </sheetView>
  </sheetViews>
  <sheetFormatPr baseColWidth="10" defaultRowHeight="16" x14ac:dyDescent="0.2"/>
  <cols>
    <col min="1" max="1" width="4.5" customWidth="1"/>
    <col min="2" max="2" width="20.1640625" customWidth="1"/>
    <col min="3" max="3" width="17.6640625" customWidth="1"/>
    <col min="4" max="4" width="22.6640625" customWidth="1"/>
  </cols>
  <sheetData>
    <row r="1" spans="1:4" ht="34" customHeight="1" x14ac:dyDescent="0.2">
      <c r="A1" s="12" t="s">
        <v>115</v>
      </c>
      <c r="B1" s="12" t="s">
        <v>123</v>
      </c>
      <c r="C1" s="10" t="s">
        <v>122</v>
      </c>
      <c r="D1" s="10" t="s">
        <v>119</v>
      </c>
    </row>
    <row r="2" spans="1:4" x14ac:dyDescent="0.2">
      <c r="A2" s="12">
        <v>1</v>
      </c>
      <c r="B2" s="12" t="s">
        <v>116</v>
      </c>
      <c r="C2" s="12" t="s">
        <v>120</v>
      </c>
      <c r="D2" s="11">
        <v>0.40890784642179645</v>
      </c>
    </row>
    <row r="3" spans="1:4" x14ac:dyDescent="0.2">
      <c r="A3" s="12">
        <v>2</v>
      </c>
      <c r="B3" s="12" t="s">
        <v>117</v>
      </c>
      <c r="C3" s="12" t="s">
        <v>121</v>
      </c>
      <c r="D3" s="11">
        <v>1.0101028987511038</v>
      </c>
    </row>
    <row r="4" spans="1:4" x14ac:dyDescent="0.2">
      <c r="A4" s="12">
        <v>3</v>
      </c>
      <c r="B4" s="12" t="s">
        <v>118</v>
      </c>
      <c r="C4" s="12" t="s">
        <v>140</v>
      </c>
      <c r="D4" s="11">
        <v>0.36939924025221077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0110-D771-E844-A90C-6436F9B2B2C9}">
  <dimension ref="A1:M31"/>
  <sheetViews>
    <sheetView workbookViewId="0">
      <selection activeCell="L2" sqref="L2"/>
    </sheetView>
  </sheetViews>
  <sheetFormatPr baseColWidth="10" defaultRowHeight="16" x14ac:dyDescent="0.2"/>
  <cols>
    <col min="1" max="1" width="6.33203125" customWidth="1"/>
    <col min="2" max="2" width="18" customWidth="1"/>
    <col min="3" max="3" width="59.5" customWidth="1"/>
    <col min="4" max="4" width="10.83203125" customWidth="1"/>
    <col min="5" max="5" width="11.33203125" customWidth="1"/>
    <col min="6" max="6" width="9.33203125" customWidth="1"/>
    <col min="7" max="7" width="4.33203125" customWidth="1"/>
    <col min="8" max="8" width="11.6640625" customWidth="1"/>
    <col min="10" max="10" width="21.33203125" customWidth="1"/>
    <col min="11" max="11" width="22.33203125" customWidth="1"/>
    <col min="12" max="12" width="8.83203125" customWidth="1"/>
    <col min="13" max="13" width="17.83203125" customWidth="1"/>
  </cols>
  <sheetData>
    <row r="1" spans="1:13" s="2" customFormat="1" x14ac:dyDescent="0.2">
      <c r="A1" s="2" t="s">
        <v>115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109</v>
      </c>
      <c r="H1" s="2" t="s">
        <v>111</v>
      </c>
      <c r="I1" s="2" t="s">
        <v>113</v>
      </c>
      <c r="K1" s="2" t="s">
        <v>108</v>
      </c>
      <c r="L1" s="2">
        <v>3</v>
      </c>
      <c r="M1" s="2" t="s">
        <v>110</v>
      </c>
    </row>
    <row r="2" spans="1:13" x14ac:dyDescent="0.2">
      <c r="A2">
        <v>1</v>
      </c>
      <c r="B2" s="5" t="s">
        <v>46</v>
      </c>
      <c r="C2" s="1" t="s">
        <v>2</v>
      </c>
      <c r="D2" s="1" t="s">
        <v>24</v>
      </c>
      <c r="E2">
        <v>105008.67</v>
      </c>
      <c r="F2">
        <v>648000</v>
      </c>
      <c r="G2">
        <v>1</v>
      </c>
      <c r="H2">
        <f>G2/(F2/E2)</f>
        <v>0.16205041666666667</v>
      </c>
      <c r="I2">
        <f>MIN(H2,H3)</f>
        <v>0.16205041666666667</v>
      </c>
      <c r="K2" s="2" t="s">
        <v>112</v>
      </c>
      <c r="L2" s="4">
        <f>L1/SUM(I2:I25)</f>
        <v>0.40890784642179645</v>
      </c>
      <c r="M2" s="2" t="s">
        <v>114</v>
      </c>
    </row>
    <row r="3" spans="1:13" x14ac:dyDescent="0.2">
      <c r="A3">
        <v>2</v>
      </c>
      <c r="B3" s="5" t="s">
        <v>47</v>
      </c>
      <c r="C3" s="1" t="s">
        <v>2</v>
      </c>
      <c r="D3" s="1" t="s">
        <v>25</v>
      </c>
      <c r="E3">
        <v>279973.38</v>
      </c>
      <c r="F3">
        <v>648000</v>
      </c>
      <c r="G3">
        <v>1</v>
      </c>
      <c r="H3">
        <f>G3/(F3/E3)</f>
        <v>0.43205768518518523</v>
      </c>
      <c r="K3" s="2" t="s">
        <v>124</v>
      </c>
      <c r="L3" s="2" t="s">
        <v>125</v>
      </c>
      <c r="M3" s="2"/>
    </row>
    <row r="4" spans="1:13" x14ac:dyDescent="0.2">
      <c r="A4">
        <v>3</v>
      </c>
      <c r="B4" s="5" t="s">
        <v>45</v>
      </c>
      <c r="C4" s="1" t="s">
        <v>44</v>
      </c>
      <c r="D4" s="1" t="s">
        <v>36</v>
      </c>
      <c r="E4">
        <v>98925.94</v>
      </c>
      <c r="F4">
        <v>19908000</v>
      </c>
      <c r="G4">
        <v>1</v>
      </c>
      <c r="H4">
        <f>G4/(F4/E4)</f>
        <v>4.9691551135222023E-3</v>
      </c>
      <c r="I4">
        <f>H4</f>
        <v>4.9691551135222023E-3</v>
      </c>
      <c r="K4" s="2" t="s">
        <v>134</v>
      </c>
      <c r="L4" s="2" t="s">
        <v>128</v>
      </c>
    </row>
    <row r="5" spans="1:13" x14ac:dyDescent="0.2">
      <c r="A5">
        <v>4</v>
      </c>
      <c r="B5" s="5" t="s">
        <v>0</v>
      </c>
      <c r="C5" s="1" t="s">
        <v>3</v>
      </c>
      <c r="D5" s="1" t="s">
        <v>34</v>
      </c>
      <c r="E5">
        <v>143220.76</v>
      </c>
      <c r="F5">
        <v>892800</v>
      </c>
      <c r="G5">
        <v>1</v>
      </c>
      <c r="H5">
        <f>G5/(F5/E5)</f>
        <v>0.16041751792114697</v>
      </c>
      <c r="I5">
        <f>H5</f>
        <v>0.16041751792114697</v>
      </c>
      <c r="K5" s="2" t="s">
        <v>136</v>
      </c>
    </row>
    <row r="6" spans="1:13" x14ac:dyDescent="0.2">
      <c r="A6">
        <v>5</v>
      </c>
      <c r="B6" s="6" t="s">
        <v>48</v>
      </c>
      <c r="C6" t="s">
        <v>49</v>
      </c>
      <c r="D6" t="s">
        <v>20</v>
      </c>
      <c r="E6">
        <v>63716</v>
      </c>
      <c r="F6">
        <v>146160</v>
      </c>
      <c r="G6">
        <v>1</v>
      </c>
      <c r="H6">
        <f>G6/(F6/E6)</f>
        <v>0.43593322386425831</v>
      </c>
      <c r="I6">
        <f>H6</f>
        <v>0.43593322386425831</v>
      </c>
      <c r="K6" s="2" t="s">
        <v>135</v>
      </c>
      <c r="L6" s="14" t="s">
        <v>129</v>
      </c>
    </row>
    <row r="7" spans="1:13" x14ac:dyDescent="0.2">
      <c r="A7">
        <v>6</v>
      </c>
      <c r="B7" s="6" t="s">
        <v>50</v>
      </c>
      <c r="C7" t="s">
        <v>51</v>
      </c>
      <c r="D7" t="s">
        <v>43</v>
      </c>
      <c r="E7">
        <v>53603.82</v>
      </c>
      <c r="F7">
        <v>5256000</v>
      </c>
      <c r="G7">
        <v>1</v>
      </c>
      <c r="H7">
        <f>G7/(F7/E7)</f>
        <v>1.0198595890410958E-2</v>
      </c>
      <c r="I7">
        <f>H7</f>
        <v>1.0198595890410958E-2</v>
      </c>
    </row>
    <row r="8" spans="1:13" x14ac:dyDescent="0.2">
      <c r="A8">
        <v>7</v>
      </c>
      <c r="B8" s="6" t="s">
        <v>52</v>
      </c>
      <c r="C8" t="s">
        <v>53</v>
      </c>
      <c r="D8" t="s">
        <v>22</v>
      </c>
      <c r="E8">
        <v>144169.48000000001</v>
      </c>
      <c r="F8">
        <v>1008000</v>
      </c>
      <c r="G8">
        <v>2</v>
      </c>
      <c r="H8">
        <f>G8/(F8/E8)</f>
        <v>0.28605055555555559</v>
      </c>
      <c r="I8">
        <f>MIN(H8,H9)</f>
        <v>0.28427746031746032</v>
      </c>
    </row>
    <row r="9" spans="1:13" x14ac:dyDescent="0.2">
      <c r="A9">
        <v>8</v>
      </c>
      <c r="B9" s="6" t="s">
        <v>54</v>
      </c>
      <c r="C9" t="s">
        <v>53</v>
      </c>
      <c r="D9" t="s">
        <v>23</v>
      </c>
      <c r="E9">
        <v>143275.84</v>
      </c>
      <c r="F9">
        <v>1008000</v>
      </c>
      <c r="G9">
        <v>2</v>
      </c>
      <c r="H9">
        <f>G9/(F9/E9)</f>
        <v>0.28427746031746032</v>
      </c>
    </row>
    <row r="10" spans="1:13" x14ac:dyDescent="0.2">
      <c r="A10">
        <v>9</v>
      </c>
      <c r="B10" s="6" t="s">
        <v>55</v>
      </c>
      <c r="C10" t="s">
        <v>56</v>
      </c>
      <c r="D10" t="s">
        <v>37</v>
      </c>
      <c r="E10">
        <v>41975.39</v>
      </c>
      <c r="F10">
        <v>9478800</v>
      </c>
      <c r="G10">
        <v>2</v>
      </c>
      <c r="H10">
        <f>G10/(F10/E10)</f>
        <v>8.8566886103726202E-3</v>
      </c>
      <c r="I10">
        <f>H10</f>
        <v>8.8566886103726202E-3</v>
      </c>
    </row>
    <row r="11" spans="1:13" x14ac:dyDescent="0.2">
      <c r="A11">
        <v>10</v>
      </c>
      <c r="B11" s="6" t="s">
        <v>57</v>
      </c>
      <c r="C11" t="s">
        <v>58</v>
      </c>
      <c r="D11" t="s">
        <v>38</v>
      </c>
      <c r="E11">
        <v>104729.04</v>
      </c>
      <c r="F11">
        <v>46080000</v>
      </c>
      <c r="G11">
        <v>2</v>
      </c>
      <c r="H11">
        <f>G11/(F11/E11)</f>
        <v>4.5455312500000001E-3</v>
      </c>
      <c r="I11">
        <f>MIN(H11,H12,H13)</f>
        <v>3.8259947916666668E-3</v>
      </c>
    </row>
    <row r="12" spans="1:13" x14ac:dyDescent="0.2">
      <c r="A12">
        <v>11</v>
      </c>
      <c r="B12" s="6" t="s">
        <v>59</v>
      </c>
      <c r="C12" t="s">
        <v>58</v>
      </c>
      <c r="D12" t="s">
        <v>39</v>
      </c>
      <c r="E12">
        <v>22037.73</v>
      </c>
      <c r="F12">
        <v>11520000</v>
      </c>
      <c r="G12">
        <v>2</v>
      </c>
      <c r="H12">
        <f>G12/(F12/E12)</f>
        <v>3.8259947916666668E-3</v>
      </c>
    </row>
    <row r="13" spans="1:13" x14ac:dyDescent="0.2">
      <c r="A13">
        <v>12</v>
      </c>
      <c r="B13" s="6" t="s">
        <v>60</v>
      </c>
      <c r="C13" t="s">
        <v>58</v>
      </c>
      <c r="D13" t="s">
        <v>40</v>
      </c>
      <c r="E13">
        <v>25499.24</v>
      </c>
      <c r="F13">
        <v>11520000</v>
      </c>
      <c r="G13">
        <v>2</v>
      </c>
      <c r="H13">
        <f>G13/(F13/E13)</f>
        <v>4.4269513888888891E-3</v>
      </c>
    </row>
    <row r="14" spans="1:13" x14ac:dyDescent="0.2">
      <c r="A14">
        <v>13</v>
      </c>
      <c r="B14" s="6" t="s">
        <v>61</v>
      </c>
      <c r="C14" t="s">
        <v>62</v>
      </c>
      <c r="D14" t="s">
        <v>18</v>
      </c>
      <c r="E14">
        <v>46779.96</v>
      </c>
      <c r="F14">
        <v>189720</v>
      </c>
      <c r="G14">
        <v>2</v>
      </c>
      <c r="H14">
        <f>G14/(F14/E14)</f>
        <v>0.49314737507906387</v>
      </c>
      <c r="I14">
        <f>H14</f>
        <v>0.49314737507906387</v>
      </c>
    </row>
    <row r="15" spans="1:13" x14ac:dyDescent="0.2">
      <c r="A15">
        <v>14</v>
      </c>
      <c r="B15" s="6" t="s">
        <v>1</v>
      </c>
      <c r="C15" t="s">
        <v>63</v>
      </c>
      <c r="D15" t="s">
        <v>42</v>
      </c>
      <c r="E15">
        <v>217141.4</v>
      </c>
      <c r="F15">
        <v>46137600</v>
      </c>
      <c r="G15">
        <v>1</v>
      </c>
      <c r="H15">
        <f>G15/(F15/E15)</f>
        <v>4.7063869815508388E-3</v>
      </c>
      <c r="I15">
        <f>H15</f>
        <v>4.7063869815508388E-3</v>
      </c>
    </row>
    <row r="16" spans="1:13" x14ac:dyDescent="0.2">
      <c r="A16">
        <v>15</v>
      </c>
      <c r="B16" s="7" t="s">
        <v>64</v>
      </c>
      <c r="C16" t="s">
        <v>65</v>
      </c>
      <c r="D16" t="s">
        <v>35</v>
      </c>
      <c r="E16">
        <v>208531.43</v>
      </c>
      <c r="F16">
        <v>92160</v>
      </c>
      <c r="G16">
        <v>2</v>
      </c>
      <c r="H16">
        <f>G16/(F16/E16)</f>
        <v>4.5254216579861106</v>
      </c>
      <c r="I16">
        <f>H16</f>
        <v>4.5254216579861106</v>
      </c>
    </row>
    <row r="17" spans="1:9" x14ac:dyDescent="0.2">
      <c r="A17">
        <v>16</v>
      </c>
      <c r="B17" s="7" t="s">
        <v>66</v>
      </c>
      <c r="C17" t="s">
        <v>67</v>
      </c>
      <c r="D17" t="s">
        <v>21</v>
      </c>
      <c r="E17">
        <v>144878.29999999999</v>
      </c>
      <c r="F17">
        <v>360000</v>
      </c>
      <c r="G17">
        <v>2</v>
      </c>
      <c r="H17">
        <f>G17/(F17/E17)</f>
        <v>0.80487944444444437</v>
      </c>
      <c r="I17">
        <f>H17</f>
        <v>0.80487944444444437</v>
      </c>
    </row>
    <row r="18" spans="1:9" x14ac:dyDescent="0.2">
      <c r="A18">
        <v>17</v>
      </c>
      <c r="B18" s="7" t="s">
        <v>68</v>
      </c>
      <c r="C18" t="s">
        <v>69</v>
      </c>
      <c r="D18" t="s">
        <v>6</v>
      </c>
      <c r="E18">
        <v>97956.54</v>
      </c>
      <c r="F18">
        <v>17308800</v>
      </c>
      <c r="G18">
        <v>1</v>
      </c>
      <c r="H18">
        <f>G18/(F18/E18)</f>
        <v>5.6593490016638931E-3</v>
      </c>
      <c r="I18">
        <f>H18</f>
        <v>5.6593490016638931E-3</v>
      </c>
    </row>
    <row r="19" spans="1:9" x14ac:dyDescent="0.2">
      <c r="A19">
        <v>18</v>
      </c>
      <c r="B19" s="7" t="s">
        <v>70</v>
      </c>
      <c r="C19" t="s">
        <v>71</v>
      </c>
      <c r="D19" t="s">
        <v>10</v>
      </c>
      <c r="E19">
        <v>74638.179999999993</v>
      </c>
      <c r="F19">
        <v>4903200</v>
      </c>
      <c r="G19">
        <v>1</v>
      </c>
      <c r="H19">
        <f>G19/(F19/E19)</f>
        <v>1.5222340512318484E-2</v>
      </c>
      <c r="I19">
        <f>MIN(H19,H20)</f>
        <v>1.5222340512318484E-2</v>
      </c>
    </row>
    <row r="20" spans="1:9" x14ac:dyDescent="0.2">
      <c r="A20">
        <v>19</v>
      </c>
      <c r="B20" s="7" t="s">
        <v>72</v>
      </c>
      <c r="C20" t="s">
        <v>71</v>
      </c>
      <c r="D20" t="s">
        <v>11</v>
      </c>
      <c r="E20">
        <v>97956.54</v>
      </c>
      <c r="F20">
        <v>2451600</v>
      </c>
      <c r="G20">
        <v>1</v>
      </c>
      <c r="H20">
        <f>G20/(F20/E20)</f>
        <v>3.9956167400881051E-2</v>
      </c>
    </row>
    <row r="21" spans="1:9" x14ac:dyDescent="0.2">
      <c r="A21">
        <v>20</v>
      </c>
      <c r="B21" s="7" t="s">
        <v>73</v>
      </c>
      <c r="C21" t="s">
        <v>74</v>
      </c>
      <c r="D21" t="s">
        <v>19</v>
      </c>
      <c r="E21">
        <v>71940.56</v>
      </c>
      <c r="F21">
        <v>360000</v>
      </c>
      <c r="G21">
        <v>1</v>
      </c>
      <c r="H21">
        <f>G21/(F21/E21)</f>
        <v>0.1998348888888889</v>
      </c>
      <c r="I21">
        <f>H21</f>
        <v>0.1998348888888889</v>
      </c>
    </row>
    <row r="22" spans="1:9" x14ac:dyDescent="0.2">
      <c r="A22">
        <v>21</v>
      </c>
      <c r="B22" s="7" t="s">
        <v>75</v>
      </c>
      <c r="C22" t="s">
        <v>76</v>
      </c>
      <c r="D22" t="s">
        <v>41</v>
      </c>
      <c r="E22">
        <v>70581.8</v>
      </c>
      <c r="F22">
        <v>10800000</v>
      </c>
      <c r="G22">
        <v>1</v>
      </c>
      <c r="H22">
        <f>G22/(F22/E22)</f>
        <v>6.5353518518518512E-3</v>
      </c>
      <c r="I22">
        <f>H22</f>
        <v>6.5353518518518512E-3</v>
      </c>
    </row>
    <row r="23" spans="1:9" x14ac:dyDescent="0.2">
      <c r="A23">
        <v>22</v>
      </c>
      <c r="B23" s="7" t="s">
        <v>77</v>
      </c>
      <c r="C23" t="s">
        <v>78</v>
      </c>
      <c r="D23" t="s">
        <v>7</v>
      </c>
      <c r="E23">
        <v>86347.98</v>
      </c>
      <c r="F23">
        <v>7956000</v>
      </c>
      <c r="G23">
        <v>1</v>
      </c>
      <c r="H23">
        <f>G23/(F23/E23)</f>
        <v>1.0853190045248868E-2</v>
      </c>
      <c r="I23">
        <f>MIN(H23,H24)</f>
        <v>1.0845633484162896E-2</v>
      </c>
    </row>
    <row r="24" spans="1:9" x14ac:dyDescent="0.2">
      <c r="A24">
        <v>23</v>
      </c>
      <c r="B24" s="7" t="s">
        <v>79</v>
      </c>
      <c r="C24" t="s">
        <v>78</v>
      </c>
      <c r="D24" t="s">
        <v>8</v>
      </c>
      <c r="E24">
        <v>86287.86</v>
      </c>
      <c r="F24">
        <v>7956000</v>
      </c>
      <c r="G24">
        <v>1</v>
      </c>
      <c r="H24">
        <f>G24/(F24/E24)</f>
        <v>1.0845633484162896E-2</v>
      </c>
    </row>
    <row r="25" spans="1:9" x14ac:dyDescent="0.2">
      <c r="A25">
        <v>24</v>
      </c>
      <c r="B25" s="7" t="s">
        <v>80</v>
      </c>
      <c r="C25" t="s">
        <v>81</v>
      </c>
      <c r="D25" t="s">
        <v>9</v>
      </c>
      <c r="E25">
        <v>71940.56</v>
      </c>
      <c r="F25">
        <v>360000</v>
      </c>
      <c r="G25">
        <v>1</v>
      </c>
      <c r="H25">
        <f>G25/(F25/E25)</f>
        <v>0.1998348888888889</v>
      </c>
      <c r="I25">
        <f>H25</f>
        <v>0.1998348888888889</v>
      </c>
    </row>
    <row r="26" spans="1:9" x14ac:dyDescent="0.2">
      <c r="I26" s="15">
        <f>SUM(I2:I25)</f>
        <v>7.3366163702944487</v>
      </c>
    </row>
    <row r="31" spans="1:9" x14ac:dyDescent="0.2">
      <c r="G31" s="13"/>
    </row>
  </sheetData>
  <sortState xmlns:xlrd2="http://schemas.microsoft.com/office/spreadsheetml/2017/richdata2" ref="A2:I25">
    <sortCondition ref="A2:A25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5062-989D-3641-AD3C-DB19EBF4FAB7}">
  <dimension ref="A1:M20"/>
  <sheetViews>
    <sheetView workbookViewId="0">
      <selection activeCell="L2" sqref="L2"/>
    </sheetView>
  </sheetViews>
  <sheetFormatPr baseColWidth="10" defaultRowHeight="16" x14ac:dyDescent="0.2"/>
  <cols>
    <col min="1" max="1" width="6.33203125" customWidth="1"/>
    <col min="2" max="2" width="17.1640625" customWidth="1"/>
    <col min="3" max="3" width="57.5" customWidth="1"/>
    <col min="4" max="4" width="10.83203125" customWidth="1"/>
    <col min="5" max="5" width="11.1640625" customWidth="1"/>
    <col min="6" max="6" width="9.5" customWidth="1"/>
    <col min="7" max="7" width="4.33203125" customWidth="1"/>
    <col min="10" max="10" width="20.33203125" customWidth="1"/>
    <col min="11" max="11" width="22" customWidth="1"/>
    <col min="12" max="12" width="9.6640625" customWidth="1"/>
    <col min="13" max="13" width="18.1640625" customWidth="1"/>
  </cols>
  <sheetData>
    <row r="1" spans="1:13" s="2" customFormat="1" x14ac:dyDescent="0.2">
      <c r="A1" s="2" t="s">
        <v>115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109</v>
      </c>
      <c r="H1" s="2" t="s">
        <v>111</v>
      </c>
      <c r="I1" s="2" t="s">
        <v>113</v>
      </c>
      <c r="K1" s="2" t="s">
        <v>108</v>
      </c>
      <c r="L1" s="2">
        <v>2</v>
      </c>
      <c r="M1" s="2" t="s">
        <v>110</v>
      </c>
    </row>
    <row r="2" spans="1:13" x14ac:dyDescent="0.2">
      <c r="A2">
        <v>1</v>
      </c>
      <c r="B2" s="5" t="s">
        <v>46</v>
      </c>
      <c r="C2" s="1" t="s">
        <v>2</v>
      </c>
      <c r="D2" s="1" t="s">
        <v>24</v>
      </c>
      <c r="E2">
        <v>105008.67</v>
      </c>
      <c r="F2">
        <v>648000</v>
      </c>
      <c r="G2">
        <v>1</v>
      </c>
      <c r="H2">
        <f t="shared" ref="H2:H19" si="0">G2/(F2/E2)</f>
        <v>0.16205041666666667</v>
      </c>
      <c r="I2">
        <f>MIN(H2,H3)</f>
        <v>0.16205041666666667</v>
      </c>
      <c r="K2" s="2" t="s">
        <v>112</v>
      </c>
      <c r="L2" s="4">
        <f>L1/SUM(I2:I19)</f>
        <v>1.0101028987511038</v>
      </c>
      <c r="M2" s="2" t="s">
        <v>114</v>
      </c>
    </row>
    <row r="3" spans="1:13" x14ac:dyDescent="0.2">
      <c r="A3">
        <v>2</v>
      </c>
      <c r="B3" s="5" t="s">
        <v>47</v>
      </c>
      <c r="C3" s="1" t="s">
        <v>2</v>
      </c>
      <c r="D3" s="1" t="s">
        <v>25</v>
      </c>
      <c r="E3">
        <v>279973.38</v>
      </c>
      <c r="F3">
        <v>648000</v>
      </c>
      <c r="G3">
        <v>1</v>
      </c>
      <c r="H3">
        <f t="shared" si="0"/>
        <v>0.43205768518518523</v>
      </c>
      <c r="K3" s="2" t="s">
        <v>124</v>
      </c>
      <c r="L3" s="2" t="s">
        <v>127</v>
      </c>
      <c r="M3" s="2"/>
    </row>
    <row r="4" spans="1:13" x14ac:dyDescent="0.2">
      <c r="A4">
        <v>3</v>
      </c>
      <c r="B4" s="5" t="s">
        <v>45</v>
      </c>
      <c r="C4" s="1" t="s">
        <v>44</v>
      </c>
      <c r="D4" s="1" t="s">
        <v>36</v>
      </c>
      <c r="E4">
        <v>98925.94</v>
      </c>
      <c r="F4">
        <v>19908000</v>
      </c>
      <c r="G4">
        <v>1</v>
      </c>
      <c r="H4">
        <f t="shared" si="0"/>
        <v>4.9691551135222023E-3</v>
      </c>
      <c r="I4">
        <f>H4</f>
        <v>4.9691551135222023E-3</v>
      </c>
      <c r="K4" s="2" t="s">
        <v>134</v>
      </c>
      <c r="L4" s="2" t="s">
        <v>128</v>
      </c>
    </row>
    <row r="5" spans="1:13" x14ac:dyDescent="0.2">
      <c r="A5">
        <v>4</v>
      </c>
      <c r="B5" s="5" t="s">
        <v>0</v>
      </c>
      <c r="C5" s="1" t="s">
        <v>3</v>
      </c>
      <c r="D5" s="1" t="s">
        <v>34</v>
      </c>
      <c r="E5">
        <v>143220.76</v>
      </c>
      <c r="F5">
        <v>892800</v>
      </c>
      <c r="G5">
        <v>1</v>
      </c>
      <c r="H5">
        <f t="shared" si="0"/>
        <v>0.16041751792114697</v>
      </c>
      <c r="I5">
        <f>H5</f>
        <v>0.16041751792114697</v>
      </c>
      <c r="K5" s="2" t="s">
        <v>136</v>
      </c>
    </row>
    <row r="6" spans="1:13" x14ac:dyDescent="0.2">
      <c r="A6">
        <v>5</v>
      </c>
      <c r="B6" s="6" t="s">
        <v>48</v>
      </c>
      <c r="C6" t="s">
        <v>49</v>
      </c>
      <c r="D6" t="s">
        <v>20</v>
      </c>
      <c r="E6">
        <v>63716</v>
      </c>
      <c r="F6">
        <v>146160</v>
      </c>
      <c r="G6">
        <v>1</v>
      </c>
      <c r="H6">
        <f t="shared" si="0"/>
        <v>0.43593322386425831</v>
      </c>
      <c r="I6">
        <f>H6</f>
        <v>0.43593322386425831</v>
      </c>
      <c r="K6" s="2" t="s">
        <v>135</v>
      </c>
      <c r="L6" s="14" t="s">
        <v>130</v>
      </c>
    </row>
    <row r="7" spans="1:13" x14ac:dyDescent="0.2">
      <c r="A7">
        <v>6</v>
      </c>
      <c r="B7" s="6" t="s">
        <v>50</v>
      </c>
      <c r="C7" t="s">
        <v>51</v>
      </c>
      <c r="D7" t="s">
        <v>43</v>
      </c>
      <c r="E7">
        <v>53603.82</v>
      </c>
      <c r="F7">
        <v>5256000</v>
      </c>
      <c r="G7">
        <v>1</v>
      </c>
      <c r="H7">
        <f t="shared" si="0"/>
        <v>1.0198595890410958E-2</v>
      </c>
      <c r="I7">
        <f>H7</f>
        <v>1.0198595890410958E-2</v>
      </c>
    </row>
    <row r="8" spans="1:13" x14ac:dyDescent="0.2">
      <c r="A8">
        <v>7</v>
      </c>
      <c r="B8" s="6" t="s">
        <v>52</v>
      </c>
      <c r="C8" t="s">
        <v>53</v>
      </c>
      <c r="D8" t="s">
        <v>22</v>
      </c>
      <c r="E8">
        <v>144169.48000000001</v>
      </c>
      <c r="F8">
        <v>1008000</v>
      </c>
      <c r="G8">
        <v>2</v>
      </c>
      <c r="H8">
        <f t="shared" si="0"/>
        <v>0.28605055555555559</v>
      </c>
      <c r="I8">
        <f>MIN(H8,H9)</f>
        <v>0.28427746031746032</v>
      </c>
    </row>
    <row r="9" spans="1:13" x14ac:dyDescent="0.2">
      <c r="A9">
        <v>8</v>
      </c>
      <c r="B9" s="6" t="s">
        <v>54</v>
      </c>
      <c r="C9" t="s">
        <v>53</v>
      </c>
      <c r="D9" t="s">
        <v>23</v>
      </c>
      <c r="E9">
        <v>143275.84</v>
      </c>
      <c r="F9">
        <v>1008000</v>
      </c>
      <c r="G9">
        <v>2</v>
      </c>
      <c r="H9">
        <f t="shared" si="0"/>
        <v>0.28427746031746032</v>
      </c>
    </row>
    <row r="10" spans="1:13" x14ac:dyDescent="0.2">
      <c r="A10">
        <v>9</v>
      </c>
      <c r="B10" s="6" t="s">
        <v>55</v>
      </c>
      <c r="C10" t="s">
        <v>56</v>
      </c>
      <c r="D10" t="s">
        <v>37</v>
      </c>
      <c r="E10">
        <v>41975.39</v>
      </c>
      <c r="F10">
        <v>9478800</v>
      </c>
      <c r="G10">
        <v>2</v>
      </c>
      <c r="H10">
        <f t="shared" si="0"/>
        <v>8.8566886103726202E-3</v>
      </c>
      <c r="I10">
        <f>H10</f>
        <v>8.8566886103726202E-3</v>
      </c>
    </row>
    <row r="11" spans="1:13" x14ac:dyDescent="0.2">
      <c r="A11">
        <v>10</v>
      </c>
      <c r="B11" s="6" t="s">
        <v>57</v>
      </c>
      <c r="C11" t="s">
        <v>58</v>
      </c>
      <c r="D11" t="s">
        <v>38</v>
      </c>
      <c r="E11">
        <v>104729.04</v>
      </c>
      <c r="F11">
        <v>46080000</v>
      </c>
      <c r="G11">
        <v>2</v>
      </c>
      <c r="H11">
        <f t="shared" si="0"/>
        <v>4.5455312500000001E-3</v>
      </c>
      <c r="I11">
        <f>MIN(H11,H12,H13)</f>
        <v>3.8259947916666668E-3</v>
      </c>
    </row>
    <row r="12" spans="1:13" x14ac:dyDescent="0.2">
      <c r="A12">
        <v>11</v>
      </c>
      <c r="B12" s="6" t="s">
        <v>59</v>
      </c>
      <c r="C12" t="s">
        <v>58</v>
      </c>
      <c r="D12" t="s">
        <v>39</v>
      </c>
      <c r="E12">
        <v>22037.73</v>
      </c>
      <c r="F12">
        <v>11520000</v>
      </c>
      <c r="G12">
        <v>2</v>
      </c>
      <c r="H12">
        <f t="shared" si="0"/>
        <v>3.8259947916666668E-3</v>
      </c>
    </row>
    <row r="13" spans="1:13" x14ac:dyDescent="0.2">
      <c r="A13">
        <v>12</v>
      </c>
      <c r="B13" s="6" t="s">
        <v>60</v>
      </c>
      <c r="C13" t="s">
        <v>58</v>
      </c>
      <c r="D13" t="s">
        <v>40</v>
      </c>
      <c r="E13">
        <v>25499.24</v>
      </c>
      <c r="F13">
        <v>11520000</v>
      </c>
      <c r="G13">
        <v>2</v>
      </c>
      <c r="H13">
        <f t="shared" si="0"/>
        <v>4.4269513888888891E-3</v>
      </c>
    </row>
    <row r="14" spans="1:13" x14ac:dyDescent="0.2">
      <c r="A14">
        <v>13</v>
      </c>
      <c r="B14" s="6" t="s">
        <v>61</v>
      </c>
      <c r="C14" t="s">
        <v>62</v>
      </c>
      <c r="D14" t="s">
        <v>18</v>
      </c>
      <c r="E14">
        <v>46779.96</v>
      </c>
      <c r="F14">
        <v>189720</v>
      </c>
      <c r="G14">
        <v>2</v>
      </c>
      <c r="H14">
        <f t="shared" si="0"/>
        <v>0.49314737507906387</v>
      </c>
      <c r="I14">
        <f>H14</f>
        <v>0.49314737507906387</v>
      </c>
    </row>
    <row r="15" spans="1:13" x14ac:dyDescent="0.2">
      <c r="A15">
        <v>14</v>
      </c>
      <c r="B15" s="6" t="s">
        <v>1</v>
      </c>
      <c r="C15" t="s">
        <v>63</v>
      </c>
      <c r="D15" t="s">
        <v>42</v>
      </c>
      <c r="E15">
        <v>217141.4</v>
      </c>
      <c r="F15">
        <v>46137600</v>
      </c>
      <c r="G15">
        <v>1</v>
      </c>
      <c r="H15">
        <f t="shared" si="0"/>
        <v>4.7063869815508388E-3</v>
      </c>
      <c r="I15">
        <f>H15</f>
        <v>4.7063869815508388E-3</v>
      </c>
    </row>
    <row r="16" spans="1:13" x14ac:dyDescent="0.2">
      <c r="A16">
        <v>15</v>
      </c>
      <c r="B16" s="8" t="s">
        <v>82</v>
      </c>
      <c r="C16" t="s">
        <v>83</v>
      </c>
      <c r="D16" t="s">
        <v>26</v>
      </c>
      <c r="E16">
        <v>137591.48000000001</v>
      </c>
      <c r="F16">
        <v>23040000</v>
      </c>
      <c r="G16">
        <v>2</v>
      </c>
      <c r="H16">
        <f t="shared" si="0"/>
        <v>1.1943704861111112E-2</v>
      </c>
      <c r="I16">
        <f>MIN(H16,H17,H18)</f>
        <v>1.1943704861111112E-2</v>
      </c>
    </row>
    <row r="17" spans="1:9" x14ac:dyDescent="0.2">
      <c r="A17">
        <v>16</v>
      </c>
      <c r="B17" s="8" t="s">
        <v>84</v>
      </c>
      <c r="C17" t="s">
        <v>83</v>
      </c>
      <c r="D17" t="s">
        <v>27</v>
      </c>
      <c r="E17">
        <v>140186.32</v>
      </c>
      <c r="F17">
        <v>23040000</v>
      </c>
      <c r="G17">
        <v>2</v>
      </c>
      <c r="H17">
        <f t="shared" si="0"/>
        <v>1.2168951388888891E-2</v>
      </c>
    </row>
    <row r="18" spans="1:9" x14ac:dyDescent="0.2">
      <c r="A18">
        <v>17</v>
      </c>
      <c r="B18" s="8" t="s">
        <v>85</v>
      </c>
      <c r="C18" t="s">
        <v>83</v>
      </c>
      <c r="D18" t="s">
        <v>28</v>
      </c>
      <c r="E18">
        <v>139676.35999999999</v>
      </c>
      <c r="F18">
        <v>23040000</v>
      </c>
      <c r="G18">
        <v>2</v>
      </c>
      <c r="H18">
        <f t="shared" si="0"/>
        <v>1.2124684027777777E-2</v>
      </c>
    </row>
    <row r="19" spans="1:9" x14ac:dyDescent="0.2">
      <c r="A19">
        <v>18</v>
      </c>
      <c r="B19" s="8" t="s">
        <v>86</v>
      </c>
      <c r="C19" t="s">
        <v>87</v>
      </c>
      <c r="D19" t="s">
        <v>29</v>
      </c>
      <c r="E19">
        <v>71940.56</v>
      </c>
      <c r="F19">
        <v>360000</v>
      </c>
      <c r="G19">
        <v>2</v>
      </c>
      <c r="H19">
        <f t="shared" si="0"/>
        <v>0.39966977777777779</v>
      </c>
      <c r="I19">
        <f>H19</f>
        <v>0.39966977777777779</v>
      </c>
    </row>
    <row r="20" spans="1:9" x14ac:dyDescent="0.2">
      <c r="I20" s="15">
        <f>SUM(I2:I19)</f>
        <v>1.9799962978750083</v>
      </c>
    </row>
  </sheetData>
  <sortState xmlns:xlrd2="http://schemas.microsoft.com/office/spreadsheetml/2017/richdata2" ref="A2:I19">
    <sortCondition ref="A2: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0F31-1C87-AC4B-8C41-8416007DC87F}">
  <dimension ref="A1:M14"/>
  <sheetViews>
    <sheetView tabSelected="1" workbookViewId="0">
      <selection activeCell="F20" sqref="F20"/>
    </sheetView>
  </sheetViews>
  <sheetFormatPr baseColWidth="10" defaultRowHeight="16" x14ac:dyDescent="0.2"/>
  <cols>
    <col min="1" max="1" width="5.33203125" customWidth="1"/>
    <col min="2" max="2" width="21.5" customWidth="1"/>
    <col min="3" max="3" width="56.83203125" customWidth="1"/>
    <col min="4" max="4" width="10.83203125" customWidth="1"/>
    <col min="5" max="5" width="11.1640625" customWidth="1"/>
    <col min="6" max="6" width="9" customWidth="1"/>
    <col min="7" max="7" width="4.1640625" customWidth="1"/>
    <col min="10" max="10" width="22.5" customWidth="1"/>
    <col min="11" max="11" width="22.83203125" customWidth="1"/>
    <col min="12" max="12" width="8" customWidth="1"/>
    <col min="13" max="13" width="17.1640625" customWidth="1"/>
  </cols>
  <sheetData>
    <row r="1" spans="1:13" s="2" customFormat="1" x14ac:dyDescent="0.2">
      <c r="A1" s="2" t="s">
        <v>115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109</v>
      </c>
      <c r="H1" s="2" t="s">
        <v>111</v>
      </c>
      <c r="I1" s="2" t="s">
        <v>113</v>
      </c>
      <c r="K1" s="3" t="s">
        <v>108</v>
      </c>
      <c r="L1" s="2">
        <v>1</v>
      </c>
      <c r="M1" s="2" t="s">
        <v>110</v>
      </c>
    </row>
    <row r="2" spans="1:13" x14ac:dyDescent="0.2">
      <c r="A2">
        <v>1</v>
      </c>
      <c r="B2" s="9" t="s">
        <v>88</v>
      </c>
      <c r="C2" t="s">
        <v>89</v>
      </c>
      <c r="D2" t="s">
        <v>13</v>
      </c>
      <c r="E2">
        <v>53896.92</v>
      </c>
      <c r="F2">
        <v>360000</v>
      </c>
      <c r="G2">
        <v>1</v>
      </c>
      <c r="H2">
        <f t="shared" ref="H2:H13" si="0">G2/(F2/E2)</f>
        <v>0.14971366666666666</v>
      </c>
      <c r="I2">
        <f>MIN(H2,H3)</f>
        <v>0.14971366666666666</v>
      </c>
      <c r="K2" s="2" t="s">
        <v>112</v>
      </c>
      <c r="L2" s="4">
        <f>L1/SUM(I2:I11)</f>
        <v>0.1803792287669797</v>
      </c>
      <c r="M2" s="2" t="s">
        <v>114</v>
      </c>
    </row>
    <row r="3" spans="1:13" x14ac:dyDescent="0.2">
      <c r="A3">
        <v>2</v>
      </c>
      <c r="B3" s="9" t="s">
        <v>90</v>
      </c>
      <c r="C3" t="s">
        <v>89</v>
      </c>
      <c r="D3" t="s">
        <v>14</v>
      </c>
      <c r="E3">
        <v>56405.5</v>
      </c>
      <c r="F3">
        <v>360000</v>
      </c>
      <c r="G3">
        <v>1</v>
      </c>
      <c r="H3">
        <f t="shared" si="0"/>
        <v>0.15668194444444444</v>
      </c>
      <c r="K3" s="2" t="s">
        <v>124</v>
      </c>
      <c r="L3" s="2" t="s">
        <v>126</v>
      </c>
      <c r="M3" s="2"/>
    </row>
    <row r="4" spans="1:13" x14ac:dyDescent="0.2">
      <c r="A4">
        <v>3</v>
      </c>
      <c r="B4" s="9" t="s">
        <v>4</v>
      </c>
      <c r="C4" t="s">
        <v>5</v>
      </c>
      <c r="D4" t="s">
        <v>12</v>
      </c>
      <c r="E4">
        <v>91961.2</v>
      </c>
      <c r="F4">
        <v>31680.000000000004</v>
      </c>
      <c r="G4">
        <v>1</v>
      </c>
      <c r="H4">
        <f t="shared" si="0"/>
        <v>2.902815656565656</v>
      </c>
      <c r="I4">
        <f>H4</f>
        <v>2.902815656565656</v>
      </c>
      <c r="K4" s="2" t="s">
        <v>134</v>
      </c>
      <c r="L4" s="2" t="s">
        <v>128</v>
      </c>
    </row>
    <row r="5" spans="1:13" x14ac:dyDescent="0.2">
      <c r="A5">
        <v>4</v>
      </c>
      <c r="B5" s="9" t="s">
        <v>100</v>
      </c>
      <c r="C5" t="s">
        <v>101</v>
      </c>
      <c r="D5" t="s">
        <v>32</v>
      </c>
      <c r="E5">
        <v>236805.6</v>
      </c>
      <c r="F5">
        <v>170640</v>
      </c>
      <c r="G5">
        <v>1</v>
      </c>
      <c r="H5">
        <f t="shared" si="0"/>
        <v>1.3877496483825598</v>
      </c>
      <c r="I5">
        <f>MIN(H5,H6)</f>
        <v>1.3283445850914206</v>
      </c>
      <c r="K5" s="2" t="s">
        <v>136</v>
      </c>
    </row>
    <row r="6" spans="1:13" x14ac:dyDescent="0.2">
      <c r="A6">
        <v>5</v>
      </c>
      <c r="B6" s="9" t="s">
        <v>102</v>
      </c>
      <c r="C6" t="s">
        <v>101</v>
      </c>
      <c r="D6" t="s">
        <v>33</v>
      </c>
      <c r="E6">
        <v>226668.72</v>
      </c>
      <c r="F6">
        <v>170640</v>
      </c>
      <c r="G6">
        <v>1</v>
      </c>
      <c r="H6">
        <f t="shared" si="0"/>
        <v>1.3283445850914206</v>
      </c>
      <c r="K6" s="2" t="s">
        <v>135</v>
      </c>
      <c r="L6" s="14" t="s">
        <v>131</v>
      </c>
    </row>
    <row r="7" spans="1:13" x14ac:dyDescent="0.2">
      <c r="A7">
        <v>6</v>
      </c>
      <c r="B7" s="9" t="s">
        <v>91</v>
      </c>
      <c r="C7" t="s">
        <v>92</v>
      </c>
      <c r="D7" t="s">
        <v>15</v>
      </c>
      <c r="E7">
        <v>67564.320000000007</v>
      </c>
      <c r="F7">
        <v>2296800</v>
      </c>
      <c r="G7">
        <v>1</v>
      </c>
      <c r="H7">
        <f t="shared" si="0"/>
        <v>2.9416718913270641E-2</v>
      </c>
      <c r="I7">
        <f>MIN(H7,H8)</f>
        <v>2.9416718913270641E-2</v>
      </c>
    </row>
    <row r="8" spans="1:13" x14ac:dyDescent="0.2">
      <c r="A8">
        <v>7</v>
      </c>
      <c r="B8" s="9" t="s">
        <v>93</v>
      </c>
      <c r="C8" t="s">
        <v>92</v>
      </c>
      <c r="D8" t="s">
        <v>16</v>
      </c>
      <c r="E8">
        <v>68153.600000000006</v>
      </c>
      <c r="F8">
        <v>2296800</v>
      </c>
      <c r="G8">
        <v>1</v>
      </c>
      <c r="H8">
        <f t="shared" si="0"/>
        <v>2.9673284569836294E-2</v>
      </c>
      <c r="K8" s="2" t="s">
        <v>138</v>
      </c>
    </row>
    <row r="9" spans="1:13" x14ac:dyDescent="0.2">
      <c r="A9">
        <v>8</v>
      </c>
      <c r="B9" s="9" t="s">
        <v>94</v>
      </c>
      <c r="C9" t="s">
        <v>95</v>
      </c>
      <c r="D9" t="s">
        <v>17</v>
      </c>
      <c r="E9">
        <v>71940.56</v>
      </c>
      <c r="F9">
        <v>360000</v>
      </c>
      <c r="G9">
        <v>1</v>
      </c>
      <c r="H9">
        <f t="shared" si="0"/>
        <v>0.1998348888888889</v>
      </c>
      <c r="I9">
        <f>H9</f>
        <v>0.1998348888888889</v>
      </c>
      <c r="K9" s="2" t="s">
        <v>137</v>
      </c>
    </row>
    <row r="10" spans="1:13" x14ac:dyDescent="0.2">
      <c r="A10">
        <v>9</v>
      </c>
      <c r="B10" s="9" t="s">
        <v>98</v>
      </c>
      <c r="C10" t="s">
        <v>99</v>
      </c>
      <c r="D10" t="s">
        <v>30</v>
      </c>
      <c r="E10">
        <v>71940.56</v>
      </c>
      <c r="F10">
        <v>360000</v>
      </c>
      <c r="G10">
        <v>1</v>
      </c>
      <c r="H10">
        <f t="shared" si="0"/>
        <v>0.1998348888888889</v>
      </c>
      <c r="I10">
        <f>H10</f>
        <v>0.1998348888888889</v>
      </c>
    </row>
    <row r="11" spans="1:13" x14ac:dyDescent="0.2">
      <c r="A11">
        <v>10</v>
      </c>
      <c r="B11" s="9" t="s">
        <v>96</v>
      </c>
      <c r="C11" t="s">
        <v>97</v>
      </c>
      <c r="D11" t="s">
        <v>31</v>
      </c>
      <c r="E11">
        <v>132104.73000000001</v>
      </c>
      <c r="F11">
        <v>360000</v>
      </c>
      <c r="G11">
        <v>2</v>
      </c>
      <c r="H11">
        <f t="shared" si="0"/>
        <v>0.73391516666666667</v>
      </c>
      <c r="I11">
        <f>H11</f>
        <v>0.73391516666666667</v>
      </c>
      <c r="K11" s="2" t="s">
        <v>139</v>
      </c>
    </row>
    <row r="12" spans="1:13" x14ac:dyDescent="0.2">
      <c r="K12" s="3" t="s">
        <v>108</v>
      </c>
      <c r="L12" s="2">
        <v>2</v>
      </c>
      <c r="M12" s="2" t="s">
        <v>110</v>
      </c>
    </row>
    <row r="13" spans="1:13" x14ac:dyDescent="0.2">
      <c r="A13">
        <v>11</v>
      </c>
      <c r="B13" t="s">
        <v>141</v>
      </c>
      <c r="C13" t="s">
        <v>132</v>
      </c>
      <c r="D13" t="s">
        <v>133</v>
      </c>
      <c r="E13">
        <v>546209.09</v>
      </c>
      <c r="F13">
        <v>4212000</v>
      </c>
      <c r="G13">
        <v>1</v>
      </c>
      <c r="H13">
        <f t="shared" si="0"/>
        <v>0.12967927113010447</v>
      </c>
      <c r="I13">
        <f>-H13</f>
        <v>-0.12967927113010447</v>
      </c>
      <c r="K13" s="2" t="s">
        <v>112</v>
      </c>
      <c r="L13" s="4">
        <f>L12/(SUM(I2:I13))</f>
        <v>0.36939924025221077</v>
      </c>
      <c r="M13" s="2" t="s">
        <v>114</v>
      </c>
    </row>
    <row r="14" spans="1:13" x14ac:dyDescent="0.2">
      <c r="I14" s="15">
        <f>SUM(I2:I13)</f>
        <v>5.4141963005513531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1. Glycolysis+mixed acid</vt:lpstr>
      <vt:lpstr>2. Glycolysis+lactate</vt:lpstr>
      <vt:lpstr>3. Arg catabolism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cp:lastPrinted>2018-10-18T16:50:26Z</cp:lastPrinted>
  <dcterms:created xsi:type="dcterms:W3CDTF">2018-10-18T13:43:41Z</dcterms:created>
  <dcterms:modified xsi:type="dcterms:W3CDTF">2019-04-08T09:07:11Z</dcterms:modified>
</cp:coreProperties>
</file>