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yu/Documents/GitHub/pcLactis/Data/"/>
    </mc:Choice>
  </mc:AlternateContent>
  <xr:revisionPtr revIDLastSave="0" documentId="13_ncr:1_{D48AA8BE-A7D4-B147-B49B-11852C99260A}" xr6:coauthVersionLast="45" xr6:coauthVersionMax="45" xr10:uidLastSave="{00000000-0000-0000-0000-000000000000}"/>
  <bookViews>
    <workbookView xWindow="4940" yWindow="2520" windowWidth="27400" windowHeight="16940" xr2:uid="{B0C24E5C-2384-1D44-AABB-E054366E1B00}"/>
  </bookViews>
  <sheets>
    <sheet name="Sheet1" sheetId="1" r:id="rId1"/>
    <sheet name="previo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1" l="1"/>
  <c r="B20" i="1"/>
  <c r="B22" i="1"/>
  <c r="B26" i="1"/>
  <c r="B25" i="1"/>
  <c r="B26" i="2"/>
  <c r="B25" i="2"/>
  <c r="B24" i="2"/>
  <c r="B23" i="2"/>
  <c r="B22" i="2"/>
  <c r="B21" i="2"/>
  <c r="B20" i="2"/>
  <c r="B19" i="2"/>
  <c r="B18" i="2"/>
  <c r="B17" i="2"/>
  <c r="B16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4" i="1" l="1"/>
  <c r="B3" i="1"/>
  <c r="B7" i="1" l="1"/>
  <c r="B10" i="1" l="1"/>
  <c r="B9" i="1"/>
  <c r="B8" i="1"/>
  <c r="B2" i="1"/>
  <c r="B11" i="1"/>
  <c r="B24" i="1"/>
  <c r="B23" i="1"/>
  <c r="B14" i="1"/>
  <c r="B13" i="1"/>
  <c r="B12" i="1"/>
  <c r="B19" i="1" l="1"/>
  <c r="B18" i="1"/>
  <c r="B17" i="1"/>
  <c r="B16" i="1"/>
  <c r="B6" i="1"/>
  <c r="B5" i="1"/>
</calcChain>
</file>

<file path=xl/sharedStrings.xml><?xml version="1.0" encoding="utf-8"?>
<sst xmlns="http://schemas.openxmlformats.org/spreadsheetml/2006/main" count="246" uniqueCount="80">
  <si>
    <t>Source</t>
  </si>
  <si>
    <t>Enzyme</t>
  </si>
  <si>
    <t>M_PFK_Enzyme_c</t>
  </si>
  <si>
    <t>M_GAPD_1_fwd_Enzyme_c</t>
  </si>
  <si>
    <t>M_GAPD_2_fwd_Enzyme_c</t>
  </si>
  <si>
    <t>M_ACKr_1_rvs_Enzyme_c</t>
  </si>
  <si>
    <t>M_ACKr_2_rvs_Enzyme_c</t>
  </si>
  <si>
    <t>M_CBMKr_1_rvs_Enzyme_c</t>
  </si>
  <si>
    <t>M_CBMKr_2_rvs_Enzyme_c</t>
  </si>
  <si>
    <t>EC</t>
  </si>
  <si>
    <t>2.7.1.11</t>
  </si>
  <si>
    <t>1.2.1.12</t>
  </si>
  <si>
    <t>2.7.2.1</t>
  </si>
  <si>
    <t>2.7.2.2</t>
  </si>
  <si>
    <t>kcat</t>
  </si>
  <si>
    <t>PMID: 10937934</t>
  </si>
  <si>
    <t>M_ACKr_1_fwd_Enzyme_c</t>
  </si>
  <si>
    <t>M_ACKr_2_fwd_Enzyme_c</t>
  </si>
  <si>
    <t>PMID: 6218377</t>
  </si>
  <si>
    <t>PMID: 24464460</t>
  </si>
  <si>
    <t>Note</t>
  </si>
  <si>
    <t>sa(161 µmol/min/mg)</t>
  </si>
  <si>
    <t>kcat (/s)</t>
  </si>
  <si>
    <t>sa(1400 µmol/min/mg)</t>
  </si>
  <si>
    <t>1.1.1.27</t>
  </si>
  <si>
    <t>PMID: 17595</t>
  </si>
  <si>
    <t>M_LDH_L_1_rvs_Enzyme_c</t>
  </si>
  <si>
    <t>M_LDH_L_2_rvs_Enzyme_c</t>
  </si>
  <si>
    <t>M_LDH_L_3_rvs_Enzyme_c</t>
  </si>
  <si>
    <t>2.3.1.54</t>
  </si>
  <si>
    <t>M_PTAr_fwd_Enzyme_c</t>
  </si>
  <si>
    <t>M_ALCD2x_1_rvs_Enzyme_c</t>
  </si>
  <si>
    <t>M_ALCD2x_2_rvs_Enzyme_c</t>
  </si>
  <si>
    <t>2.3.1.8</t>
  </si>
  <si>
    <t>PMID: 11802544</t>
  </si>
  <si>
    <t>M_PTAr_rvs_Enzyme_c</t>
  </si>
  <si>
    <t>M_PFL_fwd_Enzyme_c</t>
  </si>
  <si>
    <t>1.1.1.1</t>
  </si>
  <si>
    <t>PMID: 22974724</t>
  </si>
  <si>
    <t>M_ARGDI_Enzyme_c</t>
  </si>
  <si>
    <t>M_OCBT_1_rvs_Enzyme_c</t>
  </si>
  <si>
    <t>M_OCBT_2_rvs_Enzyme_c</t>
  </si>
  <si>
    <t>3.5.3.6</t>
  </si>
  <si>
    <t>2.1.3.3</t>
  </si>
  <si>
    <t>from Lactobacillus sanfransiscensis -- sa(38 µmol/min/mg), mw(40000), monomer</t>
  </si>
  <si>
    <t>from Lactobacillus sanfransiscensis -- sa(194 µmol/min/mg), mw(40000), monomer</t>
  </si>
  <si>
    <t>PMID: 4622304</t>
  </si>
  <si>
    <t>from Enterococcus faecalis</t>
  </si>
  <si>
    <t>M_OCBT_1_fwd_Enzyme_c</t>
  </si>
  <si>
    <t>M_OCBT_2_fwd_Enzyme_c</t>
  </si>
  <si>
    <t>from Streptococcus mutans -- PFL[sa(12 µmol/min/mg), mw(180000), homodimer]; PFL-AE[sa(105 µmol/min/mg), mw(40000), monomer]</t>
  </si>
  <si>
    <t>PMID: 7061379; 12930520</t>
  </si>
  <si>
    <t>M_ATPS3r_fwd_Enzyme_c</t>
  </si>
  <si>
    <t>M_ATPS3r_rvs_Enzyme_c</t>
  </si>
  <si>
    <t>7.1.2.2</t>
  </si>
  <si>
    <t>PMID: 3030360</t>
  </si>
  <si>
    <t>sa(75 µmol/min/mg)</t>
  </si>
  <si>
    <t>2.7.1.40</t>
  </si>
  <si>
    <t>PMID: 4214503</t>
  </si>
  <si>
    <t>M_PYK_Enzyme_c</t>
  </si>
  <si>
    <t>PMID: 21605343</t>
  </si>
  <si>
    <t>PMID: 24876384</t>
  </si>
  <si>
    <t>from BRENDA Bacillus sp. (in: Bacteria)</t>
  </si>
  <si>
    <t>M_FBA_fwd_Enzyme_c</t>
  </si>
  <si>
    <t>M_ENO_fwd_Enzyme_c</t>
  </si>
  <si>
    <t>4.1.2.13</t>
  </si>
  <si>
    <t>PMID: 13445192</t>
  </si>
  <si>
    <t>from Streptococcus sanguis -- sa(129 µmol/min/mg), mw(46000)</t>
  </si>
  <si>
    <t>4.2.1.11</t>
  </si>
  <si>
    <t>PMID: 9227132</t>
  </si>
  <si>
    <t>sa(22.4 µmol/min/mg)</t>
  </si>
  <si>
    <t>PMID: 6807956</t>
  </si>
  <si>
    <t>from BRENDA Bacillus cereus (New kcat = 3.3 https://doi.org/10.1111/febs.15337)</t>
  </si>
  <si>
    <t>from Enterococcus faecalis (New kcat = 565 https://doi.org/10.1111/febs.15337)</t>
  </si>
  <si>
    <t>from Lactobacillus buchneri -- sa(59.52 µmol/min/mg), mw(97000) (New kcat = 200 https://doi.org/10.1111/febs.15337)</t>
  </si>
  <si>
    <t>M_ARGORNt7_1_fwd_Enzyme_c</t>
  </si>
  <si>
    <t>M_ARGORNt7_2_fwd_Enzyme_c</t>
  </si>
  <si>
    <t>M_ARGORNt7_1_rvs_Enzyme_c</t>
  </si>
  <si>
    <t>M_ARGORNt7_2_rvs_Enzyme_c</t>
  </si>
  <si>
    <t>https://doi.org/10.1111/febs.15337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</si>
</sst>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ont="1"/>
    <xf numFmtId="0" fontId="0" fillId="0" borderId="0" xfId="0" applyFont="1" applyFill="1"/>
    <xf numFmtId="0" fontId="1" fillId="0" borderId="0" xfId="0" applyFont="1"/>
    <xf numFmtId="0" fontId="2" fillId="0" borderId="0" xfId="1"/>
    <xf numFmtId="0" fontId="2" fillId="0" borderId="0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11/febs.15337" TargetMode="External"/><Relationship Id="rId3" Type="http://schemas.openxmlformats.org/officeDocument/2006/relationships/hyperlink" Target="https://doi.org/10.1111/febs.15337" TargetMode="External"/><Relationship Id="rId7" Type="http://schemas.openxmlformats.org/officeDocument/2006/relationships/hyperlink" Target="https://doi.org/10.1111/febs.15337" TargetMode="External"/><Relationship Id="rId2" Type="http://schemas.openxmlformats.org/officeDocument/2006/relationships/hyperlink" Target="https://doi.org/10.1111/febs.15337" TargetMode="External"/><Relationship Id="rId1" Type="http://schemas.openxmlformats.org/officeDocument/2006/relationships/hyperlink" Target="https://doi.org/10.1111/febs.15337" TargetMode="External"/><Relationship Id="rId6" Type="http://schemas.openxmlformats.org/officeDocument/2006/relationships/hyperlink" Target="https://doi.org/10.1111/febs.15337" TargetMode="External"/><Relationship Id="rId5" Type="http://schemas.openxmlformats.org/officeDocument/2006/relationships/hyperlink" Target="https://doi.org/10.1111/febs.15337" TargetMode="External"/><Relationship Id="rId4" Type="http://schemas.openxmlformats.org/officeDocument/2006/relationships/hyperlink" Target="https://doi.org/10.1111/febs.15337" TargetMode="External"/><Relationship Id="rId9" Type="http://schemas.openxmlformats.org/officeDocument/2006/relationships/hyperlink" Target="https://doi.org/10.1111/febs.1533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11/febs.15337" TargetMode="External"/><Relationship Id="rId2" Type="http://schemas.openxmlformats.org/officeDocument/2006/relationships/hyperlink" Target="https://doi.org/10.1111/febs.15337" TargetMode="External"/><Relationship Id="rId1" Type="http://schemas.openxmlformats.org/officeDocument/2006/relationships/hyperlink" Target="https://doi.org/10.1111/febs.15337" TargetMode="External"/><Relationship Id="rId4" Type="http://schemas.openxmlformats.org/officeDocument/2006/relationships/hyperlink" Target="https://doi.org/10.1111/febs.153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AA18C-80E1-4C42-B793-C62102891DC7}">
  <dimension ref="A1:E32"/>
  <sheetViews>
    <sheetView tabSelected="1" workbookViewId="0">
      <selection activeCell="E32" sqref="E32"/>
    </sheetView>
  </sheetViews>
  <sheetFormatPr baseColWidth="10" defaultRowHeight="16" x14ac:dyDescent="0.2"/>
  <cols>
    <col min="1" max="1" width="29.6640625" style="1" customWidth="1"/>
    <col min="2" max="2" width="13.33203125" style="1" customWidth="1"/>
    <col min="3" max="3" width="10.83203125" style="1"/>
    <col min="4" max="4" width="15" style="1" customWidth="1"/>
    <col min="5" max="16384" width="10.83203125" style="1"/>
  </cols>
  <sheetData>
    <row r="1" spans="1:5" x14ac:dyDescent="0.2">
      <c r="A1" s="1" t="s">
        <v>1</v>
      </c>
      <c r="B1" s="1" t="s">
        <v>22</v>
      </c>
      <c r="C1" s="1" t="s">
        <v>9</v>
      </c>
      <c r="D1" s="1" t="s">
        <v>0</v>
      </c>
      <c r="E1" s="1" t="s">
        <v>20</v>
      </c>
    </row>
    <row r="2" spans="1:5" x14ac:dyDescent="0.2">
      <c r="A2" s="1" t="s">
        <v>2</v>
      </c>
      <c r="B2" s="1">
        <f>161*143220.76/1000/60</f>
        <v>384.30903933333337</v>
      </c>
      <c r="C2" s="1" t="s">
        <v>10</v>
      </c>
      <c r="D2" s="1" t="s">
        <v>18</v>
      </c>
      <c r="E2" s="1" t="s">
        <v>21</v>
      </c>
    </row>
    <row r="3" spans="1:5" x14ac:dyDescent="0.2">
      <c r="A3" s="1" t="s">
        <v>64</v>
      </c>
      <c r="B3" s="1">
        <f>129*46000/1000/60</f>
        <v>98.9</v>
      </c>
      <c r="C3" s="1" t="s">
        <v>68</v>
      </c>
      <c r="D3" s="1" t="s">
        <v>69</v>
      </c>
      <c r="E3" s="1" t="s">
        <v>67</v>
      </c>
    </row>
    <row r="4" spans="1:5" x14ac:dyDescent="0.2">
      <c r="A4" s="1" t="s">
        <v>63</v>
      </c>
      <c r="B4" s="1">
        <f>22.4*63716/1000/60</f>
        <v>23.787306666666666</v>
      </c>
      <c r="C4" s="1" t="s">
        <v>65</v>
      </c>
      <c r="D4" s="1" t="s">
        <v>71</v>
      </c>
      <c r="E4" s="1" t="s">
        <v>70</v>
      </c>
    </row>
    <row r="5" spans="1:5" x14ac:dyDescent="0.2">
      <c r="A5" s="1" t="s">
        <v>3</v>
      </c>
      <c r="B5" s="1">
        <f>70*4</f>
        <v>280</v>
      </c>
      <c r="C5" s="1" t="s">
        <v>11</v>
      </c>
      <c r="D5" s="1" t="s">
        <v>15</v>
      </c>
      <c r="E5" s="1" t="s">
        <v>14</v>
      </c>
    </row>
    <row r="6" spans="1:5" x14ac:dyDescent="0.2">
      <c r="A6" s="1" t="s">
        <v>4</v>
      </c>
      <c r="B6" s="1">
        <f>70*4</f>
        <v>280</v>
      </c>
      <c r="C6" t="s">
        <v>11</v>
      </c>
      <c r="D6" s="1" t="s">
        <v>15</v>
      </c>
      <c r="E6" s="1" t="s">
        <v>14</v>
      </c>
    </row>
    <row r="7" spans="1:5" x14ac:dyDescent="0.2">
      <c r="A7" s="1" t="s">
        <v>59</v>
      </c>
      <c r="B7" s="1">
        <f>217141.4*75/1000/60</f>
        <v>271.42674999999997</v>
      </c>
      <c r="C7" s="1" t="s">
        <v>57</v>
      </c>
      <c r="D7" s="1" t="s">
        <v>58</v>
      </c>
      <c r="E7" s="1" t="s">
        <v>56</v>
      </c>
    </row>
    <row r="8" spans="1:5" x14ac:dyDescent="0.2">
      <c r="A8" s="1" t="s">
        <v>26</v>
      </c>
      <c r="B8" s="1">
        <f>1400*137591.48/1000/60</f>
        <v>3210.4678666666664</v>
      </c>
      <c r="C8" s="1" t="s">
        <v>24</v>
      </c>
      <c r="D8" s="1" t="s">
        <v>25</v>
      </c>
      <c r="E8" s="1" t="s">
        <v>23</v>
      </c>
    </row>
    <row r="9" spans="1:5" x14ac:dyDescent="0.2">
      <c r="A9" s="1" t="s">
        <v>27</v>
      </c>
      <c r="B9" s="1">
        <f>1400*139676.36/1000/60</f>
        <v>3259.1150666666663</v>
      </c>
      <c r="C9" s="1" t="s">
        <v>24</v>
      </c>
      <c r="D9" s="1" t="s">
        <v>25</v>
      </c>
      <c r="E9" s="1" t="s">
        <v>23</v>
      </c>
    </row>
    <row r="10" spans="1:5" x14ac:dyDescent="0.2">
      <c r="A10" s="1" t="s">
        <v>28</v>
      </c>
      <c r="B10" s="1">
        <f>1400*140186.32/1000/60</f>
        <v>3271.0141333333331</v>
      </c>
      <c r="C10" s="1" t="s">
        <v>24</v>
      </c>
      <c r="D10" s="1" t="s">
        <v>25</v>
      </c>
      <c r="E10" s="1" t="s">
        <v>23</v>
      </c>
    </row>
    <row r="11" spans="1:5" x14ac:dyDescent="0.2">
      <c r="A11" s="1" t="s">
        <v>36</v>
      </c>
      <c r="B11" s="1">
        <f>MEDIAN(2*12*180000/1000/60/2,105*40000/1000/60)</f>
        <v>53</v>
      </c>
      <c r="C11" s="1" t="s">
        <v>29</v>
      </c>
      <c r="D11" s="1" t="s">
        <v>51</v>
      </c>
      <c r="E11" s="1" t="s">
        <v>50</v>
      </c>
    </row>
    <row r="12" spans="1:5" x14ac:dyDescent="0.2">
      <c r="A12" s="1" t="s">
        <v>30</v>
      </c>
      <c r="B12" s="1">
        <f>2*38*40000/1000/60</f>
        <v>50.666666666666664</v>
      </c>
      <c r="C12" s="1" t="s">
        <v>33</v>
      </c>
      <c r="D12" s="1" t="s">
        <v>34</v>
      </c>
      <c r="E12" s="1" t="s">
        <v>44</v>
      </c>
    </row>
    <row r="13" spans="1:5" x14ac:dyDescent="0.2">
      <c r="A13" s="1" t="s">
        <v>35</v>
      </c>
      <c r="B13" s="1">
        <f>2*194*40000/1000/60</f>
        <v>258.66666666666669</v>
      </c>
      <c r="C13" s="1" t="s">
        <v>33</v>
      </c>
      <c r="D13" s="1" t="s">
        <v>34</v>
      </c>
      <c r="E13" s="1" t="s">
        <v>45</v>
      </c>
    </row>
    <row r="14" spans="1:5" x14ac:dyDescent="0.2">
      <c r="A14" s="2" t="s">
        <v>31</v>
      </c>
      <c r="B14" s="1">
        <f>2*35</f>
        <v>70</v>
      </c>
      <c r="C14" s="1" t="s">
        <v>37</v>
      </c>
      <c r="D14" s="1" t="s">
        <v>38</v>
      </c>
      <c r="E14" s="1" t="s">
        <v>14</v>
      </c>
    </row>
    <row r="15" spans="1:5" x14ac:dyDescent="0.2">
      <c r="A15" s="2" t="s">
        <v>32</v>
      </c>
      <c r="B15" s="1">
        <v>35</v>
      </c>
      <c r="C15" s="1" t="s">
        <v>37</v>
      </c>
      <c r="D15" s="1" t="s">
        <v>38</v>
      </c>
      <c r="E15" s="1" t="s">
        <v>14</v>
      </c>
    </row>
    <row r="16" spans="1:5" x14ac:dyDescent="0.2">
      <c r="A16" s="1" t="s">
        <v>5</v>
      </c>
      <c r="B16" s="1">
        <f>93*2</f>
        <v>186</v>
      </c>
      <c r="C16" s="1" t="s">
        <v>12</v>
      </c>
      <c r="D16" s="1" t="s">
        <v>19</v>
      </c>
      <c r="E16" s="1" t="s">
        <v>14</v>
      </c>
    </row>
    <row r="17" spans="1:5" x14ac:dyDescent="0.2">
      <c r="A17" s="1" t="s">
        <v>6</v>
      </c>
      <c r="B17" s="1">
        <f>1105*2</f>
        <v>2210</v>
      </c>
      <c r="C17" s="1" t="s">
        <v>12</v>
      </c>
      <c r="D17" s="1" t="s">
        <v>19</v>
      </c>
      <c r="E17" s="1" t="s">
        <v>14</v>
      </c>
    </row>
    <row r="18" spans="1:5" x14ac:dyDescent="0.2">
      <c r="A18" s="1" t="s">
        <v>16</v>
      </c>
      <c r="B18" s="1">
        <f>80*2</f>
        <v>160</v>
      </c>
      <c r="C18" s="1" t="s">
        <v>12</v>
      </c>
      <c r="D18" s="1" t="s">
        <v>19</v>
      </c>
      <c r="E18" s="1" t="s">
        <v>14</v>
      </c>
    </row>
    <row r="19" spans="1:5" x14ac:dyDescent="0.2">
      <c r="A19" s="1" t="s">
        <v>17</v>
      </c>
      <c r="B19" s="1">
        <f>761*2</f>
        <v>1522</v>
      </c>
      <c r="C19" s="1" t="s">
        <v>12</v>
      </c>
      <c r="D19" s="1" t="s">
        <v>19</v>
      </c>
      <c r="E19" s="1" t="s">
        <v>14</v>
      </c>
    </row>
    <row r="20" spans="1:5" x14ac:dyDescent="0.2">
      <c r="A20" s="1" t="s">
        <v>7</v>
      </c>
      <c r="B20" s="1">
        <f>2*200</f>
        <v>400</v>
      </c>
      <c r="C20" s="1" t="s">
        <v>13</v>
      </c>
      <c r="D20" s="4" t="s">
        <v>79</v>
      </c>
      <c r="E20" s="1" t="s">
        <v>14</v>
      </c>
    </row>
    <row r="21" spans="1:5" x14ac:dyDescent="0.2">
      <c r="A21" s="1" t="s">
        <v>8</v>
      </c>
      <c r="B21" s="1">
        <f>2*200</f>
        <v>400</v>
      </c>
      <c r="C21" s="1" t="s">
        <v>13</v>
      </c>
      <c r="D21" s="4" t="s">
        <v>79</v>
      </c>
      <c r="E21" s="1" t="s">
        <v>14</v>
      </c>
    </row>
    <row r="22" spans="1:5" x14ac:dyDescent="0.2">
      <c r="A22" s="1" t="s">
        <v>39</v>
      </c>
      <c r="B22" s="1">
        <f>2*3.3</f>
        <v>6.6</v>
      </c>
      <c r="C22" s="1" t="s">
        <v>42</v>
      </c>
      <c r="D22" s="4" t="s">
        <v>79</v>
      </c>
      <c r="E22" s="1" t="s">
        <v>14</v>
      </c>
    </row>
    <row r="23" spans="1:5" x14ac:dyDescent="0.2">
      <c r="A23" s="1" t="s">
        <v>40</v>
      </c>
      <c r="B23" s="1">
        <f>90*6</f>
        <v>540</v>
      </c>
      <c r="C23" s="1" t="s">
        <v>43</v>
      </c>
      <c r="D23" s="1" t="s">
        <v>46</v>
      </c>
      <c r="E23" s="1" t="s">
        <v>47</v>
      </c>
    </row>
    <row r="24" spans="1:5" x14ac:dyDescent="0.2">
      <c r="A24" s="1" t="s">
        <v>41</v>
      </c>
      <c r="B24" s="1">
        <f>90*6</f>
        <v>540</v>
      </c>
      <c r="C24" s="1" t="s">
        <v>43</v>
      </c>
      <c r="D24" s="1" t="s">
        <v>46</v>
      </c>
      <c r="E24" s="1" t="s">
        <v>47</v>
      </c>
    </row>
    <row r="25" spans="1:5" x14ac:dyDescent="0.2">
      <c r="A25" s="1" t="s">
        <v>48</v>
      </c>
      <c r="B25" s="1">
        <f>565*6</f>
        <v>3390</v>
      </c>
      <c r="C25" s="1" t="s">
        <v>43</v>
      </c>
      <c r="D25" s="4" t="s">
        <v>79</v>
      </c>
      <c r="E25" s="1" t="s">
        <v>14</v>
      </c>
    </row>
    <row r="26" spans="1:5" x14ac:dyDescent="0.2">
      <c r="A26" s="1" t="s">
        <v>49</v>
      </c>
      <c r="B26" s="1">
        <f>565*6</f>
        <v>3390</v>
      </c>
      <c r="C26" s="1" t="s">
        <v>43</v>
      </c>
      <c r="D26" s="4" t="s">
        <v>79</v>
      </c>
      <c r="E26" s="1" t="s">
        <v>14</v>
      </c>
    </row>
    <row r="27" spans="1:5" x14ac:dyDescent="0.2">
      <c r="A27" s="1" t="s">
        <v>52</v>
      </c>
      <c r="B27" s="1">
        <v>17</v>
      </c>
      <c r="C27" s="1" t="s">
        <v>54</v>
      </c>
      <c r="D27" s="1" t="s">
        <v>60</v>
      </c>
      <c r="E27" s="1" t="s">
        <v>62</v>
      </c>
    </row>
    <row r="28" spans="1:5" x14ac:dyDescent="0.2">
      <c r="A28" s="1" t="s">
        <v>53</v>
      </c>
      <c r="B28" s="1">
        <v>390</v>
      </c>
      <c r="C28" s="1" t="s">
        <v>54</v>
      </c>
      <c r="D28" s="1" t="s">
        <v>61</v>
      </c>
      <c r="E28" s="1" t="s">
        <v>62</v>
      </c>
    </row>
    <row r="29" spans="1:5" x14ac:dyDescent="0.2">
      <c r="A29" s="1" t="s">
        <v>75</v>
      </c>
      <c r="B29" s="1">
        <v>0.11</v>
      </c>
      <c r="D29" s="4" t="s">
        <v>79</v>
      </c>
      <c r="E29" s="1" t="s">
        <v>14</v>
      </c>
    </row>
    <row r="30" spans="1:5" x14ac:dyDescent="0.2">
      <c r="A30" s="1" t="s">
        <v>76</v>
      </c>
      <c r="B30" s="1">
        <v>0.11</v>
      </c>
      <c r="D30" s="5" t="s">
        <v>79</v>
      </c>
      <c r="E30" s="1" t="s">
        <v>14</v>
      </c>
    </row>
    <row r="31" spans="1:5" x14ac:dyDescent="0.2">
      <c r="A31" s="1" t="s">
        <v>77</v>
      </c>
      <c r="B31" s="1">
        <v>0.09</v>
      </c>
      <c r="D31" s="5" t="s">
        <v>79</v>
      </c>
      <c r="E31" s="1" t="s">
        <v>14</v>
      </c>
    </row>
    <row r="32" spans="1:5" x14ac:dyDescent="0.2">
      <c r="A32" s="1" t="s">
        <v>78</v>
      </c>
      <c r="B32" s="1">
        <v>0.09</v>
      </c>
      <c r="D32" s="4" t="s">
        <v>79</v>
      </c>
      <c r="E32" s="1" t="s">
        <v>14</v>
      </c>
    </row>
  </sheetData>
  <hyperlinks>
    <hyperlink ref="D29" r:id="rId1" xr:uid="{009ECF57-0FB7-2C45-A203-48A419839B68}"/>
    <hyperlink ref="D30" r:id="rId2" xr:uid="{6B361C43-885A-114E-94DC-6517427D580B}"/>
    <hyperlink ref="D31" r:id="rId3" xr:uid="{5D4735A4-D453-9247-BE70-41D00CB6099C}"/>
    <hyperlink ref="D32" r:id="rId4" xr:uid="{E5C9BC45-E363-544B-8B47-7AA095BD7082}"/>
    <hyperlink ref="D20" r:id="rId5" xr:uid="{25A772B0-64EA-B648-AF02-E686A7EC672A}"/>
    <hyperlink ref="D21" r:id="rId6" xr:uid="{051D054E-7959-5441-9834-0FA8D903908B}"/>
    <hyperlink ref="D22" r:id="rId7" xr:uid="{5C6925D9-34C0-D347-9053-B114B81EFB24}"/>
    <hyperlink ref="D25" r:id="rId8" xr:uid="{DD556FD3-33DA-6D4B-A734-76955C5B4FEA}"/>
    <hyperlink ref="D26" r:id="rId9" xr:uid="{25298F7F-447B-4241-A638-942CD4BFDD98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4A132-BBC3-9246-AAAD-6B14139A7AD8}">
  <dimension ref="A1:E32"/>
  <sheetViews>
    <sheetView workbookViewId="0">
      <selection sqref="A1:XFD1048576"/>
    </sheetView>
  </sheetViews>
  <sheetFormatPr baseColWidth="10" defaultRowHeight="16" x14ac:dyDescent="0.2"/>
  <cols>
    <col min="1" max="1" width="29.6640625" style="1" customWidth="1"/>
    <col min="2" max="2" width="13.33203125" style="1" customWidth="1"/>
    <col min="3" max="3" width="10.83203125" style="1"/>
    <col min="4" max="4" width="15" style="1" customWidth="1"/>
    <col min="5" max="16384" width="10.83203125" style="1"/>
  </cols>
  <sheetData>
    <row r="1" spans="1:5" x14ac:dyDescent="0.2">
      <c r="A1" s="1" t="s">
        <v>1</v>
      </c>
      <c r="B1" s="1" t="s">
        <v>22</v>
      </c>
      <c r="C1" s="1" t="s">
        <v>9</v>
      </c>
      <c r="D1" s="1" t="s">
        <v>0</v>
      </c>
      <c r="E1" s="1" t="s">
        <v>20</v>
      </c>
    </row>
    <row r="2" spans="1:5" x14ac:dyDescent="0.2">
      <c r="A2" s="1" t="s">
        <v>2</v>
      </c>
      <c r="B2" s="1">
        <f>161*143220.76/1000/60</f>
        <v>384.30903933333337</v>
      </c>
      <c r="C2" s="1" t="s">
        <v>10</v>
      </c>
      <c r="D2" s="1" t="s">
        <v>18</v>
      </c>
      <c r="E2" s="1" t="s">
        <v>21</v>
      </c>
    </row>
    <row r="3" spans="1:5" x14ac:dyDescent="0.2">
      <c r="A3" s="1" t="s">
        <v>64</v>
      </c>
      <c r="B3" s="1">
        <f>129*46000/1000/60</f>
        <v>98.9</v>
      </c>
      <c r="C3" s="1" t="s">
        <v>68</v>
      </c>
      <c r="D3" s="1" t="s">
        <v>69</v>
      </c>
      <c r="E3" s="1" t="s">
        <v>67</v>
      </c>
    </row>
    <row r="4" spans="1:5" x14ac:dyDescent="0.2">
      <c r="A4" s="1" t="s">
        <v>63</v>
      </c>
      <c r="B4" s="1">
        <f>22.4*63716/1000/60</f>
        <v>23.787306666666666</v>
      </c>
      <c r="C4" s="1" t="s">
        <v>65</v>
      </c>
      <c r="D4" s="1" t="s">
        <v>71</v>
      </c>
      <c r="E4" s="1" t="s">
        <v>70</v>
      </c>
    </row>
    <row r="5" spans="1:5" x14ac:dyDescent="0.2">
      <c r="A5" s="1" t="s">
        <v>3</v>
      </c>
      <c r="B5" s="1">
        <f>70*4</f>
        <v>280</v>
      </c>
      <c r="C5" s="1" t="s">
        <v>11</v>
      </c>
      <c r="D5" s="1" t="s">
        <v>15</v>
      </c>
      <c r="E5" s="1" t="s">
        <v>14</v>
      </c>
    </row>
    <row r="6" spans="1:5" x14ac:dyDescent="0.2">
      <c r="A6" s="1" t="s">
        <v>4</v>
      </c>
      <c r="B6" s="1">
        <f>70*4</f>
        <v>280</v>
      </c>
      <c r="C6" t="s">
        <v>11</v>
      </c>
      <c r="D6" s="1" t="s">
        <v>15</v>
      </c>
      <c r="E6" s="1" t="s">
        <v>14</v>
      </c>
    </row>
    <row r="7" spans="1:5" x14ac:dyDescent="0.2">
      <c r="A7" s="1" t="s">
        <v>59</v>
      </c>
      <c r="B7" s="1">
        <f>217141.4*75/1000/60</f>
        <v>271.42674999999997</v>
      </c>
      <c r="C7" s="1" t="s">
        <v>57</v>
      </c>
      <c r="D7" s="1" t="s">
        <v>58</v>
      </c>
      <c r="E7" s="1" t="s">
        <v>56</v>
      </c>
    </row>
    <row r="8" spans="1:5" x14ac:dyDescent="0.2">
      <c r="A8" s="1" t="s">
        <v>26</v>
      </c>
      <c r="B8" s="1">
        <f>1400*137591.48/1000/60</f>
        <v>3210.4678666666664</v>
      </c>
      <c r="C8" s="1" t="s">
        <v>24</v>
      </c>
      <c r="D8" s="1" t="s">
        <v>25</v>
      </c>
      <c r="E8" s="1" t="s">
        <v>23</v>
      </c>
    </row>
    <row r="9" spans="1:5" x14ac:dyDescent="0.2">
      <c r="A9" s="1" t="s">
        <v>27</v>
      </c>
      <c r="B9" s="1">
        <f>1400*139676.36/1000/60</f>
        <v>3259.1150666666663</v>
      </c>
      <c r="C9" s="1" t="s">
        <v>24</v>
      </c>
      <c r="D9" s="1" t="s">
        <v>25</v>
      </c>
      <c r="E9" s="1" t="s">
        <v>23</v>
      </c>
    </row>
    <row r="10" spans="1:5" x14ac:dyDescent="0.2">
      <c r="A10" s="1" t="s">
        <v>28</v>
      </c>
      <c r="B10" s="1">
        <f>1400*140186.32/1000/60</f>
        <v>3271.0141333333331</v>
      </c>
      <c r="C10" s="1" t="s">
        <v>24</v>
      </c>
      <c r="D10" s="1" t="s">
        <v>25</v>
      </c>
      <c r="E10" s="1" t="s">
        <v>23</v>
      </c>
    </row>
    <row r="11" spans="1:5" x14ac:dyDescent="0.2">
      <c r="A11" s="1" t="s">
        <v>36</v>
      </c>
      <c r="B11" s="1">
        <f>MEDIAN(2*12*180000/1000/60/2,105*40000/1000/60)</f>
        <v>53</v>
      </c>
      <c r="C11" s="1" t="s">
        <v>29</v>
      </c>
      <c r="D11" s="1" t="s">
        <v>51</v>
      </c>
      <c r="E11" s="1" t="s">
        <v>50</v>
      </c>
    </row>
    <row r="12" spans="1:5" x14ac:dyDescent="0.2">
      <c r="A12" s="1" t="s">
        <v>30</v>
      </c>
      <c r="B12" s="1">
        <f>2*38*40000/1000/60</f>
        <v>50.666666666666664</v>
      </c>
      <c r="C12" s="1" t="s">
        <v>33</v>
      </c>
      <c r="D12" s="1" t="s">
        <v>34</v>
      </c>
      <c r="E12" s="1" t="s">
        <v>44</v>
      </c>
    </row>
    <row r="13" spans="1:5" x14ac:dyDescent="0.2">
      <c r="A13" s="1" t="s">
        <v>35</v>
      </c>
      <c r="B13" s="1">
        <f>2*194*40000/1000/60</f>
        <v>258.66666666666669</v>
      </c>
      <c r="C13" s="1" t="s">
        <v>33</v>
      </c>
      <c r="D13" s="1" t="s">
        <v>34</v>
      </c>
      <c r="E13" s="1" t="s">
        <v>45</v>
      </c>
    </row>
    <row r="14" spans="1:5" x14ac:dyDescent="0.2">
      <c r="A14" s="2" t="s">
        <v>31</v>
      </c>
      <c r="B14" s="1">
        <f>2*35</f>
        <v>70</v>
      </c>
      <c r="C14" s="1" t="s">
        <v>37</v>
      </c>
      <c r="D14" s="1" t="s">
        <v>38</v>
      </c>
      <c r="E14" s="1" t="s">
        <v>14</v>
      </c>
    </row>
    <row r="15" spans="1:5" x14ac:dyDescent="0.2">
      <c r="A15" s="2" t="s">
        <v>32</v>
      </c>
      <c r="B15" s="1">
        <v>35</v>
      </c>
      <c r="C15" s="1" t="s">
        <v>37</v>
      </c>
      <c r="D15" s="1" t="s">
        <v>38</v>
      </c>
      <c r="E15" s="1" t="s">
        <v>14</v>
      </c>
    </row>
    <row r="16" spans="1:5" x14ac:dyDescent="0.2">
      <c r="A16" s="1" t="s">
        <v>5</v>
      </c>
      <c r="B16" s="1">
        <f>93*2</f>
        <v>186</v>
      </c>
      <c r="C16" s="1" t="s">
        <v>12</v>
      </c>
      <c r="D16" s="1" t="s">
        <v>19</v>
      </c>
      <c r="E16" s="1" t="s">
        <v>14</v>
      </c>
    </row>
    <row r="17" spans="1:5" x14ac:dyDescent="0.2">
      <c r="A17" s="1" t="s">
        <v>6</v>
      </c>
      <c r="B17" s="1">
        <f>1105*2</f>
        <v>2210</v>
      </c>
      <c r="C17" s="1" t="s">
        <v>12</v>
      </c>
      <c r="D17" s="1" t="s">
        <v>19</v>
      </c>
      <c r="E17" s="1" t="s">
        <v>14</v>
      </c>
    </row>
    <row r="18" spans="1:5" x14ac:dyDescent="0.2">
      <c r="A18" s="1" t="s">
        <v>16</v>
      </c>
      <c r="B18" s="1">
        <f>80*2</f>
        <v>160</v>
      </c>
      <c r="C18" s="1" t="s">
        <v>12</v>
      </c>
      <c r="D18" s="1" t="s">
        <v>19</v>
      </c>
      <c r="E18" s="1" t="s">
        <v>14</v>
      </c>
    </row>
    <row r="19" spans="1:5" x14ac:dyDescent="0.2">
      <c r="A19" s="1" t="s">
        <v>17</v>
      </c>
      <c r="B19" s="1">
        <f>761*2</f>
        <v>1522</v>
      </c>
      <c r="C19" s="1" t="s">
        <v>12</v>
      </c>
      <c r="D19" s="1" t="s">
        <v>19</v>
      </c>
      <c r="E19" s="1" t="s">
        <v>14</v>
      </c>
    </row>
    <row r="20" spans="1:5" x14ac:dyDescent="0.2">
      <c r="A20" s="1" t="s">
        <v>7</v>
      </c>
      <c r="B20" s="1">
        <f>2*59.52*97000/1000/60/3</f>
        <v>64.149333333333331</v>
      </c>
      <c r="C20" s="1" t="s">
        <v>13</v>
      </c>
      <c r="D20" s="1" t="s">
        <v>55</v>
      </c>
      <c r="E20" s="3" t="s">
        <v>74</v>
      </c>
    </row>
    <row r="21" spans="1:5" x14ac:dyDescent="0.2">
      <c r="A21" s="1" t="s">
        <v>8</v>
      </c>
      <c r="B21" s="1">
        <f>2*59.52*97000/1000/60/3</f>
        <v>64.149333333333331</v>
      </c>
      <c r="C21" s="1" t="s">
        <v>13</v>
      </c>
      <c r="D21" s="1" t="s">
        <v>55</v>
      </c>
      <c r="E21" s="3" t="s">
        <v>74</v>
      </c>
    </row>
    <row r="22" spans="1:5" x14ac:dyDescent="0.2">
      <c r="A22" s="1" t="s">
        <v>39</v>
      </c>
      <c r="B22" s="1">
        <f>2*4.4</f>
        <v>8.8000000000000007</v>
      </c>
      <c r="C22" s="1" t="s">
        <v>42</v>
      </c>
      <c r="D22" s="1" t="s">
        <v>66</v>
      </c>
      <c r="E22" s="3" t="s">
        <v>72</v>
      </c>
    </row>
    <row r="23" spans="1:5" x14ac:dyDescent="0.2">
      <c r="A23" s="1" t="s">
        <v>40</v>
      </c>
      <c r="B23" s="1">
        <f>90*6</f>
        <v>540</v>
      </c>
      <c r="C23" s="1" t="s">
        <v>43</v>
      </c>
      <c r="D23" s="1" t="s">
        <v>46</v>
      </c>
      <c r="E23" s="1" t="s">
        <v>47</v>
      </c>
    </row>
    <row r="24" spans="1:5" x14ac:dyDescent="0.2">
      <c r="A24" s="1" t="s">
        <v>41</v>
      </c>
      <c r="B24" s="1">
        <f>90*6</f>
        <v>540</v>
      </c>
      <c r="C24" s="1" t="s">
        <v>43</v>
      </c>
      <c r="D24" s="1" t="s">
        <v>46</v>
      </c>
      <c r="E24" s="1" t="s">
        <v>47</v>
      </c>
    </row>
    <row r="25" spans="1:5" x14ac:dyDescent="0.2">
      <c r="A25" s="1" t="s">
        <v>48</v>
      </c>
      <c r="B25" s="1">
        <f>3400*6</f>
        <v>20400</v>
      </c>
      <c r="C25" s="1" t="s">
        <v>43</v>
      </c>
      <c r="D25" s="1" t="s">
        <v>46</v>
      </c>
      <c r="E25" s="3" t="s">
        <v>73</v>
      </c>
    </row>
    <row r="26" spans="1:5" x14ac:dyDescent="0.2">
      <c r="A26" s="1" t="s">
        <v>49</v>
      </c>
      <c r="B26" s="1">
        <f>3400*6</f>
        <v>20400</v>
      </c>
      <c r="C26" s="1" t="s">
        <v>43</v>
      </c>
      <c r="D26" s="1" t="s">
        <v>46</v>
      </c>
      <c r="E26" s="3" t="s">
        <v>73</v>
      </c>
    </row>
    <row r="27" spans="1:5" x14ac:dyDescent="0.2">
      <c r="A27" s="1" t="s">
        <v>52</v>
      </c>
      <c r="B27" s="1">
        <v>17</v>
      </c>
      <c r="C27" s="1" t="s">
        <v>54</v>
      </c>
      <c r="D27" s="1" t="s">
        <v>60</v>
      </c>
      <c r="E27" s="1" t="s">
        <v>62</v>
      </c>
    </row>
    <row r="28" spans="1:5" x14ac:dyDescent="0.2">
      <c r="A28" s="1" t="s">
        <v>53</v>
      </c>
      <c r="B28" s="1">
        <v>390</v>
      </c>
      <c r="C28" s="1" t="s">
        <v>54</v>
      </c>
      <c r="D28" s="1" t="s">
        <v>61</v>
      </c>
      <c r="E28" s="1" t="s">
        <v>62</v>
      </c>
    </row>
    <row r="29" spans="1:5" x14ac:dyDescent="0.2">
      <c r="A29" s="1" t="s">
        <v>75</v>
      </c>
      <c r="B29" s="1">
        <v>0.11</v>
      </c>
      <c r="D29" s="4" t="s">
        <v>79</v>
      </c>
    </row>
    <row r="30" spans="1:5" x14ac:dyDescent="0.2">
      <c r="A30" s="1" t="s">
        <v>76</v>
      </c>
      <c r="B30" s="1">
        <v>0.11</v>
      </c>
      <c r="D30" s="5" t="s">
        <v>79</v>
      </c>
    </row>
    <row r="31" spans="1:5" x14ac:dyDescent="0.2">
      <c r="A31" s="1" t="s">
        <v>77</v>
      </c>
      <c r="B31" s="1">
        <v>0.09</v>
      </c>
      <c r="D31" s="5" t="s">
        <v>79</v>
      </c>
    </row>
    <row r="32" spans="1:5" x14ac:dyDescent="0.2">
      <c r="A32" s="1" t="s">
        <v>78</v>
      </c>
      <c r="B32" s="1">
        <v>0.09</v>
      </c>
      <c r="D32" s="4" t="s">
        <v>79</v>
      </c>
    </row>
  </sheetData>
  <hyperlinks>
    <hyperlink ref="D29" r:id="rId1" xr:uid="{4FA80EA0-7E51-0B46-99AF-F9FB00E3D210}"/>
    <hyperlink ref="D30" r:id="rId2" xr:uid="{8B521B76-447B-9043-B3D9-B37FC5E850EB}"/>
    <hyperlink ref="D31" r:id="rId3" xr:uid="{E9B90749-CA20-CD4F-A085-2B8D22265CA6}"/>
    <hyperlink ref="D32" r:id="rId4" xr:uid="{278EEA80-56EC-3E44-95F9-EF39EAAD425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previous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Yu Chen</cp:lastModifiedBy>
  <dcterms:created xsi:type="dcterms:W3CDTF">2020-03-13T10:15:47Z</dcterms:created>
  <dcterms:modified xsi:type="dcterms:W3CDTF">2020-04-20T11:56:56Z</dcterms:modified>
</cp:coreProperties>
</file>