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cadeantas_uc_cl/Documents/Magister/Metadraft/manual_adds/"/>
    </mc:Choice>
  </mc:AlternateContent>
  <xr:revisionPtr revIDLastSave="13" documentId="11_6F2C235391005C24E28B46631DABBA024B9A8787" xr6:coauthVersionLast="47" xr6:coauthVersionMax="47" xr10:uidLastSave="{E898AFC5-17B3-4280-9C1F-B13CD6D3C2F0}"/>
  <bookViews>
    <workbookView xWindow="20" yWindow="0" windowWidth="11010" windowHeight="9920" firstSheet="4" activeTab="5" xr2:uid="{00000000-000D-0000-FFFF-FFFF00000000}"/>
  </bookViews>
  <sheets>
    <sheet name="general" sheetId="1" r:id="rId1"/>
    <sheet name="amino_acid" sheetId="2" r:id="rId2"/>
    <sheet name="MM" sheetId="4" r:id="rId3"/>
    <sheet name="final_media_composition" sheetId="5" r:id="rId4"/>
    <sheet name="overflow" sheetId="7" r:id="rId5"/>
    <sheet name="model_bounds" sheetId="6" r:id="rId6"/>
    <sheet name="model_validation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3" i="7"/>
  <c r="K2" i="7"/>
  <c r="L36" i="4"/>
  <c r="K35" i="4"/>
  <c r="K34" i="4"/>
  <c r="L34" i="4" s="1"/>
  <c r="K33" i="4"/>
  <c r="K32" i="4"/>
  <c r="K11" i="4"/>
  <c r="K5" i="4"/>
  <c r="I18" i="2"/>
  <c r="G18" i="2"/>
  <c r="G17" i="2"/>
  <c r="I17" i="2" s="1"/>
  <c r="I16" i="2"/>
  <c r="G16" i="2"/>
  <c r="G15" i="2"/>
  <c r="I15" i="2" s="1"/>
  <c r="I14" i="2"/>
  <c r="G14" i="2"/>
  <c r="G13" i="2"/>
  <c r="I13" i="2" s="1"/>
  <c r="I12" i="2"/>
  <c r="G12" i="2"/>
  <c r="G11" i="2"/>
  <c r="I11" i="2" s="1"/>
  <c r="I10" i="2"/>
  <c r="G10" i="2"/>
  <c r="G9" i="2"/>
  <c r="I9" i="2" s="1"/>
  <c r="I8" i="2"/>
  <c r="G8" i="2"/>
  <c r="G7" i="2"/>
  <c r="I7" i="2" s="1"/>
  <c r="I6" i="2"/>
  <c r="G6" i="2"/>
  <c r="G5" i="2"/>
  <c r="I5" i="2" s="1"/>
  <c r="I4" i="2"/>
  <c r="G4" i="2"/>
  <c r="G3" i="2"/>
  <c r="I3" i="2" s="1"/>
  <c r="I2" i="2"/>
  <c r="G2" i="2"/>
  <c r="L35" i="4"/>
  <c r="G17" i="4"/>
  <c r="D4" i="4"/>
  <c r="G27" i="4"/>
  <c r="K9" i="4" s="1"/>
  <c r="G50" i="4"/>
  <c r="L33" i="4"/>
  <c r="L32" i="4"/>
  <c r="D14" i="4"/>
  <c r="D13" i="4"/>
  <c r="G10" i="4" s="1"/>
  <c r="K8" i="4" s="1"/>
  <c r="L8" i="4" s="1"/>
  <c r="D12" i="4"/>
  <c r="G9" i="4" s="1"/>
  <c r="D23" i="4"/>
  <c r="D17" i="4"/>
  <c r="G12" i="4" s="1"/>
  <c r="K13" i="4" s="1"/>
  <c r="D18" i="4"/>
  <c r="D19" i="4"/>
  <c r="G13" i="4" s="1"/>
  <c r="D20" i="4"/>
  <c r="G14" i="4" s="1"/>
  <c r="D21" i="4"/>
  <c r="G15" i="4" s="1"/>
  <c r="D22" i="4"/>
  <c r="G16" i="4" s="1"/>
  <c r="D16" i="4"/>
  <c r="G11" i="4" s="1"/>
  <c r="K12" i="4" s="1"/>
  <c r="D3" i="4"/>
  <c r="D6" i="4"/>
  <c r="G4" i="4" s="1"/>
  <c r="K10" i="4" s="1"/>
  <c r="L10" i="4" s="1"/>
  <c r="D7" i="4"/>
  <c r="D8" i="4"/>
  <c r="G7" i="4" s="1"/>
  <c r="D2" i="4"/>
  <c r="G3" i="4" s="1"/>
  <c r="K2" i="4" s="1"/>
  <c r="L5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G8" i="4"/>
  <c r="K4" i="4" s="1"/>
  <c r="C25" i="1"/>
  <c r="C26" i="1" s="1"/>
  <c r="C27" i="1" s="1"/>
  <c r="D7" i="1"/>
  <c r="D4" i="1"/>
  <c r="D5" i="1"/>
  <c r="D6" i="1"/>
  <c r="D3" i="1"/>
  <c r="D2" i="1"/>
  <c r="K7" i="4" l="1"/>
  <c r="L7" i="4" s="1"/>
  <c r="G6" i="4"/>
  <c r="K3" i="4" s="1"/>
  <c r="L3" i="4" s="1"/>
  <c r="G2" i="4"/>
  <c r="K6" i="4" s="1"/>
  <c r="L9" i="4"/>
  <c r="L4" i="4"/>
  <c r="G5" i="4"/>
  <c r="L12" i="4"/>
  <c r="L6" i="4"/>
  <c r="K14" i="4"/>
  <c r="L14" i="4" s="1"/>
  <c r="L13" i="4"/>
  <c r="L11" i="4"/>
  <c r="L2" i="4"/>
</calcChain>
</file>

<file path=xl/sharedStrings.xml><?xml version="1.0" encoding="utf-8"?>
<sst xmlns="http://schemas.openxmlformats.org/spreadsheetml/2006/main" count="543" uniqueCount="222">
  <si>
    <t xml:space="preserve"> </t>
  </si>
  <si>
    <t>Total nitrogen</t>
  </si>
  <si>
    <t>Amino nitrogen</t>
  </si>
  <si>
    <t>Chlorides as NaCl</t>
  </si>
  <si>
    <t>Moisture</t>
  </si>
  <si>
    <t>Phosphates pas P2O5</t>
  </si>
  <si>
    <t>prom</t>
  </si>
  <si>
    <t>Carbohydrates</t>
  </si>
  <si>
    <t>Purine nitrogen</t>
  </si>
  <si>
    <t>Fat</t>
  </si>
  <si>
    <t>trace</t>
  </si>
  <si>
    <t>Sodium</t>
  </si>
  <si>
    <t>Potassium</t>
  </si>
  <si>
    <t>Calcium</t>
  </si>
  <si>
    <t>Iron</t>
  </si>
  <si>
    <t>Magnesium</t>
  </si>
  <si>
    <t xml:space="preserve">Copper </t>
  </si>
  <si>
    <t>Zinc</t>
  </si>
  <si>
    <t>Manganese</t>
  </si>
  <si>
    <t>Cobalt</t>
  </si>
  <si>
    <t>Alanine</t>
  </si>
  <si>
    <t>Arginine</t>
  </si>
  <si>
    <t>Aspartic acid</t>
  </si>
  <si>
    <t>Cystine</t>
  </si>
  <si>
    <t>Glutamic acid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</si>
  <si>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</si>
  <si>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</si>
  <si>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</si>
  <si>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</si>
  <si>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</si>
  <si>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</si>
  <si>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</si>
  <si>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</si>
  <si>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</si>
  <si>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</si>
  <si>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</si>
  <si>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</si>
  <si>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</si>
  <si>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met</t>
  </si>
  <si>
    <t>ala__L_c</t>
  </si>
  <si>
    <t>Exchange</t>
  </si>
  <si>
    <t>EX_ala__D_e</t>
  </si>
  <si>
    <t>arg__L_c</t>
  </si>
  <si>
    <t>EX_arg__L_e</t>
  </si>
  <si>
    <t>EX_asp__L_e</t>
  </si>
  <si>
    <t>asp__L_c</t>
  </si>
  <si>
    <t>cys__L_c</t>
  </si>
  <si>
    <t>glu__L_c</t>
  </si>
  <si>
    <t>his__L_c</t>
  </si>
  <si>
    <t>leu__L_c</t>
  </si>
  <si>
    <t>lys__L_c</t>
  </si>
  <si>
    <t>met__L_c</t>
  </si>
  <si>
    <t>phe__L_c</t>
  </si>
  <si>
    <t>pro__L_c</t>
  </si>
  <si>
    <t>ser__L_c</t>
  </si>
  <si>
    <t>thr__L_c</t>
  </si>
  <si>
    <t>tyr__L_c</t>
  </si>
  <si>
    <t>val__L_c</t>
  </si>
  <si>
    <t>EX_cys__L_e</t>
  </si>
  <si>
    <t>EX_glu__L_e</t>
  </si>
  <si>
    <t>glyc_c</t>
  </si>
  <si>
    <t>EX_glyc_e</t>
  </si>
  <si>
    <t>no tiene isoforma</t>
  </si>
  <si>
    <t>EX_his__L_e</t>
  </si>
  <si>
    <t>ile__L_c</t>
  </si>
  <si>
    <t>EX_ile__L_e</t>
  </si>
  <si>
    <t>EX_lys__L_e</t>
  </si>
  <si>
    <t>EX_leu__L_e</t>
  </si>
  <si>
    <t>EX_met__L_e</t>
  </si>
  <si>
    <t>EX_phe__L_e</t>
  </si>
  <si>
    <t>EX_pro__L_e</t>
  </si>
  <si>
    <t>EX_ser__L_e</t>
  </si>
  <si>
    <t>no tiene</t>
  </si>
  <si>
    <t>trp__L_c</t>
  </si>
  <si>
    <t>EX_trp__L_e</t>
  </si>
  <si>
    <t>EX_tyr__L_e</t>
  </si>
  <si>
    <t>EX_val__L_e</t>
  </si>
  <si>
    <t>proveniente de aa y peptidos</t>
  </si>
  <si>
    <t>queremos la composición del polvo, tenemos la pasta, le restamos 27 g humedad</t>
  </si>
  <si>
    <t>g/100g pasta o g compuesto/73g polvo</t>
  </si>
  <si>
    <t>rxn</t>
  </si>
  <si>
    <t>EX_cl_e</t>
  </si>
  <si>
    <t>EX_glc__D_e</t>
  </si>
  <si>
    <t>EX_k_e</t>
  </si>
  <si>
    <t>EX_na1_e</t>
  </si>
  <si>
    <t>EX_ca2_e</t>
  </si>
  <si>
    <t>EX_mg2_e</t>
  </si>
  <si>
    <t>EX_zn2_e</t>
  </si>
  <si>
    <t>EX_mn2_e</t>
  </si>
  <si>
    <t>EX_cobalt2_e</t>
  </si>
  <si>
    <t>PHOSPHATE CONVERSION</t>
  </si>
  <si>
    <t>P2O5 reacts violently with water</t>
  </si>
  <si>
    <t>P2O5 + 3 H2O -&gt; 2 H3PO4</t>
  </si>
  <si>
    <t>1 mol of P2O5 gives 2 mol H3PO4</t>
  </si>
  <si>
    <t>3,8 g P2O5</t>
  </si>
  <si>
    <t>141,94 g/mol</t>
  </si>
  <si>
    <t>98 g/mol</t>
  </si>
  <si>
    <t>H3PO4</t>
  </si>
  <si>
    <t>H3PO4 (mol)</t>
  </si>
  <si>
    <t>H3PO4 (g)</t>
  </si>
  <si>
    <t>Conversión directa entre phosphoric acid (H3PO4) y inorganic phosphate (pi)</t>
  </si>
  <si>
    <t>EX_pi_e</t>
  </si>
  <si>
    <t>adenina y guanina son purinas, se distribuye</t>
  </si>
  <si>
    <t>g/100 g yeast extract</t>
  </si>
  <si>
    <t>1g de polvo tiene (g comp)</t>
  </si>
  <si>
    <t>PM (g/mol)</t>
  </si>
  <si>
    <t xml:space="preserve">EX_ade_e </t>
  </si>
  <si>
    <t>EX_fe3_e</t>
  </si>
  <si>
    <t>EX_cu2e</t>
  </si>
  <si>
    <t>asumimos la mitad como glucosa</t>
  </si>
  <si>
    <t>MM medium</t>
  </si>
  <si>
    <t>Na</t>
  </si>
  <si>
    <t>Cl</t>
  </si>
  <si>
    <t>g/L</t>
  </si>
  <si>
    <t>glucose</t>
  </si>
  <si>
    <t xml:space="preserve">yeast extract </t>
  </si>
  <si>
    <t>NaCl</t>
  </si>
  <si>
    <t>MgSO4</t>
  </si>
  <si>
    <t>Na2HPO4*12 H2O</t>
  </si>
  <si>
    <t>KH2PO4</t>
  </si>
  <si>
    <t>mol/L</t>
  </si>
  <si>
    <t>Mg2</t>
  </si>
  <si>
    <t>SO4-2</t>
  </si>
  <si>
    <t>HPO4-2</t>
  </si>
  <si>
    <t>K</t>
  </si>
  <si>
    <t>comp</t>
  </si>
  <si>
    <t>Glucose</t>
  </si>
  <si>
    <t>Adenine</t>
  </si>
  <si>
    <t>Ca</t>
  </si>
  <si>
    <t>Fe+3</t>
  </si>
  <si>
    <t>Cu+2</t>
  </si>
  <si>
    <t>Zn+2</t>
  </si>
  <si>
    <t>Mn+2</t>
  </si>
  <si>
    <t>Co+2</t>
  </si>
  <si>
    <t>Cysteine</t>
  </si>
  <si>
    <t>yeast extract</t>
  </si>
  <si>
    <t>Total</t>
  </si>
  <si>
    <t>mM</t>
  </si>
  <si>
    <t>mol_per_L</t>
  </si>
  <si>
    <t>EX_cu2_e</t>
  </si>
  <si>
    <t>trazas 1</t>
  </si>
  <si>
    <t>10 mL</t>
  </si>
  <si>
    <t>trazas 2</t>
  </si>
  <si>
    <t>1 mL</t>
  </si>
  <si>
    <t>TRAZAS 1</t>
  </si>
  <si>
    <t>Fe(III) citrate NH4</t>
  </si>
  <si>
    <t>CaCl2</t>
  </si>
  <si>
    <t>HCl</t>
  </si>
  <si>
    <t>TRAZAS 2</t>
  </si>
  <si>
    <t>ZnSO4</t>
  </si>
  <si>
    <t>MnCl2</t>
  </si>
  <si>
    <t>H3BO3</t>
  </si>
  <si>
    <t>CoCl2</t>
  </si>
  <si>
    <t>CuSO4</t>
  </si>
  <si>
    <t>NiCl2</t>
  </si>
  <si>
    <t>NaMoO4</t>
  </si>
  <si>
    <t>EX_so4_e</t>
  </si>
  <si>
    <t>Ca+2</t>
  </si>
  <si>
    <t>Ni+2</t>
  </si>
  <si>
    <t>EX_ni2_e</t>
  </si>
  <si>
    <t>Mo</t>
  </si>
  <si>
    <t>EX_mobd_e</t>
  </si>
  <si>
    <t>H</t>
  </si>
  <si>
    <t>EX_h_e</t>
  </si>
  <si>
    <t>Fe+2</t>
  </si>
  <si>
    <t>EX_fe2_e</t>
  </si>
  <si>
    <t>NH4Cl</t>
  </si>
  <si>
    <t>NH4</t>
  </si>
  <si>
    <t>EX_nh4_e</t>
  </si>
  <si>
    <t>EX_h2o_e</t>
  </si>
  <si>
    <t>h2o</t>
  </si>
  <si>
    <t>Removed</t>
  </si>
  <si>
    <t>mMrem</t>
  </si>
  <si>
    <t>rxnrem</t>
  </si>
  <si>
    <t>molrem</t>
  </si>
  <si>
    <t>O2</t>
  </si>
  <si>
    <t>EX_o2_e</t>
  </si>
  <si>
    <t>CO2</t>
  </si>
  <si>
    <t>EX_co2_e</t>
  </si>
  <si>
    <t>siempre en medio</t>
  </si>
  <si>
    <t>cuando esta en 1000 entonces no se limita por o2 y se limita por glc o nh4</t>
  </si>
  <si>
    <t>no tiene uptake de co2</t>
  </si>
  <si>
    <t>EX_glcn_e</t>
  </si>
  <si>
    <t>NO3</t>
  </si>
  <si>
    <t>NO2</t>
  </si>
  <si>
    <t>EX_no3_e</t>
  </si>
  <si>
    <t>EX_no2_e</t>
  </si>
  <si>
    <t>solo en condiciones anaerobicas</t>
  </si>
  <si>
    <t>EX_pyr_e</t>
  </si>
  <si>
    <t>Metabolite Name</t>
  </si>
  <si>
    <t>Metabolite abbreviation</t>
  </si>
  <si>
    <t xml:space="preserve">Exchange Reaction </t>
  </si>
  <si>
    <t>Constraints on high salinity (2.5 M)</t>
  </si>
  <si>
    <t xml:space="preserve">Constraints on low salinity (0.6 M) </t>
  </si>
  <si>
    <t xml:space="preserve">(mmol.(gcdwh)-1) </t>
  </si>
  <si>
    <t>glc-D[c]</t>
  </si>
  <si>
    <t>glc-D[e]  &lt;=&gt;</t>
  </si>
  <si>
    <t>Pyruvate</t>
  </si>
  <si>
    <t>pyr[c]</t>
  </si>
  <si>
    <t>pyr[c]  -&gt;</t>
  </si>
  <si>
    <t>Acetate</t>
  </si>
  <si>
    <t>ac[c]</t>
  </si>
  <si>
    <t>ac[c]  -&gt;</t>
  </si>
  <si>
    <t>Ammonium</t>
  </si>
  <si>
    <t>NH4[c]</t>
  </si>
  <si>
    <t>nh4[e]  &lt;=&gt;</t>
  </si>
  <si>
    <t>Gluconate</t>
  </si>
  <si>
    <t>glcn[c]</t>
  </si>
  <si>
    <t>glcn[p] -&gt;</t>
  </si>
  <si>
    <t>high</t>
  </si>
  <si>
    <t>low</t>
  </si>
  <si>
    <t>ours</t>
  </si>
  <si>
    <t>Constraints for our salinity</t>
  </si>
  <si>
    <t>EX_ac_e</t>
  </si>
  <si>
    <t>overflow</t>
  </si>
  <si>
    <t>From Insights into metabolic osmoadaptation of the ectoines-producer bacterium Chromohalobacter salexigens through a high-quality genome scale metabolic model</t>
  </si>
  <si>
    <t>supplementary data</t>
  </si>
  <si>
    <t>comments</t>
  </si>
  <si>
    <t>no adenine in media</t>
  </si>
  <si>
    <t>all ions are assumed to be 10, Seba</t>
  </si>
  <si>
    <t>all aa assumed to be 0.1, Seba</t>
  </si>
  <si>
    <t>EX_gly_e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</si>
</sst>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17</xdr:row>
      <xdr:rowOff>107950</xdr:rowOff>
    </xdr:from>
    <xdr:to>
      <xdr:col>12</xdr:col>
      <xdr:colOff>429376</xdr:colOff>
      <xdr:row>29</xdr:row>
      <xdr:rowOff>174943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17C938-E03A-FAC4-CEE1-344B602AF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0" y="3238500"/>
          <a:ext cx="5382376" cy="2276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10</xdr:row>
      <xdr:rowOff>38100</xdr:rowOff>
    </xdr:from>
    <xdr:to>
      <xdr:col>9</xdr:col>
      <xdr:colOff>363242</xdr:colOff>
      <xdr:row>33</xdr:row>
      <xdr:rowOff>99025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51E294-F2FB-2ECB-2D90-658EE20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1879600"/>
          <a:ext cx="9259592" cy="429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3" sqref="A3:D3"/>
    </sheetView>
  </sheetViews>
  <sheetFormatPr defaultColWidth="8.90625" defaultRowHeight="14.5" x14ac:dyDescent="0.35"/>
  <cols>
    <col min="1" max="1" width="18.81640625" bestFit="1" customWidth="1"/>
    <col min="2" max="2" width="33.453125" bestFit="1" customWidth="1"/>
  </cols>
  <sheetData>
    <row r="1" spans="1:7" x14ac:dyDescent="0.35">
      <c r="A1" t="s">
        <v>0</v>
      </c>
      <c r="B1" t="s">
        <v>79</v>
      </c>
      <c r="D1" t="s">
        <v>6</v>
      </c>
      <c r="G1" t="s">
        <v>78</v>
      </c>
    </row>
    <row r="2" spans="1:7" x14ac:dyDescent="0.35">
      <c r="A2" t="s">
        <v>1</v>
      </c>
      <c r="B2" s="2">
        <v>7.5</v>
      </c>
      <c r="C2" s="1">
        <v>10.5</v>
      </c>
      <c r="D2" s="1">
        <f>AVERAGE(B2:C2)</f>
        <v>9</v>
      </c>
    </row>
    <row r="3" spans="1:7" x14ac:dyDescent="0.35">
      <c r="A3" t="s">
        <v>2</v>
      </c>
      <c r="B3">
        <v>3.4</v>
      </c>
      <c r="C3">
        <v>4.8</v>
      </c>
      <c r="D3">
        <f>AVERAGE(B3:C3)</f>
        <v>4.0999999999999996</v>
      </c>
      <c r="E3" t="s">
        <v>77</v>
      </c>
    </row>
    <row r="4" spans="1:7" x14ac:dyDescent="0.35">
      <c r="A4" t="s">
        <v>3</v>
      </c>
      <c r="B4">
        <v>7.0000000000000007E-2</v>
      </c>
      <c r="C4">
        <v>1.3</v>
      </c>
      <c r="D4">
        <f t="shared" ref="D4:D7" si="0">AVERAGE(B4:C4)</f>
        <v>0.68500000000000005</v>
      </c>
    </row>
    <row r="5" spans="1:7" x14ac:dyDescent="0.35">
      <c r="A5" t="s">
        <v>4</v>
      </c>
      <c r="B5">
        <v>30</v>
      </c>
      <c r="C5">
        <v>30</v>
      </c>
      <c r="D5">
        <f t="shared" si="0"/>
        <v>30</v>
      </c>
    </row>
    <row r="6" spans="1:7" x14ac:dyDescent="0.35">
      <c r="A6" s="3" t="s">
        <v>5</v>
      </c>
      <c r="B6" s="3">
        <v>3.8</v>
      </c>
      <c r="C6">
        <v>3.8</v>
      </c>
      <c r="D6">
        <f t="shared" si="0"/>
        <v>3.8</v>
      </c>
    </row>
    <row r="7" spans="1:7" x14ac:dyDescent="0.35">
      <c r="A7" t="s">
        <v>7</v>
      </c>
      <c r="B7">
        <v>8.1999999999999993</v>
      </c>
      <c r="C7">
        <v>8.1999999999999993</v>
      </c>
      <c r="D7">
        <f t="shared" si="0"/>
        <v>8.1999999999999993</v>
      </c>
      <c r="E7" t="s">
        <v>109</v>
      </c>
    </row>
    <row r="8" spans="1:7" x14ac:dyDescent="0.35">
      <c r="A8" t="s">
        <v>8</v>
      </c>
      <c r="B8">
        <v>0.27</v>
      </c>
      <c r="E8" t="s">
        <v>102</v>
      </c>
    </row>
    <row r="9" spans="1:7" x14ac:dyDescent="0.35">
      <c r="A9" t="s">
        <v>9</v>
      </c>
      <c r="B9" t="s">
        <v>10</v>
      </c>
    </row>
    <row r="10" spans="1:7" x14ac:dyDescent="0.35">
      <c r="A10" t="s">
        <v>11</v>
      </c>
      <c r="B10">
        <v>5.6</v>
      </c>
    </row>
    <row r="11" spans="1:7" x14ac:dyDescent="0.35">
      <c r="A11" t="s">
        <v>12</v>
      </c>
      <c r="B11">
        <v>3</v>
      </c>
    </row>
    <row r="12" spans="1:7" x14ac:dyDescent="0.35">
      <c r="A12" t="s">
        <v>13</v>
      </c>
      <c r="B12">
        <v>0.01</v>
      </c>
    </row>
    <row r="13" spans="1:7" x14ac:dyDescent="0.35">
      <c r="A13" t="s">
        <v>14</v>
      </c>
      <c r="B13">
        <v>5.0000000000000001E-3</v>
      </c>
    </row>
    <row r="14" spans="1:7" x14ac:dyDescent="0.35">
      <c r="A14" t="s">
        <v>15</v>
      </c>
      <c r="B14">
        <v>0.2</v>
      </c>
    </row>
    <row r="15" spans="1:7" x14ac:dyDescent="0.35">
      <c r="A15" t="s">
        <v>16</v>
      </c>
      <c r="B15">
        <v>5.0000000000000001E-3</v>
      </c>
    </row>
    <row r="16" spans="1:7" x14ac:dyDescent="0.35">
      <c r="A16" t="s">
        <v>17</v>
      </c>
      <c r="B16">
        <v>5.0000000000000001E-3</v>
      </c>
    </row>
    <row r="17" spans="1:4" x14ac:dyDescent="0.35">
      <c r="A17" t="s">
        <v>18</v>
      </c>
      <c r="B17">
        <v>5.0000000000000001E-4</v>
      </c>
    </row>
    <row r="18" spans="1:4" x14ac:dyDescent="0.35">
      <c r="A18" t="s">
        <v>19</v>
      </c>
      <c r="B18">
        <v>5.0000000000000001E-4</v>
      </c>
    </row>
    <row r="21" spans="1:4" x14ac:dyDescent="0.35">
      <c r="A21" t="s">
        <v>90</v>
      </c>
    </row>
    <row r="22" spans="1:4" x14ac:dyDescent="0.35">
      <c r="A22" t="s">
        <v>91</v>
      </c>
    </row>
    <row r="23" spans="1:4" x14ac:dyDescent="0.35">
      <c r="A23" t="s">
        <v>92</v>
      </c>
    </row>
    <row r="25" spans="1:4" x14ac:dyDescent="0.35">
      <c r="A25" t="s">
        <v>94</v>
      </c>
      <c r="B25" t="s">
        <v>95</v>
      </c>
      <c r="C25">
        <f>3.8/141.94</f>
        <v>2.6771875440326897E-2</v>
      </c>
    </row>
    <row r="26" spans="1:4" x14ac:dyDescent="0.35">
      <c r="A26" t="s">
        <v>98</v>
      </c>
      <c r="B26" t="s">
        <v>93</v>
      </c>
      <c r="C26">
        <f>C25*2</f>
        <v>5.3543750880653794E-2</v>
      </c>
      <c r="D26" t="s">
        <v>96</v>
      </c>
    </row>
    <row r="27" spans="1:4" x14ac:dyDescent="0.35">
      <c r="A27" t="s">
        <v>99</v>
      </c>
      <c r="C27">
        <f>C26*98</f>
        <v>5.247287586304072</v>
      </c>
    </row>
    <row r="28" spans="1:4" x14ac:dyDescent="0.35">
      <c r="A28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A6" sqref="A6"/>
    </sheetView>
  </sheetViews>
  <sheetFormatPr defaultColWidth="8.90625" defaultRowHeight="14.5" x14ac:dyDescent="0.35"/>
  <cols>
    <col min="1" max="1" width="12.1796875" bestFit="1" customWidth="1"/>
    <col min="4" max="4" width="11.90625" bestFit="1" customWidth="1"/>
  </cols>
  <sheetData>
    <row r="1" spans="1:10" x14ac:dyDescent="0.35">
      <c r="B1" t="s">
        <v>103</v>
      </c>
      <c r="C1" t="s">
        <v>38</v>
      </c>
      <c r="D1" t="s">
        <v>40</v>
      </c>
      <c r="F1" t="s">
        <v>103</v>
      </c>
      <c r="G1" t="s">
        <v>104</v>
      </c>
    </row>
    <row r="2" spans="1:10" x14ac:dyDescent="0.35">
      <c r="A2" t="s">
        <v>20</v>
      </c>
      <c r="B2">
        <v>3.4</v>
      </c>
      <c r="C2" t="s">
        <v>39</v>
      </c>
      <c r="D2" t="s">
        <v>41</v>
      </c>
      <c r="F2">
        <v>3.4</v>
      </c>
      <c r="G2">
        <f t="shared" ref="G2:G18" si="0">F2/100</f>
        <v>3.4000000000000002E-2</v>
      </c>
      <c r="H2">
        <v>89.09</v>
      </c>
      <c r="I2">
        <f t="shared" ref="I2:I18" si="1">G2/H2</f>
        <v>3.8163654731170727E-4</v>
      </c>
      <c r="J2" t="s">
        <v>41</v>
      </c>
    </row>
    <row r="3" spans="1:10" x14ac:dyDescent="0.35">
      <c r="A3" t="s">
        <v>21</v>
      </c>
      <c r="B3">
        <v>2</v>
      </c>
      <c r="C3" t="s">
        <v>42</v>
      </c>
      <c r="D3" t="s">
        <v>43</v>
      </c>
      <c r="F3">
        <v>2</v>
      </c>
      <c r="G3">
        <f t="shared" si="0"/>
        <v>0.02</v>
      </c>
      <c r="H3">
        <v>174.2</v>
      </c>
      <c r="I3">
        <f t="shared" si="1"/>
        <v>1.1481056257175662E-4</v>
      </c>
      <c r="J3" t="s">
        <v>43</v>
      </c>
    </row>
    <row r="4" spans="1:10" x14ac:dyDescent="0.35">
      <c r="A4" t="s">
        <v>22</v>
      </c>
      <c r="B4">
        <v>4.5</v>
      </c>
      <c r="C4" t="s">
        <v>45</v>
      </c>
      <c r="D4" t="s">
        <v>44</v>
      </c>
      <c r="F4">
        <v>4.5</v>
      </c>
      <c r="G4">
        <f t="shared" si="0"/>
        <v>4.4999999999999998E-2</v>
      </c>
      <c r="H4">
        <v>133.10267999999999</v>
      </c>
      <c r="I4">
        <f t="shared" si="1"/>
        <v>3.3808485298718251E-4</v>
      </c>
      <c r="J4" t="s">
        <v>44</v>
      </c>
    </row>
    <row r="5" spans="1:10" x14ac:dyDescent="0.35">
      <c r="A5" t="s">
        <v>23</v>
      </c>
      <c r="B5">
        <v>0.45</v>
      </c>
      <c r="C5" t="s">
        <v>46</v>
      </c>
      <c r="D5" t="s">
        <v>58</v>
      </c>
      <c r="F5">
        <v>0.45</v>
      </c>
      <c r="G5">
        <f t="shared" si="0"/>
        <v>4.5000000000000005E-3</v>
      </c>
      <c r="H5">
        <v>121.16</v>
      </c>
      <c r="I5">
        <f t="shared" si="1"/>
        <v>3.7140970617365473E-5</v>
      </c>
      <c r="J5" t="s">
        <v>58</v>
      </c>
    </row>
    <row r="6" spans="1:10" x14ac:dyDescent="0.35">
      <c r="A6" t="s">
        <v>24</v>
      </c>
      <c r="B6">
        <v>6.7</v>
      </c>
      <c r="C6" t="s">
        <v>47</v>
      </c>
      <c r="D6" t="s">
        <v>59</v>
      </c>
      <c r="F6">
        <v>6.7</v>
      </c>
      <c r="G6">
        <f t="shared" si="0"/>
        <v>6.7000000000000004E-2</v>
      </c>
      <c r="H6">
        <v>147.12925999999999</v>
      </c>
      <c r="I6">
        <f t="shared" si="1"/>
        <v>4.5538188664851582E-4</v>
      </c>
      <c r="J6" t="s">
        <v>59</v>
      </c>
    </row>
    <row r="7" spans="1:10" x14ac:dyDescent="0.35">
      <c r="A7" t="s">
        <v>25</v>
      </c>
      <c r="B7">
        <v>2.2999999999999998</v>
      </c>
      <c r="C7" t="s">
        <v>60</v>
      </c>
      <c r="D7" t="s">
        <v>61</v>
      </c>
      <c r="E7" t="s">
        <v>62</v>
      </c>
      <c r="F7">
        <v>2.2999999999999998</v>
      </c>
      <c r="G7">
        <f t="shared" si="0"/>
        <v>2.3E-2</v>
      </c>
      <c r="H7">
        <v>75.069999999999993</v>
      </c>
      <c r="I7">
        <f t="shared" si="1"/>
        <v>3.0638071133608637E-4</v>
      </c>
      <c r="J7" t="s">
        <v>61</v>
      </c>
    </row>
    <row r="8" spans="1:10" x14ac:dyDescent="0.35">
      <c r="A8" t="s">
        <v>26</v>
      </c>
      <c r="B8">
        <v>1.2</v>
      </c>
      <c r="C8" t="s">
        <v>48</v>
      </c>
      <c r="D8" t="s">
        <v>63</v>
      </c>
      <c r="F8">
        <v>1.2</v>
      </c>
      <c r="G8">
        <f t="shared" si="0"/>
        <v>1.2E-2</v>
      </c>
      <c r="H8">
        <v>155.15</v>
      </c>
      <c r="I8">
        <f t="shared" si="1"/>
        <v>7.7344505317434743E-5</v>
      </c>
      <c r="J8" t="s">
        <v>63</v>
      </c>
    </row>
    <row r="9" spans="1:10" x14ac:dyDescent="0.35">
      <c r="A9" t="s">
        <v>27</v>
      </c>
      <c r="B9">
        <v>2.2999999999999998</v>
      </c>
      <c r="C9" t="s">
        <v>64</v>
      </c>
      <c r="D9" t="s">
        <v>65</v>
      </c>
      <c r="F9">
        <v>2.2999999999999998</v>
      </c>
      <c r="G9">
        <f t="shared" si="0"/>
        <v>2.3E-2</v>
      </c>
      <c r="H9">
        <v>131.16999999999999</v>
      </c>
      <c r="I9">
        <f t="shared" si="1"/>
        <v>1.7534497217351529E-4</v>
      </c>
      <c r="J9" t="s">
        <v>65</v>
      </c>
    </row>
    <row r="10" spans="1:10" x14ac:dyDescent="0.35">
      <c r="A10" t="s">
        <v>28</v>
      </c>
      <c r="B10">
        <v>3</v>
      </c>
      <c r="C10" t="s">
        <v>49</v>
      </c>
      <c r="D10" t="s">
        <v>67</v>
      </c>
      <c r="F10">
        <v>3</v>
      </c>
      <c r="G10">
        <f t="shared" si="0"/>
        <v>0.03</v>
      </c>
      <c r="H10">
        <v>131.16999999999999</v>
      </c>
      <c r="I10">
        <f t="shared" si="1"/>
        <v>2.2871083326980255E-4</v>
      </c>
      <c r="J10" t="s">
        <v>67</v>
      </c>
    </row>
    <row r="11" spans="1:10" x14ac:dyDescent="0.35">
      <c r="A11" t="s">
        <v>29</v>
      </c>
      <c r="B11">
        <v>3.5</v>
      </c>
      <c r="C11" t="s">
        <v>50</v>
      </c>
      <c r="D11" t="s">
        <v>66</v>
      </c>
      <c r="F11">
        <v>3.5</v>
      </c>
      <c r="G11">
        <f t="shared" si="0"/>
        <v>3.5000000000000003E-2</v>
      </c>
      <c r="H11">
        <v>146.19</v>
      </c>
      <c r="I11">
        <f t="shared" si="1"/>
        <v>2.394144606334223E-4</v>
      </c>
      <c r="J11" t="s">
        <v>66</v>
      </c>
    </row>
    <row r="12" spans="1:10" x14ac:dyDescent="0.35">
      <c r="A12" t="s">
        <v>30</v>
      </c>
      <c r="B12">
        <v>0.7</v>
      </c>
      <c r="C12" t="s">
        <v>51</v>
      </c>
      <c r="D12" t="s">
        <v>68</v>
      </c>
      <c r="F12">
        <v>0.7</v>
      </c>
      <c r="G12">
        <f t="shared" si="0"/>
        <v>6.9999999999999993E-3</v>
      </c>
      <c r="H12">
        <v>149.21</v>
      </c>
      <c r="I12">
        <f t="shared" si="1"/>
        <v>4.6913745727498148E-5</v>
      </c>
      <c r="J12" t="s">
        <v>68</v>
      </c>
    </row>
    <row r="13" spans="1:10" x14ac:dyDescent="0.35">
      <c r="A13" t="s">
        <v>31</v>
      </c>
      <c r="B13">
        <v>1.7</v>
      </c>
      <c r="C13" t="s">
        <v>52</v>
      </c>
      <c r="D13" t="s">
        <v>69</v>
      </c>
      <c r="F13">
        <v>1.7</v>
      </c>
      <c r="G13">
        <f t="shared" si="0"/>
        <v>1.7000000000000001E-2</v>
      </c>
      <c r="H13">
        <v>165.19</v>
      </c>
      <c r="I13">
        <f t="shared" si="1"/>
        <v>1.0291179853502028E-4</v>
      </c>
      <c r="J13" t="s">
        <v>69</v>
      </c>
    </row>
    <row r="14" spans="1:10" x14ac:dyDescent="0.35">
      <c r="A14" t="s">
        <v>32</v>
      </c>
      <c r="B14">
        <v>1.7</v>
      </c>
      <c r="C14" t="s">
        <v>53</v>
      </c>
      <c r="D14" t="s">
        <v>70</v>
      </c>
      <c r="F14">
        <v>1.7</v>
      </c>
      <c r="G14">
        <f t="shared" si="0"/>
        <v>1.7000000000000001E-2</v>
      </c>
      <c r="H14">
        <v>115.13</v>
      </c>
      <c r="I14">
        <f t="shared" si="1"/>
        <v>1.4765916789715976E-4</v>
      </c>
      <c r="J14" t="s">
        <v>70</v>
      </c>
    </row>
    <row r="15" spans="1:10" x14ac:dyDescent="0.35">
      <c r="A15" t="s">
        <v>33</v>
      </c>
      <c r="B15">
        <v>2.2999999999999998</v>
      </c>
      <c r="C15" t="s">
        <v>54</v>
      </c>
      <c r="D15" t="s">
        <v>71</v>
      </c>
      <c r="F15">
        <v>2.2999999999999998</v>
      </c>
      <c r="G15">
        <f t="shared" si="0"/>
        <v>2.3E-2</v>
      </c>
      <c r="H15">
        <v>105.09</v>
      </c>
      <c r="I15">
        <f t="shared" si="1"/>
        <v>2.1886002474069845E-4</v>
      </c>
      <c r="J15" t="s">
        <v>71</v>
      </c>
    </row>
    <row r="16" spans="1:10" x14ac:dyDescent="0.35">
      <c r="A16" t="s">
        <v>34</v>
      </c>
      <c r="B16">
        <v>2.2999999999999998</v>
      </c>
      <c r="C16" t="s">
        <v>55</v>
      </c>
      <c r="D16" t="s">
        <v>72</v>
      </c>
      <c r="F16">
        <v>0.5</v>
      </c>
      <c r="G16">
        <f t="shared" si="0"/>
        <v>5.0000000000000001E-3</v>
      </c>
      <c r="H16">
        <v>204.22</v>
      </c>
      <c r="I16">
        <f t="shared" si="1"/>
        <v>2.4483400254627364E-5</v>
      </c>
      <c r="J16" t="s">
        <v>74</v>
      </c>
    </row>
    <row r="17" spans="1:10" x14ac:dyDescent="0.35">
      <c r="A17" t="s">
        <v>35</v>
      </c>
      <c r="B17">
        <v>0.5</v>
      </c>
      <c r="C17" t="s">
        <v>73</v>
      </c>
      <c r="D17" t="s">
        <v>74</v>
      </c>
      <c r="F17">
        <v>1.6</v>
      </c>
      <c r="G17">
        <f t="shared" si="0"/>
        <v>1.6E-2</v>
      </c>
      <c r="H17">
        <v>181.19</v>
      </c>
      <c r="I17">
        <f t="shared" si="1"/>
        <v>8.8305094100115899E-5</v>
      </c>
      <c r="J17" t="s">
        <v>75</v>
      </c>
    </row>
    <row r="18" spans="1:10" x14ac:dyDescent="0.35">
      <c r="A18" t="s">
        <v>36</v>
      </c>
      <c r="B18">
        <v>1.6</v>
      </c>
      <c r="C18" t="s">
        <v>56</v>
      </c>
      <c r="D18" t="s">
        <v>75</v>
      </c>
      <c r="F18">
        <v>2.5</v>
      </c>
      <c r="G18">
        <f t="shared" si="0"/>
        <v>2.5000000000000001E-2</v>
      </c>
      <c r="H18">
        <v>117.15</v>
      </c>
      <c r="I18">
        <f t="shared" si="1"/>
        <v>2.1340162185232609E-4</v>
      </c>
      <c r="J18" t="s">
        <v>76</v>
      </c>
    </row>
    <row r="19" spans="1:10" x14ac:dyDescent="0.35">
      <c r="A19" t="s">
        <v>37</v>
      </c>
      <c r="B19">
        <v>2.5</v>
      </c>
      <c r="C19" t="s">
        <v>57</v>
      </c>
      <c r="D1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selection activeCell="E16" sqref="E16"/>
    </sheetView>
  </sheetViews>
  <sheetFormatPr defaultColWidth="8.90625" defaultRowHeight="14.5" x14ac:dyDescent="0.35"/>
  <cols>
    <col min="1" max="1" width="15.90625" bestFit="1" customWidth="1"/>
    <col min="4" max="4" width="11.81640625" bestFit="1" customWidth="1"/>
    <col min="7" max="7" width="11.81640625" bestFit="1" customWidth="1"/>
    <col min="11" max="11" width="11.81640625" bestFit="1" customWidth="1"/>
  </cols>
  <sheetData>
    <row r="1" spans="1:13" x14ac:dyDescent="0.35">
      <c r="A1" s="5" t="s">
        <v>110</v>
      </c>
      <c r="B1" s="5" t="s">
        <v>113</v>
      </c>
      <c r="C1" s="5" t="s">
        <v>105</v>
      </c>
      <c r="D1" s="5" t="s">
        <v>120</v>
      </c>
      <c r="F1" s="4" t="s">
        <v>125</v>
      </c>
      <c r="G1" s="4" t="s">
        <v>120</v>
      </c>
      <c r="H1" s="4" t="s">
        <v>80</v>
      </c>
      <c r="J1" s="5" t="s">
        <v>136</v>
      </c>
      <c r="K1" s="4" t="s">
        <v>138</v>
      </c>
      <c r="L1" s="4" t="s">
        <v>137</v>
      </c>
      <c r="M1" s="4" t="s">
        <v>80</v>
      </c>
    </row>
    <row r="2" spans="1:13" x14ac:dyDescent="0.35">
      <c r="A2" t="s">
        <v>116</v>
      </c>
      <c r="B2">
        <v>60</v>
      </c>
      <c r="C2">
        <v>58.44</v>
      </c>
      <c r="D2">
        <f>B2/C2</f>
        <v>1.0266940451745381</v>
      </c>
      <c r="F2" t="s">
        <v>111</v>
      </c>
      <c r="G2">
        <f>D2+2*D7+D22</f>
        <v>1.0805834002250188</v>
      </c>
      <c r="H2" t="s">
        <v>84</v>
      </c>
      <c r="J2" t="s">
        <v>112</v>
      </c>
      <c r="K2">
        <f>G20+G3</f>
        <v>1.0647132014950014</v>
      </c>
      <c r="L2">
        <f>K2*1000</f>
        <v>1064.7132014950014</v>
      </c>
      <c r="M2" t="s">
        <v>81</v>
      </c>
    </row>
    <row r="3" spans="1:13" x14ac:dyDescent="0.35">
      <c r="A3" t="s">
        <v>114</v>
      </c>
      <c r="B3">
        <v>30</v>
      </c>
      <c r="C3">
        <v>180</v>
      </c>
      <c r="D3">
        <f t="shared" ref="D3:D8" si="0">B3/C3</f>
        <v>0.16666666666666666</v>
      </c>
      <c r="F3" t="s">
        <v>112</v>
      </c>
      <c r="G3">
        <f>D2+2*D13+2*D17+2*D19+2*D21+D4</f>
        <v>1.0644485030001118</v>
      </c>
      <c r="H3" t="s">
        <v>81</v>
      </c>
      <c r="J3" t="s">
        <v>97</v>
      </c>
      <c r="K3">
        <f>G21+G6</f>
        <v>3.8793744153464607E-2</v>
      </c>
      <c r="L3">
        <f t="shared" ref="L3:L31" si="1">K3*1000</f>
        <v>38.793744153464608</v>
      </c>
      <c r="M3" t="s">
        <v>101</v>
      </c>
    </row>
    <row r="4" spans="1:13" x14ac:dyDescent="0.35">
      <c r="A4" t="s">
        <v>166</v>
      </c>
      <c r="B4">
        <v>2</v>
      </c>
      <c r="C4">
        <v>53.49</v>
      </c>
      <c r="D4">
        <f>B4/C4</f>
        <v>3.7390166386240417E-2</v>
      </c>
      <c r="F4" t="s">
        <v>121</v>
      </c>
      <c r="G4">
        <f>D6</f>
        <v>1.6615159671684446E-3</v>
      </c>
      <c r="H4" t="s">
        <v>86</v>
      </c>
      <c r="J4" t="s">
        <v>126</v>
      </c>
      <c r="K4">
        <f>G8+G22</f>
        <v>0.16697869101978691</v>
      </c>
      <c r="L4">
        <f t="shared" si="1"/>
        <v>166.97869101978691</v>
      </c>
      <c r="M4" t="s">
        <v>82</v>
      </c>
    </row>
    <row r="5" spans="1:13" x14ac:dyDescent="0.35">
      <c r="A5" t="s">
        <v>115</v>
      </c>
      <c r="B5">
        <v>1</v>
      </c>
      <c r="F5" t="s">
        <v>122</v>
      </c>
      <c r="G5">
        <f>D6+D16+D20</f>
        <v>1.6621981985709331E-3</v>
      </c>
      <c r="H5" t="s">
        <v>156</v>
      </c>
      <c r="J5" t="s">
        <v>127</v>
      </c>
      <c r="K5">
        <f>G23</f>
        <v>2.7370903108016739E-5</v>
      </c>
      <c r="L5">
        <f t="shared" si="1"/>
        <v>2.737090310801674E-2</v>
      </c>
      <c r="M5" t="s">
        <v>106</v>
      </c>
    </row>
    <row r="6" spans="1:13" x14ac:dyDescent="0.35">
      <c r="A6" t="s">
        <v>117</v>
      </c>
      <c r="B6">
        <v>0.2</v>
      </c>
      <c r="C6">
        <v>120.372</v>
      </c>
      <c r="D6">
        <f t="shared" si="0"/>
        <v>1.6615159671684446E-3</v>
      </c>
      <c r="F6" t="s">
        <v>123</v>
      </c>
      <c r="G6">
        <f>D7+D8</f>
        <v>3.8061249414775816E-2</v>
      </c>
      <c r="H6" t="s">
        <v>101</v>
      </c>
      <c r="J6" t="s">
        <v>111</v>
      </c>
      <c r="K6">
        <f>G2+G24</f>
        <v>1.083920203018919</v>
      </c>
      <c r="L6">
        <f t="shared" si="1"/>
        <v>1083.920203018919</v>
      </c>
      <c r="M6" t="s">
        <v>84</v>
      </c>
    </row>
    <row r="7" spans="1:13" x14ac:dyDescent="0.35">
      <c r="A7" t="s">
        <v>118</v>
      </c>
      <c r="B7">
        <v>9.65</v>
      </c>
      <c r="C7">
        <v>358.1422</v>
      </c>
      <c r="D7">
        <f t="shared" si="0"/>
        <v>2.6944604684954746E-2</v>
      </c>
      <c r="F7" t="s">
        <v>124</v>
      </c>
      <c r="G7">
        <f>D8</f>
        <v>1.1116644729821068E-2</v>
      </c>
      <c r="H7" t="s">
        <v>83</v>
      </c>
      <c r="J7" t="s">
        <v>124</v>
      </c>
      <c r="K7">
        <f>G7+G25</f>
        <v>1.2167736220012685E-2</v>
      </c>
      <c r="L7">
        <f t="shared" si="1"/>
        <v>12.167736220012685</v>
      </c>
      <c r="M7" t="s">
        <v>83</v>
      </c>
    </row>
    <row r="8" spans="1:13" x14ac:dyDescent="0.35">
      <c r="A8" t="s">
        <v>119</v>
      </c>
      <c r="B8">
        <v>1.5</v>
      </c>
      <c r="C8">
        <v>134.93279999999999</v>
      </c>
      <c r="D8">
        <f t="shared" si="0"/>
        <v>1.1116644729821068E-2</v>
      </c>
      <c r="F8" t="s">
        <v>114</v>
      </c>
      <c r="G8">
        <f>B3/C3</f>
        <v>0.16666666666666666</v>
      </c>
      <c r="H8" t="s">
        <v>82</v>
      </c>
      <c r="J8" t="s">
        <v>128</v>
      </c>
      <c r="K8">
        <f>G10+G26</f>
        <v>1.8363064337706625E-4</v>
      </c>
      <c r="L8">
        <f t="shared" si="1"/>
        <v>0.18363064337706625</v>
      </c>
      <c r="M8" t="s">
        <v>85</v>
      </c>
    </row>
    <row r="9" spans="1:13" x14ac:dyDescent="0.35">
      <c r="A9" t="s">
        <v>140</v>
      </c>
      <c r="B9" t="s">
        <v>141</v>
      </c>
      <c r="F9" t="s">
        <v>129</v>
      </c>
      <c r="G9">
        <f>D12</f>
        <v>1.9085426368425072E-4</v>
      </c>
      <c r="H9" t="s">
        <v>107</v>
      </c>
      <c r="J9" t="s">
        <v>129</v>
      </c>
      <c r="K9">
        <f>G27+G9</f>
        <v>1.9146750704251853E-4</v>
      </c>
      <c r="L9">
        <f>K9*1000</f>
        <v>0.19146750704251853</v>
      </c>
      <c r="M9" t="s">
        <v>107</v>
      </c>
    </row>
    <row r="10" spans="1:13" x14ac:dyDescent="0.35">
      <c r="A10" t="s">
        <v>142</v>
      </c>
      <c r="B10" t="s">
        <v>143</v>
      </c>
      <c r="F10" t="s">
        <v>157</v>
      </c>
      <c r="G10">
        <f>D13</f>
        <v>1.8021265092809516E-4</v>
      </c>
      <c r="H10" t="s">
        <v>85</v>
      </c>
      <c r="J10" t="s">
        <v>121</v>
      </c>
      <c r="K10">
        <f>G4+G28</f>
        <v>1.7742387002438308E-3</v>
      </c>
      <c r="L10">
        <f t="shared" si="1"/>
        <v>1.7742387002438309</v>
      </c>
      <c r="M10" t="s">
        <v>86</v>
      </c>
    </row>
    <row r="11" spans="1:13" x14ac:dyDescent="0.35">
      <c r="A11" s="5" t="s">
        <v>144</v>
      </c>
      <c r="F11" t="s">
        <v>131</v>
      </c>
      <c r="G11">
        <f>D16</f>
        <v>6.1957868649318466E-7</v>
      </c>
      <c r="H11" t="s">
        <v>87</v>
      </c>
      <c r="J11" t="s">
        <v>130</v>
      </c>
      <c r="K11">
        <f>G29+G14</f>
        <v>1.1405042044434729E-6</v>
      </c>
      <c r="L11">
        <f t="shared" si="1"/>
        <v>1.1405042044434729E-3</v>
      </c>
      <c r="M11" t="s">
        <v>139</v>
      </c>
    </row>
    <row r="12" spans="1:13" x14ac:dyDescent="0.35">
      <c r="A12" t="s">
        <v>145</v>
      </c>
      <c r="B12">
        <v>5</v>
      </c>
      <c r="C12">
        <v>261.98</v>
      </c>
      <c r="D12">
        <f>B12/(C12*100)</f>
        <v>1.9085426368425072E-4</v>
      </c>
      <c r="F12" t="s">
        <v>132</v>
      </c>
      <c r="G12">
        <f>D17</f>
        <v>2.3839038809955182E-7</v>
      </c>
      <c r="H12" t="s">
        <v>88</v>
      </c>
      <c r="J12" t="s">
        <v>131</v>
      </c>
      <c r="K12">
        <f>G11+G30</f>
        <v>1.6671949404688884E-6</v>
      </c>
      <c r="L12">
        <f t="shared" si="1"/>
        <v>1.6671949404688884E-3</v>
      </c>
      <c r="M12" t="s">
        <v>87</v>
      </c>
    </row>
    <row r="13" spans="1:13" x14ac:dyDescent="0.35">
      <c r="A13" t="s">
        <v>146</v>
      </c>
      <c r="B13">
        <v>2</v>
      </c>
      <c r="C13">
        <v>110.98</v>
      </c>
      <c r="D13">
        <f>B13/(C13*100)</f>
        <v>1.8021265092809516E-4</v>
      </c>
      <c r="F13" t="s">
        <v>133</v>
      </c>
      <c r="G13">
        <f>D19</f>
        <v>1.5403573629081949E-6</v>
      </c>
      <c r="H13" t="s">
        <v>89</v>
      </c>
      <c r="J13" t="s">
        <v>132</v>
      </c>
      <c r="K13">
        <f>G12+G31</f>
        <v>3.6306393042896225E-7</v>
      </c>
      <c r="L13">
        <f t="shared" si="1"/>
        <v>3.6306393042896223E-4</v>
      </c>
      <c r="M13" t="s">
        <v>88</v>
      </c>
    </row>
    <row r="14" spans="1:13" x14ac:dyDescent="0.35">
      <c r="A14" t="s">
        <v>147</v>
      </c>
      <c r="B14">
        <v>1</v>
      </c>
      <c r="D14">
        <f>1/100</f>
        <v>0.01</v>
      </c>
      <c r="F14" t="s">
        <v>130</v>
      </c>
      <c r="G14">
        <f>D20</f>
        <v>6.2652715995238392E-8</v>
      </c>
      <c r="H14" t="s">
        <v>139</v>
      </c>
      <c r="J14" t="s">
        <v>133</v>
      </c>
      <c r="K14">
        <f>G32+G13</f>
        <v>1.6565790353864101E-6</v>
      </c>
      <c r="L14">
        <f t="shared" si="1"/>
        <v>1.6565790353864102E-3</v>
      </c>
      <c r="M14" t="s">
        <v>89</v>
      </c>
    </row>
    <row r="15" spans="1:13" x14ac:dyDescent="0.35">
      <c r="A15" s="5" t="s">
        <v>148</v>
      </c>
      <c r="F15" t="s">
        <v>158</v>
      </c>
      <c r="G15">
        <f>D21</f>
        <v>1.5432098765432099E-7</v>
      </c>
      <c r="H15" t="s">
        <v>159</v>
      </c>
      <c r="J15" t="s">
        <v>20</v>
      </c>
      <c r="K15">
        <v>3.8163654731170727E-4</v>
      </c>
      <c r="L15">
        <f t="shared" si="1"/>
        <v>0.38163654731170726</v>
      </c>
      <c r="M15" t="s">
        <v>41</v>
      </c>
    </row>
    <row r="16" spans="1:13" x14ac:dyDescent="0.35">
      <c r="A16" t="s">
        <v>149</v>
      </c>
      <c r="B16">
        <v>0.1</v>
      </c>
      <c r="C16">
        <v>161.4</v>
      </c>
      <c r="D16">
        <f>B16/(C16*1000)</f>
        <v>6.1957868649318466E-7</v>
      </c>
      <c r="F16" t="s">
        <v>160</v>
      </c>
      <c r="G16">
        <f>D22</f>
        <v>1.4568057106783858E-7</v>
      </c>
      <c r="H16" t="s">
        <v>161</v>
      </c>
      <c r="J16" t="s">
        <v>21</v>
      </c>
      <c r="K16">
        <v>1.1481056257175662E-4</v>
      </c>
      <c r="L16">
        <f t="shared" si="1"/>
        <v>0.11481056257175662</v>
      </c>
      <c r="M16" t="s">
        <v>43</v>
      </c>
    </row>
    <row r="17" spans="1:13" x14ac:dyDescent="0.35">
      <c r="A17" t="s">
        <v>150</v>
      </c>
      <c r="B17">
        <v>0.03</v>
      </c>
      <c r="C17">
        <v>125.84399999999999</v>
      </c>
      <c r="D17">
        <f t="shared" ref="D17:D22" si="2">B17/(C17*1000)</f>
        <v>2.3839038809955182E-7</v>
      </c>
      <c r="F17" t="s">
        <v>167</v>
      </c>
      <c r="G17">
        <f>D4</f>
        <v>3.7390166386240417E-2</v>
      </c>
      <c r="H17" t="s">
        <v>168</v>
      </c>
      <c r="J17" t="s">
        <v>22</v>
      </c>
      <c r="K17">
        <v>3.3808485298718251E-4</v>
      </c>
      <c r="L17">
        <f t="shared" si="1"/>
        <v>0.33808485298718249</v>
      </c>
      <c r="M17" t="s">
        <v>44</v>
      </c>
    </row>
    <row r="18" spans="1:13" x14ac:dyDescent="0.35">
      <c r="A18" t="s">
        <v>151</v>
      </c>
      <c r="B18">
        <v>0.3</v>
      </c>
      <c r="C18">
        <v>61.83</v>
      </c>
      <c r="D18">
        <f t="shared" si="2"/>
        <v>4.8520135856380393E-6</v>
      </c>
      <c r="J18" t="s">
        <v>134</v>
      </c>
      <c r="K18">
        <v>3.7140970617365473E-5</v>
      </c>
      <c r="L18">
        <f t="shared" si="1"/>
        <v>3.7140970617365474E-2</v>
      </c>
      <c r="M18" t="s">
        <v>58</v>
      </c>
    </row>
    <row r="19" spans="1:13" x14ac:dyDescent="0.35">
      <c r="A19" t="s">
        <v>152</v>
      </c>
      <c r="B19">
        <v>0.2</v>
      </c>
      <c r="C19">
        <v>129.84</v>
      </c>
      <c r="D19">
        <f t="shared" si="2"/>
        <v>1.5403573629081949E-6</v>
      </c>
      <c r="F19" s="4" t="s">
        <v>135</v>
      </c>
      <c r="G19" t="s">
        <v>120</v>
      </c>
      <c r="H19" t="s">
        <v>80</v>
      </c>
      <c r="J19" t="s">
        <v>24</v>
      </c>
      <c r="K19">
        <v>4.5538188664851582E-4</v>
      </c>
      <c r="L19">
        <f t="shared" si="1"/>
        <v>0.45538188664851581</v>
      </c>
      <c r="M19" t="s">
        <v>59</v>
      </c>
    </row>
    <row r="20" spans="1:13" x14ac:dyDescent="0.35">
      <c r="A20" t="s">
        <v>153</v>
      </c>
      <c r="B20">
        <v>0.01</v>
      </c>
      <c r="C20">
        <v>159.61000000000001</v>
      </c>
      <c r="D20">
        <f t="shared" si="2"/>
        <v>6.2652715995238392E-8</v>
      </c>
      <c r="F20" t="s">
        <v>112</v>
      </c>
      <c r="G20">
        <v>2.6469849488958017E-4</v>
      </c>
      <c r="H20" t="s">
        <v>81</v>
      </c>
      <c r="J20" t="s">
        <v>25</v>
      </c>
      <c r="K20">
        <v>3.0638071133608637E-4</v>
      </c>
      <c r="L20">
        <f t="shared" si="1"/>
        <v>0.30638071133608635</v>
      </c>
      <c r="M20" t="s">
        <v>61</v>
      </c>
    </row>
    <row r="21" spans="1:13" x14ac:dyDescent="0.35">
      <c r="A21" t="s">
        <v>154</v>
      </c>
      <c r="B21">
        <v>0.02</v>
      </c>
      <c r="C21">
        <v>129.6</v>
      </c>
      <c r="D21">
        <f t="shared" si="2"/>
        <v>1.5432098765432099E-7</v>
      </c>
      <c r="F21" t="s">
        <v>97</v>
      </c>
      <c r="G21">
        <v>7.3249473868879252E-4</v>
      </c>
      <c r="H21" t="s">
        <v>101</v>
      </c>
      <c r="J21" t="s">
        <v>26</v>
      </c>
      <c r="K21">
        <v>7.7344505317434743E-5</v>
      </c>
      <c r="L21">
        <f t="shared" si="1"/>
        <v>7.7344505317434739E-2</v>
      </c>
      <c r="M21" t="s">
        <v>63</v>
      </c>
    </row>
    <row r="22" spans="1:13" x14ac:dyDescent="0.35">
      <c r="A22" t="s">
        <v>155</v>
      </c>
      <c r="B22">
        <v>0.03</v>
      </c>
      <c r="C22">
        <v>205.93</v>
      </c>
      <c r="D22">
        <f t="shared" si="2"/>
        <v>1.4568057106783858E-7</v>
      </c>
      <c r="F22" t="s">
        <v>126</v>
      </c>
      <c r="G22">
        <v>3.1202435312024354E-4</v>
      </c>
      <c r="H22" t="s">
        <v>82</v>
      </c>
      <c r="J22" t="s">
        <v>27</v>
      </c>
      <c r="K22">
        <v>1.7534497217351529E-4</v>
      </c>
      <c r="L22">
        <f t="shared" si="1"/>
        <v>0.1753449721735153</v>
      </c>
      <c r="M22" t="s">
        <v>65</v>
      </c>
    </row>
    <row r="23" spans="1:13" x14ac:dyDescent="0.35">
      <c r="A23" t="s">
        <v>147</v>
      </c>
      <c r="D23">
        <f>1/1000</f>
        <v>1E-3</v>
      </c>
      <c r="F23" t="s">
        <v>127</v>
      </c>
      <c r="G23">
        <v>2.7370903108016739E-5</v>
      </c>
      <c r="H23" t="s">
        <v>106</v>
      </c>
      <c r="J23" t="s">
        <v>28</v>
      </c>
      <c r="K23">
        <v>2.2871083326980255E-4</v>
      </c>
      <c r="L23">
        <f t="shared" si="1"/>
        <v>0.22871083326980254</v>
      </c>
      <c r="M23" t="s">
        <v>67</v>
      </c>
    </row>
    <row r="24" spans="1:13" x14ac:dyDescent="0.35">
      <c r="F24" t="s">
        <v>111</v>
      </c>
      <c r="G24">
        <v>3.3368027939002119E-3</v>
      </c>
      <c r="H24" t="s">
        <v>84</v>
      </c>
      <c r="J24" t="s">
        <v>29</v>
      </c>
      <c r="K24">
        <v>2.394144606334223E-4</v>
      </c>
      <c r="L24">
        <f t="shared" si="1"/>
        <v>0.23941446063342231</v>
      </c>
      <c r="M24" t="s">
        <v>66</v>
      </c>
    </row>
    <row r="25" spans="1:13" x14ac:dyDescent="0.35">
      <c r="F25" t="s">
        <v>124</v>
      </c>
      <c r="G25">
        <v>1.051091490191617E-3</v>
      </c>
      <c r="H25" t="s">
        <v>83</v>
      </c>
      <c r="J25" t="s">
        <v>30</v>
      </c>
      <c r="K25">
        <v>4.6913745727498148E-5</v>
      </c>
      <c r="L25">
        <f t="shared" si="1"/>
        <v>4.6913745727498145E-2</v>
      </c>
      <c r="M25" t="s">
        <v>68</v>
      </c>
    </row>
    <row r="26" spans="1:13" x14ac:dyDescent="0.35">
      <c r="F26" t="s">
        <v>128</v>
      </c>
      <c r="G26">
        <v>3.4179924489710812E-6</v>
      </c>
      <c r="H26" t="s">
        <v>85</v>
      </c>
      <c r="J26" t="s">
        <v>31</v>
      </c>
      <c r="K26">
        <v>1.0291179853502028E-4</v>
      </c>
      <c r="L26">
        <f t="shared" si="1"/>
        <v>0.10291179853502029</v>
      </c>
      <c r="M26" t="s">
        <v>69</v>
      </c>
    </row>
    <row r="27" spans="1:13" x14ac:dyDescent="0.35">
      <c r="F27" t="s">
        <v>129</v>
      </c>
      <c r="G27">
        <f>1.22648671653562E-06/2</f>
        <v>6.1324335826780996E-7</v>
      </c>
      <c r="H27" t="s">
        <v>107</v>
      </c>
      <c r="J27" t="s">
        <v>32</v>
      </c>
      <c r="K27">
        <v>1.4765916789715976E-4</v>
      </c>
      <c r="L27">
        <f t="shared" si="1"/>
        <v>0.14765916789715977</v>
      </c>
      <c r="M27" t="s">
        <v>70</v>
      </c>
    </row>
    <row r="28" spans="1:13" x14ac:dyDescent="0.35">
      <c r="F28" t="s">
        <v>121</v>
      </c>
      <c r="G28">
        <v>1.1272273307538614E-4</v>
      </c>
      <c r="H28" t="s">
        <v>86</v>
      </c>
      <c r="J28" t="s">
        <v>33</v>
      </c>
      <c r="K28">
        <v>2.1886002474069845E-4</v>
      </c>
      <c r="L28">
        <f t="shared" si="1"/>
        <v>0.21886002474069846</v>
      </c>
      <c r="M28" t="s">
        <v>71</v>
      </c>
    </row>
    <row r="29" spans="1:13" x14ac:dyDescent="0.35">
      <c r="F29" t="s">
        <v>130</v>
      </c>
      <c r="G29">
        <v>1.0778514884482345E-6</v>
      </c>
      <c r="H29" t="s">
        <v>108</v>
      </c>
      <c r="J29" t="s">
        <v>35</v>
      </c>
      <c r="K29">
        <v>2.4483400254627364E-5</v>
      </c>
      <c r="L29">
        <f t="shared" si="1"/>
        <v>2.4483400254627363E-2</v>
      </c>
      <c r="M29" t="s">
        <v>74</v>
      </c>
    </row>
    <row r="30" spans="1:13" x14ac:dyDescent="0.35">
      <c r="F30" t="s">
        <v>131</v>
      </c>
      <c r="G30">
        <v>1.0476162539757037E-6</v>
      </c>
      <c r="H30" t="s">
        <v>87</v>
      </c>
      <c r="J30" t="s">
        <v>36</v>
      </c>
      <c r="K30">
        <v>8.8305094100115899E-5</v>
      </c>
      <c r="L30">
        <f t="shared" si="1"/>
        <v>8.8305094100115902E-2</v>
      </c>
      <c r="M30" t="s">
        <v>75</v>
      </c>
    </row>
    <row r="31" spans="1:13" x14ac:dyDescent="0.35">
      <c r="F31" t="s">
        <v>132</v>
      </c>
      <c r="G31">
        <v>1.2467354232941043E-7</v>
      </c>
      <c r="H31" t="s">
        <v>88</v>
      </c>
      <c r="J31" t="s">
        <v>37</v>
      </c>
      <c r="K31">
        <v>2.1340162185232609E-4</v>
      </c>
      <c r="L31">
        <f t="shared" si="1"/>
        <v>0.21340162185232608</v>
      </c>
      <c r="M31" t="s">
        <v>76</v>
      </c>
    </row>
    <row r="32" spans="1:13" x14ac:dyDescent="0.35">
      <c r="F32" t="s">
        <v>133</v>
      </c>
      <c r="G32">
        <v>1.1622167247821518E-7</v>
      </c>
      <c r="H32" t="s">
        <v>89</v>
      </c>
      <c r="J32" t="s">
        <v>158</v>
      </c>
      <c r="K32">
        <f>G15</f>
        <v>1.5432098765432099E-7</v>
      </c>
      <c r="L32">
        <f>K32*1000</f>
        <v>1.5432098765432098E-4</v>
      </c>
      <c r="M32" t="s">
        <v>159</v>
      </c>
    </row>
    <row r="33" spans="6:13" x14ac:dyDescent="0.35">
      <c r="F33" t="s">
        <v>20</v>
      </c>
      <c r="G33">
        <v>3.8163654731170727E-4</v>
      </c>
      <c r="H33" t="s">
        <v>41</v>
      </c>
      <c r="J33" t="s">
        <v>160</v>
      </c>
      <c r="K33">
        <f>G16</f>
        <v>1.4568057106783858E-7</v>
      </c>
      <c r="L33">
        <f>K33*1000</f>
        <v>1.4568057106783858E-4</v>
      </c>
      <c r="M33" t="s">
        <v>161</v>
      </c>
    </row>
    <row r="34" spans="6:13" x14ac:dyDescent="0.35">
      <c r="F34" t="s">
        <v>21</v>
      </c>
      <c r="G34">
        <v>1.1481056257175662E-4</v>
      </c>
      <c r="H34" t="s">
        <v>43</v>
      </c>
      <c r="J34" t="s">
        <v>122</v>
      </c>
      <c r="K34">
        <f>G5</f>
        <v>1.6621981985709331E-3</v>
      </c>
      <c r="L34">
        <f>K34*1000</f>
        <v>1.6621981985709331</v>
      </c>
      <c r="M34" t="s">
        <v>156</v>
      </c>
    </row>
    <row r="35" spans="6:13" x14ac:dyDescent="0.35">
      <c r="F35" t="s">
        <v>22</v>
      </c>
      <c r="G35">
        <v>3.3808485298718251E-4</v>
      </c>
      <c r="H35" t="s">
        <v>44</v>
      </c>
      <c r="J35" t="s">
        <v>167</v>
      </c>
      <c r="K35">
        <f>G17</f>
        <v>3.7390166386240417E-2</v>
      </c>
      <c r="L35">
        <f>K35*1000</f>
        <v>37.390166386240416</v>
      </c>
      <c r="M35" t="s">
        <v>168</v>
      </c>
    </row>
    <row r="36" spans="6:13" x14ac:dyDescent="0.35">
      <c r="F36" t="s">
        <v>134</v>
      </c>
      <c r="G36">
        <v>3.7140970617365473E-5</v>
      </c>
      <c r="H36" t="s">
        <v>58</v>
      </c>
      <c r="J36" t="s">
        <v>164</v>
      </c>
      <c r="K36">
        <v>6.1324335826780996E-7</v>
      </c>
      <c r="L36">
        <f>K36*1000</f>
        <v>6.1324335826780992E-4</v>
      </c>
      <c r="M36" t="s">
        <v>165</v>
      </c>
    </row>
    <row r="37" spans="6:13" x14ac:dyDescent="0.35">
      <c r="F37" t="s">
        <v>24</v>
      </c>
      <c r="G37">
        <v>4.5538188664851582E-4</v>
      </c>
      <c r="H37" t="s">
        <v>59</v>
      </c>
    </row>
    <row r="38" spans="6:13" x14ac:dyDescent="0.35">
      <c r="F38" t="s">
        <v>25</v>
      </c>
      <c r="G38">
        <v>3.0638071133608637E-4</v>
      </c>
      <c r="H38" t="s">
        <v>61</v>
      </c>
    </row>
    <row r="39" spans="6:13" x14ac:dyDescent="0.35">
      <c r="F39" t="s">
        <v>26</v>
      </c>
      <c r="G39">
        <v>7.7344505317434743E-5</v>
      </c>
      <c r="H39" t="s">
        <v>63</v>
      </c>
    </row>
    <row r="40" spans="6:13" x14ac:dyDescent="0.35">
      <c r="F40" t="s">
        <v>27</v>
      </c>
      <c r="G40">
        <v>1.7534497217351529E-4</v>
      </c>
      <c r="H40" t="s">
        <v>65</v>
      </c>
    </row>
    <row r="41" spans="6:13" x14ac:dyDescent="0.35">
      <c r="F41" t="s">
        <v>28</v>
      </c>
      <c r="G41">
        <v>2.2871083326980255E-4</v>
      </c>
      <c r="H41" t="s">
        <v>67</v>
      </c>
    </row>
    <row r="42" spans="6:13" x14ac:dyDescent="0.35">
      <c r="F42" t="s">
        <v>29</v>
      </c>
      <c r="G42">
        <v>2.394144606334223E-4</v>
      </c>
      <c r="H42" t="s">
        <v>66</v>
      </c>
    </row>
    <row r="43" spans="6:13" x14ac:dyDescent="0.35">
      <c r="F43" t="s">
        <v>30</v>
      </c>
      <c r="G43">
        <v>4.6913745727498148E-5</v>
      </c>
      <c r="H43" t="s">
        <v>68</v>
      </c>
    </row>
    <row r="44" spans="6:13" x14ac:dyDescent="0.35">
      <c r="F44" t="s">
        <v>31</v>
      </c>
      <c r="G44">
        <v>1.0291179853502028E-4</v>
      </c>
      <c r="H44" t="s">
        <v>69</v>
      </c>
    </row>
    <row r="45" spans="6:13" x14ac:dyDescent="0.35">
      <c r="F45" t="s">
        <v>32</v>
      </c>
      <c r="G45">
        <v>1.4765916789715976E-4</v>
      </c>
      <c r="H45" t="s">
        <v>70</v>
      </c>
    </row>
    <row r="46" spans="6:13" x14ac:dyDescent="0.35">
      <c r="F46" t="s">
        <v>33</v>
      </c>
      <c r="G46">
        <v>2.1886002474069845E-4</v>
      </c>
      <c r="H46" t="s">
        <v>71</v>
      </c>
    </row>
    <row r="47" spans="6:13" x14ac:dyDescent="0.35">
      <c r="F47" t="s">
        <v>35</v>
      </c>
      <c r="G47">
        <v>2.4483400254627364E-5</v>
      </c>
      <c r="H47" t="s">
        <v>74</v>
      </c>
    </row>
    <row r="48" spans="6:13" x14ac:dyDescent="0.35">
      <c r="F48" t="s">
        <v>36</v>
      </c>
      <c r="G48">
        <v>8.8305094100115899E-5</v>
      </c>
      <c r="H48" t="s">
        <v>75</v>
      </c>
    </row>
    <row r="49" spans="6:8" x14ac:dyDescent="0.35">
      <c r="F49" t="s">
        <v>37</v>
      </c>
      <c r="G49">
        <v>2.1340162185232609E-4</v>
      </c>
      <c r="H49" t="s">
        <v>76</v>
      </c>
    </row>
    <row r="50" spans="6:8" x14ac:dyDescent="0.35">
      <c r="F50" t="s">
        <v>164</v>
      </c>
      <c r="G50">
        <f>1.22648671653562E-06/2</f>
        <v>6.1324335826780996E-7</v>
      </c>
      <c r="H50" t="s">
        <v>107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"/>
  <sheetViews>
    <sheetView topLeftCell="A25" workbookViewId="0">
      <selection activeCell="G43" sqref="G43"/>
    </sheetView>
  </sheetViews>
  <sheetFormatPr defaultColWidth="8.90625" defaultRowHeight="14.5" x14ac:dyDescent="0.35"/>
  <sheetData>
    <row r="1" spans="1:8" x14ac:dyDescent="0.35">
      <c r="A1" t="s">
        <v>136</v>
      </c>
      <c r="B1" t="s">
        <v>138</v>
      </c>
      <c r="C1" t="s">
        <v>137</v>
      </c>
      <c r="D1" t="s">
        <v>80</v>
      </c>
      <c r="E1" t="s">
        <v>171</v>
      </c>
      <c r="F1" t="s">
        <v>174</v>
      </c>
      <c r="G1" t="s">
        <v>172</v>
      </c>
      <c r="H1" t="s">
        <v>173</v>
      </c>
    </row>
    <row r="2" spans="1:8" x14ac:dyDescent="0.35">
      <c r="A2" t="s">
        <v>112</v>
      </c>
      <c r="B2">
        <v>1.0647132014950014</v>
      </c>
      <c r="C2">
        <v>1000</v>
      </c>
      <c r="D2" t="s">
        <v>81</v>
      </c>
    </row>
    <row r="3" spans="1:8" x14ac:dyDescent="0.35">
      <c r="A3" t="s">
        <v>97</v>
      </c>
      <c r="B3">
        <v>3.8793744153464607E-2</v>
      </c>
      <c r="C3">
        <v>38.793744153464608</v>
      </c>
      <c r="D3" t="s">
        <v>101</v>
      </c>
    </row>
    <row r="4" spans="1:8" x14ac:dyDescent="0.35">
      <c r="A4" t="s">
        <v>126</v>
      </c>
      <c r="B4">
        <v>0.16697869101978691</v>
      </c>
      <c r="C4">
        <v>166.97869101978691</v>
      </c>
      <c r="D4" t="s">
        <v>82</v>
      </c>
    </row>
    <row r="5" spans="1:8" x14ac:dyDescent="0.35">
      <c r="A5" t="s">
        <v>111</v>
      </c>
      <c r="B5">
        <v>1.083920203018919</v>
      </c>
      <c r="C5">
        <v>1000</v>
      </c>
      <c r="D5" t="s">
        <v>84</v>
      </c>
    </row>
    <row r="6" spans="1:8" x14ac:dyDescent="0.35">
      <c r="A6" t="s">
        <v>124</v>
      </c>
      <c r="B6">
        <v>1.2167736220012685E-2</v>
      </c>
      <c r="C6">
        <v>12.167736220012685</v>
      </c>
      <c r="D6" t="s">
        <v>83</v>
      </c>
    </row>
    <row r="7" spans="1:8" x14ac:dyDescent="0.35">
      <c r="A7" t="s">
        <v>128</v>
      </c>
      <c r="B7">
        <v>1.8363064337706625E-4</v>
      </c>
      <c r="C7">
        <v>0.18363064337706625</v>
      </c>
      <c r="D7" t="s">
        <v>85</v>
      </c>
    </row>
    <row r="8" spans="1:8" x14ac:dyDescent="0.35">
      <c r="A8" t="s">
        <v>129</v>
      </c>
      <c r="B8">
        <v>1.9146750704251853E-4</v>
      </c>
      <c r="C8">
        <v>0.19146750704251853</v>
      </c>
      <c r="D8" t="s">
        <v>107</v>
      </c>
    </row>
    <row r="9" spans="1:8" x14ac:dyDescent="0.35">
      <c r="A9" t="s">
        <v>121</v>
      </c>
      <c r="B9">
        <v>1.7742387002438308E-3</v>
      </c>
      <c r="C9">
        <v>1.7742387002438309</v>
      </c>
      <c r="D9" t="s">
        <v>86</v>
      </c>
    </row>
    <row r="10" spans="1:8" x14ac:dyDescent="0.35">
      <c r="A10" t="s">
        <v>130</v>
      </c>
      <c r="B10">
        <v>1.1405042044434729E-6</v>
      </c>
      <c r="C10">
        <v>1.1405042044434729E-3</v>
      </c>
      <c r="D10" t="s">
        <v>139</v>
      </c>
    </row>
    <row r="11" spans="1:8" x14ac:dyDescent="0.35">
      <c r="A11" t="s">
        <v>131</v>
      </c>
      <c r="B11">
        <v>1.6671949404688884E-6</v>
      </c>
      <c r="C11">
        <v>1.6671949404688884E-3</v>
      </c>
      <c r="D11" t="s">
        <v>87</v>
      </c>
    </row>
    <row r="12" spans="1:8" x14ac:dyDescent="0.35">
      <c r="A12" t="s">
        <v>132</v>
      </c>
      <c r="B12">
        <v>3.6306393042896225E-7</v>
      </c>
      <c r="C12">
        <v>3.6306393042896223E-4</v>
      </c>
      <c r="D12" t="s">
        <v>88</v>
      </c>
    </row>
    <row r="13" spans="1:8" x14ac:dyDescent="0.35">
      <c r="A13" t="s">
        <v>133</v>
      </c>
      <c r="B13">
        <v>1.6565790353864101E-6</v>
      </c>
      <c r="C13">
        <v>1.6565790353864102E-3</v>
      </c>
      <c r="D13" t="s">
        <v>89</v>
      </c>
    </row>
    <row r="14" spans="1:8" x14ac:dyDescent="0.35">
      <c r="A14" t="s">
        <v>20</v>
      </c>
      <c r="B14">
        <v>3.8163654731170727E-4</v>
      </c>
      <c r="C14">
        <v>0.38163654731170726</v>
      </c>
      <c r="D14" t="s">
        <v>41</v>
      </c>
    </row>
    <row r="15" spans="1:8" x14ac:dyDescent="0.35">
      <c r="A15" t="s">
        <v>21</v>
      </c>
      <c r="B15">
        <v>1.1481056257175662E-4</v>
      </c>
      <c r="C15">
        <v>0.11481056257175662</v>
      </c>
      <c r="D15" t="s">
        <v>43</v>
      </c>
    </row>
    <row r="16" spans="1:8" x14ac:dyDescent="0.35">
      <c r="A16" t="s">
        <v>22</v>
      </c>
      <c r="B16">
        <v>3.3808485298718251E-4</v>
      </c>
      <c r="C16">
        <v>0.33808485298718249</v>
      </c>
      <c r="D16" t="s">
        <v>44</v>
      </c>
    </row>
    <row r="17" spans="1:4" x14ac:dyDescent="0.35">
      <c r="A17" t="s">
        <v>134</v>
      </c>
      <c r="B17">
        <v>3.7140970617365473E-5</v>
      </c>
      <c r="C17">
        <v>3.7140970617365474E-2</v>
      </c>
      <c r="D17" t="s">
        <v>58</v>
      </c>
    </row>
    <row r="18" spans="1:4" x14ac:dyDescent="0.35">
      <c r="A18" t="s">
        <v>24</v>
      </c>
      <c r="B18">
        <v>4.5538188664851582E-4</v>
      </c>
      <c r="C18">
        <v>0.45538188664851581</v>
      </c>
      <c r="D18" t="s">
        <v>59</v>
      </c>
    </row>
    <row r="19" spans="1:4" x14ac:dyDescent="0.35">
      <c r="A19" t="s">
        <v>25</v>
      </c>
      <c r="B19">
        <v>3.0638071133608637E-4</v>
      </c>
      <c r="C19">
        <v>0.30638071133608635</v>
      </c>
      <c r="D19" t="s">
        <v>61</v>
      </c>
    </row>
    <row r="20" spans="1:4" x14ac:dyDescent="0.35">
      <c r="A20" t="s">
        <v>26</v>
      </c>
      <c r="B20">
        <v>7.7344505317434743E-5</v>
      </c>
      <c r="C20">
        <v>7.7344505317434739E-2</v>
      </c>
      <c r="D20" t="s">
        <v>63</v>
      </c>
    </row>
    <row r="21" spans="1:4" x14ac:dyDescent="0.35">
      <c r="A21" t="s">
        <v>27</v>
      </c>
      <c r="B21">
        <v>1.7534497217351529E-4</v>
      </c>
      <c r="C21">
        <v>0.1753449721735153</v>
      </c>
      <c r="D21" t="s">
        <v>65</v>
      </c>
    </row>
    <row r="22" spans="1:4" x14ac:dyDescent="0.35">
      <c r="A22" t="s">
        <v>28</v>
      </c>
      <c r="B22">
        <v>2.2871083326980255E-4</v>
      </c>
      <c r="C22">
        <v>0.22871083326980254</v>
      </c>
      <c r="D22" t="s">
        <v>67</v>
      </c>
    </row>
    <row r="23" spans="1:4" x14ac:dyDescent="0.35">
      <c r="A23" t="s">
        <v>29</v>
      </c>
      <c r="B23">
        <v>2.394144606334223E-4</v>
      </c>
      <c r="C23">
        <v>0.23941446063342231</v>
      </c>
      <c r="D23" t="s">
        <v>66</v>
      </c>
    </row>
    <row r="24" spans="1:4" x14ac:dyDescent="0.35">
      <c r="A24" t="s">
        <v>30</v>
      </c>
      <c r="B24">
        <v>4.6913745727498148E-5</v>
      </c>
      <c r="C24">
        <v>4.6913745727498145E-2</v>
      </c>
      <c r="D24" t="s">
        <v>68</v>
      </c>
    </row>
    <row r="25" spans="1:4" x14ac:dyDescent="0.35">
      <c r="A25" t="s">
        <v>31</v>
      </c>
      <c r="B25">
        <v>1.0291179853502028E-4</v>
      </c>
      <c r="C25">
        <v>0.10291179853502029</v>
      </c>
      <c r="D25" t="s">
        <v>69</v>
      </c>
    </row>
    <row r="26" spans="1:4" x14ac:dyDescent="0.35">
      <c r="A26" t="s">
        <v>32</v>
      </c>
      <c r="B26">
        <v>1.4765916789715976E-4</v>
      </c>
      <c r="C26">
        <v>0.14765916789715977</v>
      </c>
      <c r="D26" t="s">
        <v>70</v>
      </c>
    </row>
    <row r="27" spans="1:4" x14ac:dyDescent="0.35">
      <c r="A27" t="s">
        <v>33</v>
      </c>
      <c r="B27">
        <v>2.1886002474069845E-4</v>
      </c>
      <c r="C27">
        <v>0.21886002474069846</v>
      </c>
      <c r="D27" t="s">
        <v>71</v>
      </c>
    </row>
    <row r="28" spans="1:4" x14ac:dyDescent="0.35">
      <c r="A28" t="s">
        <v>35</v>
      </c>
      <c r="B28">
        <v>2.4483400254627364E-5</v>
      </c>
      <c r="C28">
        <v>2.4483400254627363E-2</v>
      </c>
      <c r="D28" t="s">
        <v>74</v>
      </c>
    </row>
    <row r="29" spans="1:4" x14ac:dyDescent="0.35">
      <c r="A29" t="s">
        <v>36</v>
      </c>
      <c r="B29">
        <v>8.8305094100115899E-5</v>
      </c>
      <c r="C29">
        <v>8.8305094100115902E-2</v>
      </c>
      <c r="D29" t="s">
        <v>75</v>
      </c>
    </row>
    <row r="30" spans="1:4" x14ac:dyDescent="0.35">
      <c r="A30" t="s">
        <v>37</v>
      </c>
      <c r="B30">
        <v>2.1340162185232609E-4</v>
      </c>
      <c r="C30">
        <v>0.21340162185232608</v>
      </c>
      <c r="D30" t="s">
        <v>76</v>
      </c>
    </row>
    <row r="31" spans="1:4" x14ac:dyDescent="0.35">
      <c r="A31" t="s">
        <v>158</v>
      </c>
      <c r="B31">
        <v>1.5432098765432099E-7</v>
      </c>
      <c r="C31">
        <v>1.5432098765432098E-4</v>
      </c>
      <c r="D31" t="s">
        <v>159</v>
      </c>
    </row>
    <row r="32" spans="1:4" x14ac:dyDescent="0.35">
      <c r="A32" t="s">
        <v>160</v>
      </c>
      <c r="B32">
        <v>1.4568057106783858E-7</v>
      </c>
      <c r="C32">
        <v>1.4568057106783858E-4</v>
      </c>
      <c r="D32" t="s">
        <v>161</v>
      </c>
    </row>
    <row r="33" spans="1:7" x14ac:dyDescent="0.35">
      <c r="A33" t="s">
        <v>122</v>
      </c>
      <c r="B33">
        <v>1.6621981985709331E-3</v>
      </c>
      <c r="C33">
        <v>1.6621981985709331</v>
      </c>
      <c r="D33" t="s">
        <v>156</v>
      </c>
    </row>
    <row r="34" spans="1:7" x14ac:dyDescent="0.35">
      <c r="A34" t="s">
        <v>167</v>
      </c>
      <c r="B34">
        <v>3.7390166386240417E-2</v>
      </c>
      <c r="C34">
        <v>37.390166386240416</v>
      </c>
      <c r="D34" t="s">
        <v>168</v>
      </c>
    </row>
    <row r="35" spans="1:7" x14ac:dyDescent="0.35">
      <c r="A35" t="s">
        <v>127</v>
      </c>
      <c r="B35">
        <v>2.7370903108016739E-5</v>
      </c>
      <c r="C35">
        <v>2.737090310801674E-2</v>
      </c>
      <c r="D35" t="s">
        <v>106</v>
      </c>
    </row>
    <row r="36" spans="1:7" x14ac:dyDescent="0.35">
      <c r="A36" t="s">
        <v>162</v>
      </c>
      <c r="C36">
        <v>10</v>
      </c>
      <c r="D36" t="s">
        <v>163</v>
      </c>
      <c r="E36" t="s">
        <v>179</v>
      </c>
    </row>
    <row r="37" spans="1:7" x14ac:dyDescent="0.35">
      <c r="A37" t="s">
        <v>170</v>
      </c>
      <c r="C37">
        <v>10</v>
      </c>
      <c r="D37" t="s">
        <v>169</v>
      </c>
      <c r="E37" t="s">
        <v>179</v>
      </c>
    </row>
    <row r="38" spans="1:7" x14ac:dyDescent="0.35">
      <c r="A38" t="s">
        <v>175</v>
      </c>
      <c r="C38">
        <v>1000</v>
      </c>
      <c r="D38" t="s">
        <v>176</v>
      </c>
      <c r="E38" t="s">
        <v>179</v>
      </c>
      <c r="G38" t="s">
        <v>180</v>
      </c>
    </row>
    <row r="39" spans="1:7" x14ac:dyDescent="0.35">
      <c r="A39" t="s">
        <v>177</v>
      </c>
      <c r="C39">
        <v>0</v>
      </c>
      <c r="D39" t="s">
        <v>178</v>
      </c>
      <c r="E39" t="s">
        <v>181</v>
      </c>
    </row>
    <row r="40" spans="1:7" x14ac:dyDescent="0.35">
      <c r="A40" t="s">
        <v>183</v>
      </c>
      <c r="B40">
        <v>0</v>
      </c>
      <c r="C40" t="s">
        <v>185</v>
      </c>
      <c r="E40" t="s">
        <v>187</v>
      </c>
    </row>
    <row r="41" spans="1:7" x14ac:dyDescent="0.35">
      <c r="A41" t="s">
        <v>184</v>
      </c>
      <c r="B41">
        <v>0</v>
      </c>
      <c r="C41" t="s">
        <v>186</v>
      </c>
      <c r="E41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A11" sqref="A11"/>
    </sheetView>
  </sheetViews>
  <sheetFormatPr defaultColWidth="8.90625" defaultRowHeight="14.5" x14ac:dyDescent="0.35"/>
  <cols>
    <col min="1" max="1" width="15.36328125" bestFit="1" customWidth="1"/>
    <col min="2" max="2" width="21.1796875" bestFit="1" customWidth="1"/>
    <col min="3" max="3" width="16.81640625" bestFit="1" customWidth="1"/>
    <col min="4" max="4" width="30.08984375" bestFit="1" customWidth="1"/>
    <col min="5" max="5" width="30" bestFit="1" customWidth="1"/>
  </cols>
  <sheetData>
    <row r="1" spans="1:11" x14ac:dyDescent="0.35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212</v>
      </c>
      <c r="I1" t="s">
        <v>209</v>
      </c>
      <c r="J1" t="s">
        <v>210</v>
      </c>
      <c r="K1" t="s">
        <v>211</v>
      </c>
    </row>
    <row r="2" spans="1:11" x14ac:dyDescent="0.35">
      <c r="D2" t="s">
        <v>194</v>
      </c>
      <c r="E2" t="s">
        <v>194</v>
      </c>
      <c r="I2">
        <v>2.5</v>
      </c>
      <c r="J2">
        <v>0.6</v>
      </c>
      <c r="K2">
        <f>60/58.44</f>
        <v>1.0266940451745381</v>
      </c>
    </row>
    <row r="3" spans="1:11" x14ac:dyDescent="0.35">
      <c r="A3" t="s">
        <v>126</v>
      </c>
      <c r="B3" t="s">
        <v>195</v>
      </c>
      <c r="C3" t="s">
        <v>196</v>
      </c>
      <c r="D3">
        <v>-2.1</v>
      </c>
      <c r="E3">
        <v>-14.28</v>
      </c>
      <c r="F3">
        <f>FORECAST(K2, D3:E3,$I$2:$J$2)</f>
        <v>-11.544666594617961</v>
      </c>
    </row>
    <row r="4" spans="1:11" x14ac:dyDescent="0.35">
      <c r="A4" t="s">
        <v>197</v>
      </c>
      <c r="B4" t="s">
        <v>198</v>
      </c>
      <c r="C4" t="s">
        <v>199</v>
      </c>
      <c r="D4">
        <v>0.3</v>
      </c>
      <c r="E4">
        <v>2.25</v>
      </c>
      <c r="F4">
        <f t="shared" ref="F4:F7" si="0">FORECAST(K3, D4:E4,$I$2:$J$2)</f>
        <v>2.8657894736842104</v>
      </c>
    </row>
    <row r="5" spans="1:11" x14ac:dyDescent="0.35">
      <c r="A5" t="s">
        <v>200</v>
      </c>
      <c r="B5" t="s">
        <v>201</v>
      </c>
      <c r="C5" t="s">
        <v>202</v>
      </c>
      <c r="D5">
        <v>0.02</v>
      </c>
      <c r="E5">
        <v>0.43</v>
      </c>
      <c r="F5">
        <f t="shared" si="0"/>
        <v>0.55947368421052635</v>
      </c>
    </row>
    <row r="6" spans="1:11" x14ac:dyDescent="0.35">
      <c r="A6" t="s">
        <v>203</v>
      </c>
      <c r="B6" t="s">
        <v>204</v>
      </c>
      <c r="C6" t="s">
        <v>205</v>
      </c>
      <c r="D6">
        <v>-2.48</v>
      </c>
      <c r="E6">
        <v>-3.73</v>
      </c>
      <c r="F6">
        <f t="shared" si="0"/>
        <v>-4.1247368421052633</v>
      </c>
    </row>
    <row r="7" spans="1:11" x14ac:dyDescent="0.35">
      <c r="A7" t="s">
        <v>206</v>
      </c>
      <c r="B7" t="s">
        <v>207</v>
      </c>
      <c r="C7" t="s">
        <v>208</v>
      </c>
      <c r="D7">
        <v>0.17</v>
      </c>
      <c r="E7">
        <v>0.66</v>
      </c>
      <c r="F7">
        <f t="shared" si="0"/>
        <v>0.8147368421052632</v>
      </c>
    </row>
    <row r="9" spans="1:11" x14ac:dyDescent="0.35">
      <c r="A9" t="s">
        <v>215</v>
      </c>
    </row>
    <row r="10" spans="1:11" x14ac:dyDescent="0.35">
      <c r="A10" t="s">
        <v>216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tabSelected="1" workbookViewId="0">
      <selection activeCell="G33" sqref="G33"/>
    </sheetView>
  </sheetViews>
  <sheetFormatPr defaultColWidth="8.90625" defaultRowHeight="14.5" x14ac:dyDescent="0.35"/>
  <cols>
    <col min="1" max="1" width="9.1796875" customWidth="1"/>
  </cols>
  <sheetData>
    <row r="1" spans="1:3" x14ac:dyDescent="0.35">
      <c r="A1" t="s">
        <v>137</v>
      </c>
      <c r="B1" t="s">
        <v>80</v>
      </c>
      <c r="C1" t="s">
        <v>217</v>
      </c>
    </row>
    <row r="2" spans="1:3" x14ac:dyDescent="0.35">
      <c r="A2">
        <v>10</v>
      </c>
      <c r="B2" t="s">
        <v>81</v>
      </c>
      <c r="C2" t="s">
        <v>219</v>
      </c>
    </row>
    <row r="3" spans="1:3" x14ac:dyDescent="0.35">
      <c r="A3">
        <v>10</v>
      </c>
      <c r="B3" t="s">
        <v>101</v>
      </c>
    </row>
    <row r="4" spans="1:3" x14ac:dyDescent="0.35">
      <c r="A4">
        <v>10</v>
      </c>
      <c r="B4" t="s">
        <v>84</v>
      </c>
    </row>
    <row r="5" spans="1:3" x14ac:dyDescent="0.35">
      <c r="A5">
        <v>10</v>
      </c>
      <c r="B5" t="s">
        <v>83</v>
      </c>
    </row>
    <row r="6" spans="1:3" x14ac:dyDescent="0.35">
      <c r="A6">
        <v>10</v>
      </c>
      <c r="B6" t="s">
        <v>85</v>
      </c>
    </row>
    <row r="7" spans="1:3" x14ac:dyDescent="0.35">
      <c r="A7">
        <v>10</v>
      </c>
      <c r="B7" t="s">
        <v>107</v>
      </c>
    </row>
    <row r="8" spans="1:3" x14ac:dyDescent="0.35">
      <c r="A8">
        <v>10</v>
      </c>
      <c r="B8" t="s">
        <v>86</v>
      </c>
    </row>
    <row r="9" spans="1:3" x14ac:dyDescent="0.35">
      <c r="A9">
        <v>10</v>
      </c>
      <c r="B9" t="s">
        <v>139</v>
      </c>
    </row>
    <row r="10" spans="1:3" x14ac:dyDescent="0.35">
      <c r="A10">
        <v>10</v>
      </c>
      <c r="B10" t="s">
        <v>87</v>
      </c>
    </row>
    <row r="11" spans="1:3" x14ac:dyDescent="0.35">
      <c r="A11">
        <v>10</v>
      </c>
      <c r="B11" t="s">
        <v>88</v>
      </c>
    </row>
    <row r="12" spans="1:3" x14ac:dyDescent="0.35">
      <c r="A12">
        <v>10</v>
      </c>
      <c r="B12" t="s">
        <v>89</v>
      </c>
    </row>
    <row r="13" spans="1:3" x14ac:dyDescent="0.35">
      <c r="A13">
        <v>0.1</v>
      </c>
      <c r="B13" t="s">
        <v>41</v>
      </c>
      <c r="C13" t="s">
        <v>220</v>
      </c>
    </row>
    <row r="14" spans="1:3" x14ac:dyDescent="0.35">
      <c r="A14">
        <v>0.1</v>
      </c>
      <c r="B14" t="s">
        <v>43</v>
      </c>
    </row>
    <row r="15" spans="1:3" x14ac:dyDescent="0.35">
      <c r="A15">
        <v>0.1</v>
      </c>
      <c r="B15" t="s">
        <v>44</v>
      </c>
    </row>
    <row r="16" spans="1:3" x14ac:dyDescent="0.35">
      <c r="A16">
        <v>0.1</v>
      </c>
      <c r="B16" t="s">
        <v>58</v>
      </c>
    </row>
    <row r="17" spans="1:2" x14ac:dyDescent="0.35">
      <c r="A17">
        <v>0.1</v>
      </c>
      <c r="B17" t="s">
        <v>59</v>
      </c>
    </row>
    <row r="18" spans="1:2" x14ac:dyDescent="0.35">
      <c r="A18">
        <v>0.1</v>
      </c>
      <c r="B18" t="s">
        <v>221</v>
      </c>
    </row>
    <row r="19" spans="1:2" x14ac:dyDescent="0.35">
      <c r="A19">
        <v>0.1</v>
      </c>
      <c r="B19" t="s">
        <v>63</v>
      </c>
    </row>
    <row r="20" spans="1:2" x14ac:dyDescent="0.35">
      <c r="A20">
        <v>0.1</v>
      </c>
      <c r="B20" t="s">
        <v>65</v>
      </c>
    </row>
    <row r="21" spans="1:2" x14ac:dyDescent="0.35">
      <c r="A21">
        <v>0.1</v>
      </c>
      <c r="B21" t="s">
        <v>67</v>
      </c>
    </row>
    <row r="22" spans="1:2" x14ac:dyDescent="0.35">
      <c r="A22">
        <v>0.1</v>
      </c>
      <c r="B22" t="s">
        <v>66</v>
      </c>
    </row>
    <row r="23" spans="1:2" x14ac:dyDescent="0.35">
      <c r="A23">
        <v>0.1</v>
      </c>
      <c r="B23" t="s">
        <v>68</v>
      </c>
    </row>
    <row r="24" spans="1:2" x14ac:dyDescent="0.35">
      <c r="A24">
        <v>0.1</v>
      </c>
      <c r="B24" t="s">
        <v>69</v>
      </c>
    </row>
    <row r="25" spans="1:2" x14ac:dyDescent="0.35">
      <c r="A25">
        <v>0.1</v>
      </c>
      <c r="B25" t="s">
        <v>70</v>
      </c>
    </row>
    <row r="26" spans="1:2" x14ac:dyDescent="0.35">
      <c r="A26">
        <v>0.1</v>
      </c>
      <c r="B26" t="s">
        <v>71</v>
      </c>
    </row>
    <row r="27" spans="1:2" x14ac:dyDescent="0.35">
      <c r="A27">
        <v>0.1</v>
      </c>
      <c r="B27" t="s">
        <v>74</v>
      </c>
    </row>
    <row r="28" spans="1:2" x14ac:dyDescent="0.35">
      <c r="A28">
        <v>0.1</v>
      </c>
      <c r="B28" t="s">
        <v>75</v>
      </c>
    </row>
    <row r="29" spans="1:2" x14ac:dyDescent="0.35">
      <c r="A29">
        <v>0.1</v>
      </c>
      <c r="B29" t="s">
        <v>76</v>
      </c>
    </row>
    <row r="30" spans="1:2" x14ac:dyDescent="0.35">
      <c r="A30">
        <v>10</v>
      </c>
      <c r="B30" t="s">
        <v>159</v>
      </c>
    </row>
    <row r="31" spans="1:2" x14ac:dyDescent="0.35">
      <c r="A31">
        <v>10</v>
      </c>
      <c r="B31" t="s">
        <v>161</v>
      </c>
    </row>
    <row r="32" spans="1:2" x14ac:dyDescent="0.35">
      <c r="A32">
        <v>10</v>
      </c>
      <c r="B32" t="s">
        <v>156</v>
      </c>
    </row>
    <row r="33" spans="1:3" x14ac:dyDescent="0.35">
      <c r="A33">
        <v>10</v>
      </c>
      <c r="B33" t="s">
        <v>163</v>
      </c>
      <c r="C33" t="s">
        <v>179</v>
      </c>
    </row>
    <row r="34" spans="1:3" x14ac:dyDescent="0.35">
      <c r="A34">
        <v>10</v>
      </c>
      <c r="B34" t="s">
        <v>169</v>
      </c>
      <c r="C34" t="s">
        <v>179</v>
      </c>
    </row>
    <row r="35" spans="1:3" x14ac:dyDescent="0.35">
      <c r="A35">
        <v>15</v>
      </c>
      <c r="B35" t="s">
        <v>176</v>
      </c>
      <c r="C35" t="s">
        <v>179</v>
      </c>
    </row>
    <row r="36" spans="1:3" x14ac:dyDescent="0.35">
      <c r="A36">
        <v>11.544666594618</v>
      </c>
      <c r="B36" t="s">
        <v>82</v>
      </c>
      <c r="C36" t="s">
        <v>214</v>
      </c>
    </row>
    <row r="37" spans="1:3" x14ac:dyDescent="0.35">
      <c r="A37">
        <v>4.1247368421052597</v>
      </c>
      <c r="B37" t="s">
        <v>168</v>
      </c>
      <c r="C37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4"/>
  <sheetViews>
    <sheetView topLeftCell="A34" workbookViewId="0">
      <selection activeCell="A45" sqref="A45"/>
    </sheetView>
  </sheetViews>
  <sheetFormatPr defaultColWidth="8.90625" defaultRowHeight="14.5" x14ac:dyDescent="0.35"/>
  <sheetData>
    <row r="1" spans="1:3" x14ac:dyDescent="0.35">
      <c r="A1" t="s">
        <v>137</v>
      </c>
      <c r="B1" t="s">
        <v>80</v>
      </c>
      <c r="C1" t="s">
        <v>217</v>
      </c>
    </row>
    <row r="2" spans="1:3" x14ac:dyDescent="0.35">
      <c r="A2">
        <v>10</v>
      </c>
      <c r="B2" t="s">
        <v>81</v>
      </c>
      <c r="C2" t="s">
        <v>219</v>
      </c>
    </row>
    <row r="3" spans="1:3" x14ac:dyDescent="0.35">
      <c r="A3">
        <v>10</v>
      </c>
      <c r="B3" t="s">
        <v>101</v>
      </c>
    </row>
    <row r="4" spans="1:3" x14ac:dyDescent="0.35">
      <c r="A4">
        <v>10</v>
      </c>
      <c r="B4" t="s">
        <v>84</v>
      </c>
    </row>
    <row r="5" spans="1:3" x14ac:dyDescent="0.35">
      <c r="A5">
        <v>10</v>
      </c>
      <c r="B5" t="s">
        <v>83</v>
      </c>
    </row>
    <row r="6" spans="1:3" x14ac:dyDescent="0.35">
      <c r="A6">
        <v>10</v>
      </c>
      <c r="B6" t="s">
        <v>85</v>
      </c>
    </row>
    <row r="7" spans="1:3" x14ac:dyDescent="0.35">
      <c r="A7">
        <v>10</v>
      </c>
      <c r="B7" t="s">
        <v>107</v>
      </c>
    </row>
    <row r="8" spans="1:3" x14ac:dyDescent="0.35">
      <c r="A8">
        <v>10</v>
      </c>
      <c r="B8" t="s">
        <v>86</v>
      </c>
    </row>
    <row r="9" spans="1:3" x14ac:dyDescent="0.35">
      <c r="A9">
        <v>10</v>
      </c>
      <c r="B9" t="s">
        <v>139</v>
      </c>
    </row>
    <row r="10" spans="1:3" x14ac:dyDescent="0.35">
      <c r="A10">
        <v>10</v>
      </c>
      <c r="B10" t="s">
        <v>87</v>
      </c>
    </row>
    <row r="11" spans="1:3" x14ac:dyDescent="0.35">
      <c r="A11">
        <v>10</v>
      </c>
      <c r="B11" t="s">
        <v>88</v>
      </c>
    </row>
    <row r="12" spans="1:3" x14ac:dyDescent="0.35">
      <c r="A12">
        <v>10</v>
      </c>
      <c r="B12" t="s">
        <v>89</v>
      </c>
    </row>
    <row r="13" spans="1:3" x14ac:dyDescent="0.35">
      <c r="A13">
        <v>0.1</v>
      </c>
      <c r="B13" t="s">
        <v>41</v>
      </c>
      <c r="C13" t="s">
        <v>220</v>
      </c>
    </row>
    <row r="14" spans="1:3" x14ac:dyDescent="0.35">
      <c r="A14">
        <v>0.1</v>
      </c>
      <c r="B14" t="s">
        <v>43</v>
      </c>
    </row>
    <row r="15" spans="1:3" x14ac:dyDescent="0.35">
      <c r="A15">
        <v>0.1</v>
      </c>
      <c r="B15" t="s">
        <v>44</v>
      </c>
    </row>
    <row r="16" spans="1:3" x14ac:dyDescent="0.35">
      <c r="A16">
        <v>0.1</v>
      </c>
      <c r="B16" t="s">
        <v>58</v>
      </c>
    </row>
    <row r="17" spans="1:2" x14ac:dyDescent="0.35">
      <c r="A17">
        <v>0.1</v>
      </c>
      <c r="B17" t="s">
        <v>59</v>
      </c>
    </row>
    <row r="18" spans="1:2" x14ac:dyDescent="0.35">
      <c r="A18">
        <v>0.1</v>
      </c>
      <c r="B18" t="s">
        <v>221</v>
      </c>
    </row>
    <row r="19" spans="1:2" x14ac:dyDescent="0.35">
      <c r="A19">
        <v>0.1</v>
      </c>
      <c r="B19" t="s">
        <v>63</v>
      </c>
    </row>
    <row r="20" spans="1:2" x14ac:dyDescent="0.35">
      <c r="A20">
        <v>0.1</v>
      </c>
      <c r="B20" t="s">
        <v>65</v>
      </c>
    </row>
    <row r="21" spans="1:2" x14ac:dyDescent="0.35">
      <c r="A21">
        <v>0.1</v>
      </c>
      <c r="B21" t="s">
        <v>67</v>
      </c>
    </row>
    <row r="22" spans="1:2" x14ac:dyDescent="0.35">
      <c r="A22">
        <v>0.1</v>
      </c>
      <c r="B22" t="s">
        <v>66</v>
      </c>
    </row>
    <row r="23" spans="1:2" x14ac:dyDescent="0.35">
      <c r="A23">
        <v>0.1</v>
      </c>
      <c r="B23" t="s">
        <v>68</v>
      </c>
    </row>
    <row r="24" spans="1:2" x14ac:dyDescent="0.35">
      <c r="A24">
        <v>0.1</v>
      </c>
      <c r="B24" t="s">
        <v>69</v>
      </c>
    </row>
    <row r="25" spans="1:2" x14ac:dyDescent="0.35">
      <c r="A25">
        <v>0.1</v>
      </c>
      <c r="B25" t="s">
        <v>70</v>
      </c>
    </row>
    <row r="26" spans="1:2" x14ac:dyDescent="0.35">
      <c r="A26">
        <v>0.1</v>
      </c>
      <c r="B26" t="s">
        <v>71</v>
      </c>
    </row>
    <row r="27" spans="1:2" x14ac:dyDescent="0.35">
      <c r="A27">
        <v>0.1</v>
      </c>
      <c r="B27" t="s">
        <v>74</v>
      </c>
    </row>
    <row r="28" spans="1:2" x14ac:dyDescent="0.35">
      <c r="A28">
        <v>0.1</v>
      </c>
      <c r="B28" t="s">
        <v>75</v>
      </c>
    </row>
    <row r="29" spans="1:2" x14ac:dyDescent="0.35">
      <c r="A29">
        <v>0.1</v>
      </c>
      <c r="B29" t="s">
        <v>76</v>
      </c>
    </row>
    <row r="30" spans="1:2" x14ac:dyDescent="0.35">
      <c r="A30">
        <v>10</v>
      </c>
      <c r="B30" t="s">
        <v>159</v>
      </c>
    </row>
    <row r="31" spans="1:2" x14ac:dyDescent="0.35">
      <c r="A31">
        <v>10</v>
      </c>
      <c r="B31" t="s">
        <v>161</v>
      </c>
    </row>
    <row r="32" spans="1:2" x14ac:dyDescent="0.35">
      <c r="A32">
        <v>10</v>
      </c>
      <c r="B32" t="s">
        <v>156</v>
      </c>
    </row>
    <row r="33" spans="1:3" x14ac:dyDescent="0.35">
      <c r="A33">
        <v>0</v>
      </c>
      <c r="B33" t="s">
        <v>106</v>
      </c>
      <c r="C33" t="s">
        <v>218</v>
      </c>
    </row>
    <row r="34" spans="1:3" x14ac:dyDescent="0.35">
      <c r="A34">
        <v>10</v>
      </c>
      <c r="B34" t="s">
        <v>163</v>
      </c>
      <c r="C34" t="s">
        <v>179</v>
      </c>
    </row>
    <row r="35" spans="1:3" x14ac:dyDescent="0.35">
      <c r="A35">
        <v>10</v>
      </c>
      <c r="B35" t="s">
        <v>169</v>
      </c>
      <c r="C35" t="s">
        <v>179</v>
      </c>
    </row>
    <row r="36" spans="1:3" x14ac:dyDescent="0.35">
      <c r="A36">
        <v>15</v>
      </c>
      <c r="B36" t="s">
        <v>176</v>
      </c>
      <c r="C36" t="s">
        <v>179</v>
      </c>
    </row>
    <row r="37" spans="1:3" x14ac:dyDescent="0.35">
      <c r="A37">
        <v>0</v>
      </c>
      <c r="B37" t="s">
        <v>178</v>
      </c>
      <c r="C37" t="s">
        <v>181</v>
      </c>
    </row>
    <row r="38" spans="1:3" x14ac:dyDescent="0.35">
      <c r="A38">
        <v>0</v>
      </c>
      <c r="B38" t="s">
        <v>185</v>
      </c>
      <c r="C38" t="s">
        <v>187</v>
      </c>
    </row>
    <row r="39" spans="1:3" x14ac:dyDescent="0.35">
      <c r="A39">
        <v>0</v>
      </c>
      <c r="B39" t="s">
        <v>186</v>
      </c>
      <c r="C39" t="s">
        <v>187</v>
      </c>
    </row>
    <row r="40" spans="1:3" x14ac:dyDescent="0.35">
      <c r="A40">
        <v>0</v>
      </c>
      <c r="B40" t="s">
        <v>82</v>
      </c>
      <c r="C40" t="s">
        <v>214</v>
      </c>
    </row>
    <row r="41" spans="1:3" x14ac:dyDescent="0.35">
      <c r="A41" s="6">
        <v>0</v>
      </c>
      <c r="B41" t="s">
        <v>188</v>
      </c>
      <c r="C41" t="s">
        <v>214</v>
      </c>
    </row>
    <row r="42" spans="1:3" x14ac:dyDescent="0.35">
      <c r="A42">
        <v>0</v>
      </c>
      <c r="B42" t="s">
        <v>213</v>
      </c>
      <c r="C42" t="s">
        <v>214</v>
      </c>
    </row>
    <row r="43" spans="1:3" x14ac:dyDescent="0.35">
      <c r="A43">
        <v>0</v>
      </c>
      <c r="B43" t="s">
        <v>168</v>
      </c>
      <c r="C43" t="s">
        <v>214</v>
      </c>
    </row>
    <row r="44" spans="1:3" x14ac:dyDescent="0.35">
      <c r="A44">
        <v>0</v>
      </c>
      <c r="B44" t="s">
        <v>182</v>
      </c>
      <c r="C44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amino_acid</vt:lpstr>
      <vt:lpstr>MM</vt:lpstr>
      <vt:lpstr>final_media_composition</vt:lpstr>
      <vt:lpstr>overflow</vt:lpstr>
      <vt:lpstr>model_bounds</vt:lpstr>
      <vt:lpstr>model_validation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deantas</dc:creator>
  <cp:lastModifiedBy>carolina deantas</cp:lastModifiedBy>
  <dcterms:created xsi:type="dcterms:W3CDTF">2022-05-10T16:25:41Z</dcterms:created>
  <dcterms:modified xsi:type="dcterms:W3CDTF">2022-09-28T19:05:15Z</dcterms:modified>
</cp:coreProperties>
</file>