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jeremy-daily\Documents\Arduino\libraries\MCP_CAN_lib\"/>
    </mc:Choice>
  </mc:AlternateContent>
  <bookViews>
    <workbookView xWindow="0" yWindow="0" windowWidth="17970" windowHeight="6135"/>
  </bookViews>
  <sheets>
    <sheet name="Calc" sheetId="1" r:id="rId1"/>
  </sheets>
  <calcPr calcId="152511"/>
</workbook>
</file>

<file path=xl/calcChain.xml><?xml version="1.0" encoding="utf-8"?>
<calcChain xmlns="http://schemas.openxmlformats.org/spreadsheetml/2006/main">
  <c r="E15" i="1" l="1"/>
  <c r="D15" i="1"/>
  <c r="D17" i="1"/>
  <c r="E17" i="1"/>
  <c r="E19" i="1"/>
  <c r="D19" i="1"/>
  <c r="K17" i="1"/>
  <c r="J17" i="1"/>
  <c r="I17" i="1"/>
  <c r="F17" i="1"/>
  <c r="H17" i="1"/>
  <c r="G17" i="1"/>
  <c r="F15" i="1"/>
  <c r="G15" i="1"/>
  <c r="H15" i="1"/>
  <c r="I15" i="1"/>
  <c r="J15" i="1"/>
  <c r="K15" i="1"/>
  <c r="I19" i="1"/>
  <c r="J19" i="1"/>
  <c r="K19" i="1"/>
  <c r="B12" i="1" l="1"/>
  <c r="B11" i="1"/>
  <c r="B13" i="1"/>
  <c r="B9" i="1"/>
  <c r="B8" i="1"/>
  <c r="C17" i="1"/>
  <c r="B17" i="1" s="1"/>
  <c r="B6" i="1"/>
  <c r="B14" i="1" l="1"/>
  <c r="B5" i="1"/>
  <c r="B7" i="1" s="1"/>
  <c r="C15" i="1" l="1"/>
  <c r="B15" i="1" s="1"/>
  <c r="C19" i="1"/>
  <c r="B19" i="1" s="1"/>
</calcChain>
</file>

<file path=xl/sharedStrings.xml><?xml version="1.0" encoding="utf-8"?>
<sst xmlns="http://schemas.openxmlformats.org/spreadsheetml/2006/main" count="55" uniqueCount="47">
  <si>
    <t>MCP2515 Configuration Register Calculator</t>
  </si>
  <si>
    <t>Baud Rate</t>
  </si>
  <si>
    <t>kbs</t>
  </si>
  <si>
    <t>Crystal Frequency</t>
  </si>
  <si>
    <t>MHz</t>
  </si>
  <si>
    <t>Time Quantum</t>
  </si>
  <si>
    <t>microseconds</t>
  </si>
  <si>
    <t>Bit Time</t>
  </si>
  <si>
    <t>Time Quantum Max</t>
  </si>
  <si>
    <t>Prescaler Setting</t>
  </si>
  <si>
    <t>PS1</t>
  </si>
  <si>
    <t>PropSeg + PS1 &gt;= PS2</t>
  </si>
  <si>
    <t>PS2</t>
  </si>
  <si>
    <t>PropSeg</t>
  </si>
  <si>
    <t>PS2 &gt; SJW</t>
  </si>
  <si>
    <t>SyncSeg</t>
  </si>
  <si>
    <t>SJW</t>
  </si>
  <si>
    <t>msb</t>
  </si>
  <si>
    <t>lsb</t>
  </si>
  <si>
    <t>Register CNF1</t>
  </si>
  <si>
    <t>BRP</t>
  </si>
  <si>
    <t>Register CNF2</t>
  </si>
  <si>
    <t>BTLMODE</t>
  </si>
  <si>
    <t>SAM</t>
  </si>
  <si>
    <t>Prop</t>
  </si>
  <si>
    <t>Register CNF3</t>
  </si>
  <si>
    <t>SOF</t>
  </si>
  <si>
    <t>WAKFIL</t>
  </si>
  <si>
    <t>Reserved “000”</t>
  </si>
  <si>
    <t>MCP2515 Baud Registers</t>
  </si>
  <si>
    <r>
      <t>x T</t>
    </r>
    <r>
      <rPr>
        <b/>
        <vertAlign val="subscript"/>
        <sz val="11"/>
        <color theme="1"/>
        <rFont val="Arial"/>
        <family val="2"/>
      </rPr>
      <t>Q</t>
    </r>
  </si>
  <si>
    <r>
      <t xml:space="preserve"> Total T</t>
    </r>
    <r>
      <rPr>
        <b/>
        <vertAlign val="subscript"/>
        <sz val="11"/>
        <color theme="1"/>
        <rFont val="Arial"/>
        <family val="2"/>
      </rPr>
      <t>Q</t>
    </r>
  </si>
  <si>
    <r>
      <t>Typically, the T</t>
    </r>
    <r>
      <rPr>
        <b/>
        <vertAlign val="subscript"/>
        <sz val="11"/>
        <color theme="1"/>
        <rFont val="Arial"/>
        <family val="2"/>
      </rPr>
      <t xml:space="preserve">DELAY </t>
    </r>
    <r>
      <rPr>
        <b/>
        <sz val="11"/>
        <color theme="1"/>
        <rFont val="Arial"/>
        <family val="2"/>
      </rPr>
      <t>is 1-2 T</t>
    </r>
    <r>
      <rPr>
        <b/>
        <vertAlign val="subscript"/>
        <sz val="11"/>
        <color theme="1"/>
        <rFont val="Arial"/>
        <family val="2"/>
      </rPr>
      <t>Q</t>
    </r>
  </si>
  <si>
    <r>
      <t>PropSeg + PS1 &gt;= T</t>
    </r>
    <r>
      <rPr>
        <b/>
        <vertAlign val="subscript"/>
        <sz val="11"/>
        <color theme="1"/>
        <rFont val="Arial"/>
        <family val="2"/>
      </rPr>
      <t>DELAY</t>
    </r>
  </si>
  <si>
    <t>Baud Register Values</t>
  </si>
  <si>
    <t>Misc Register Values</t>
  </si>
  <si>
    <t>Bit Sample Point Occurs Between PS1 and PS2</t>
  </si>
  <si>
    <t>Wake-Up Filter (WAKFIL)</t>
  </si>
  <si>
    <t>Start-of Frame Signal (SOF)</t>
  </si>
  <si>
    <t>Propogation Segment</t>
  </si>
  <si>
    <t>Synchronization Jump Width (SJW)</t>
  </si>
  <si>
    <t>Phase Segment 2 (PS2)</t>
  </si>
  <si>
    <t>Phase Segment 1 (PS1)</t>
  </si>
  <si>
    <t>Baud Rate Prescaler (BRP)</t>
  </si>
  <si>
    <t>PS2 Bit Time Mode (BTLMODE)</t>
  </si>
  <si>
    <t>Sample Mode (SAM)</t>
  </si>
  <si>
    <t>Adjust BRP To Get A Nice Whole Time Quantum 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</si>
</sst>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x##"/>
  </numFmts>
  <fonts count="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vertAlign val="subscript"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 tint="-4.9989318521683403E-2"/>
        <bgColor indexed="64"/>
      </patternFill>
    </fill>
  </fills>
  <borders count="85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1" fillId="2" borderId="0"/>
    <xf numFmtId="0" fontId="2" fillId="0" borderId="0">
      <alignment horizontal="center"/>
    </xf>
    <xf numFmtId="0" fontId="2" fillId="0" borderId="0">
      <alignment horizontal="center" textRotation="90"/>
    </xf>
    <xf numFmtId="0" fontId="1" fillId="3" borderId="0"/>
    <xf numFmtId="0" fontId="3" fillId="0" borderId="0"/>
    <xf numFmtId="0" fontId="3" fillId="0" borderId="0"/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4" borderId="6" xfId="0" applyFont="1" applyFill="1" applyBorder="1" applyAlignment="1">
      <alignment horizontal="right"/>
    </xf>
    <xf numFmtId="0" fontId="0" fillId="0" borderId="7" xfId="0" applyFill="1" applyBorder="1" applyAlignment="1" applyProtection="1">
      <alignment horizontal="right"/>
      <protection locked="0"/>
    </xf>
    <xf numFmtId="0" fontId="4" fillId="4" borderId="8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right"/>
    </xf>
    <xf numFmtId="0" fontId="0" fillId="0" borderId="10" xfId="0" applyFill="1" applyBorder="1" applyAlignment="1" applyProtection="1">
      <alignment horizontal="right"/>
      <protection locked="0"/>
    </xf>
    <xf numFmtId="0" fontId="4" fillId="4" borderId="11" xfId="0" applyFont="1" applyFill="1" applyBorder="1" applyAlignment="1">
      <alignment horizontal="left"/>
    </xf>
    <xf numFmtId="0" fontId="0" fillId="0" borderId="70" xfId="0" applyFill="1" applyBorder="1" applyAlignment="1">
      <alignment horizontal="center"/>
    </xf>
    <xf numFmtId="0" fontId="4" fillId="4" borderId="12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right"/>
    </xf>
    <xf numFmtId="0" fontId="4" fillId="4" borderId="14" xfId="0" applyFont="1" applyFill="1" applyBorder="1" applyAlignment="1">
      <alignment horizontal="left"/>
    </xf>
    <xf numFmtId="0" fontId="0" fillId="0" borderId="73" xfId="0" applyFill="1" applyBorder="1" applyAlignment="1">
      <alignment horizontal="center"/>
    </xf>
    <xf numFmtId="0" fontId="5" fillId="4" borderId="10" xfId="0" applyFont="1" applyFill="1" applyBorder="1" applyAlignment="1">
      <alignment horizontal="right"/>
    </xf>
    <xf numFmtId="0" fontId="4" fillId="4" borderId="3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left"/>
    </xf>
    <xf numFmtId="0" fontId="0" fillId="0" borderId="84" xfId="0" applyFill="1" applyBorder="1" applyAlignment="1">
      <alignment horizontal="center"/>
    </xf>
    <xf numFmtId="0" fontId="0" fillId="0" borderId="76" xfId="0" applyFill="1" applyBorder="1" applyAlignment="1">
      <alignment horizontal="center"/>
    </xf>
    <xf numFmtId="0" fontId="0" fillId="4" borderId="0" xfId="0" applyFill="1" applyAlignment="1"/>
    <xf numFmtId="0" fontId="0" fillId="4" borderId="53" xfId="0" applyFill="1" applyBorder="1" applyAlignment="1"/>
    <xf numFmtId="0" fontId="4" fillId="4" borderId="3" xfId="0" applyFont="1" applyFill="1" applyBorder="1" applyAlignment="1" applyProtection="1">
      <alignment horizontal="right"/>
    </xf>
    <xf numFmtId="0" fontId="5" fillId="4" borderId="4" xfId="0" applyFont="1" applyFill="1" applyBorder="1" applyAlignment="1" applyProtection="1">
      <alignment horizontal="right"/>
    </xf>
    <xf numFmtId="0" fontId="4" fillId="4" borderId="5" xfId="0" applyFont="1" applyFill="1" applyBorder="1" applyAlignment="1" applyProtection="1">
      <alignment horizontal="center"/>
    </xf>
    <xf numFmtId="0" fontId="4" fillId="4" borderId="6" xfId="0" applyFont="1" applyFill="1" applyBorder="1" applyAlignment="1" applyProtection="1">
      <alignment horizontal="right"/>
    </xf>
    <xf numFmtId="0" fontId="5" fillId="4" borderId="7" xfId="0" applyFont="1" applyFill="1" applyBorder="1" applyAlignment="1" applyProtection="1">
      <alignment horizontal="right"/>
    </xf>
    <xf numFmtId="0" fontId="4" fillId="4" borderId="5" xfId="0" applyFont="1" applyFill="1" applyBorder="1" applyAlignment="1" applyProtection="1"/>
    <xf numFmtId="0" fontId="0" fillId="4" borderId="0" xfId="0" applyFill="1" applyBorder="1" applyAlignment="1" applyProtection="1"/>
    <xf numFmtId="0" fontId="0" fillId="4" borderId="53" xfId="0" applyFill="1" applyBorder="1" applyAlignment="1" applyProtection="1"/>
    <xf numFmtId="0" fontId="4" fillId="4" borderId="38" xfId="0" applyFont="1" applyFill="1" applyBorder="1" applyAlignment="1" applyProtection="1">
      <alignment horizontal="center"/>
    </xf>
    <xf numFmtId="0" fontId="4" fillId="4" borderId="37" xfId="0" applyFont="1" applyFill="1" applyBorder="1" applyAlignment="1" applyProtection="1">
      <alignment horizontal="center"/>
    </xf>
    <xf numFmtId="0" fontId="0" fillId="4" borderId="63" xfId="0" applyFill="1" applyBorder="1" applyAlignment="1" applyProtection="1"/>
    <xf numFmtId="0" fontId="5" fillId="4" borderId="62" xfId="0" applyFont="1" applyFill="1" applyBorder="1" applyAlignment="1" applyProtection="1">
      <alignment horizontal="right"/>
    </xf>
    <xf numFmtId="0" fontId="4" fillId="4" borderId="61" xfId="0" applyFont="1" applyFill="1" applyBorder="1" applyAlignment="1" applyProtection="1"/>
    <xf numFmtId="0" fontId="4" fillId="4" borderId="56" xfId="0" applyFont="1" applyFill="1" applyBorder="1" applyAlignment="1" applyProtection="1">
      <alignment horizontal="center"/>
    </xf>
    <xf numFmtId="0" fontId="4" fillId="4" borderId="23" xfId="0" applyFont="1" applyFill="1" applyBorder="1" applyAlignment="1" applyProtection="1">
      <alignment horizontal="center"/>
    </xf>
    <xf numFmtId="0" fontId="4" fillId="4" borderId="27" xfId="0" applyFont="1" applyFill="1" applyBorder="1" applyAlignment="1" applyProtection="1">
      <alignment horizontal="center"/>
    </xf>
    <xf numFmtId="0" fontId="5" fillId="4" borderId="54" xfId="0" applyFont="1" applyFill="1" applyBorder="1" applyAlignment="1" applyProtection="1">
      <alignment horizontal="center"/>
    </xf>
    <xf numFmtId="0" fontId="5" fillId="4" borderId="55" xfId="0" applyFont="1" applyFill="1" applyBorder="1" applyAlignment="1" applyProtection="1">
      <alignment horizontal="center"/>
    </xf>
    <xf numFmtId="0" fontId="5" fillId="4" borderId="10" xfId="0" applyFont="1" applyFill="1" applyBorder="1" applyAlignment="1" applyProtection="1">
      <alignment horizontal="center"/>
    </xf>
    <xf numFmtId="0" fontId="5" fillId="4" borderId="11" xfId="0" applyFont="1" applyFill="1" applyBorder="1" applyAlignment="1" applyProtection="1">
      <alignment horizontal="center"/>
    </xf>
    <xf numFmtId="0" fontId="5" fillId="4" borderId="17" xfId="0" applyFont="1" applyFill="1" applyBorder="1" applyAlignment="1" applyProtection="1">
      <alignment horizontal="center"/>
    </xf>
    <xf numFmtId="0" fontId="5" fillId="4" borderId="20" xfId="0" applyFont="1" applyFill="1" applyBorder="1" applyAlignment="1" applyProtection="1">
      <alignment horizontal="center"/>
    </xf>
    <xf numFmtId="0" fontId="5" fillId="4" borderId="21" xfId="0" applyFont="1" applyFill="1" applyBorder="1" applyAlignment="1" applyProtection="1">
      <alignment horizontal="center"/>
    </xf>
    <xf numFmtId="0" fontId="5" fillId="4" borderId="22" xfId="0" applyFont="1" applyFill="1" applyBorder="1" applyAlignment="1" applyProtection="1">
      <alignment horizontal="center"/>
    </xf>
    <xf numFmtId="0" fontId="5" fillId="4" borderId="24" xfId="0" applyFont="1" applyFill="1" applyBorder="1" applyAlignment="1" applyProtection="1">
      <alignment horizontal="center"/>
    </xf>
    <xf numFmtId="0" fontId="5" fillId="4" borderId="25" xfId="0" applyFont="1" applyFill="1" applyBorder="1" applyAlignment="1" applyProtection="1">
      <alignment horizontal="center"/>
    </xf>
    <xf numFmtId="0" fontId="4" fillId="4" borderId="16" xfId="0" applyFont="1" applyFill="1" applyBorder="1" applyAlignment="1" applyProtection="1">
      <alignment horizontal="center"/>
    </xf>
    <xf numFmtId="0" fontId="5" fillId="4" borderId="15" xfId="0" applyFont="1" applyFill="1" applyBorder="1" applyAlignment="1" applyProtection="1">
      <alignment horizontal="center"/>
    </xf>
    <xf numFmtId="0" fontId="4" fillId="4" borderId="36" xfId="0" applyFont="1" applyFill="1" applyBorder="1" applyAlignment="1" applyProtection="1">
      <alignment horizontal="center"/>
    </xf>
    <xf numFmtId="0" fontId="4" fillId="4" borderId="64" xfId="0" applyFont="1" applyFill="1" applyBorder="1" applyAlignment="1" applyProtection="1">
      <alignment horizontal="left"/>
    </xf>
    <xf numFmtId="0" fontId="4" fillId="4" borderId="0" xfId="0" applyFont="1" applyFill="1" applyBorder="1" applyAlignment="1" applyProtection="1">
      <alignment horizontal="left"/>
    </xf>
    <xf numFmtId="0" fontId="4" fillId="4" borderId="53" xfId="0" applyFont="1" applyFill="1" applyBorder="1" applyAlignment="1" applyProtection="1">
      <alignment horizontal="left"/>
    </xf>
    <xf numFmtId="0" fontId="4" fillId="4" borderId="57" xfId="0" applyFont="1" applyFill="1" applyBorder="1" applyAlignment="1">
      <alignment horizontal="center"/>
    </xf>
    <xf numFmtId="0" fontId="4" fillId="4" borderId="66" xfId="0" applyFont="1" applyFill="1" applyBorder="1" applyAlignment="1">
      <alignment horizontal="center"/>
    </xf>
    <xf numFmtId="0" fontId="4" fillId="4" borderId="67" xfId="0" applyFont="1" applyFill="1" applyBorder="1" applyAlignment="1">
      <alignment horizontal="center"/>
    </xf>
    <xf numFmtId="0" fontId="4" fillId="4" borderId="47" xfId="0" applyFont="1" applyFill="1" applyBorder="1" applyAlignment="1">
      <alignment horizontal="right"/>
    </xf>
    <xf numFmtId="0" fontId="4" fillId="4" borderId="48" xfId="0" applyFont="1" applyFill="1" applyBorder="1" applyAlignment="1">
      <alignment horizontal="right"/>
    </xf>
    <xf numFmtId="0" fontId="4" fillId="4" borderId="81" xfId="0" applyFont="1" applyFill="1" applyBorder="1" applyAlignment="1">
      <alignment horizontal="right"/>
    </xf>
    <xf numFmtId="0" fontId="4" fillId="4" borderId="44" xfId="0" applyFont="1" applyFill="1" applyBorder="1" applyAlignment="1">
      <alignment horizontal="right"/>
    </xf>
    <xf numFmtId="0" fontId="4" fillId="4" borderId="45" xfId="0" applyFont="1" applyFill="1" applyBorder="1" applyAlignment="1">
      <alignment horizontal="right"/>
    </xf>
    <xf numFmtId="0" fontId="4" fillId="4" borderId="80" xfId="0" applyFont="1" applyFill="1" applyBorder="1" applyAlignment="1">
      <alignment horizontal="right"/>
    </xf>
    <xf numFmtId="0" fontId="4" fillId="4" borderId="77" xfId="0" applyFont="1" applyFill="1" applyBorder="1" applyAlignment="1">
      <alignment horizontal="right"/>
    </xf>
    <xf numFmtId="0" fontId="4" fillId="4" borderId="78" xfId="0" applyFont="1" applyFill="1" applyBorder="1" applyAlignment="1">
      <alignment horizontal="right"/>
    </xf>
    <xf numFmtId="0" fontId="4" fillId="4" borderId="79" xfId="0" applyFont="1" applyFill="1" applyBorder="1" applyAlignment="1">
      <alignment horizontal="right"/>
    </xf>
    <xf numFmtId="0" fontId="4" fillId="4" borderId="71" xfId="0" applyFont="1" applyFill="1" applyBorder="1" applyAlignment="1">
      <alignment horizontal="right"/>
    </xf>
    <xf numFmtId="0" fontId="4" fillId="4" borderId="72" xfId="0" applyFont="1" applyFill="1" applyBorder="1" applyAlignment="1">
      <alignment horizontal="right"/>
    </xf>
    <xf numFmtId="0" fontId="4" fillId="4" borderId="82" xfId="0" applyFont="1" applyFill="1" applyBorder="1" applyAlignment="1">
      <alignment horizontal="right"/>
    </xf>
    <xf numFmtId="0" fontId="4" fillId="4" borderId="83" xfId="0" applyFont="1" applyFill="1" applyBorder="1" applyAlignment="1">
      <alignment horizontal="right"/>
    </xf>
    <xf numFmtId="0" fontId="4" fillId="4" borderId="50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65" xfId="0" applyFont="1" applyFill="1" applyBorder="1" applyAlignment="1">
      <alignment horizontal="center"/>
    </xf>
    <xf numFmtId="0" fontId="4" fillId="4" borderId="52" xfId="0" applyFont="1" applyFill="1" applyBorder="1" applyAlignment="1">
      <alignment horizontal="center"/>
    </xf>
    <xf numFmtId="0" fontId="4" fillId="4" borderId="42" xfId="0" applyFont="1" applyFill="1" applyBorder="1" applyAlignment="1" applyProtection="1">
      <alignment horizontal="center"/>
    </xf>
    <xf numFmtId="0" fontId="4" fillId="4" borderId="40" xfId="0" applyFont="1" applyFill="1" applyBorder="1" applyAlignment="1" applyProtection="1">
      <alignment horizontal="center"/>
    </xf>
    <xf numFmtId="0" fontId="4" fillId="4" borderId="43" xfId="0" applyFont="1" applyFill="1" applyBorder="1" applyAlignment="1" applyProtection="1">
      <alignment horizontal="center"/>
    </xf>
    <xf numFmtId="0" fontId="4" fillId="4" borderId="44" xfId="0" applyFont="1" applyFill="1" applyBorder="1" applyAlignment="1" applyProtection="1">
      <alignment horizontal="center"/>
    </xf>
    <xf numFmtId="0" fontId="4" fillId="4" borderId="45" xfId="0" applyFont="1" applyFill="1" applyBorder="1" applyAlignment="1" applyProtection="1">
      <alignment horizontal="center"/>
    </xf>
    <xf numFmtId="0" fontId="4" fillId="4" borderId="46" xfId="0" applyFont="1" applyFill="1" applyBorder="1" applyAlignment="1" applyProtection="1">
      <alignment horizontal="center"/>
    </xf>
    <xf numFmtId="0" fontId="4" fillId="4" borderId="47" xfId="0" applyFont="1" applyFill="1" applyBorder="1" applyAlignment="1" applyProtection="1">
      <alignment horizontal="center"/>
    </xf>
    <xf numFmtId="0" fontId="4" fillId="4" borderId="48" xfId="0" applyFont="1" applyFill="1" applyBorder="1" applyAlignment="1" applyProtection="1">
      <alignment horizontal="center"/>
    </xf>
    <xf numFmtId="0" fontId="4" fillId="4" borderId="49" xfId="0" applyFont="1" applyFill="1" applyBorder="1" applyAlignment="1" applyProtection="1">
      <alignment horizontal="center"/>
    </xf>
    <xf numFmtId="0" fontId="4" fillId="4" borderId="18" xfId="0" applyFont="1" applyFill="1" applyBorder="1" applyAlignment="1" applyProtection="1">
      <alignment horizontal="center"/>
    </xf>
    <xf numFmtId="0" fontId="4" fillId="4" borderId="19" xfId="0" applyFont="1" applyFill="1" applyBorder="1" applyAlignment="1" applyProtection="1">
      <alignment horizontal="center"/>
    </xf>
    <xf numFmtId="0" fontId="4" fillId="4" borderId="23" xfId="0" applyFont="1" applyFill="1" applyBorder="1" applyAlignment="1" applyProtection="1">
      <alignment horizontal="center"/>
    </xf>
    <xf numFmtId="0" fontId="4" fillId="4" borderId="27" xfId="0" applyFont="1" applyFill="1" applyBorder="1" applyAlignment="1" applyProtection="1">
      <alignment horizontal="center"/>
    </xf>
    <xf numFmtId="0" fontId="4" fillId="4" borderId="58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4" borderId="60" xfId="0" applyFont="1" applyFill="1" applyBorder="1" applyAlignment="1" applyProtection="1">
      <alignment horizontal="center" vertical="center"/>
    </xf>
    <xf numFmtId="0" fontId="4" fillId="4" borderId="32" xfId="0" applyFont="1" applyFill="1" applyBorder="1" applyAlignment="1" applyProtection="1">
      <alignment horizontal="center" vertical="center"/>
    </xf>
    <xf numFmtId="164" fontId="0" fillId="4" borderId="59" xfId="0" applyNumberFormat="1" applyFill="1" applyBorder="1" applyAlignment="1" applyProtection="1">
      <alignment horizontal="center" vertical="center"/>
    </xf>
    <xf numFmtId="164" fontId="0" fillId="4" borderId="2" xfId="0" applyNumberFormat="1" applyFill="1" applyBorder="1" applyAlignment="1" applyProtection="1">
      <alignment horizontal="center" vertical="center"/>
    </xf>
    <xf numFmtId="0" fontId="4" fillId="4" borderId="50" xfId="0" applyFont="1" applyFill="1" applyBorder="1" applyAlignment="1" applyProtection="1">
      <alignment horizontal="center"/>
    </xf>
    <xf numFmtId="0" fontId="4" fillId="4" borderId="51" xfId="0" applyFont="1" applyFill="1" applyBorder="1" applyAlignment="1" applyProtection="1">
      <alignment horizontal="center"/>
    </xf>
    <xf numFmtId="0" fontId="4" fillId="4" borderId="52" xfId="0" applyFont="1" applyFill="1" applyBorder="1" applyAlignment="1" applyProtection="1">
      <alignment horizontal="center"/>
    </xf>
    <xf numFmtId="0" fontId="4" fillId="4" borderId="64" xfId="0" applyFont="1" applyFill="1" applyBorder="1" applyAlignment="1" applyProtection="1">
      <alignment horizontal="left" wrapText="1"/>
    </xf>
    <xf numFmtId="0" fontId="4" fillId="4" borderId="0" xfId="0" applyFont="1" applyFill="1" applyBorder="1" applyAlignment="1" applyProtection="1">
      <alignment horizontal="left" wrapText="1"/>
    </xf>
    <xf numFmtId="0" fontId="4" fillId="4" borderId="53" xfId="0" applyFont="1" applyFill="1" applyBorder="1" applyAlignment="1" applyProtection="1">
      <alignment horizontal="left" wrapText="1"/>
    </xf>
    <xf numFmtId="0" fontId="4" fillId="4" borderId="68" xfId="0" applyFont="1" applyFill="1" applyBorder="1" applyAlignment="1">
      <alignment horizontal="right"/>
    </xf>
    <xf numFmtId="0" fontId="4" fillId="4" borderId="69" xfId="0" applyFont="1" applyFill="1" applyBorder="1" applyAlignment="1">
      <alignment horizontal="right"/>
    </xf>
    <xf numFmtId="0" fontId="4" fillId="4" borderId="39" xfId="0" applyFont="1" applyFill="1" applyBorder="1" applyAlignment="1" applyProtection="1">
      <alignment horizontal="center"/>
    </xf>
    <xf numFmtId="0" fontId="4" fillId="4" borderId="41" xfId="0" applyFont="1" applyFill="1" applyBorder="1" applyAlignment="1" applyProtection="1">
      <alignment horizontal="center"/>
    </xf>
    <xf numFmtId="0" fontId="4" fillId="4" borderId="74" xfId="0" applyFont="1" applyFill="1" applyBorder="1" applyAlignment="1">
      <alignment horizontal="right"/>
    </xf>
    <xf numFmtId="0" fontId="4" fillId="4" borderId="75" xfId="0" applyFont="1" applyFill="1" applyBorder="1" applyAlignment="1">
      <alignment horizontal="right"/>
    </xf>
    <xf numFmtId="0" fontId="4" fillId="4" borderId="26" xfId="0" applyFont="1" applyFill="1" applyBorder="1" applyAlignment="1" applyProtection="1">
      <alignment horizontal="center"/>
    </xf>
    <xf numFmtId="0" fontId="4" fillId="4" borderId="28" xfId="0" applyFont="1" applyFill="1" applyBorder="1" applyAlignment="1" applyProtection="1">
      <alignment horizontal="center"/>
    </xf>
    <xf numFmtId="0" fontId="4" fillId="4" borderId="29" xfId="0" applyFont="1" applyFill="1" applyBorder="1" applyAlignment="1" applyProtection="1">
      <alignment horizontal="center"/>
    </xf>
    <xf numFmtId="0" fontId="4" fillId="4" borderId="31" xfId="0" applyFont="1" applyFill="1" applyBorder="1" applyAlignment="1" applyProtection="1">
      <alignment horizontal="center"/>
    </xf>
    <xf numFmtId="0" fontId="4" fillId="4" borderId="30" xfId="0" applyFont="1" applyFill="1" applyBorder="1" applyAlignment="1" applyProtection="1">
      <alignment horizontal="center"/>
    </xf>
    <xf numFmtId="0" fontId="4" fillId="4" borderId="33" xfId="0" applyFont="1" applyFill="1" applyBorder="1" applyAlignment="1" applyProtection="1">
      <alignment horizontal="center" vertical="center"/>
    </xf>
    <xf numFmtId="0" fontId="4" fillId="4" borderId="35" xfId="0" applyFont="1" applyFill="1" applyBorder="1" applyAlignment="1" applyProtection="1">
      <alignment horizontal="center" vertical="center"/>
    </xf>
    <xf numFmtId="0" fontId="0" fillId="4" borderId="59" xfId="0" applyFill="1" applyBorder="1" applyAlignment="1" applyProtection="1">
      <alignment horizontal="center" vertical="center"/>
    </xf>
    <xf numFmtId="0" fontId="0" fillId="4" borderId="34" xfId="0" applyFill="1" applyBorder="1" applyAlignment="1" applyProtection="1">
      <alignment horizontal="center" vertical="center"/>
    </xf>
    <xf numFmtId="0" fontId="0" fillId="4" borderId="2" xfId="0" applyFill="1" applyBorder="1" applyAlignment="1" applyProtection="1">
      <alignment horizontal="center" vertical="center"/>
    </xf>
  </cellXfs>
  <cellStyles count="7">
    <cellStyle name="Green" xfId="1"/>
    <cellStyle name="Heading" xfId="2"/>
    <cellStyle name="Heading1" xfId="3"/>
    <cellStyle name="Normal" xfId="0" builtinId="0" customBuiltin="1"/>
    <cellStyle name="Red" xfId="4"/>
    <cellStyle name="Result" xfId="5"/>
    <cellStyle name="Result2" xfId="6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tabSelected="1" workbookViewId="0">
      <selection activeCell="B4" sqref="B4"/>
    </sheetView>
  </sheetViews>
  <sheetFormatPr defaultRowHeight="14.25" x14ac:dyDescent="0.2"/>
  <cols>
    <col min="1" max="1" width="17.875" style="1" customWidth="1"/>
    <col min="2" max="2" width="12.375" style="1" customWidth="1"/>
    <col min="3" max="3" width="13.375" style="1" bestFit="1" customWidth="1"/>
    <col min="4" max="1024" width="10.75" style="1" customWidth="1"/>
    <col min="1025" max="1025" width="9" style="1"/>
    <col min="1026" max="16384" width="9" style="2"/>
  </cols>
  <sheetData>
    <row r="1" spans="1:16" ht="18" customHeight="1" thickTop="1" thickBot="1" x14ac:dyDescent="0.3">
      <c r="A1" s="70" t="s">
        <v>0</v>
      </c>
      <c r="B1" s="71"/>
      <c r="C1" s="71"/>
      <c r="D1" s="72"/>
      <c r="E1" s="72"/>
      <c r="F1" s="72"/>
      <c r="G1" s="72"/>
      <c r="H1" s="71"/>
      <c r="I1" s="71"/>
      <c r="J1" s="71"/>
      <c r="K1" s="73"/>
    </row>
    <row r="2" spans="1:16" ht="18" customHeight="1" thickTop="1" thickBot="1" x14ac:dyDescent="0.3">
      <c r="A2" s="3" t="s">
        <v>3</v>
      </c>
      <c r="B2" s="4">
        <v>16</v>
      </c>
      <c r="C2" s="5" t="s">
        <v>4</v>
      </c>
      <c r="D2" s="54" t="s">
        <v>34</v>
      </c>
      <c r="E2" s="55"/>
      <c r="F2" s="55"/>
      <c r="G2" s="56"/>
      <c r="H2" s="54" t="s">
        <v>35</v>
      </c>
      <c r="I2" s="55"/>
      <c r="J2" s="55"/>
      <c r="K2" s="56"/>
    </row>
    <row r="3" spans="1:16" ht="18" customHeight="1" thickBot="1" x14ac:dyDescent="0.3">
      <c r="A3" s="6" t="s">
        <v>1</v>
      </c>
      <c r="B3" s="7">
        <v>666.66666666666595</v>
      </c>
      <c r="C3" s="8" t="s">
        <v>2</v>
      </c>
      <c r="D3" s="99" t="s">
        <v>43</v>
      </c>
      <c r="E3" s="100"/>
      <c r="F3" s="100"/>
      <c r="G3" s="9">
        <v>0</v>
      </c>
      <c r="H3" s="63" t="s">
        <v>44</v>
      </c>
      <c r="I3" s="64"/>
      <c r="J3" s="65"/>
      <c r="K3" s="9">
        <v>1</v>
      </c>
    </row>
    <row r="4" spans="1:16" ht="18" customHeight="1" thickBot="1" x14ac:dyDescent="0.3">
      <c r="A4" s="10"/>
      <c r="B4" s="11"/>
      <c r="C4" s="12"/>
      <c r="D4" s="66" t="s">
        <v>39</v>
      </c>
      <c r="E4" s="67"/>
      <c r="F4" s="67"/>
      <c r="G4" s="13">
        <v>1</v>
      </c>
      <c r="H4" s="60" t="s">
        <v>45</v>
      </c>
      <c r="I4" s="61"/>
      <c r="J4" s="62"/>
      <c r="K4" s="13">
        <v>1</v>
      </c>
    </row>
    <row r="5" spans="1:16" ht="18" customHeight="1" x14ac:dyDescent="0.25">
      <c r="A5" s="6" t="s">
        <v>5</v>
      </c>
      <c r="B5" s="14">
        <f>(2*(B8+1))/B2</f>
        <v>0.125</v>
      </c>
      <c r="C5" s="8" t="s">
        <v>6</v>
      </c>
      <c r="D5" s="66" t="s">
        <v>42</v>
      </c>
      <c r="E5" s="67"/>
      <c r="F5" s="67"/>
      <c r="G5" s="13">
        <v>4</v>
      </c>
      <c r="H5" s="60" t="s">
        <v>38</v>
      </c>
      <c r="I5" s="61"/>
      <c r="J5" s="62"/>
      <c r="K5" s="13">
        <v>1</v>
      </c>
    </row>
    <row r="6" spans="1:16" ht="18" customHeight="1" thickBot="1" x14ac:dyDescent="0.3">
      <c r="A6" s="15" t="s">
        <v>7</v>
      </c>
      <c r="B6" s="16">
        <f>(1/B3)*1000</f>
        <v>1.5000000000000016</v>
      </c>
      <c r="C6" s="17" t="s">
        <v>6</v>
      </c>
      <c r="D6" s="68" t="s">
        <v>41</v>
      </c>
      <c r="E6" s="69"/>
      <c r="F6" s="69"/>
      <c r="G6" s="18">
        <v>3</v>
      </c>
      <c r="H6" s="57" t="s">
        <v>37</v>
      </c>
      <c r="I6" s="58"/>
      <c r="J6" s="59"/>
      <c r="K6" s="19">
        <v>0</v>
      </c>
    </row>
    <row r="7" spans="1:16" ht="18" customHeight="1" thickTop="1" thickBot="1" x14ac:dyDescent="0.3">
      <c r="A7" s="15" t="s">
        <v>8</v>
      </c>
      <c r="B7" s="16">
        <f>B6/B5</f>
        <v>12.000000000000012</v>
      </c>
      <c r="C7" s="17"/>
      <c r="D7" s="103" t="s">
        <v>40</v>
      </c>
      <c r="E7" s="104"/>
      <c r="F7" s="104"/>
      <c r="G7" s="19">
        <v>1</v>
      </c>
      <c r="H7" s="20"/>
      <c r="I7" s="20"/>
      <c r="J7" s="20"/>
      <c r="K7" s="21"/>
    </row>
    <row r="8" spans="1:16" ht="18" customHeight="1" thickTop="1" thickBot="1" x14ac:dyDescent="0.3">
      <c r="A8" s="22" t="s">
        <v>9</v>
      </c>
      <c r="B8" s="23">
        <f>BIN2DEC(CONCATENATE(F15,G15,H15,I15,J15,K15))+0</f>
        <v>0</v>
      </c>
      <c r="C8" s="24"/>
      <c r="D8" s="51" t="s">
        <v>46</v>
      </c>
      <c r="E8" s="52"/>
      <c r="F8" s="52"/>
      <c r="G8" s="52"/>
      <c r="H8" s="52"/>
      <c r="I8" s="52"/>
      <c r="J8" s="52"/>
      <c r="K8" s="53"/>
    </row>
    <row r="9" spans="1:16" ht="18" customHeight="1" thickTop="1" x14ac:dyDescent="0.3">
      <c r="A9" s="25" t="s">
        <v>16</v>
      </c>
      <c r="B9" s="26">
        <f>BIN2DEC(CONCATENATE(D15,E15))+1</f>
        <v>2</v>
      </c>
      <c r="C9" s="27" t="s">
        <v>30</v>
      </c>
      <c r="D9" s="74" t="s">
        <v>11</v>
      </c>
      <c r="E9" s="75"/>
      <c r="F9" s="76"/>
      <c r="G9" s="51" t="s">
        <v>36</v>
      </c>
      <c r="H9" s="52"/>
      <c r="I9" s="52"/>
      <c r="J9" s="52"/>
      <c r="K9" s="53"/>
      <c r="L9" s="2"/>
      <c r="M9" s="2"/>
      <c r="N9" s="2"/>
    </row>
    <row r="10" spans="1:16" ht="18" customHeight="1" x14ac:dyDescent="0.3">
      <c r="A10" s="22" t="s">
        <v>15</v>
      </c>
      <c r="B10" s="23">
        <v>1</v>
      </c>
      <c r="C10" s="27" t="s">
        <v>30</v>
      </c>
      <c r="D10" s="77" t="s">
        <v>33</v>
      </c>
      <c r="E10" s="78"/>
      <c r="F10" s="79"/>
      <c r="G10" s="96" t="s">
        <v>32</v>
      </c>
      <c r="H10" s="97"/>
      <c r="I10" s="97"/>
      <c r="J10" s="97"/>
      <c r="K10" s="98"/>
      <c r="L10" s="2"/>
      <c r="M10" s="2"/>
      <c r="N10" s="2"/>
    </row>
    <row r="11" spans="1:16" ht="18" customHeight="1" thickBot="1" x14ac:dyDescent="0.35">
      <c r="A11" s="22" t="s">
        <v>13</v>
      </c>
      <c r="B11" s="23">
        <f>BIN2DEC(CONCATENATE(I17,J17,K17))+1</f>
        <v>2</v>
      </c>
      <c r="C11" s="27" t="s">
        <v>30</v>
      </c>
      <c r="D11" s="80" t="s">
        <v>14</v>
      </c>
      <c r="E11" s="81"/>
      <c r="F11" s="82"/>
      <c r="G11" s="28"/>
      <c r="H11" s="28"/>
      <c r="I11" s="28"/>
      <c r="J11" s="28"/>
      <c r="K11" s="29"/>
      <c r="L11" s="2"/>
      <c r="M11" s="2"/>
      <c r="N11" s="2"/>
      <c r="O11" s="2"/>
      <c r="P11" s="2"/>
    </row>
    <row r="12" spans="1:16" ht="18" customHeight="1" thickTop="1" thickBot="1" x14ac:dyDescent="0.35">
      <c r="A12" s="22" t="s">
        <v>10</v>
      </c>
      <c r="B12" s="23">
        <f>BIN2DEC(CONCATENATE(F17,G17,H17))+1</f>
        <v>5</v>
      </c>
      <c r="C12" s="27" t="s">
        <v>30</v>
      </c>
      <c r="D12" s="93" t="s">
        <v>29</v>
      </c>
      <c r="E12" s="94"/>
      <c r="F12" s="94"/>
      <c r="G12" s="94"/>
      <c r="H12" s="94"/>
      <c r="I12" s="94"/>
      <c r="J12" s="94"/>
      <c r="K12" s="95"/>
      <c r="L12" s="2"/>
      <c r="M12" s="2"/>
      <c r="N12" s="2"/>
      <c r="O12" s="2"/>
      <c r="P12" s="2"/>
    </row>
    <row r="13" spans="1:16" ht="18" customHeight="1" thickTop="1" thickBot="1" x14ac:dyDescent="0.35">
      <c r="A13" s="22" t="s">
        <v>12</v>
      </c>
      <c r="B13" s="23">
        <f>BIN2DEC(CONCATENATE(I19,J19,K19))+1</f>
        <v>4</v>
      </c>
      <c r="C13" s="27" t="s">
        <v>30</v>
      </c>
      <c r="D13" s="30" t="s">
        <v>17</v>
      </c>
      <c r="E13" s="101"/>
      <c r="F13" s="75"/>
      <c r="G13" s="75"/>
      <c r="H13" s="75"/>
      <c r="I13" s="75"/>
      <c r="J13" s="102"/>
      <c r="K13" s="31" t="s">
        <v>18</v>
      </c>
      <c r="L13" s="2"/>
      <c r="M13" s="2"/>
      <c r="N13" s="2"/>
    </row>
    <row r="14" spans="1:16" ht="18" customHeight="1" thickBot="1" x14ac:dyDescent="0.35">
      <c r="A14" s="32"/>
      <c r="B14" s="33">
        <f>SUM(B10:B13)</f>
        <v>12</v>
      </c>
      <c r="C14" s="34" t="s">
        <v>31</v>
      </c>
      <c r="D14" s="35">
        <v>7</v>
      </c>
      <c r="E14" s="36">
        <v>6</v>
      </c>
      <c r="F14" s="36">
        <v>5</v>
      </c>
      <c r="G14" s="36">
        <v>4</v>
      </c>
      <c r="H14" s="36">
        <v>3</v>
      </c>
      <c r="I14" s="36">
        <v>2</v>
      </c>
      <c r="J14" s="36">
        <v>1</v>
      </c>
      <c r="K14" s="37">
        <v>0</v>
      </c>
      <c r="L14" s="2"/>
      <c r="M14" s="2"/>
      <c r="N14" s="2"/>
    </row>
    <row r="15" spans="1:16" ht="18" customHeight="1" thickTop="1" thickBot="1" x14ac:dyDescent="0.25">
      <c r="A15" s="87" t="s">
        <v>19</v>
      </c>
      <c r="B15" s="91" t="str">
        <f>BIN2HEX(C15)</f>
        <v>40</v>
      </c>
      <c r="C15" s="89" t="str">
        <f>CONCATENATE(D15,E15,F15,G15,H15,I15,J15,K15)</f>
        <v>01000000</v>
      </c>
      <c r="D15" s="38" t="str">
        <f>MID(DEC2BIN(G7,2),1,1)</f>
        <v>0</v>
      </c>
      <c r="E15" s="39" t="str">
        <f>MID(DEC2BIN(G7,2),2,1)</f>
        <v>1</v>
      </c>
      <c r="F15" s="38" t="str">
        <f>MID(DEC2BIN(G3,8),3,1)</f>
        <v>0</v>
      </c>
      <c r="G15" s="40" t="str">
        <f>MID(DEC2BIN(G3,8),4,1)</f>
        <v>0</v>
      </c>
      <c r="H15" s="40" t="str">
        <f>MID(DEC2BIN(G3,8),5,1)</f>
        <v>0</v>
      </c>
      <c r="I15" s="40" t="str">
        <f>MID(DEC2BIN(G3,8),6,1)</f>
        <v>0</v>
      </c>
      <c r="J15" s="40" t="str">
        <f>MID(DEC2BIN(G3,8),7,1)</f>
        <v>0</v>
      </c>
      <c r="K15" s="41" t="str">
        <f>MID(DEC2BIN(G3,8),8,1)</f>
        <v>0</v>
      </c>
    </row>
    <row r="16" spans="1:16" ht="18" customHeight="1" thickBot="1" x14ac:dyDescent="0.3">
      <c r="A16" s="88"/>
      <c r="B16" s="92"/>
      <c r="C16" s="90"/>
      <c r="D16" s="83" t="s">
        <v>16</v>
      </c>
      <c r="E16" s="84"/>
      <c r="F16" s="83" t="s">
        <v>20</v>
      </c>
      <c r="G16" s="85"/>
      <c r="H16" s="85"/>
      <c r="I16" s="85"/>
      <c r="J16" s="85"/>
      <c r="K16" s="86"/>
    </row>
    <row r="17" spans="1:14" ht="18" customHeight="1" thickBot="1" x14ac:dyDescent="0.25">
      <c r="A17" s="88" t="s">
        <v>21</v>
      </c>
      <c r="B17" s="112" t="str">
        <f t="shared" ref="B17" si="0">BIN2HEX(C17)</f>
        <v>E1</v>
      </c>
      <c r="C17" s="89" t="str">
        <f t="shared" ref="C17" si="1">CONCATENATE(D17,E17,F17,G17,H17,I17,J17,K17)</f>
        <v>11100001</v>
      </c>
      <c r="D17" s="42" t="str">
        <f>MID(DEC2BIN(K3,1),1,1)</f>
        <v>1</v>
      </c>
      <c r="E17" s="42" t="str">
        <f>MID(DEC2BIN(K4,1),1,1)</f>
        <v>1</v>
      </c>
      <c r="F17" s="43" t="str">
        <f>MID(DEC2BIN(G5,3),1,1)</f>
        <v>1</v>
      </c>
      <c r="G17" s="44" t="str">
        <f>MID(DEC2BIN(G5,3),2,1)</f>
        <v>0</v>
      </c>
      <c r="H17" s="45" t="str">
        <f>MID(DEC2BIN(G5,3),3,1)</f>
        <v>0</v>
      </c>
      <c r="I17" s="46" t="str">
        <f>MID(DEC2BIN(G4,3),1,1)</f>
        <v>0</v>
      </c>
      <c r="J17" s="44" t="str">
        <f>MID(DEC2BIN(G4,3),2,1)</f>
        <v>0</v>
      </c>
      <c r="K17" s="47" t="str">
        <f>MID(DEC2BIN(G4,3),3,1)</f>
        <v>1</v>
      </c>
    </row>
    <row r="18" spans="1:14" ht="18" customHeight="1" thickBot="1" x14ac:dyDescent="0.3">
      <c r="A18" s="88"/>
      <c r="B18" s="114"/>
      <c r="C18" s="90"/>
      <c r="D18" s="48" t="s">
        <v>22</v>
      </c>
      <c r="E18" s="48" t="s">
        <v>23</v>
      </c>
      <c r="F18" s="83" t="s">
        <v>10</v>
      </c>
      <c r="G18" s="85"/>
      <c r="H18" s="84"/>
      <c r="I18" s="105" t="s">
        <v>24</v>
      </c>
      <c r="J18" s="85"/>
      <c r="K18" s="86"/>
    </row>
    <row r="19" spans="1:14" ht="18" customHeight="1" thickBot="1" x14ac:dyDescent="0.25">
      <c r="A19" s="88" t="s">
        <v>25</v>
      </c>
      <c r="B19" s="112" t="str">
        <f t="shared" ref="B19" si="2">BIN2HEX(C19)</f>
        <v>83</v>
      </c>
      <c r="C19" s="89" t="str">
        <f t="shared" ref="C19" si="3">CONCATENATE(D19,E19,F19,G19,H19,I19,J19,K19)</f>
        <v>10000011</v>
      </c>
      <c r="D19" s="49" t="str">
        <f>MID(DEC2BIN(K5,1),1,1)</f>
        <v>1</v>
      </c>
      <c r="E19" s="49" t="str">
        <f>MID(DEC2BIN(K6,1),1,1)</f>
        <v>0</v>
      </c>
      <c r="F19" s="43">
        <v>0</v>
      </c>
      <c r="G19" s="44">
        <v>0</v>
      </c>
      <c r="H19" s="45">
        <v>0</v>
      </c>
      <c r="I19" s="43" t="str">
        <f>MID(DEC2BIN(G6,8),6,1)</f>
        <v>0</v>
      </c>
      <c r="J19" s="44" t="str">
        <f>MID(DEC2BIN(G6,8),7,1)</f>
        <v>1</v>
      </c>
      <c r="K19" s="47" t="str">
        <f>MID(DEC2BIN(G6,8),8,1)</f>
        <v>1</v>
      </c>
      <c r="M19" s="2"/>
      <c r="N19" s="2"/>
    </row>
    <row r="20" spans="1:14" ht="18" customHeight="1" thickBot="1" x14ac:dyDescent="0.3">
      <c r="A20" s="110"/>
      <c r="B20" s="113"/>
      <c r="C20" s="111"/>
      <c r="D20" s="50" t="s">
        <v>26</v>
      </c>
      <c r="E20" s="50" t="s">
        <v>27</v>
      </c>
      <c r="F20" s="106" t="s">
        <v>28</v>
      </c>
      <c r="G20" s="107"/>
      <c r="H20" s="108"/>
      <c r="I20" s="106" t="s">
        <v>12</v>
      </c>
      <c r="J20" s="107"/>
      <c r="K20" s="109"/>
      <c r="M20" s="2"/>
      <c r="N20" s="2"/>
    </row>
    <row r="21" spans="1:14" ht="15" customHeight="1" thickTop="1" x14ac:dyDescent="0.2">
      <c r="M21" s="2"/>
      <c r="N21" s="2"/>
    </row>
  </sheetData>
  <mergeCells count="35">
    <mergeCell ref="F18:H18"/>
    <mergeCell ref="I18:K18"/>
    <mergeCell ref="F20:H20"/>
    <mergeCell ref="I20:K20"/>
    <mergeCell ref="A19:A20"/>
    <mergeCell ref="C19:C20"/>
    <mergeCell ref="C17:C18"/>
    <mergeCell ref="B19:B20"/>
    <mergeCell ref="B17:B18"/>
    <mergeCell ref="A17:A18"/>
    <mergeCell ref="A1:K1"/>
    <mergeCell ref="D9:F9"/>
    <mergeCell ref="D10:F10"/>
    <mergeCell ref="D11:F11"/>
    <mergeCell ref="D16:E16"/>
    <mergeCell ref="F16:K16"/>
    <mergeCell ref="A15:A16"/>
    <mergeCell ref="C15:C16"/>
    <mergeCell ref="B15:B16"/>
    <mergeCell ref="D12:K12"/>
    <mergeCell ref="G10:K10"/>
    <mergeCell ref="D3:F3"/>
    <mergeCell ref="D4:F4"/>
    <mergeCell ref="E13:J13"/>
    <mergeCell ref="G9:K9"/>
    <mergeCell ref="D7:F7"/>
    <mergeCell ref="D8:K8"/>
    <mergeCell ref="H2:K2"/>
    <mergeCell ref="H6:J6"/>
    <mergeCell ref="H5:J5"/>
    <mergeCell ref="H4:J4"/>
    <mergeCell ref="H3:J3"/>
    <mergeCell ref="D5:F5"/>
    <mergeCell ref="D6:F6"/>
    <mergeCell ref="D2:G2"/>
  </mergeCells>
  <conditionalFormatting sqref="B14">
    <cfRule type="cellIs" dxfId="0" priority="1" operator="notEqual">
      <formula>$B$7</formula>
    </cfRule>
  </conditionalFormatting>
  <pageMargins left="0" right="0" top="0.39410000000000006" bottom="0.39410000000000006" header="0" footer="0"/>
  <pageSetup orientation="portrait" horizontalDpi="1200" verticalDpi="1200"/>
  <headerFooter>
    <oddHeader>&amp;C&amp;A</oddHeader>
    <oddFooter>&amp;CPage &amp;P</oddFooter>
  </headerFooter>
  <ignoredErrors>
    <ignoredError sqref="B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Fowler</dc:creator>
  <cp:lastModifiedBy>Daily, Jeremy</cp:lastModifiedBy>
  <cp:revision>2</cp:revision>
  <dcterms:created xsi:type="dcterms:W3CDTF">2013-09-28T17:55:34Z</dcterms:created>
  <dcterms:modified xsi:type="dcterms:W3CDTF">2017-05-23T13:59:12Z</dcterms:modified>
</cp:coreProperties>
</file>