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nicol\Documents\CONSULENZA\systemsforcasting\PBPK\codes\releases\2021_08_02_release_01\data\PBPK_parameters\"/>
    </mc:Choice>
  </mc:AlternateContent>
  <xr:revisionPtr revIDLastSave="0" documentId="13_ncr:1_{74B448ED-D707-415F-BA92-2B3AE0AF6DB5}" xr6:coauthVersionLast="47" xr6:coauthVersionMax="47" xr10:uidLastSave="{00000000-0000-0000-0000-000000000000}"/>
  <bookViews>
    <workbookView xWindow="-96" yWindow="-96" windowWidth="23232" windowHeight="12552" tabRatio="699" firstSheet="2" activeTab="4"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rats" sheetId="2" r:id="rId7"/>
    <sheet name="information_ACAT_rats"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5" l="1"/>
  <c r="N21" i="11"/>
  <c r="O20" i="11"/>
  <c r="N20" i="11"/>
  <c r="P19" i="11"/>
  <c r="P20" i="11" s="1"/>
  <c r="O19" i="11"/>
  <c r="O21" i="11" s="1"/>
  <c r="N19" i="11"/>
  <c r="M19" i="11"/>
  <c r="M20" i="11" s="1"/>
  <c r="L19" i="11"/>
  <c r="L20" i="11" s="1"/>
  <c r="L21" i="11" s="1"/>
  <c r="K19" i="11"/>
  <c r="K21" i="11" s="1"/>
  <c r="P18" i="11"/>
  <c r="O18" i="11"/>
  <c r="N18" i="11"/>
  <c r="M18" i="11"/>
  <c r="K18" i="11"/>
  <c r="P17" i="11"/>
  <c r="O17" i="11"/>
  <c r="N17" i="11"/>
  <c r="M17" i="11"/>
  <c r="L17" i="11"/>
  <c r="L18" i="11" s="1"/>
  <c r="K17" i="11"/>
  <c r="P16" i="11"/>
  <c r="O16" i="11"/>
  <c r="N16" i="11"/>
  <c r="M16" i="11"/>
  <c r="L16" i="11"/>
  <c r="K16" i="11"/>
  <c r="N15" i="11"/>
  <c r="K15" i="11"/>
  <c r="M21" i="11" l="1"/>
  <c r="P21" i="11"/>
  <c r="K20" i="11"/>
  <c r="L22" i="2"/>
  <c r="K22" i="2"/>
  <c r="J22" i="2"/>
  <c r="I22" i="2"/>
  <c r="L21" i="2"/>
  <c r="K21" i="2"/>
  <c r="J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I21" i="2" s="1"/>
  <c r="B5" i="12" l="1"/>
</calcChain>
</file>

<file path=xl/sharedStrings.xml><?xml version="1.0" encoding="utf-8"?>
<sst xmlns="http://schemas.openxmlformats.org/spreadsheetml/2006/main" count="275" uniqueCount="159">
  <si>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</si>
  <si>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</si>
  <si>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</si>
  <si>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</si>
  <si>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</si>
  <si>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</si>
  <si>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</si>
  <si>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</si>
  <si>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</si>
  <si>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</si>
  <si>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</si>
  <si>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</si>
  <si>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</si>
  <si>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</si>
  <si>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</si>
  <si>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</si>
  <si>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</si>
  <si>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</si>
  <si>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</si>
  <si>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</si>
  <si>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</si>
  <si>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</si>
  <si>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</si>
  <si>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</si>
  <si>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</si>
  <si>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</si>
  <si>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</si>
  <si>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</si>
  <si>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</si>
  <si>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</si>
  <si>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</si>
  <si>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</si>
  <si>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</si>
  <si>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</si>
  <si>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</si>
  <si>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</si>
  <si>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</si>
  <si>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</si>
  <si>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</si>
  <si>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</si>
  <si>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</si>
  <si>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</si>
  <si>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</si>
  <si>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</si>
  <si>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</si>
  <si>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</si>
  <si>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</si>
  <si>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</si>
  <si>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</si>
  <si>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</si>
  <si>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</si>
  <si>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</si>
  <si>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</si>
  <si>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</si>
  <si>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</si>
  <si>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</si>
  <si>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</si>
  <si>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</si>
  <si>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</si>
  <si>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</si>
  <si>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</si>
  <si>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</si>
  <si>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</si>
  <si>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</si>
  <si>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</si>
  <si>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</si>
  <si>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</si>
  <si>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</si>
  <si>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</si>
  <si>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</si>
  <si>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</si>
  <si>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</si>
  <si>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</si>
  <si>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</si>
  <si>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</si>
  <si>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</si>
  <si>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</si>
  <si>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</si>
  <si>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</si>
  <si>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</si>
  <si>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</si>
  <si>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</si>
  <si>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</si>
  <si>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</si>
  <si>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</si>
  <si>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</si>
  <si>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</si>
  <si>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</si>
  <si>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</si>
  <si>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</si>
  <si>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</si>
  <si>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</si>
  <si>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</si>
  <si>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</si>
  <si>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</si>
  <si>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</si>
  <si>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</si>
  <si>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</si>
  <si>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To my knowledge, there were no values for the mices, therefore, my hypothesis is that they are equal to the rat ones</t>
  </si>
  <si>
    <t>Hypothesis</t>
  </si>
  <si>
    <t>Organ</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</si>
  <si>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</si>
  <si>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</si>
  <si>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</si>
  <si>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</si>
  <si>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</si>
  <si>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</si>
  <si>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</si>
  <si>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</si>
  <si>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</si>
  <si>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</si>
  <si>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</si>
  <si>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</si>
  <si>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</si>
  <si>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</si>
  <si>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</si>
  <si>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</si>
  <si>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</si>
  <si>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Venous Blood</t>
  </si>
  <si>
    <t>Arterial Blood</t>
  </si>
  <si>
    <t>Stomach</t>
  </si>
  <si>
    <t>Volume [L]</t>
  </si>
  <si>
    <t>Blood flow [L/min]</t>
  </si>
  <si>
    <t>Duodenum</t>
  </si>
  <si>
    <t>Upper Jejunum</t>
  </si>
  <si>
    <t>Lower Jejunum</t>
  </si>
  <si>
    <t>Upper Ileum</t>
  </si>
  <si>
    <t>Lower Ileum</t>
  </si>
  <si>
    <t>Cecum</t>
  </si>
  <si>
    <t>Colon Ascendens</t>
  </si>
  <si>
    <t>Colon Transversum</t>
  </si>
  <si>
    <t>Colon Descendens / Distal Colon 1</t>
  </si>
  <si>
    <t>Colon Sigmoid / Distal Colon 2</t>
  </si>
  <si>
    <t>Rectum</t>
  </si>
  <si>
    <t>Interstitial fraction</t>
  </si>
  <si>
    <t>Vascular fraction</t>
  </si>
  <si>
    <t>Density was taken from Brown 1997 https://doi.org/10.1177/074823379701300401</t>
  </si>
  <si>
    <t>blood_flow [L/h]</t>
  </si>
  <si>
    <t>volume [L]</t>
  </si>
  <si>
    <t>Compartment</t>
  </si>
  <si>
    <t>Length [cm]</t>
  </si>
  <si>
    <t>For the radius, there were proximal and distal radius, only the proximal was selected, the values are not so different..</t>
  </si>
  <si>
    <t>Proximal radius [cm]</t>
  </si>
  <si>
    <t>Distal radius [cm]</t>
  </si>
  <si>
    <t>Blood flow rate [L/min]</t>
  </si>
  <si>
    <t>Mucosa volume [L]</t>
  </si>
  <si>
    <t>pH for the stomach correspond to the fasted state. For the other section this is not specified!</t>
  </si>
  <si>
    <t>Fractional steady state fill level</t>
  </si>
  <si>
    <t>fractional steady state fill level in fasted state</t>
  </si>
  <si>
    <t>pH in ileum2 was calculated as the mean of the upper and lower ileum</t>
  </si>
  <si>
    <t>Enterocytes volume was supposed equal to the mucosa one</t>
  </si>
  <si>
    <t>CO</t>
  </si>
  <si>
    <t>length [cm]</t>
  </si>
  <si>
    <t>diameter [cm]</t>
  </si>
  <si>
    <t>volume_ent [L]</t>
  </si>
  <si>
    <t>All the section of the gut and the stomach were treated as tubes and the volume is calculated as the one of the tube multiplied for the fractional steady state fill level</t>
  </si>
  <si>
    <t>volume</t>
  </si>
  <si>
    <t>All the parameters were taken from PK-Sim® 9 Update 1 and correspond to a rat, unknown gender, weight 0.23 kg</t>
  </si>
  <si>
    <t>GFR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</si>
</sst>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11" fontId="0" fillId="0" borderId="0" xfId="0" applyNumberFormat="1"/>
    <xf numFmtId="0" fontId="0" fillId="0" borderId="0" xfId="0" applyFill="1"/>
    <xf numFmtId="0" fontId="1" fillId="0" borderId="0" xfId="0" applyFont="1" applyFill="1"/>
    <xf numFmtId="0" fontId="0" fillId="7" borderId="0" xfId="0" applyFill="1"/>
    <xf numFmtId="0" fontId="4" fillId="0" borderId="0" xfId="0" applyFont="1" applyAlignment="1">
      <alignment horizontal="center" vertical="center" wrapText="1"/>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xf>
    <xf numFmtId="0" fontId="4" fillId="0" borderId="0" xfId="0" applyFont="1" applyAlignment="1">
      <alignment horizontal="center" vertical="center"/>
    </xf>
    <xf numFmtId="0" fontId="0" fillId="0" borderId="0" xfId="0" applyFill="1" applyAlignment="1">
      <alignment vertical="center" wrapText="1"/>
    </xf>
    <xf numFmtId="0" fontId="0" fillId="0" borderId="0" xfId="0"/>
    <xf numFmtId="11" fontId="0" fillId="0" borderId="0" xfId="0" applyNumberFormat="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49"/>
  <sheetViews>
    <sheetView workbookViewId="0">
      <selection activeCell="C5" sqref="C5"/>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156</v>
      </c>
      <c r="D1" t="s">
        <v>21</v>
      </c>
      <c r="E1" t="s">
        <v>22</v>
      </c>
      <c r="F1" t="s">
        <v>30</v>
      </c>
    </row>
    <row r="2" spans="1:6" x14ac:dyDescent="0.55000000000000004">
      <c r="A2" s="6" t="s">
        <v>0</v>
      </c>
      <c r="B2">
        <v>2.4</v>
      </c>
      <c r="C2">
        <v>1E-3</v>
      </c>
      <c r="D2">
        <v>0.63</v>
      </c>
      <c r="E2">
        <v>0.19</v>
      </c>
      <c r="F2">
        <v>1.0505</v>
      </c>
    </row>
    <row r="3" spans="1:6" x14ac:dyDescent="0.55000000000000004">
      <c r="A3" s="6" t="s">
        <v>1</v>
      </c>
      <c r="B3">
        <v>7.9799999999999996E-2</v>
      </c>
      <c r="C3">
        <v>1.6999999999999999E-3</v>
      </c>
      <c r="D3">
        <v>0.04</v>
      </c>
      <c r="E3">
        <v>4.0000000000000001E-3</v>
      </c>
      <c r="F3">
        <v>1.0355000000000001</v>
      </c>
    </row>
    <row r="4" spans="1:6" x14ac:dyDescent="0.55000000000000004">
      <c r="A4" s="6" t="s">
        <v>2</v>
      </c>
      <c r="B4">
        <v>0.23519999999999999</v>
      </c>
      <c r="C4">
        <v>8.0000000000000004E-4</v>
      </c>
      <c r="D4">
        <v>0.26</v>
      </c>
      <c r="E4">
        <v>0.1</v>
      </c>
      <c r="F4">
        <v>1.03</v>
      </c>
    </row>
    <row r="5" spans="1:6" x14ac:dyDescent="0.55000000000000004">
      <c r="A5" s="6" t="s">
        <v>3</v>
      </c>
      <c r="B5">
        <v>0.55380000000000007</v>
      </c>
      <c r="C5">
        <v>2.3E-3</v>
      </c>
      <c r="D5">
        <v>0.11</v>
      </c>
      <c r="E5">
        <v>0.2</v>
      </c>
      <c r="F5">
        <v>1.05</v>
      </c>
    </row>
    <row r="6" spans="1:6" x14ac:dyDescent="0.55000000000000004">
      <c r="A6" s="6" t="s">
        <v>4</v>
      </c>
      <c r="B6">
        <v>0.15180000000000002</v>
      </c>
      <c r="C6">
        <v>0.02</v>
      </c>
      <c r="D6">
        <v>0.04</v>
      </c>
      <c r="E6">
        <v>0.1</v>
      </c>
      <c r="F6">
        <v>1.4302999999999999</v>
      </c>
    </row>
    <row r="7" spans="1:6" x14ac:dyDescent="0.55000000000000004">
      <c r="A7" s="6" t="s">
        <v>6</v>
      </c>
      <c r="B7">
        <v>0.44999999999999996</v>
      </c>
      <c r="C7">
        <v>0.12</v>
      </c>
      <c r="D7">
        <v>0.03</v>
      </c>
      <c r="E7">
        <v>0.12</v>
      </c>
      <c r="F7">
        <v>1.0409999999999999</v>
      </c>
    </row>
    <row r="8" spans="1:6" x14ac:dyDescent="0.55000000000000004">
      <c r="A8" t="s">
        <v>7</v>
      </c>
      <c r="B8">
        <v>6.7799999999999999E-2</v>
      </c>
      <c r="C8">
        <v>1.1000000000000001E-3</v>
      </c>
      <c r="D8">
        <v>0.03</v>
      </c>
      <c r="E8">
        <v>0.1</v>
      </c>
      <c r="F8">
        <v>1.05</v>
      </c>
    </row>
    <row r="9" spans="1:6" x14ac:dyDescent="0.55000000000000004">
      <c r="A9" s="9" t="s">
        <v>8</v>
      </c>
      <c r="B9" s="1">
        <v>3.798E-2</v>
      </c>
      <c r="C9" s="1">
        <v>5.9999999999999995E-4</v>
      </c>
      <c r="D9" s="1">
        <v>0.28000000000000003</v>
      </c>
      <c r="E9" s="1">
        <v>0.15</v>
      </c>
      <c r="F9" s="1">
        <v>1.054</v>
      </c>
    </row>
    <row r="10" spans="1:6" x14ac:dyDescent="0.55000000000000004">
      <c r="A10" s="9" t="s">
        <v>9</v>
      </c>
      <c r="B10" s="1">
        <v>0.12</v>
      </c>
      <c r="C10" s="1">
        <v>0.01</v>
      </c>
      <c r="D10" s="1">
        <v>0.12</v>
      </c>
      <c r="E10" s="1">
        <v>0.16</v>
      </c>
      <c r="F10" s="4">
        <v>1.08</v>
      </c>
    </row>
    <row r="11" spans="1:6" x14ac:dyDescent="0.55000000000000004">
      <c r="A11" s="6" t="s">
        <v>10</v>
      </c>
      <c r="B11">
        <v>0.44999999999999996</v>
      </c>
      <c r="C11">
        <v>7.1800000000000006E-3</v>
      </c>
      <c r="D11">
        <v>0.04</v>
      </c>
      <c r="E11">
        <v>0.18</v>
      </c>
      <c r="F11">
        <v>1.0429999999999999</v>
      </c>
    </row>
    <row r="12" spans="1:6" x14ac:dyDescent="0.55000000000000004">
      <c r="A12" t="s">
        <v>11</v>
      </c>
      <c r="B12">
        <v>3.1019999999999999E-2</v>
      </c>
      <c r="C12">
        <v>1.2999999999999999E-3</v>
      </c>
      <c r="D12">
        <v>0.18</v>
      </c>
      <c r="E12">
        <v>0.12</v>
      </c>
      <c r="F12">
        <v>1.0449999999999999</v>
      </c>
    </row>
    <row r="13" spans="1:6" x14ac:dyDescent="0.55000000000000004">
      <c r="A13" s="6" t="s">
        <v>12</v>
      </c>
      <c r="B13">
        <v>0.3498</v>
      </c>
      <c r="C13">
        <v>0.04</v>
      </c>
      <c r="D13">
        <v>0.02</v>
      </c>
      <c r="E13">
        <v>0.3</v>
      </c>
      <c r="F13">
        <v>1.1830000000000001</v>
      </c>
    </row>
    <row r="14" spans="1:6" x14ac:dyDescent="0.55000000000000004">
      <c r="A14" s="6" t="s">
        <v>13</v>
      </c>
      <c r="B14">
        <v>2.4E-2</v>
      </c>
      <c r="C14">
        <v>0.01</v>
      </c>
      <c r="D14">
        <v>0.01</v>
      </c>
      <c r="E14">
        <v>0.14000000000000001</v>
      </c>
      <c r="F14">
        <v>0.91600000000000004</v>
      </c>
    </row>
    <row r="15" spans="1:6" x14ac:dyDescent="0.55000000000000004">
      <c r="A15" s="1" t="s">
        <v>14</v>
      </c>
      <c r="B15" s="1">
        <v>2.4</v>
      </c>
      <c r="C15" s="1">
        <v>2.9399999999999999E-3</v>
      </c>
      <c r="D15" s="1">
        <v>1</v>
      </c>
      <c r="E15" s="1">
        <v>0</v>
      </c>
      <c r="F15" s="1">
        <v>1</v>
      </c>
    </row>
    <row r="16" spans="1:6" x14ac:dyDescent="0.55000000000000004">
      <c r="A16" s="1" t="s">
        <v>15</v>
      </c>
      <c r="B16" s="1">
        <v>2.4</v>
      </c>
      <c r="C16" s="1">
        <v>2.9399999999999999E-3</v>
      </c>
      <c r="D16" s="1">
        <v>1</v>
      </c>
      <c r="E16" s="1">
        <v>0</v>
      </c>
      <c r="F16" s="1">
        <v>1</v>
      </c>
    </row>
    <row r="23" spans="4:6" x14ac:dyDescent="0.55000000000000004">
      <c r="D23" s="14"/>
      <c r="E23" s="14"/>
      <c r="F23" s="14"/>
    </row>
    <row r="24" spans="4:6" x14ac:dyDescent="0.55000000000000004">
      <c r="D24" s="15"/>
      <c r="E24" s="15"/>
      <c r="F24" s="15"/>
    </row>
    <row r="25" spans="4:6" x14ac:dyDescent="0.55000000000000004">
      <c r="D25" s="15"/>
      <c r="E25" s="15"/>
      <c r="F25" s="15"/>
    </row>
    <row r="26" spans="4:6" x14ac:dyDescent="0.55000000000000004">
      <c r="D26" s="15"/>
      <c r="E26" s="15"/>
      <c r="F26" s="15"/>
    </row>
    <row r="27" spans="4:6" x14ac:dyDescent="0.55000000000000004">
      <c r="D27" s="15"/>
      <c r="E27" s="15"/>
      <c r="F27" s="15"/>
    </row>
    <row r="28" spans="4:6" x14ac:dyDescent="0.55000000000000004">
      <c r="D28" s="15"/>
      <c r="E28" s="15"/>
      <c r="F28" s="15"/>
    </row>
    <row r="29" spans="4:6" x14ac:dyDescent="0.55000000000000004">
      <c r="D29" s="15"/>
      <c r="E29" s="15"/>
      <c r="F29" s="15"/>
    </row>
    <row r="30" spans="4:6" x14ac:dyDescent="0.55000000000000004">
      <c r="D30" s="15"/>
      <c r="E30" s="15"/>
      <c r="F30" s="15"/>
    </row>
    <row r="31" spans="4:6" x14ac:dyDescent="0.55000000000000004">
      <c r="D31" s="15"/>
      <c r="E31" s="15"/>
      <c r="F31" s="15"/>
    </row>
    <row r="32" spans="4:6" x14ac:dyDescent="0.55000000000000004">
      <c r="D32" s="15"/>
      <c r="E32" s="15"/>
      <c r="F32" s="15"/>
    </row>
    <row r="33" spans="4:6" x14ac:dyDescent="0.55000000000000004">
      <c r="D33" s="15"/>
      <c r="E33" s="15"/>
      <c r="F33" s="15"/>
    </row>
    <row r="34" spans="4:6" x14ac:dyDescent="0.55000000000000004">
      <c r="D34" s="15"/>
      <c r="E34" s="15"/>
      <c r="F34" s="15"/>
    </row>
    <row r="35" spans="4:6" x14ac:dyDescent="0.55000000000000004">
      <c r="D35" s="15"/>
      <c r="E35" s="15"/>
      <c r="F35" s="15"/>
    </row>
    <row r="36" spans="4:6" x14ac:dyDescent="0.55000000000000004">
      <c r="D36" s="15"/>
      <c r="E36" s="15"/>
      <c r="F36" s="15"/>
    </row>
    <row r="37" spans="4:6" x14ac:dyDescent="0.55000000000000004">
      <c r="D37" s="15"/>
      <c r="E37" s="15"/>
      <c r="F37" s="15"/>
    </row>
    <row r="38" spans="4:6" x14ac:dyDescent="0.55000000000000004">
      <c r="D38" s="15"/>
      <c r="E38" s="15"/>
      <c r="F38" s="15"/>
    </row>
    <row r="39" spans="4:6" x14ac:dyDescent="0.55000000000000004">
      <c r="D39" s="15"/>
      <c r="E39" s="15"/>
      <c r="F39" s="15"/>
    </row>
    <row r="40" spans="4:6" x14ac:dyDescent="0.55000000000000004">
      <c r="D40" s="15"/>
      <c r="E40" s="15"/>
      <c r="F40" s="15"/>
    </row>
    <row r="41" spans="4:6" x14ac:dyDescent="0.55000000000000004">
      <c r="D41" s="15"/>
      <c r="E41" s="15"/>
      <c r="F41" s="15"/>
    </row>
    <row r="42" spans="4:6" x14ac:dyDescent="0.55000000000000004">
      <c r="D42" s="15"/>
      <c r="E42" s="15"/>
      <c r="F42" s="15"/>
    </row>
    <row r="43" spans="4:6" x14ac:dyDescent="0.55000000000000004">
      <c r="D43" s="15"/>
      <c r="E43" s="15"/>
      <c r="F43" s="15"/>
    </row>
    <row r="44" spans="4:6" x14ac:dyDescent="0.55000000000000004">
      <c r="D44" s="15"/>
      <c r="E44" s="15"/>
      <c r="F44" s="15"/>
    </row>
    <row r="45" spans="4:6" x14ac:dyDescent="0.55000000000000004">
      <c r="D45" s="15"/>
      <c r="E45" s="15"/>
      <c r="F45" s="15"/>
    </row>
    <row r="46" spans="4:6" x14ac:dyDescent="0.55000000000000004">
      <c r="D46" s="15"/>
      <c r="E46" s="15"/>
      <c r="F46" s="15"/>
    </row>
    <row r="47" spans="4:6" x14ac:dyDescent="0.55000000000000004">
      <c r="D47" s="15"/>
      <c r="E47" s="15"/>
      <c r="F47" s="15"/>
    </row>
    <row r="48" spans="4:6" x14ac:dyDescent="0.55000000000000004">
      <c r="D48" s="15"/>
      <c r="E48" s="15"/>
      <c r="F48" s="15"/>
    </row>
    <row r="49" spans="4:6" x14ac:dyDescent="0.55000000000000004">
      <c r="D49" s="15"/>
      <c r="E49" s="15"/>
      <c r="F49" s="1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26</v>
      </c>
      <c r="B3" s="4" t="s">
        <v>29</v>
      </c>
      <c r="C3" s="2" t="s">
        <v>18</v>
      </c>
      <c r="D3" s="2" t="s">
        <v>20</v>
      </c>
    </row>
    <row r="4" spans="1:4" x14ac:dyDescent="0.55000000000000004">
      <c r="A4" t="s">
        <v>85</v>
      </c>
      <c r="C4" t="s">
        <v>89</v>
      </c>
      <c r="D4" t="s">
        <v>90</v>
      </c>
    </row>
    <row r="5" spans="1:4" x14ac:dyDescent="0.55000000000000004">
      <c r="A5" t="s">
        <v>86</v>
      </c>
      <c r="C5" t="s">
        <v>91</v>
      </c>
      <c r="D5" t="s">
        <v>92</v>
      </c>
    </row>
    <row r="6" spans="1:4" x14ac:dyDescent="0.55000000000000004">
      <c r="A6" t="s">
        <v>87</v>
      </c>
      <c r="C6" t="s">
        <v>93</v>
      </c>
      <c r="D6" t="s">
        <v>97</v>
      </c>
    </row>
    <row r="7" spans="1:4" x14ac:dyDescent="0.55000000000000004">
      <c r="A7" t="s">
        <v>88</v>
      </c>
      <c r="B7" t="s">
        <v>31</v>
      </c>
      <c r="C7" t="s">
        <v>94</v>
      </c>
      <c r="D7" t="s">
        <v>95</v>
      </c>
    </row>
    <row r="10" spans="1:4" x14ac:dyDescent="0.55000000000000004">
      <c r="D10" s="11"/>
    </row>
    <row r="11" spans="1:4" x14ac:dyDescent="0.55000000000000004">
      <c r="A11" s="3" t="s">
        <v>24</v>
      </c>
    </row>
    <row r="12" spans="1:4" x14ac:dyDescent="0.55000000000000004">
      <c r="A12"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F14" sqref="F14"/>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67</v>
      </c>
      <c r="B1" t="s">
        <v>78</v>
      </c>
      <c r="C1" t="s">
        <v>74</v>
      </c>
      <c r="D1" t="s">
        <v>75</v>
      </c>
      <c r="E1" t="s">
        <v>76</v>
      </c>
      <c r="F1" t="s">
        <v>77</v>
      </c>
      <c r="G1" t="s">
        <v>79</v>
      </c>
    </row>
    <row r="2" spans="1:7" x14ac:dyDescent="0.55000000000000004">
      <c r="A2" t="s">
        <v>7</v>
      </c>
      <c r="B2">
        <v>1.0076972595654621E-3</v>
      </c>
      <c r="E2">
        <v>3.9</v>
      </c>
    </row>
    <row r="3" spans="1:7" x14ac:dyDescent="0.55000000000000004">
      <c r="A3" t="s">
        <v>68</v>
      </c>
      <c r="B3">
        <v>1.2063715789784805E-5</v>
      </c>
      <c r="C3">
        <v>10</v>
      </c>
      <c r="D3">
        <v>0.16</v>
      </c>
      <c r="E3">
        <v>6.01</v>
      </c>
      <c r="F3">
        <v>1.56E-4</v>
      </c>
      <c r="G3">
        <v>4.1749999999999999E-3</v>
      </c>
    </row>
    <row r="4" spans="1:7" x14ac:dyDescent="0.55000000000000004">
      <c r="A4" t="s">
        <v>69</v>
      </c>
      <c r="B4">
        <v>5.8763490585397079E-4</v>
      </c>
      <c r="C4">
        <v>43.5</v>
      </c>
      <c r="D4">
        <v>0.2</v>
      </c>
      <c r="E4">
        <v>6.13</v>
      </c>
      <c r="F4">
        <v>7.7700000000000002E-4</v>
      </c>
      <c r="G4">
        <v>2.0799999999999999E-2</v>
      </c>
    </row>
    <row r="5" spans="1:7" x14ac:dyDescent="0.55000000000000004">
      <c r="A5" t="s">
        <v>70</v>
      </c>
      <c r="B5">
        <v>5.8763490585397079E-4</v>
      </c>
      <c r="C5">
        <v>43.5</v>
      </c>
      <c r="D5">
        <v>0.2</v>
      </c>
      <c r="E5">
        <v>6.03</v>
      </c>
      <c r="F5">
        <v>7.7700000000000002E-4</v>
      </c>
      <c r="G5">
        <v>2.0799999999999999E-2</v>
      </c>
    </row>
    <row r="6" spans="1:7" x14ac:dyDescent="0.55000000000000004">
      <c r="A6" t="s">
        <v>71</v>
      </c>
      <c r="B6">
        <v>1.3508848410436111E-5</v>
      </c>
      <c r="C6">
        <v>1</v>
      </c>
      <c r="D6">
        <v>0.2</v>
      </c>
      <c r="E6">
        <v>5.93</v>
      </c>
      <c r="F6">
        <v>1.3366666666666667E-5</v>
      </c>
      <c r="G6">
        <v>3.5833333333333339E-4</v>
      </c>
    </row>
    <row r="7" spans="1:7" x14ac:dyDescent="0.55000000000000004">
      <c r="A7" t="s">
        <v>72</v>
      </c>
      <c r="B7">
        <v>1.3508848410436111E-5</v>
      </c>
      <c r="C7">
        <v>1</v>
      </c>
      <c r="D7">
        <v>0.2</v>
      </c>
      <c r="E7">
        <v>6.0949999999999998</v>
      </c>
      <c r="F7">
        <v>1.3366666666666667E-5</v>
      </c>
      <c r="G7">
        <v>3.5833333333333339E-4</v>
      </c>
    </row>
    <row r="8" spans="1:7" x14ac:dyDescent="0.55000000000000004">
      <c r="A8" t="s">
        <v>73</v>
      </c>
      <c r="B8">
        <v>1.3508848410436111E-5</v>
      </c>
      <c r="C8">
        <v>1</v>
      </c>
      <c r="D8">
        <v>0.2</v>
      </c>
      <c r="E8">
        <v>6.26</v>
      </c>
      <c r="F8">
        <v>1.3366666666666667E-5</v>
      </c>
      <c r="G8">
        <v>3.5833333333333339E-4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7"/>
  <sheetViews>
    <sheetView workbookViewId="0">
      <selection activeCell="B7" sqref="B7"/>
    </sheetView>
  </sheetViews>
  <sheetFormatPr defaultRowHeight="14.4" x14ac:dyDescent="0.55000000000000004"/>
  <cols>
    <col min="1" max="1" width="19.1015625" customWidth="1"/>
  </cols>
  <sheetData>
    <row r="1" spans="1:2" x14ac:dyDescent="0.55000000000000004">
      <c r="A1" t="s">
        <v>81</v>
      </c>
      <c r="B1" t="s">
        <v>82</v>
      </c>
    </row>
    <row r="2" spans="1:2" x14ac:dyDescent="0.55000000000000004">
      <c r="A2" t="s">
        <v>23</v>
      </c>
      <c r="B2">
        <v>0.23</v>
      </c>
    </row>
    <row r="3" spans="1:2" x14ac:dyDescent="0.55000000000000004">
      <c r="A3" t="s">
        <v>25</v>
      </c>
      <c r="B3">
        <v>0.45</v>
      </c>
    </row>
    <row r="4" spans="1:2" x14ac:dyDescent="0.55000000000000004">
      <c r="A4" t="s">
        <v>80</v>
      </c>
      <c r="B4">
        <v>0</v>
      </c>
    </row>
    <row r="5" spans="1:2" x14ac:dyDescent="0.55000000000000004">
      <c r="A5" t="s">
        <v>83</v>
      </c>
      <c r="B5">
        <v>0.5</v>
      </c>
    </row>
    <row r="6" spans="1:2" x14ac:dyDescent="0.55000000000000004">
      <c r="A6" t="s">
        <v>84</v>
      </c>
      <c r="B6">
        <v>4.47</v>
      </c>
    </row>
    <row r="7" spans="1:2" x14ac:dyDescent="0.55000000000000004">
      <c r="A7" t="s">
        <v>158</v>
      </c>
      <c r="B7">
        <f>57/1000*60*0.0023*1.05*10</f>
        <v>8.2593E-2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81</v>
      </c>
      <c r="B1" t="s">
        <v>82</v>
      </c>
    </row>
    <row r="2" spans="1:4" x14ac:dyDescent="0.55000000000000004">
      <c r="A2" t="s">
        <v>85</v>
      </c>
      <c r="B2" s="10">
        <v>1.3806504000000001E-23</v>
      </c>
    </row>
    <row r="3" spans="1:4" x14ac:dyDescent="0.55000000000000004">
      <c r="A3" t="s">
        <v>86</v>
      </c>
      <c r="B3" s="10">
        <v>6.0221417899999999E+23</v>
      </c>
    </row>
    <row r="4" spans="1:4" x14ac:dyDescent="0.55000000000000004">
      <c r="A4" t="s">
        <v>87</v>
      </c>
      <c r="B4" s="10">
        <v>6.8499999999999995E-4</v>
      </c>
      <c r="D4" s="10"/>
    </row>
    <row r="5" spans="1:4" x14ac:dyDescent="0.55000000000000004">
      <c r="A5" t="s">
        <v>88</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tabSelected="1" workbookViewId="0">
      <selection activeCell="E6" sqref="E6"/>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32</v>
      </c>
      <c r="C1" t="s">
        <v>37</v>
      </c>
      <c r="D1" t="s">
        <v>33</v>
      </c>
      <c r="E1" t="s">
        <v>34</v>
      </c>
      <c r="F1" t="s">
        <v>35</v>
      </c>
      <c r="G1" t="s">
        <v>36</v>
      </c>
      <c r="H1" t="s">
        <v>38</v>
      </c>
    </row>
    <row r="2" spans="1:8" x14ac:dyDescent="0.55000000000000004">
      <c r="A2" t="s">
        <v>13</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0.34599999999999997</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56</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M27" sqref="M27"/>
    </sheetView>
  </sheetViews>
  <sheetFormatPr defaultRowHeight="14.4" x14ac:dyDescent="0.55000000000000004"/>
  <cols>
    <col min="1" max="1" width="17.9453125" customWidth="1"/>
  </cols>
  <sheetData>
    <row r="1" spans="1:5" x14ac:dyDescent="0.55000000000000004">
      <c r="A1" t="s">
        <v>16</v>
      </c>
      <c r="B1" t="s">
        <v>57</v>
      </c>
      <c r="C1" t="s">
        <v>58</v>
      </c>
      <c r="D1" t="s">
        <v>59</v>
      </c>
      <c r="E1" t="s">
        <v>60</v>
      </c>
    </row>
    <row r="2" spans="1:5" x14ac:dyDescent="0.55000000000000004">
      <c r="A2" t="s">
        <v>13</v>
      </c>
      <c r="B2">
        <v>0.12</v>
      </c>
      <c r="C2">
        <v>0.85299999999999998</v>
      </c>
      <c r="D2">
        <v>2E-3</v>
      </c>
      <c r="E2">
        <v>0.17499999999999999</v>
      </c>
    </row>
    <row r="3" spans="1:5" x14ac:dyDescent="0.55000000000000004">
      <c r="A3" t="s">
        <v>4</v>
      </c>
      <c r="B3">
        <v>0.44600000000000001</v>
      </c>
      <c r="C3">
        <v>2.7300000000000001E-2</v>
      </c>
      <c r="D3">
        <v>2.7000000000000001E-3</v>
      </c>
      <c r="E3">
        <v>0.42</v>
      </c>
    </row>
    <row r="4" spans="1:5" x14ac:dyDescent="0.55000000000000004">
      <c r="A4" t="s">
        <v>1</v>
      </c>
      <c r="B4">
        <v>0.78800000000000003</v>
      </c>
      <c r="C4">
        <v>3.9199999999999999E-2</v>
      </c>
      <c r="D4">
        <v>5.33E-2</v>
      </c>
      <c r="E4">
        <v>0.16200000000000001</v>
      </c>
    </row>
    <row r="5" spans="1:5" x14ac:dyDescent="0.55000000000000004">
      <c r="A5" t="s">
        <v>10</v>
      </c>
      <c r="B5">
        <v>0.749</v>
      </c>
      <c r="C5">
        <v>2.92E-2</v>
      </c>
      <c r="D5">
        <v>1.38E-2</v>
      </c>
      <c r="E5">
        <v>0.39</v>
      </c>
    </row>
    <row r="6" spans="1:5" x14ac:dyDescent="0.55000000000000004">
      <c r="A6" t="s">
        <v>2</v>
      </c>
      <c r="B6">
        <v>0.77900000000000003</v>
      </c>
      <c r="C6">
        <v>1.4E-2</v>
      </c>
      <c r="D6">
        <v>1.18E-2</v>
      </c>
      <c r="E6">
        <v>0.156</v>
      </c>
    </row>
    <row r="7" spans="1:5" x14ac:dyDescent="0.55000000000000004">
      <c r="A7" t="s">
        <v>3</v>
      </c>
      <c r="B7">
        <v>0.77100000000000002</v>
      </c>
      <c r="C7">
        <v>1.23E-2</v>
      </c>
      <c r="D7">
        <v>2.8400000000000002E-2</v>
      </c>
      <c r="E7">
        <v>0.34599999999999997</v>
      </c>
    </row>
    <row r="8" spans="1:5" x14ac:dyDescent="0.55000000000000004">
      <c r="A8" t="s">
        <v>9</v>
      </c>
      <c r="B8">
        <v>0.70499999999999996</v>
      </c>
      <c r="C8">
        <v>1.38E-2</v>
      </c>
      <c r="D8">
        <v>3.0300000000000001E-2</v>
      </c>
      <c r="E8">
        <v>0.159</v>
      </c>
    </row>
    <row r="9" spans="1:5" x14ac:dyDescent="0.55000000000000004">
      <c r="A9" t="s">
        <v>0</v>
      </c>
      <c r="B9">
        <v>0.79</v>
      </c>
      <c r="C9">
        <v>2.1899999999999999E-2</v>
      </c>
      <c r="D9">
        <v>1.4E-2</v>
      </c>
      <c r="E9">
        <v>0.48399999999999999</v>
      </c>
    </row>
    <row r="10" spans="1:5" x14ac:dyDescent="0.55000000000000004">
      <c r="A10" t="s">
        <v>6</v>
      </c>
      <c r="B10">
        <v>0.75600000000000001</v>
      </c>
      <c r="C10">
        <v>0.01</v>
      </c>
      <c r="D10">
        <v>8.9999999999999993E-3</v>
      </c>
      <c r="E10">
        <v>0.115</v>
      </c>
    </row>
    <row r="11" spans="1:5" x14ac:dyDescent="0.55000000000000004">
      <c r="A11" t="s">
        <v>12</v>
      </c>
      <c r="B11">
        <v>0.65100000000000002</v>
      </c>
      <c r="C11">
        <v>2.3900000000000001E-2</v>
      </c>
      <c r="D11">
        <v>1.7999999999999999E-2</v>
      </c>
      <c r="E11">
        <v>0.46200000000000002</v>
      </c>
    </row>
    <row r="12" spans="1:5" x14ac:dyDescent="0.55000000000000004">
      <c r="A12" t="s">
        <v>8</v>
      </c>
      <c r="B12">
        <v>0.77100000000000002</v>
      </c>
      <c r="C12">
        <v>7.7000000000000002E-3</v>
      </c>
      <c r="D12">
        <v>1.3599999999999999E-2</v>
      </c>
      <c r="E12">
        <v>0.26400000000000001</v>
      </c>
    </row>
    <row r="13" spans="1:5" x14ac:dyDescent="0.55000000000000004">
      <c r="A13" t="s">
        <v>7</v>
      </c>
      <c r="B13">
        <v>0.749</v>
      </c>
      <c r="C13">
        <v>2.92E-2</v>
      </c>
      <c r="D13">
        <v>1.38E-2</v>
      </c>
      <c r="E13">
        <v>0.39</v>
      </c>
    </row>
    <row r="14" spans="1:5" x14ac:dyDescent="0.55000000000000004">
      <c r="A14" t="s">
        <v>11</v>
      </c>
      <c r="B14">
        <v>0.749</v>
      </c>
      <c r="C14">
        <v>2.92E-2</v>
      </c>
      <c r="D14">
        <v>1.38E-2</v>
      </c>
      <c r="E14">
        <v>0.39</v>
      </c>
    </row>
    <row r="15" spans="1:5" x14ac:dyDescent="0.55000000000000004">
      <c r="A15" t="s">
        <v>56</v>
      </c>
      <c r="B15">
        <v>0.96</v>
      </c>
      <c r="C15">
        <v>1.47E-3</v>
      </c>
      <c r="D15">
        <v>8.3000000000000001E-4</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80"/>
  <sheetViews>
    <sheetView zoomScaleNormal="100" workbookViewId="0">
      <selection activeCell="I8" sqref="I8:L22"/>
    </sheetView>
  </sheetViews>
  <sheetFormatPr defaultRowHeight="14.4" x14ac:dyDescent="0.55000000000000004"/>
  <cols>
    <col min="1" max="1" width="30.578125" style="11" customWidth="1"/>
    <col min="2" max="2" width="15.20703125" style="11" customWidth="1"/>
    <col min="3" max="3" width="18.26171875" style="11" customWidth="1"/>
    <col min="4" max="4" width="16.47265625" style="11" customWidth="1"/>
    <col min="5" max="5" width="17.83984375" style="11" customWidth="1"/>
    <col min="6" max="7" width="8.83984375" style="11"/>
    <col min="8" max="8" width="17.47265625" style="11" customWidth="1"/>
    <col min="9" max="9" width="16.41796875" style="11" customWidth="1"/>
    <col min="10" max="10" width="12.83984375" style="11" customWidth="1"/>
    <col min="11" max="11" width="11.3125" style="11" customWidth="1"/>
    <col min="12" max="12" width="10.62890625" style="11" customWidth="1"/>
    <col min="13" max="13" width="9.734375" style="11" customWidth="1"/>
    <col min="14" max="16384" width="8.83984375" style="11"/>
  </cols>
  <sheetData>
    <row r="1" spans="1:13" x14ac:dyDescent="0.55000000000000004">
      <c r="A1" s="13" t="s">
        <v>99</v>
      </c>
    </row>
    <row r="2" spans="1:13" x14ac:dyDescent="0.55000000000000004">
      <c r="A2" s="11" t="s">
        <v>157</v>
      </c>
    </row>
    <row r="3" spans="1:13" x14ac:dyDescent="0.55000000000000004">
      <c r="A3" s="11" t="s">
        <v>136</v>
      </c>
      <c r="B3" s="12"/>
    </row>
    <row r="7" spans="1:13" x14ac:dyDescent="0.55000000000000004">
      <c r="A7" s="14" t="s">
        <v>100</v>
      </c>
      <c r="B7" s="17" t="s">
        <v>122</v>
      </c>
      <c r="C7" s="14" t="s">
        <v>121</v>
      </c>
      <c r="D7" s="17" t="s">
        <v>135</v>
      </c>
      <c r="E7" s="17" t="s">
        <v>134</v>
      </c>
      <c r="H7" s="18" t="s">
        <v>16</v>
      </c>
      <c r="I7" s="18" t="s">
        <v>137</v>
      </c>
      <c r="J7" s="18" t="s">
        <v>138</v>
      </c>
      <c r="K7" s="18" t="s">
        <v>21</v>
      </c>
      <c r="L7" s="18" t="s">
        <v>22</v>
      </c>
      <c r="M7" s="18" t="s">
        <v>30</v>
      </c>
    </row>
    <row r="8" spans="1:13" x14ac:dyDescent="0.55000000000000004">
      <c r="A8" s="15" t="s">
        <v>118</v>
      </c>
      <c r="C8" s="16">
        <v>6.7600000000000004E-3</v>
      </c>
      <c r="D8" s="15">
        <v>1</v>
      </c>
      <c r="H8" s="6" t="s">
        <v>0</v>
      </c>
      <c r="I8" s="21">
        <f>B20*60</f>
        <v>2.4</v>
      </c>
      <c r="J8" s="21">
        <f t="shared" ref="J8:L8" si="0">C20</f>
        <v>1E-3</v>
      </c>
      <c r="K8" s="21">
        <f t="shared" si="0"/>
        <v>0.63</v>
      </c>
      <c r="L8" s="21">
        <f t="shared" si="0"/>
        <v>0.19</v>
      </c>
      <c r="M8" s="20"/>
    </row>
    <row r="9" spans="1:13" x14ac:dyDescent="0.55000000000000004">
      <c r="A9" s="15" t="s">
        <v>119</v>
      </c>
      <c r="C9" s="16">
        <v>2.9399999999999999E-3</v>
      </c>
      <c r="D9" s="15">
        <v>1</v>
      </c>
      <c r="H9" s="6" t="s">
        <v>1</v>
      </c>
      <c r="I9" s="21">
        <f>B11*60</f>
        <v>7.9799999999999996E-2</v>
      </c>
      <c r="J9" s="21">
        <f t="shared" ref="J9:L9" si="1">C11</f>
        <v>1.6999999999999999E-3</v>
      </c>
      <c r="K9" s="21">
        <f t="shared" si="1"/>
        <v>0.04</v>
      </c>
      <c r="L9" s="21">
        <f t="shared" si="1"/>
        <v>4.0000000000000001E-3</v>
      </c>
      <c r="M9" s="20"/>
    </row>
    <row r="10" spans="1:13" x14ac:dyDescent="0.55000000000000004">
      <c r="A10" s="15" t="s">
        <v>101</v>
      </c>
      <c r="B10" s="16">
        <v>2.5300000000000001E-3</v>
      </c>
      <c r="C10" s="15">
        <v>0.02</v>
      </c>
      <c r="D10" s="15">
        <v>0.04</v>
      </c>
      <c r="E10" s="15">
        <v>0.1</v>
      </c>
      <c r="H10" s="6" t="s">
        <v>2</v>
      </c>
      <c r="I10" s="21">
        <f>B14*60</f>
        <v>0.23519999999999999</v>
      </c>
      <c r="J10" s="21">
        <f t="shared" ref="J10:L11" si="2">C14</f>
        <v>8.0000000000000004E-4</v>
      </c>
      <c r="K10" s="21">
        <f t="shared" si="2"/>
        <v>0.26</v>
      </c>
      <c r="L10" s="21">
        <f t="shared" si="2"/>
        <v>0.1</v>
      </c>
      <c r="M10" s="20"/>
    </row>
    <row r="11" spans="1:13" x14ac:dyDescent="0.55000000000000004">
      <c r="A11" s="15" t="s">
        <v>102</v>
      </c>
      <c r="B11" s="16">
        <v>1.33E-3</v>
      </c>
      <c r="C11" s="16">
        <v>1.6999999999999999E-3</v>
      </c>
      <c r="D11" s="15">
        <v>0.04</v>
      </c>
      <c r="E11" s="16">
        <v>4.0000000000000001E-3</v>
      </c>
      <c r="H11" s="6" t="s">
        <v>3</v>
      </c>
      <c r="I11" s="21">
        <f>B15*60</f>
        <v>0.55380000000000007</v>
      </c>
      <c r="J11" s="21">
        <f t="shared" si="2"/>
        <v>2.3E-3</v>
      </c>
      <c r="K11" s="21">
        <f t="shared" si="2"/>
        <v>0.11</v>
      </c>
      <c r="L11" s="21">
        <f t="shared" si="2"/>
        <v>0.2</v>
      </c>
      <c r="M11" s="20"/>
    </row>
    <row r="12" spans="1:13" x14ac:dyDescent="0.55000000000000004">
      <c r="A12" s="15" t="s">
        <v>103</v>
      </c>
      <c r="B12" s="16">
        <v>4.0000000000000002E-4</v>
      </c>
      <c r="C12" s="15">
        <v>0.01</v>
      </c>
      <c r="D12" s="15">
        <v>0.01</v>
      </c>
      <c r="E12" s="15">
        <v>0.14000000000000001</v>
      </c>
      <c r="H12" s="6" t="s">
        <v>4</v>
      </c>
      <c r="I12" s="21">
        <f>B10*60</f>
        <v>0.15180000000000002</v>
      </c>
      <c r="J12" s="21">
        <f t="shared" ref="J12:L12" si="3">C10</f>
        <v>0.02</v>
      </c>
      <c r="K12" s="21">
        <f t="shared" si="3"/>
        <v>0.04</v>
      </c>
      <c r="L12" s="21">
        <f t="shared" si="3"/>
        <v>0.1</v>
      </c>
      <c r="M12" s="20"/>
    </row>
    <row r="13" spans="1:13" x14ac:dyDescent="0.55000000000000004">
      <c r="A13" s="15" t="s">
        <v>104</v>
      </c>
      <c r="B13" s="16">
        <v>4.8000000000000001E-4</v>
      </c>
      <c r="C13" s="16">
        <v>2.5000000000000001E-3</v>
      </c>
      <c r="D13" s="15">
        <v>0.14000000000000001</v>
      </c>
      <c r="E13" s="15">
        <v>7.0000000000000007E-2</v>
      </c>
      <c r="H13" s="6" t="s">
        <v>6</v>
      </c>
      <c r="I13" s="21">
        <f>B21*60</f>
        <v>0.44999999999999996</v>
      </c>
      <c r="J13" s="21">
        <f t="shared" ref="J13:L13" si="4">C21</f>
        <v>0.12</v>
      </c>
      <c r="K13" s="21">
        <f t="shared" si="4"/>
        <v>0.03</v>
      </c>
      <c r="L13" s="21">
        <f t="shared" si="4"/>
        <v>0.12</v>
      </c>
      <c r="M13" s="20"/>
    </row>
    <row r="14" spans="1:13" x14ac:dyDescent="0.55000000000000004">
      <c r="A14" s="15" t="s">
        <v>105</v>
      </c>
      <c r="B14" s="16">
        <v>3.9199999999999999E-3</v>
      </c>
      <c r="C14" s="16">
        <v>8.0000000000000004E-4</v>
      </c>
      <c r="D14" s="15">
        <v>0.26</v>
      </c>
      <c r="E14" s="15">
        <v>0.1</v>
      </c>
      <c r="H14" t="s">
        <v>7</v>
      </c>
      <c r="I14" s="21">
        <f>B27*60</f>
        <v>6.7799999999999999E-2</v>
      </c>
      <c r="J14" s="21">
        <f t="shared" ref="J14:L14" si="5">C27</f>
        <v>1.1000000000000001E-3</v>
      </c>
      <c r="K14" s="21">
        <f t="shared" si="5"/>
        <v>0.03</v>
      </c>
      <c r="L14" s="21">
        <f t="shared" si="5"/>
        <v>0.1</v>
      </c>
      <c r="M14" s="20"/>
    </row>
    <row r="15" spans="1:13" x14ac:dyDescent="0.55000000000000004">
      <c r="A15" s="15" t="s">
        <v>106</v>
      </c>
      <c r="B15" s="16">
        <v>9.2300000000000004E-3</v>
      </c>
      <c r="C15" s="16">
        <v>2.3E-3</v>
      </c>
      <c r="D15" s="15">
        <v>0.11</v>
      </c>
      <c r="E15" s="15">
        <v>0.2</v>
      </c>
      <c r="H15" s="9" t="s">
        <v>8</v>
      </c>
      <c r="I15" s="21">
        <f>B26*60</f>
        <v>3.798E-2</v>
      </c>
      <c r="J15" s="21">
        <f t="shared" ref="J15:L15" si="6">C26</f>
        <v>5.9999999999999995E-4</v>
      </c>
      <c r="K15" s="21">
        <f t="shared" si="6"/>
        <v>0.28000000000000003</v>
      </c>
      <c r="L15" s="21">
        <f t="shared" si="6"/>
        <v>0.15</v>
      </c>
      <c r="M15" s="20"/>
    </row>
    <row r="16" spans="1:13" x14ac:dyDescent="0.55000000000000004">
      <c r="A16" s="15" t="s">
        <v>107</v>
      </c>
      <c r="B16" s="16">
        <v>5.0000000000000001E-3</v>
      </c>
      <c r="C16" s="16">
        <v>2.1800000000000001E-3</v>
      </c>
      <c r="D16" s="15">
        <v>0.02</v>
      </c>
      <c r="E16" s="15">
        <v>0.09</v>
      </c>
      <c r="H16" s="9" t="s">
        <v>9</v>
      </c>
      <c r="I16" s="21">
        <f>B17*60</f>
        <v>0.12</v>
      </c>
      <c r="J16" s="21">
        <f t="shared" ref="J16:L16" si="7">C17</f>
        <v>0.01</v>
      </c>
      <c r="K16" s="21">
        <f t="shared" si="7"/>
        <v>0.12</v>
      </c>
      <c r="L16" s="21">
        <f t="shared" si="7"/>
        <v>0.16</v>
      </c>
      <c r="M16" s="20"/>
    </row>
    <row r="17" spans="1:13" x14ac:dyDescent="0.55000000000000004">
      <c r="A17" s="15" t="s">
        <v>108</v>
      </c>
      <c r="B17" s="16">
        <v>2E-3</v>
      </c>
      <c r="C17" s="15">
        <v>0.01</v>
      </c>
      <c r="D17" s="15">
        <v>0.12</v>
      </c>
      <c r="E17" s="15">
        <v>0.16</v>
      </c>
      <c r="H17" s="6" t="s">
        <v>10</v>
      </c>
      <c r="I17" s="21">
        <f>(B25+B16)*60</f>
        <v>0.44999999999999996</v>
      </c>
      <c r="J17" s="21">
        <f t="shared" ref="J17:L17" si="8">C25+C16</f>
        <v>7.1800000000000006E-3</v>
      </c>
      <c r="K17" s="21">
        <f t="shared" si="8"/>
        <v>0.04</v>
      </c>
      <c r="L17" s="21">
        <f t="shared" si="8"/>
        <v>0.18</v>
      </c>
      <c r="M17" s="20"/>
    </row>
    <row r="18" spans="1:13" x14ac:dyDescent="0.55000000000000004">
      <c r="A18" s="15" t="s">
        <v>109</v>
      </c>
      <c r="C18" s="15">
        <v>0.01</v>
      </c>
      <c r="H18" t="s">
        <v>11</v>
      </c>
      <c r="I18" s="21">
        <f>B22*60</f>
        <v>3.1019999999999999E-2</v>
      </c>
      <c r="J18" s="21">
        <f t="shared" ref="J18:L18" si="9">C22</f>
        <v>1.2999999999999999E-3</v>
      </c>
      <c r="K18" s="21">
        <f t="shared" si="9"/>
        <v>0.18</v>
      </c>
      <c r="L18" s="21">
        <f t="shared" si="9"/>
        <v>0.12</v>
      </c>
      <c r="M18" s="20"/>
    </row>
    <row r="19" spans="1:13" x14ac:dyDescent="0.55000000000000004">
      <c r="A19" s="15" t="s">
        <v>110</v>
      </c>
      <c r="C19" s="15">
        <v>0</v>
      </c>
      <c r="H19" s="6" t="s">
        <v>12</v>
      </c>
      <c r="I19" s="21">
        <f>B24*60</f>
        <v>0.3498</v>
      </c>
      <c r="J19" s="21">
        <f t="shared" ref="J19:L19" si="10">C24</f>
        <v>0.04</v>
      </c>
      <c r="K19" s="21">
        <f t="shared" si="10"/>
        <v>0.02</v>
      </c>
      <c r="L19" s="21">
        <f t="shared" si="10"/>
        <v>0.3</v>
      </c>
      <c r="M19" s="20"/>
    </row>
    <row r="20" spans="1:13" x14ac:dyDescent="0.55000000000000004">
      <c r="A20" s="15" t="s">
        <v>111</v>
      </c>
      <c r="B20" s="15">
        <v>0.04</v>
      </c>
      <c r="C20" s="16">
        <v>1E-3</v>
      </c>
      <c r="D20" s="15">
        <v>0.63</v>
      </c>
      <c r="E20" s="15">
        <v>0.19</v>
      </c>
      <c r="H20" s="6" t="s">
        <v>13</v>
      </c>
      <c r="I20" s="21">
        <f>B12*60</f>
        <v>2.4E-2</v>
      </c>
      <c r="J20" s="21">
        <f t="shared" ref="J20:L20" si="11">C12</f>
        <v>0.01</v>
      </c>
      <c r="K20" s="21">
        <f t="shared" si="11"/>
        <v>0.01</v>
      </c>
      <c r="L20" s="21">
        <f t="shared" si="11"/>
        <v>0.14000000000000001</v>
      </c>
      <c r="M20" s="20"/>
    </row>
    <row r="21" spans="1:13" x14ac:dyDescent="0.55000000000000004">
      <c r="A21" s="15" t="s">
        <v>112</v>
      </c>
      <c r="B21" s="16">
        <v>7.4999999999999997E-3</v>
      </c>
      <c r="C21" s="15">
        <v>0.12</v>
      </c>
      <c r="D21" s="15">
        <v>0.03</v>
      </c>
      <c r="E21" s="15">
        <v>0.12</v>
      </c>
      <c r="H21" s="1" t="s">
        <v>14</v>
      </c>
      <c r="I21" s="21">
        <f>I8</f>
        <v>2.4</v>
      </c>
      <c r="J21" s="20">
        <f t="shared" ref="J21:L21" si="12">C9</f>
        <v>2.9399999999999999E-3</v>
      </c>
      <c r="K21" s="20">
        <f t="shared" si="12"/>
        <v>1</v>
      </c>
      <c r="L21" s="20">
        <f t="shared" si="12"/>
        <v>0</v>
      </c>
      <c r="M21" s="20"/>
    </row>
    <row r="22" spans="1:13" x14ac:dyDescent="0.55000000000000004">
      <c r="A22" s="15" t="s">
        <v>113</v>
      </c>
      <c r="B22" s="16">
        <v>5.1699999999999999E-4</v>
      </c>
      <c r="C22" s="16">
        <v>1.2999999999999999E-3</v>
      </c>
      <c r="D22" s="15">
        <v>0.18</v>
      </c>
      <c r="E22" s="15">
        <v>0.12</v>
      </c>
      <c r="H22" s="1" t="s">
        <v>15</v>
      </c>
      <c r="I22" s="21">
        <f>I8</f>
        <v>2.4</v>
      </c>
      <c r="J22" s="20">
        <f t="shared" ref="J22:L22" si="13">C9</f>
        <v>2.9399999999999999E-3</v>
      </c>
      <c r="K22" s="20">
        <f t="shared" si="13"/>
        <v>1</v>
      </c>
      <c r="L22" s="20">
        <f t="shared" si="13"/>
        <v>0</v>
      </c>
      <c r="M22" s="20"/>
    </row>
    <row r="23" spans="1:13" x14ac:dyDescent="0.55000000000000004">
      <c r="A23" s="15" t="s">
        <v>114</v>
      </c>
      <c r="B23" s="16">
        <v>9.7800000000000005E-3</v>
      </c>
      <c r="C23" s="16">
        <v>1.5E-3</v>
      </c>
      <c r="D23" s="15">
        <v>1</v>
      </c>
    </row>
    <row r="24" spans="1:13" x14ac:dyDescent="0.55000000000000004">
      <c r="A24" s="15" t="s">
        <v>115</v>
      </c>
      <c r="B24" s="16">
        <v>5.8300000000000001E-3</v>
      </c>
      <c r="C24" s="15">
        <v>0.04</v>
      </c>
      <c r="D24" s="15">
        <v>0.02</v>
      </c>
      <c r="E24" s="15">
        <v>0.3</v>
      </c>
    </row>
    <row r="25" spans="1:13" x14ac:dyDescent="0.55000000000000004">
      <c r="A25" s="15" t="s">
        <v>116</v>
      </c>
      <c r="B25" s="16">
        <v>2.5000000000000001E-3</v>
      </c>
      <c r="C25" s="16">
        <v>5.0000000000000001E-3</v>
      </c>
      <c r="D25" s="15">
        <v>0.02</v>
      </c>
      <c r="E25" s="15">
        <v>0.09</v>
      </c>
    </row>
    <row r="26" spans="1:13" x14ac:dyDescent="0.55000000000000004">
      <c r="A26" s="15" t="s">
        <v>117</v>
      </c>
      <c r="B26" s="16">
        <v>6.3299999999999999E-4</v>
      </c>
      <c r="C26" s="16">
        <v>5.9999999999999995E-4</v>
      </c>
      <c r="D26" s="15">
        <v>0.28000000000000003</v>
      </c>
      <c r="E26" s="15">
        <v>0.15</v>
      </c>
    </row>
    <row r="27" spans="1:13" x14ac:dyDescent="0.55000000000000004">
      <c r="A27" s="15" t="s">
        <v>120</v>
      </c>
      <c r="B27" s="16">
        <v>1.1299999999999999E-3</v>
      </c>
      <c r="C27" s="16">
        <v>1.1000000000000001E-3</v>
      </c>
      <c r="D27" s="15">
        <v>0.03</v>
      </c>
      <c r="E27" s="15">
        <v>0.1</v>
      </c>
    </row>
    <row r="30" spans="1:13" x14ac:dyDescent="0.55000000000000004">
      <c r="C30" s="14"/>
      <c r="D30" s="14"/>
    </row>
    <row r="31" spans="1:13" x14ac:dyDescent="0.55000000000000004">
      <c r="B31" s="15"/>
    </row>
    <row r="32" spans="1:13" x14ac:dyDescent="0.55000000000000004">
      <c r="B32" s="14"/>
      <c r="C32" s="14"/>
      <c r="D32" s="14"/>
      <c r="E32" s="14"/>
      <c r="F32" s="14"/>
      <c r="G32" s="14"/>
    </row>
    <row r="33" spans="1:7" x14ac:dyDescent="0.55000000000000004">
      <c r="B33" s="15"/>
      <c r="C33" s="15"/>
      <c r="E33" s="15"/>
      <c r="F33" s="15"/>
      <c r="G33" s="15"/>
    </row>
    <row r="34" spans="1:7" x14ac:dyDescent="0.55000000000000004">
      <c r="B34" s="14"/>
      <c r="C34" s="14"/>
      <c r="D34" s="14"/>
      <c r="E34" s="14"/>
      <c r="F34" s="14"/>
      <c r="G34" s="14"/>
    </row>
    <row r="35" spans="1:7" x14ac:dyDescent="0.55000000000000004">
      <c r="B35" s="15"/>
      <c r="E35" s="15"/>
      <c r="F35" s="15"/>
      <c r="G35" s="15"/>
    </row>
    <row r="36" spans="1:7" x14ac:dyDescent="0.55000000000000004">
      <c r="B36" s="15"/>
      <c r="E36" s="15"/>
      <c r="F36" s="15"/>
      <c r="G36" s="15"/>
    </row>
    <row r="37" spans="1:7" x14ac:dyDescent="0.55000000000000004">
      <c r="B37" s="15"/>
      <c r="C37" s="15"/>
      <c r="E37" s="15"/>
      <c r="F37" s="15"/>
      <c r="G37" s="15"/>
    </row>
    <row r="38" spans="1:7" x14ac:dyDescent="0.55000000000000004">
      <c r="B38" s="15"/>
      <c r="C38" s="15"/>
      <c r="E38" s="15"/>
      <c r="F38" s="15"/>
      <c r="G38" s="15"/>
    </row>
    <row r="39" spans="1:7" x14ac:dyDescent="0.55000000000000004">
      <c r="B39" s="15"/>
      <c r="C39" s="15"/>
      <c r="E39" s="15"/>
      <c r="F39" s="15"/>
      <c r="G39" s="15"/>
    </row>
    <row r="40" spans="1:7" x14ac:dyDescent="0.55000000000000004">
      <c r="B40" s="15"/>
      <c r="C40" s="15"/>
      <c r="E40" s="15"/>
      <c r="F40" s="15"/>
      <c r="G40" s="15"/>
    </row>
    <row r="41" spans="1:7" x14ac:dyDescent="0.55000000000000004">
      <c r="B41" s="15"/>
      <c r="C41" s="15"/>
      <c r="E41" s="15"/>
      <c r="F41" s="15"/>
      <c r="G41" s="15"/>
    </row>
    <row r="42" spans="1:7" x14ac:dyDescent="0.55000000000000004">
      <c r="B42" s="15"/>
      <c r="C42" s="15"/>
      <c r="E42" s="15"/>
      <c r="F42" s="15"/>
      <c r="G42" s="15"/>
    </row>
    <row r="43" spans="1:7" x14ac:dyDescent="0.55000000000000004">
      <c r="B43" s="15"/>
      <c r="C43" s="15"/>
      <c r="E43" s="15"/>
      <c r="F43" s="15"/>
      <c r="G43" s="15"/>
    </row>
    <row r="44" spans="1:7" x14ac:dyDescent="0.55000000000000004">
      <c r="B44" s="15"/>
      <c r="C44" s="15"/>
      <c r="E44" s="15"/>
      <c r="F44" s="15"/>
      <c r="G44" s="15"/>
    </row>
    <row r="45" spans="1:7" x14ac:dyDescent="0.55000000000000004">
      <c r="B45" s="15"/>
      <c r="E45" s="15"/>
      <c r="F45" s="15"/>
      <c r="G45" s="15"/>
    </row>
    <row r="46" spans="1:7" x14ac:dyDescent="0.55000000000000004">
      <c r="B46" s="15"/>
      <c r="E46" s="15"/>
      <c r="F46" s="15"/>
      <c r="G46" s="15"/>
    </row>
    <row r="47" spans="1:7" x14ac:dyDescent="0.55000000000000004">
      <c r="A47" s="15"/>
      <c r="B47" s="15"/>
      <c r="C47" s="15"/>
      <c r="E47" s="15"/>
      <c r="F47" s="15"/>
      <c r="G47" s="15"/>
    </row>
    <row r="48" spans="1:7" x14ac:dyDescent="0.55000000000000004">
      <c r="B48" s="15"/>
      <c r="C48" s="15"/>
      <c r="E48" s="15"/>
      <c r="F48" s="15"/>
      <c r="G48" s="15"/>
    </row>
    <row r="49" spans="1:7" x14ac:dyDescent="0.55000000000000004">
      <c r="A49" s="15"/>
      <c r="B49" s="15"/>
      <c r="C49" s="15"/>
      <c r="E49" s="15"/>
      <c r="F49" s="15"/>
      <c r="G49" s="15"/>
    </row>
    <row r="50" spans="1:7" x14ac:dyDescent="0.55000000000000004">
      <c r="B50" s="15"/>
      <c r="E50" s="15"/>
      <c r="F50" s="15"/>
      <c r="G50" s="15"/>
    </row>
    <row r="51" spans="1:7" x14ac:dyDescent="0.55000000000000004">
      <c r="B51" s="15"/>
      <c r="C51" s="15"/>
      <c r="E51" s="15"/>
      <c r="F51" s="15"/>
    </row>
    <row r="52" spans="1:7" x14ac:dyDescent="0.55000000000000004">
      <c r="B52" s="15"/>
      <c r="C52" s="15"/>
      <c r="E52" s="15"/>
      <c r="F52" s="15"/>
    </row>
    <row r="53" spans="1:7" x14ac:dyDescent="0.55000000000000004">
      <c r="B53" s="15"/>
      <c r="C53" s="15"/>
      <c r="E53" s="15"/>
      <c r="F53" s="15"/>
    </row>
    <row r="54" spans="1:7" x14ac:dyDescent="0.55000000000000004">
      <c r="B54" s="15"/>
      <c r="C54" s="15"/>
      <c r="E54" s="15"/>
      <c r="F54" s="15"/>
    </row>
    <row r="55" spans="1:7" x14ac:dyDescent="0.55000000000000004">
      <c r="A55" s="15"/>
      <c r="E55" s="15"/>
      <c r="F55" s="15"/>
    </row>
    <row r="56" spans="1:7" x14ac:dyDescent="0.55000000000000004">
      <c r="A56" s="15"/>
      <c r="E56" s="15"/>
      <c r="F56" s="15"/>
    </row>
    <row r="57" spans="1:7" x14ac:dyDescent="0.55000000000000004">
      <c r="E57" s="15"/>
      <c r="F57" s="15"/>
    </row>
    <row r="58" spans="1:7" x14ac:dyDescent="0.55000000000000004">
      <c r="A58" s="15"/>
      <c r="B58" s="15"/>
      <c r="E58" s="15"/>
      <c r="F58" s="15"/>
    </row>
    <row r="59" spans="1:7" x14ac:dyDescent="0.55000000000000004">
      <c r="A59" s="15"/>
      <c r="B59" s="15"/>
      <c r="E59" s="15"/>
      <c r="F59" s="15"/>
    </row>
    <row r="60" spans="1:7" x14ac:dyDescent="0.55000000000000004">
      <c r="C60" s="15"/>
      <c r="D60" s="15"/>
      <c r="E60" s="15"/>
      <c r="F60" s="15"/>
    </row>
    <row r="61" spans="1:7" x14ac:dyDescent="0.55000000000000004">
      <c r="A61" s="15"/>
      <c r="B61" s="15"/>
      <c r="C61" s="15"/>
      <c r="D61" s="15"/>
      <c r="E61" s="15"/>
      <c r="F61" s="15"/>
    </row>
    <row r="62" spans="1:7" x14ac:dyDescent="0.55000000000000004">
      <c r="A62" s="15"/>
      <c r="C62" s="15"/>
      <c r="D62" s="15"/>
      <c r="E62" s="15"/>
      <c r="F62" s="15"/>
    </row>
    <row r="63" spans="1:7" x14ac:dyDescent="0.55000000000000004">
      <c r="C63" s="15"/>
      <c r="D63" s="15"/>
      <c r="E63" s="15"/>
      <c r="F63" s="15"/>
    </row>
    <row r="64" spans="1:7" x14ac:dyDescent="0.55000000000000004">
      <c r="C64" s="15"/>
      <c r="D64" s="15"/>
      <c r="E64" s="15"/>
      <c r="F64" s="15"/>
    </row>
    <row r="65" spans="1:4" x14ac:dyDescent="0.55000000000000004">
      <c r="C65" s="15"/>
      <c r="D65" s="15"/>
    </row>
    <row r="66" spans="1:4" x14ac:dyDescent="0.55000000000000004">
      <c r="C66" s="15"/>
      <c r="D66" s="15"/>
    </row>
    <row r="67" spans="1:4" x14ac:dyDescent="0.55000000000000004">
      <c r="C67" s="15"/>
      <c r="D67" s="15"/>
    </row>
    <row r="68" spans="1:4" x14ac:dyDescent="0.55000000000000004">
      <c r="C68" s="15"/>
      <c r="D68" s="15"/>
    </row>
    <row r="69" spans="1:4" x14ac:dyDescent="0.55000000000000004">
      <c r="C69" s="15"/>
      <c r="D69" s="15"/>
    </row>
    <row r="70" spans="1:4" x14ac:dyDescent="0.55000000000000004">
      <c r="C70" s="15"/>
      <c r="D70" s="15"/>
    </row>
    <row r="71" spans="1:4" x14ac:dyDescent="0.55000000000000004">
      <c r="C71" s="15"/>
      <c r="D71" s="15"/>
    </row>
    <row r="72" spans="1:4" x14ac:dyDescent="0.55000000000000004">
      <c r="C72" s="15"/>
      <c r="D72" s="15"/>
    </row>
    <row r="73" spans="1:4" x14ac:dyDescent="0.55000000000000004">
      <c r="C73" s="15"/>
      <c r="D73" s="15"/>
    </row>
    <row r="74" spans="1:4" x14ac:dyDescent="0.55000000000000004">
      <c r="C74" s="15"/>
      <c r="D74" s="15"/>
    </row>
    <row r="75" spans="1:4" x14ac:dyDescent="0.55000000000000004">
      <c r="C75" s="15"/>
      <c r="D75" s="15"/>
    </row>
    <row r="76" spans="1:4" x14ac:dyDescent="0.55000000000000004">
      <c r="C76" s="15"/>
      <c r="D76" s="15"/>
    </row>
    <row r="77" spans="1:4" x14ac:dyDescent="0.55000000000000004">
      <c r="C77" s="15"/>
      <c r="D77" s="15"/>
    </row>
    <row r="78" spans="1:4" x14ac:dyDescent="0.55000000000000004">
      <c r="C78" s="15"/>
      <c r="D78" s="15"/>
    </row>
    <row r="79" spans="1:4" x14ac:dyDescent="0.55000000000000004">
      <c r="A79" s="15"/>
      <c r="B79" s="15"/>
      <c r="C79" s="15"/>
      <c r="D79" s="15"/>
    </row>
    <row r="80" spans="1:4" x14ac:dyDescent="0.55000000000000004">
      <c r="A80" s="15"/>
      <c r="C80" s="15"/>
      <c r="D80" s="15"/>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58"/>
  <sheetViews>
    <sheetView zoomScaleNormal="100" workbookViewId="0">
      <selection activeCell="K15" sqref="K15:P21"/>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99</v>
      </c>
      <c r="B1" s="11"/>
      <c r="C1" s="11"/>
      <c r="D1" s="11"/>
      <c r="E1" s="11"/>
    </row>
    <row r="2" spans="1:16" x14ac:dyDescent="0.55000000000000004">
      <c r="A2" s="11" t="s">
        <v>157</v>
      </c>
      <c r="B2" s="11"/>
      <c r="C2" s="11"/>
      <c r="D2" s="11"/>
      <c r="E2" s="11"/>
    </row>
    <row r="3" spans="1:16" x14ac:dyDescent="0.55000000000000004">
      <c r="A3" s="11" t="s">
        <v>141</v>
      </c>
      <c r="B3" s="12"/>
      <c r="C3" s="11"/>
      <c r="D3" s="11"/>
    </row>
    <row r="4" spans="1:16" x14ac:dyDescent="0.55000000000000004">
      <c r="A4" s="11" t="s">
        <v>146</v>
      </c>
      <c r="B4" s="11"/>
      <c r="C4" s="11"/>
      <c r="D4" s="11"/>
    </row>
    <row r="5" spans="1:16" x14ac:dyDescent="0.55000000000000004">
      <c r="A5" s="11" t="s">
        <v>148</v>
      </c>
      <c r="B5" s="11"/>
      <c r="C5" s="11"/>
      <c r="D5" s="11"/>
    </row>
    <row r="6" spans="1:16" x14ac:dyDescent="0.55000000000000004">
      <c r="A6" s="11" t="s">
        <v>149</v>
      </c>
      <c r="B6" s="11"/>
      <c r="C6" s="11"/>
      <c r="D6" s="11"/>
    </row>
    <row r="7" spans="1:16" x14ac:dyDescent="0.55000000000000004">
      <c r="A7" s="11" t="s">
        <v>150</v>
      </c>
      <c r="B7" s="11"/>
      <c r="C7" s="11"/>
      <c r="D7" s="11"/>
    </row>
    <row r="8" spans="1:16" x14ac:dyDescent="0.55000000000000004">
      <c r="A8" s="11" t="s">
        <v>155</v>
      </c>
    </row>
    <row r="13" spans="1:16" x14ac:dyDescent="0.55000000000000004">
      <c r="A13" s="11"/>
    </row>
    <row r="14" spans="1:16" ht="43.2" x14ac:dyDescent="0.55000000000000004">
      <c r="A14" s="14" t="s">
        <v>139</v>
      </c>
      <c r="B14" s="14" t="s">
        <v>140</v>
      </c>
      <c r="C14" s="14" t="s">
        <v>142</v>
      </c>
      <c r="D14" s="14" t="s">
        <v>143</v>
      </c>
      <c r="E14" s="14" t="s">
        <v>144</v>
      </c>
      <c r="F14" s="14" t="s">
        <v>145</v>
      </c>
      <c r="G14" s="14" t="s">
        <v>76</v>
      </c>
      <c r="H14" s="14" t="s">
        <v>147</v>
      </c>
      <c r="J14" t="s">
        <v>67</v>
      </c>
      <c r="K14" t="s">
        <v>78</v>
      </c>
      <c r="L14" t="s">
        <v>152</v>
      </c>
      <c r="M14" t="s">
        <v>153</v>
      </c>
      <c r="N14" t="s">
        <v>76</v>
      </c>
      <c r="O14" t="s">
        <v>154</v>
      </c>
      <c r="P14" t="s">
        <v>79</v>
      </c>
    </row>
    <row r="15" spans="1:16" x14ac:dyDescent="0.55000000000000004">
      <c r="A15" s="15" t="s">
        <v>120</v>
      </c>
      <c r="B15" s="15">
        <v>2.7</v>
      </c>
      <c r="C15" s="15">
        <v>0.6</v>
      </c>
      <c r="D15" s="15">
        <v>0.6</v>
      </c>
      <c r="G15" s="15">
        <v>3.9</v>
      </c>
      <c r="H15" s="15">
        <v>0.33</v>
      </c>
      <c r="J15" t="s">
        <v>7</v>
      </c>
      <c r="K15" s="20">
        <f>PI()*C15^2*B15/1000*H15</f>
        <v>1.0076972595654621E-3</v>
      </c>
      <c r="L15" s="20"/>
      <c r="M15" s="20"/>
      <c r="N15" s="20">
        <f>G15</f>
        <v>3.9</v>
      </c>
      <c r="O15" s="20"/>
      <c r="P15" s="20"/>
    </row>
    <row r="16" spans="1:16" x14ac:dyDescent="0.55000000000000004">
      <c r="A16" s="15" t="s">
        <v>123</v>
      </c>
      <c r="B16" s="15">
        <v>10</v>
      </c>
      <c r="C16" s="15">
        <v>0.08</v>
      </c>
      <c r="D16" s="15">
        <v>0.1</v>
      </c>
      <c r="E16" s="16">
        <v>1.6699999999999999E-4</v>
      </c>
      <c r="F16" s="16">
        <v>1.56E-4</v>
      </c>
      <c r="G16" s="15">
        <v>6.01</v>
      </c>
      <c r="H16" s="15">
        <v>0.06</v>
      </c>
      <c r="J16" t="s">
        <v>68</v>
      </c>
      <c r="K16" s="20">
        <f>PI()*C16^2*B16/1000*H16</f>
        <v>1.2063715789784805E-5</v>
      </c>
      <c r="L16" s="20">
        <f>B16</f>
        <v>10</v>
      </c>
      <c r="M16" s="20">
        <f>C16*2</f>
        <v>0.16</v>
      </c>
      <c r="N16" s="20">
        <f>G16</f>
        <v>6.01</v>
      </c>
      <c r="O16" s="21">
        <f>F16</f>
        <v>1.56E-4</v>
      </c>
      <c r="P16" s="21">
        <f>E16*60/$B$31</f>
        <v>4.1749999999999999E-3</v>
      </c>
    </row>
    <row r="17" spans="1:16" x14ac:dyDescent="0.55000000000000004">
      <c r="A17" s="15" t="s">
        <v>124</v>
      </c>
      <c r="B17" s="15">
        <v>43.5</v>
      </c>
      <c r="C17" s="15">
        <v>0.1</v>
      </c>
      <c r="D17" s="15">
        <v>0.1</v>
      </c>
      <c r="E17" s="16">
        <v>8.3199999999999995E-4</v>
      </c>
      <c r="F17" s="16">
        <v>7.7700000000000002E-4</v>
      </c>
      <c r="G17" s="15">
        <v>6.13</v>
      </c>
      <c r="H17" s="15">
        <v>0.43</v>
      </c>
      <c r="J17" t="s">
        <v>69</v>
      </c>
      <c r="K17" s="20">
        <f>PI()*C17^2*B17/1000*H17</f>
        <v>5.8763490585397079E-4</v>
      </c>
      <c r="L17" s="20">
        <f>(B17+B18)/2</f>
        <v>43.5</v>
      </c>
      <c r="M17" s="20">
        <f>C17*2</f>
        <v>0.2</v>
      </c>
      <c r="N17" s="20">
        <f>G17</f>
        <v>6.13</v>
      </c>
      <c r="O17" s="21">
        <f>(F17+F18)/2</f>
        <v>7.7700000000000002E-4</v>
      </c>
      <c r="P17" s="21">
        <f>(E17+E18)*60/2/B31</f>
        <v>2.0799999999999999E-2</v>
      </c>
    </row>
    <row r="18" spans="1:16" x14ac:dyDescent="0.55000000000000004">
      <c r="A18" s="15" t="s">
        <v>125</v>
      </c>
      <c r="B18" s="15">
        <v>43.5</v>
      </c>
      <c r="C18" s="15">
        <v>0.1</v>
      </c>
      <c r="D18" s="15">
        <v>0.1</v>
      </c>
      <c r="E18" s="16">
        <v>8.3199999999999995E-4</v>
      </c>
      <c r="F18" s="16">
        <v>7.7700000000000002E-4</v>
      </c>
      <c r="G18" s="15">
        <v>6.03</v>
      </c>
      <c r="H18" s="15">
        <v>0.43</v>
      </c>
      <c r="J18" t="s">
        <v>70</v>
      </c>
      <c r="K18" s="20">
        <f>PI()*C18^2*B18/1000*H18</f>
        <v>5.8763490585397079E-4</v>
      </c>
      <c r="L18" s="20">
        <f>L17</f>
        <v>43.5</v>
      </c>
      <c r="M18" s="20">
        <f>C18*2</f>
        <v>0.2</v>
      </c>
      <c r="N18" s="20">
        <f>G18</f>
        <v>6.03</v>
      </c>
      <c r="O18" s="21">
        <f>O17</f>
        <v>7.7700000000000002E-4</v>
      </c>
      <c r="P18" s="21">
        <f>P17</f>
        <v>2.0799999999999999E-2</v>
      </c>
    </row>
    <row r="19" spans="1:16" x14ac:dyDescent="0.55000000000000004">
      <c r="A19" s="15" t="s">
        <v>126</v>
      </c>
      <c r="B19" s="15">
        <v>1.5</v>
      </c>
      <c r="C19" s="15">
        <v>0.1</v>
      </c>
      <c r="D19" s="15">
        <v>0.08</v>
      </c>
      <c r="E19" s="16">
        <v>2.51E-5</v>
      </c>
      <c r="F19" s="16">
        <v>2.34E-5</v>
      </c>
      <c r="G19" s="15">
        <v>5.93</v>
      </c>
      <c r="H19" s="15">
        <v>0.43</v>
      </c>
      <c r="J19" t="s">
        <v>71</v>
      </c>
      <c r="K19" s="20">
        <f>PI()*C19^2*(B19+B20)/1000*H19/3</f>
        <v>1.3508848410436111E-5</v>
      </c>
      <c r="L19" s="20">
        <f>(B19+B20)/3</f>
        <v>1</v>
      </c>
      <c r="M19" s="20">
        <f>C19*2</f>
        <v>0.2</v>
      </c>
      <c r="N19" s="20">
        <f>G19</f>
        <v>5.93</v>
      </c>
      <c r="O19" s="21">
        <f>(F19+F20)/3</f>
        <v>1.3366666666666667E-5</v>
      </c>
      <c r="P19" s="21">
        <f>(E19+E20)*60/3/B31</f>
        <v>3.5833333333333339E-4</v>
      </c>
    </row>
    <row r="20" spans="1:16" x14ac:dyDescent="0.55000000000000004">
      <c r="A20" s="15" t="s">
        <v>127</v>
      </c>
      <c r="B20" s="15">
        <v>1.5</v>
      </c>
      <c r="C20" s="15">
        <v>0.08</v>
      </c>
      <c r="D20" s="15">
        <v>0.05</v>
      </c>
      <c r="E20" s="16">
        <v>1.7900000000000001E-5</v>
      </c>
      <c r="F20" s="16">
        <v>1.6699999999999999E-5</v>
      </c>
      <c r="G20" s="15">
        <v>6.26</v>
      </c>
      <c r="H20" s="15">
        <v>0.43</v>
      </c>
      <c r="J20" t="s">
        <v>72</v>
      </c>
      <c r="K20" s="20">
        <f>K19</f>
        <v>1.3508848410436111E-5</v>
      </c>
      <c r="L20" s="20">
        <f>L19</f>
        <v>1</v>
      </c>
      <c r="M20" s="20">
        <f>M19</f>
        <v>0.2</v>
      </c>
      <c r="N20" s="20">
        <f>(G19+G20)/2</f>
        <v>6.0949999999999998</v>
      </c>
      <c r="O20" s="21">
        <f>O19</f>
        <v>1.3366666666666667E-5</v>
      </c>
      <c r="P20" s="21">
        <f>P19</f>
        <v>3.5833333333333339E-4</v>
      </c>
    </row>
    <row r="21" spans="1:16" x14ac:dyDescent="0.55000000000000004">
      <c r="A21" s="15" t="s">
        <v>128</v>
      </c>
      <c r="B21" s="15">
        <v>1</v>
      </c>
      <c r="C21" s="15">
        <v>0.26</v>
      </c>
      <c r="D21" s="15">
        <v>0.26</v>
      </c>
      <c r="E21" s="16">
        <v>3.1799999999999998E-4</v>
      </c>
      <c r="F21" s="16">
        <v>1.0900000000000001E-4</v>
      </c>
      <c r="G21" s="15">
        <v>6.41</v>
      </c>
      <c r="H21" s="15">
        <v>0.52</v>
      </c>
      <c r="J21" t="s">
        <v>73</v>
      </c>
      <c r="K21" s="20">
        <f>K19</f>
        <v>1.3508848410436111E-5</v>
      </c>
      <c r="L21" s="20">
        <f>L20</f>
        <v>1</v>
      </c>
      <c r="M21" s="20">
        <f>M19</f>
        <v>0.2</v>
      </c>
      <c r="N21" s="20">
        <f>G20</f>
        <v>6.26</v>
      </c>
      <c r="O21" s="21">
        <f>O19</f>
        <v>1.3366666666666667E-5</v>
      </c>
      <c r="P21" s="21">
        <f>P19</f>
        <v>3.5833333333333339E-4</v>
      </c>
    </row>
    <row r="22" spans="1:16" x14ac:dyDescent="0.55000000000000004">
      <c r="A22" s="15" t="s">
        <v>129</v>
      </c>
      <c r="B22" s="15">
        <v>4.5</v>
      </c>
      <c r="C22" s="15">
        <v>0.26</v>
      </c>
      <c r="D22" s="15">
        <v>0.19</v>
      </c>
      <c r="E22" s="16">
        <v>1.24E-3</v>
      </c>
      <c r="F22" s="16">
        <v>4.2400000000000001E-4</v>
      </c>
      <c r="G22" s="15">
        <v>6.23</v>
      </c>
      <c r="H22" s="15">
        <v>0.52</v>
      </c>
    </row>
    <row r="23" spans="1:16" x14ac:dyDescent="0.55000000000000004">
      <c r="A23" s="15" t="s">
        <v>130</v>
      </c>
      <c r="B23" s="15">
        <v>2.7</v>
      </c>
      <c r="C23" s="15">
        <v>0.19</v>
      </c>
      <c r="D23" s="15">
        <v>0.19</v>
      </c>
      <c r="E23" s="16">
        <v>6.2799999999999998E-4</v>
      </c>
      <c r="F23" s="16">
        <v>2.1499999999999999E-4</v>
      </c>
      <c r="G23" s="15">
        <v>6.06</v>
      </c>
      <c r="H23" s="15">
        <v>0.52</v>
      </c>
    </row>
    <row r="24" spans="1:16" ht="28.8" x14ac:dyDescent="0.55000000000000004">
      <c r="A24" s="15" t="s">
        <v>131</v>
      </c>
      <c r="B24" s="15">
        <v>1.95</v>
      </c>
      <c r="C24" s="15">
        <v>0.19</v>
      </c>
      <c r="D24" s="15">
        <v>0.18</v>
      </c>
      <c r="E24" s="16">
        <v>4.4099999999999999E-4</v>
      </c>
      <c r="F24" s="16">
        <v>1.5100000000000001E-4</v>
      </c>
      <c r="G24" s="15">
        <v>5.88</v>
      </c>
      <c r="H24" s="15">
        <v>0.52</v>
      </c>
    </row>
    <row r="25" spans="1:16" ht="28.8" x14ac:dyDescent="0.55000000000000004">
      <c r="A25" s="15" t="s">
        <v>132</v>
      </c>
      <c r="B25" s="15">
        <v>1.95</v>
      </c>
      <c r="C25" s="15">
        <v>0.18</v>
      </c>
      <c r="D25" s="15">
        <v>0.17</v>
      </c>
      <c r="E25" s="16">
        <v>4.1800000000000002E-4</v>
      </c>
      <c r="F25" s="16">
        <v>1.4300000000000001E-4</v>
      </c>
      <c r="G25" s="15">
        <v>5.88</v>
      </c>
      <c r="H25" s="15">
        <v>0.52</v>
      </c>
    </row>
    <row r="26" spans="1:16" x14ac:dyDescent="0.55000000000000004">
      <c r="A26" s="15" t="s">
        <v>133</v>
      </c>
      <c r="B26" s="15">
        <v>3.5</v>
      </c>
      <c r="C26" s="15">
        <v>0.17</v>
      </c>
      <c r="D26" s="15">
        <v>0.16</v>
      </c>
      <c r="E26" s="16">
        <v>7.0699999999999995E-4</v>
      </c>
      <c r="F26" s="16">
        <v>2.42E-4</v>
      </c>
      <c r="G26" s="15">
        <v>5.88</v>
      </c>
      <c r="H26" s="15">
        <v>0.52</v>
      </c>
    </row>
    <row r="28" spans="1:16" x14ac:dyDescent="0.55000000000000004">
      <c r="C28" s="14"/>
      <c r="D28" s="14"/>
      <c r="E28" s="11"/>
      <c r="F28" s="11"/>
      <c r="G28" s="11"/>
      <c r="H28" s="11"/>
      <c r="I28" s="11"/>
    </row>
    <row r="29" spans="1:16" x14ac:dyDescent="0.55000000000000004">
      <c r="C29" s="15"/>
      <c r="D29" s="15"/>
      <c r="E29" s="19"/>
      <c r="F29" s="11"/>
      <c r="G29" s="19"/>
      <c r="H29" s="19"/>
      <c r="I29" s="19"/>
      <c r="J29" s="15"/>
      <c r="K29" s="15"/>
    </row>
    <row r="30" spans="1:16" x14ac:dyDescent="0.55000000000000004">
      <c r="C30" s="15"/>
      <c r="D30" s="15"/>
      <c r="E30" s="14"/>
      <c r="F30" s="11"/>
      <c r="G30" s="19"/>
      <c r="H30" s="19"/>
      <c r="I30" s="19"/>
    </row>
    <row r="31" spans="1:16" x14ac:dyDescent="0.55000000000000004">
      <c r="A31" t="s">
        <v>151</v>
      </c>
      <c r="B31">
        <v>2.4</v>
      </c>
      <c r="C31" s="15" t="s">
        <v>19</v>
      </c>
      <c r="D31" s="15"/>
      <c r="E31" s="15"/>
      <c r="F31" s="11"/>
      <c r="G31" s="19"/>
      <c r="H31" s="19"/>
      <c r="I31" s="19"/>
      <c r="J31" s="15"/>
      <c r="K31" s="15"/>
    </row>
    <row r="32" spans="1:16" x14ac:dyDescent="0.55000000000000004">
      <c r="C32" s="15"/>
      <c r="D32" s="15"/>
      <c r="E32" s="15"/>
      <c r="F32" s="11"/>
      <c r="G32" s="19"/>
      <c r="H32" s="19"/>
      <c r="I32" s="19"/>
    </row>
    <row r="33" spans="1:9" x14ac:dyDescent="0.55000000000000004">
      <c r="C33" s="15"/>
      <c r="D33" s="15"/>
      <c r="E33" s="15"/>
      <c r="F33" s="11"/>
      <c r="G33" s="19"/>
      <c r="H33" s="19"/>
      <c r="I33" s="19"/>
    </row>
    <row r="34" spans="1:9" x14ac:dyDescent="0.55000000000000004">
      <c r="B34" s="14"/>
      <c r="C34" s="14"/>
      <c r="D34" s="14"/>
      <c r="E34" s="14"/>
      <c r="F34" s="14"/>
      <c r="G34" s="14"/>
      <c r="H34" s="19"/>
      <c r="I34" s="19"/>
    </row>
    <row r="35" spans="1:9" x14ac:dyDescent="0.55000000000000004">
      <c r="B35" s="15"/>
      <c r="C35" s="15"/>
      <c r="D35" s="15"/>
      <c r="E35" s="15"/>
      <c r="F35" s="15"/>
      <c r="G35" s="15"/>
      <c r="H35" s="19"/>
      <c r="I35" s="19"/>
    </row>
    <row r="36" spans="1:9" x14ac:dyDescent="0.55000000000000004">
      <c r="B36" s="15"/>
      <c r="C36" s="15"/>
      <c r="D36" s="15"/>
      <c r="E36" s="15"/>
      <c r="F36" s="15"/>
      <c r="G36" s="15"/>
      <c r="H36" s="19"/>
      <c r="I36" s="19"/>
    </row>
    <row r="37" spans="1:9" x14ac:dyDescent="0.55000000000000004">
      <c r="A37" s="15"/>
      <c r="B37" s="15"/>
      <c r="C37" s="15"/>
      <c r="D37" s="15"/>
      <c r="E37" s="15"/>
      <c r="F37" s="15"/>
      <c r="G37" s="15"/>
      <c r="H37" s="19"/>
      <c r="I37" s="19"/>
    </row>
    <row r="38" spans="1:9" x14ac:dyDescent="0.55000000000000004">
      <c r="A38" s="15"/>
      <c r="B38" s="15"/>
      <c r="C38" s="15"/>
      <c r="D38" s="15"/>
      <c r="E38" s="15"/>
      <c r="F38" s="15"/>
      <c r="G38" s="15"/>
      <c r="H38" s="19"/>
      <c r="I38" s="19"/>
    </row>
    <row r="39" spans="1:9" x14ac:dyDescent="0.55000000000000004">
      <c r="A39" s="15"/>
      <c r="B39" s="15"/>
      <c r="C39" s="15"/>
      <c r="D39" s="15"/>
      <c r="E39" s="15"/>
      <c r="F39" s="15"/>
      <c r="G39" s="15"/>
      <c r="H39" s="19"/>
      <c r="I39" s="19"/>
    </row>
    <row r="40" spans="1:9" x14ac:dyDescent="0.55000000000000004">
      <c r="A40" s="15"/>
      <c r="B40" s="15"/>
      <c r="C40" s="15"/>
      <c r="D40" s="15"/>
      <c r="E40" s="15"/>
      <c r="F40" s="15"/>
      <c r="G40" s="15"/>
      <c r="H40" s="19"/>
      <c r="I40" s="19"/>
    </row>
    <row r="41" spans="1:9" x14ac:dyDescent="0.55000000000000004">
      <c r="A41" s="15"/>
      <c r="B41" s="15"/>
      <c r="C41" s="15"/>
      <c r="D41" s="15"/>
      <c r="E41" s="15"/>
      <c r="F41" s="15"/>
      <c r="G41" s="15"/>
      <c r="H41" s="11"/>
      <c r="I41" s="11"/>
    </row>
    <row r="42" spans="1:9" x14ac:dyDescent="0.55000000000000004">
      <c r="A42" s="15"/>
      <c r="B42" s="15"/>
      <c r="C42" s="15"/>
      <c r="D42" s="15"/>
      <c r="E42" s="15"/>
      <c r="F42" s="15"/>
      <c r="G42" s="15"/>
      <c r="H42" s="11"/>
      <c r="I42" s="11"/>
    </row>
    <row r="43" spans="1:9" x14ac:dyDescent="0.55000000000000004">
      <c r="A43" s="15"/>
      <c r="B43" s="15"/>
      <c r="C43" s="15"/>
      <c r="D43" s="15"/>
      <c r="E43" s="15"/>
      <c r="F43" s="15"/>
      <c r="G43" s="15"/>
      <c r="H43" s="11"/>
      <c r="I43" s="11"/>
    </row>
    <row r="44" spans="1:9" x14ac:dyDescent="0.55000000000000004">
      <c r="A44" s="15"/>
      <c r="B44" s="15"/>
      <c r="C44" s="15"/>
      <c r="D44" s="15"/>
      <c r="E44" s="15"/>
      <c r="F44" s="15"/>
      <c r="G44" s="15"/>
      <c r="H44" s="11"/>
      <c r="I44" s="11"/>
    </row>
    <row r="45" spans="1:9" x14ac:dyDescent="0.55000000000000004">
      <c r="A45" s="15"/>
      <c r="B45" s="15"/>
      <c r="C45" s="15"/>
      <c r="D45" s="15"/>
      <c r="E45" s="15"/>
      <c r="F45" s="15"/>
      <c r="G45" s="15"/>
      <c r="H45" s="11"/>
      <c r="I45" s="11"/>
    </row>
    <row r="46" spans="1:9" x14ac:dyDescent="0.55000000000000004">
      <c r="A46" s="15"/>
      <c r="B46" s="15"/>
      <c r="C46" s="15"/>
      <c r="D46" s="15"/>
      <c r="E46" s="15"/>
      <c r="F46" s="15"/>
      <c r="G46" s="15"/>
    </row>
    <row r="47" spans="1:9" x14ac:dyDescent="0.55000000000000004">
      <c r="A47" s="15"/>
      <c r="B47" s="15"/>
      <c r="C47" s="15"/>
      <c r="D47" s="16"/>
      <c r="E47" s="15"/>
      <c r="F47" s="15"/>
      <c r="G47" s="15"/>
    </row>
    <row r="48" spans="1:9" x14ac:dyDescent="0.55000000000000004">
      <c r="A48" s="15"/>
      <c r="B48" s="15"/>
      <c r="C48" s="15"/>
      <c r="D48" s="16"/>
      <c r="E48" s="15"/>
      <c r="F48" s="15"/>
    </row>
    <row r="49" spans="3:6" x14ac:dyDescent="0.55000000000000004">
      <c r="C49" s="15"/>
      <c r="E49" s="15"/>
      <c r="F49" s="15"/>
    </row>
    <row r="50" spans="3:6" x14ac:dyDescent="0.55000000000000004">
      <c r="E50" s="15"/>
      <c r="F50" s="15"/>
    </row>
    <row r="51" spans="3:6" x14ac:dyDescent="0.55000000000000004">
      <c r="E51" s="15"/>
      <c r="F51" s="15"/>
    </row>
    <row r="52" spans="3:6" x14ac:dyDescent="0.55000000000000004">
      <c r="E52" s="15"/>
      <c r="F52" s="15"/>
    </row>
    <row r="53" spans="3:6" x14ac:dyDescent="0.55000000000000004">
      <c r="E53" s="15"/>
      <c r="F53" s="15"/>
    </row>
    <row r="54" spans="3:6" x14ac:dyDescent="0.55000000000000004">
      <c r="E54" s="15"/>
      <c r="F54" s="15"/>
    </row>
    <row r="55" spans="3:6" x14ac:dyDescent="0.55000000000000004">
      <c r="E55" s="15"/>
      <c r="F55" s="15"/>
    </row>
    <row r="56" spans="3:6" x14ac:dyDescent="0.55000000000000004">
      <c r="E56" s="15"/>
      <c r="F56" s="15"/>
    </row>
    <row r="57" spans="3:6" x14ac:dyDescent="0.55000000000000004">
      <c r="E57" s="15"/>
      <c r="F57" s="15"/>
    </row>
    <row r="58" spans="3:6" x14ac:dyDescent="0.55000000000000004">
      <c r="E58" s="15"/>
      <c r="F58"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8"/>
  <sheetViews>
    <sheetView workbookViewId="0">
      <selection activeCell="A28" sqref="A28"/>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26</v>
      </c>
      <c r="B3" s="4" t="s">
        <v>29</v>
      </c>
      <c r="C3" s="2" t="s">
        <v>18</v>
      </c>
      <c r="D3" s="2" t="s">
        <v>20</v>
      </c>
      <c r="E3" s="2" t="s">
        <v>39</v>
      </c>
    </row>
    <row r="4" spans="1:5" x14ac:dyDescent="0.55000000000000004">
      <c r="A4" t="s">
        <v>32</v>
      </c>
      <c r="B4" t="s">
        <v>40</v>
      </c>
      <c r="C4" t="s">
        <v>41</v>
      </c>
      <c r="D4" t="s">
        <v>43</v>
      </c>
      <c r="E4" t="s">
        <v>50</v>
      </c>
    </row>
    <row r="5" spans="1:5" x14ac:dyDescent="0.55000000000000004">
      <c r="A5" t="s">
        <v>37</v>
      </c>
      <c r="B5" t="s">
        <v>40</v>
      </c>
      <c r="C5" t="s">
        <v>41</v>
      </c>
      <c r="D5" t="s">
        <v>44</v>
      </c>
      <c r="E5" t="s">
        <v>50</v>
      </c>
    </row>
    <row r="6" spans="1:5" x14ac:dyDescent="0.55000000000000004">
      <c r="A6" t="s">
        <v>33</v>
      </c>
      <c r="B6" t="s">
        <v>40</v>
      </c>
      <c r="C6" t="s">
        <v>41</v>
      </c>
      <c r="D6" t="s">
        <v>45</v>
      </c>
      <c r="E6" t="s">
        <v>50</v>
      </c>
    </row>
    <row r="7" spans="1:5" x14ac:dyDescent="0.55000000000000004">
      <c r="A7" t="s">
        <v>34</v>
      </c>
      <c r="B7" t="s">
        <v>40</v>
      </c>
      <c r="C7" t="s">
        <v>41</v>
      </c>
      <c r="D7" t="s">
        <v>46</v>
      </c>
      <c r="E7" t="s">
        <v>50</v>
      </c>
    </row>
    <row r="8" spans="1:5" x14ac:dyDescent="0.55000000000000004">
      <c r="A8" t="s">
        <v>35</v>
      </c>
      <c r="B8" t="s">
        <v>40</v>
      </c>
      <c r="C8" t="s">
        <v>41</v>
      </c>
      <c r="D8" t="s">
        <v>47</v>
      </c>
      <c r="E8" t="s">
        <v>51</v>
      </c>
    </row>
    <row r="9" spans="1:5" x14ac:dyDescent="0.55000000000000004">
      <c r="A9" t="s">
        <v>36</v>
      </c>
      <c r="B9" t="s">
        <v>40</v>
      </c>
      <c r="C9" t="s">
        <v>41</v>
      </c>
      <c r="D9" t="s">
        <v>48</v>
      </c>
      <c r="E9" t="s">
        <v>51</v>
      </c>
    </row>
    <row r="10" spans="1:5" x14ac:dyDescent="0.55000000000000004">
      <c r="A10" t="s">
        <v>38</v>
      </c>
      <c r="B10" t="s">
        <v>40</v>
      </c>
      <c r="C10" t="s">
        <v>42</v>
      </c>
      <c r="D10" t="s">
        <v>49</v>
      </c>
      <c r="E10" t="s">
        <v>50</v>
      </c>
    </row>
    <row r="11" spans="1:5" x14ac:dyDescent="0.55000000000000004">
      <c r="A11" t="s">
        <v>57</v>
      </c>
      <c r="B11" t="s">
        <v>40</v>
      </c>
      <c r="C11" t="s">
        <v>41</v>
      </c>
      <c r="D11" t="s">
        <v>63</v>
      </c>
      <c r="E11" t="s">
        <v>61</v>
      </c>
    </row>
    <row r="12" spans="1:5" x14ac:dyDescent="0.55000000000000004">
      <c r="A12" t="s">
        <v>58</v>
      </c>
      <c r="B12" t="s">
        <v>40</v>
      </c>
      <c r="C12" t="s">
        <v>41</v>
      </c>
      <c r="D12" t="s">
        <v>43</v>
      </c>
      <c r="E12" t="s">
        <v>61</v>
      </c>
    </row>
    <row r="13" spans="1:5" x14ac:dyDescent="0.55000000000000004">
      <c r="A13" t="s">
        <v>59</v>
      </c>
      <c r="B13" t="s">
        <v>40</v>
      </c>
      <c r="C13" t="s">
        <v>41</v>
      </c>
      <c r="D13" t="s">
        <v>64</v>
      </c>
      <c r="E13" t="s">
        <v>61</v>
      </c>
    </row>
    <row r="14" spans="1:5" x14ac:dyDescent="0.55000000000000004">
      <c r="A14" t="s">
        <v>60</v>
      </c>
      <c r="B14" t="s">
        <v>40</v>
      </c>
      <c r="C14" t="s">
        <v>41</v>
      </c>
      <c r="D14" t="s">
        <v>65</v>
      </c>
      <c r="E14" t="s">
        <v>61</v>
      </c>
    </row>
    <row r="19" spans="1:2" x14ac:dyDescent="0.55000000000000004">
      <c r="A19" s="3" t="s">
        <v>27</v>
      </c>
      <c r="B19" s="3" t="s">
        <v>28</v>
      </c>
    </row>
    <row r="20" spans="1:2" x14ac:dyDescent="0.55000000000000004">
      <c r="A20" t="s">
        <v>50</v>
      </c>
      <c r="B20" s="5" t="s">
        <v>52</v>
      </c>
    </row>
    <row r="21" spans="1:2" x14ac:dyDescent="0.55000000000000004">
      <c r="A21" t="s">
        <v>51</v>
      </c>
      <c r="B21" s="5" t="s">
        <v>53</v>
      </c>
    </row>
    <row r="22" spans="1:2" x14ac:dyDescent="0.55000000000000004">
      <c r="A22" t="s">
        <v>61</v>
      </c>
      <c r="B22" s="5" t="s">
        <v>62</v>
      </c>
    </row>
    <row r="23" spans="1:2" x14ac:dyDescent="0.55000000000000004">
      <c r="B23" s="5"/>
    </row>
    <row r="24" spans="1:2" x14ac:dyDescent="0.55000000000000004">
      <c r="B24" s="5"/>
    </row>
    <row r="25" spans="1:2" x14ac:dyDescent="0.55000000000000004">
      <c r="A25" s="7" t="s">
        <v>54</v>
      </c>
    </row>
    <row r="26" spans="1:2" x14ac:dyDescent="0.55000000000000004">
      <c r="A26" t="s">
        <v>55</v>
      </c>
    </row>
    <row r="27" spans="1:2" x14ac:dyDescent="0.55000000000000004">
      <c r="A27" t="s">
        <v>66</v>
      </c>
    </row>
    <row r="28" spans="1:2" x14ac:dyDescent="0.55000000000000004">
      <c r="A28" t="s">
        <v>98</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information_organs_rats</vt:lpstr>
      <vt:lpstr>information_ACAT_rats</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2021-08-28T15:54:39Z</dcterms:modified>
</cp:coreProperties>
</file>