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ptopuser\Documents\Data Science Bootcamp\Homework\"/>
    </mc:Choice>
  </mc:AlternateContent>
  <bookViews>
    <workbookView xWindow="0" yWindow="0" windowWidth="19200" windowHeight="6940" xr2:uid="{00000000-000D-0000-FFFF-FFFF00000000}"/>
  </bookViews>
  <sheets>
    <sheet name="PivotTable1" sheetId="2" r:id="rId1"/>
    <sheet name="PivotTable2" sheetId="3" r:id="rId2"/>
    <sheet name="PivotTable3" sheetId="4" r:id="rId3"/>
    <sheet name="Bonus" sheetId="5" r:id="rId4"/>
    <sheet name="Sheet1" sheetId="1" r:id="rId5"/>
  </sheets>
  <definedNames>
    <definedName name="_xlnm._FilterDatabase" localSheetId="4" hidden="1">Sheet1!$A$1:$T$4115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5" l="1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8" i="5"/>
  <c r="C7" i="5"/>
  <c r="C6" i="5"/>
  <c r="C5" i="5"/>
  <c r="C4" i="5"/>
  <c r="C3" i="5"/>
  <c r="B13" i="5"/>
  <c r="B12" i="5"/>
  <c r="E12" i="5" s="1"/>
  <c r="H12" i="5" s="1"/>
  <c r="B11" i="5"/>
  <c r="E11" i="5" s="1"/>
  <c r="B10" i="5"/>
  <c r="E10" i="5" s="1"/>
  <c r="B9" i="5"/>
  <c r="B8" i="5"/>
  <c r="B7" i="5"/>
  <c r="E7" i="5" s="1"/>
  <c r="B6" i="5"/>
  <c r="E6" i="5" s="1"/>
  <c r="B5" i="5"/>
  <c r="E5" i="5" s="1"/>
  <c r="B4" i="5"/>
  <c r="B3" i="5"/>
  <c r="E3" i="5" s="1"/>
  <c r="D2" i="5"/>
  <c r="C2" i="5"/>
  <c r="B2" i="5"/>
  <c r="E2" i="5" s="1"/>
  <c r="G5" i="5" l="1"/>
  <c r="G10" i="5"/>
  <c r="H3" i="5"/>
  <c r="H7" i="5"/>
  <c r="H11" i="5"/>
  <c r="G2" i="5"/>
  <c r="G6" i="5"/>
  <c r="G11" i="5"/>
  <c r="H2" i="5"/>
  <c r="G3" i="5"/>
  <c r="G7" i="5"/>
  <c r="G12" i="5"/>
  <c r="H5" i="5"/>
  <c r="H6" i="5"/>
  <c r="H10" i="5"/>
  <c r="E13" i="5"/>
  <c r="G13" i="5" s="1"/>
  <c r="E8" i="5"/>
  <c r="F8" i="5" s="1"/>
  <c r="E4" i="5"/>
  <c r="F4" i="5" s="1"/>
  <c r="F12" i="5"/>
  <c r="F7" i="5"/>
  <c r="F3" i="5"/>
  <c r="F11" i="5"/>
  <c r="F6" i="5"/>
  <c r="F2" i="5"/>
  <c r="F10" i="5"/>
  <c r="F5" i="5"/>
  <c r="E9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4" i="5" l="1"/>
  <c r="H8" i="5"/>
  <c r="G8" i="5"/>
  <c r="H4" i="5"/>
  <c r="F13" i="5"/>
  <c r="H13" i="5"/>
  <c r="H9" i="5"/>
  <c r="F9" i="5"/>
  <c r="G9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<sst xmlns="http://schemas.openxmlformats.org/spreadsheetml/2006/main" count="24821" uniqueCount="8400">
  <si>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</si>
  <si>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</si>
  <si>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</si>
  <si>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</si>
  <si>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</si>
  <si>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</si>
  <si>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</si>
  <si>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</si>
  <si>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</si>
  <si>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</si>
  <si>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</si>
  <si>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</si>
  <si>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</si>
  <si>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</si>
  <si>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</si>
  <si>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</si>
  <si>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</si>
  <si>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</si>
  <si>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</si>
  <si>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</si>
  <si>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</si>
  <si>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</si>
  <si>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</si>
  <si>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</si>
  <si>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</si>
  <si>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</si>
  <si>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</si>
  <si>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</si>
  <si>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</si>
  <si>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</si>
  <si>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</si>
  <si>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</si>
  <si>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</si>
  <si>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</si>
  <si>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</si>
  <si>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</si>
  <si>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</si>
  <si>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</si>
  <si>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</si>
  <si>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</si>
  <si>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</si>
  <si>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</si>
  <si>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</si>
  <si>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</si>
  <si>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</si>
  <si>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</si>
  <si>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</si>
  <si>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</si>
  <si>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</si>
  <si>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</si>
  <si>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</si>
  <si>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</si>
  <si>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</si>
  <si>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</si>
  <si>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</si>
  <si>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</si>
  <si>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</si>
  <si>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</si>
  <si>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</si>
  <si>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</si>
  <si>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</si>
  <si>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</si>
  <si>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</si>
  <si>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</si>
  <si>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</si>
  <si>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</si>
  <si>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</si>
  <si>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</si>
  <si>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</si>
  <si>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</si>
  <si>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</si>
  <si>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</si>
  <si>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</si>
  <si>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</si>
  <si>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</si>
  <si>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</si>
  <si>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</si>
  <si>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</si>
  <si>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</si>
  <si>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</si>
  <si>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</si>
  <si>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</si>
  <si>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</si>
  <si>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</si>
  <si>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</si>
  <si>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</si>
  <si>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</si>
  <si>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</si>
  <si>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</si>
  <si>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</si>
  <si>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</si>
  <si>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</si>
  <si>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</si>
  <si>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</si>
  <si>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</si>
  <si>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</si>
  <si>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</si>
  <si>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</si>
  <si>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</si>
  <si>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</si>
  <si>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</si>
  <si>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</si>
  <si>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</si>
  <si>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</si>
  <si>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</si>
  <si>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</si>
  <si>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</si>
  <si>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</si>
  <si>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</si>
  <si>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</si>
  <si>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</si>
  <si>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</si>
  <si>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</si>
  <si>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</si>
  <si>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</si>
  <si>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</si>
  <si>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</si>
  <si>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</si>
  <si>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</si>
  <si>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</si>
  <si>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</si>
  <si>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</si>
  <si>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</si>
  <si>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</si>
  <si>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</si>
  <si>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</si>
  <si>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</si>
  <si>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</si>
  <si>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</si>
  <si>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</si>
  <si>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</si>
  <si>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</si>
  <si>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</si>
  <si>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</si>
  <si>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</si>
  <si>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</si>
  <si>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</si>
  <si>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</si>
  <si>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</si>
  <si>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</si>
  <si>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</si>
  <si>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</si>
  <si>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</si>
  <si>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</si>
  <si>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</si>
  <si>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</si>
  <si>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</si>
  <si>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</si>
  <si>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</si>
  <si>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</si>
  <si>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</si>
  <si>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</si>
  <si>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</si>
  <si>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</si>
  <si>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</si>
  <si>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</si>
  <si>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</si>
  <si>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</si>
  <si>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</si>
  <si>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</si>
  <si>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</si>
  <si>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</si>
  <si>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</si>
  <si>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</si>
  <si>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</si>
  <si>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</si>
  <si>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</si>
  <si>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</si>
  <si>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</si>
  <si>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</si>
  <si>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</si>
  <si>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</si>
  <si>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</si>
  <si>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</si>
  <si>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</si>
  <si>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</si>
  <si>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</si>
  <si>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</si>
  <si>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</si>
  <si>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</si>
  <si>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</si>
  <si>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</si>
  <si>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</si>
  <si>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</si>
  <si>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</si>
  <si>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</si>
  <si>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</si>
  <si>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</si>
  <si>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</si>
  <si>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</si>
  <si>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</si>
  <si>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</si>
  <si>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</si>
  <si>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</si>
  <si>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</si>
  <si>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</si>
  <si>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</si>
  <si>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</si>
  <si>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</si>
  <si>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</si>
  <si>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</si>
  <si>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</si>
  <si>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</si>
  <si>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</si>
  <si>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</si>
  <si>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</si>
  <si>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</si>
  <si>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</si>
  <si>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</si>
  <si>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</si>
  <si>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</si>
  <si>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</si>
  <si>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</si>
  <si>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</si>
  <si>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</si>
  <si>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</si>
  <si>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</si>
  <si>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</si>
  <si>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</si>
  <si>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</si>
  <si>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</si>
  <si>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</si>
  <si>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</si>
  <si>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</si>
  <si>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</si>
  <si>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</si>
  <si>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</si>
  <si>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</si>
  <si>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</si>
  <si>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</si>
  <si>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</si>
  <si>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</si>
  <si>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</si>
  <si>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</si>
  <si>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</si>
  <si>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</si>
  <si>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</si>
  <si>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</si>
  <si>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</si>
  <si>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</si>
  <si>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</si>
  <si>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</si>
  <si>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</si>
  <si>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</si>
  <si>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</si>
  <si>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</si>
  <si>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</si>
  <si>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</si>
  <si>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</si>
  <si>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</si>
  <si>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</si>
  <si>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</si>
  <si>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</si>
  <si>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</si>
  <si>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</si>
  <si>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</si>
  <si>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</si>
  <si>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</si>
  <si>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</si>
  <si>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</si>
  <si>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</si>
  <si>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</si>
  <si>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</si>
  <si>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</si>
  <si>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</si>
  <si>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</si>
  <si>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</si>
  <si>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</si>
  <si>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</si>
  <si>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</si>
  <si>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</si>
  <si>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</si>
  <si>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</si>
  <si>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</si>
  <si>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</si>
  <si>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</si>
  <si>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</si>
  <si>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</si>
  <si>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</si>
  <si>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</si>
  <si>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</si>
  <si>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</si>
  <si>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</si>
  <si>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</si>
  <si>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</si>
  <si>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</si>
  <si>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</si>
  <si>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</si>
  <si>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</si>
  <si>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</si>
  <si>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</si>
  <si>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</si>
  <si>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</si>
  <si>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</si>
  <si>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</si>
  <si>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</si>
  <si>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</si>
  <si>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</si>
  <si>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</si>
  <si>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</si>
  <si>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</si>
  <si>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</si>
  <si>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</si>
  <si>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</si>
  <si>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</si>
  <si>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</si>
  <si>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</si>
  <si>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</si>
  <si>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</si>
  <si>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</si>
  <si>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</si>
  <si>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</si>
  <si>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</si>
  <si>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</si>
  <si>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</si>
  <si>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</si>
  <si>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</si>
  <si>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</si>
  <si>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</si>
  <si>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</si>
  <si>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</si>
  <si>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</si>
  <si>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</si>
  <si>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</si>
  <si>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</si>
  <si>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</si>
  <si>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</si>
  <si>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</si>
  <si>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</si>
  <si>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</si>
  <si>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</si>
  <si>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</si>
  <si>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</si>
  <si>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</si>
  <si>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</si>
  <si>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</si>
  <si>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</si>
  <si>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</si>
  <si>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</si>
  <si>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</si>
  <si>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</si>
  <si>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</si>
  <si>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</si>
  <si>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</si>
  <si>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</si>
  <si>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</si>
  <si>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</si>
  <si>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</si>
  <si>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</si>
  <si>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</si>
  <si>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</si>
  <si>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</si>
  <si>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</si>
  <si>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</si>
  <si>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</si>
  <si>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</si>
  <si>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</si>
  <si>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</si>
  <si>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</si>
  <si>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</si>
  <si>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</si>
  <si>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</si>
  <si>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</si>
  <si>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</si>
  <si>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</si>
  <si>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</si>
  <si>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</si>
  <si>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</si>
  <si>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</si>
  <si>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</si>
  <si>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</si>
  <si>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</si>
  <si>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</si>
  <si>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</si>
  <si>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</si>
  <si>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</si>
  <si>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</si>
  <si>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</si>
  <si>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</si>
  <si>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</si>
  <si>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</si>
  <si>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</si>
  <si>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</si>
  <si>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</si>
  <si>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</si>
  <si>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</si>
  <si>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</si>
  <si>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</si>
  <si>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</si>
  <si>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</si>
  <si>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</si>
  <si>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</si>
  <si>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</si>
  <si>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</si>
  <si>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</si>
  <si>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</si>
  <si>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</si>
  <si>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</si>
  <si>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</si>
  <si>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</si>
  <si>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</si>
  <si>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</si>
  <si>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</si>
  <si>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</si>
  <si>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</si>
  <si>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</si>
  <si>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</si>
  <si>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</si>
  <si>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</si>
  <si>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</si>
  <si>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</si>
  <si>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</si>
  <si>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</si>
  <si>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</si>
  <si>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</si>
  <si>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</si>
  <si>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</si>
  <si>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</si>
  <si>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</si>
  <si>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</si>
  <si>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</si>
  <si>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</si>
  <si>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</si>
  <si>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</si>
  <si>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</si>
  <si>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</si>
  <si>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</si>
  <si>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</si>
  <si>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</si>
  <si>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</si>
  <si>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</si>
  <si>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</si>
  <si>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</si>
  <si>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</si>
  <si>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</si>
  <si>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</si>
  <si>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</si>
  <si>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</si>
  <si>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</si>
  <si>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</si>
  <si>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</si>
  <si>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</si>
  <si>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</si>
  <si>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</si>
  <si>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</si>
  <si>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</si>
  <si>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</si>
  <si>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</si>
  <si>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</si>
  <si>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</si>
  <si>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</si>
  <si>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</si>
  <si>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</si>
  <si>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</si>
  <si>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</si>
  <si>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</si>
  <si>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</si>
  <si>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</si>
  <si>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</si>
  <si>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</si>
  <si>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</si>
  <si>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</si>
  <si>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</si>
  <si>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</si>
  <si>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</si>
  <si>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</si>
  <si>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</si>
  <si>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</si>
  <si>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</si>
  <si>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</si>
  <si>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</si>
  <si>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</si>
  <si>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</si>
  <si>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</si>
  <si>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</si>
  <si>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</si>
  <si>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</si>
  <si>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</si>
  <si>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</si>
  <si>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</si>
  <si>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</si>
  <si>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</si>
  <si>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</si>
  <si>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</si>
  <si>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</si>
  <si>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</si>
  <si>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</si>
  <si>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</si>
  <si>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</si>
  <si>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</si>
  <si>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</si>
  <si>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</si>
  <si>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</si>
  <si>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</si>
  <si>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</si>
  <si>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</si>
  <si>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</si>
  <si>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</si>
  <si>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</si>
  <si>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</si>
  <si>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</si>
  <si>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</si>
  <si>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</si>
  <si>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</si>
  <si>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</si>
  <si>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</si>
  <si>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</si>
  <si>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</si>
  <si>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</si>
  <si>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</si>
  <si>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</si>
  <si>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</si>
  <si>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</si>
  <si>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</si>
  <si>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</si>
  <si>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</si>
  <si>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</si>
  <si>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</si>
  <si>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</si>
  <si>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</si>
  <si>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</si>
  <si>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</si>
  <si>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</si>
  <si>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</si>
  <si>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</si>
  <si>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</si>
  <si>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</si>
  <si>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</si>
  <si>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</si>
  <si>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</si>
  <si>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</si>
  <si>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</si>
  <si>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</si>
  <si>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</si>
  <si>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</si>
  <si>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</si>
  <si>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</si>
  <si>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</si>
  <si>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</si>
  <si>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</si>
  <si>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</si>
  <si>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</si>
  <si>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</si>
  <si>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</si>
  <si>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</si>
  <si>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</si>
  <si>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</si>
  <si>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</si>
  <si>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</si>
  <si>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</si>
  <si>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</si>
  <si>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</si>
  <si>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</si>
  <si>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</si>
  <si>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</si>
  <si>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</si>
  <si>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</si>
  <si>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</si>
  <si>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</si>
  <si>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</si>
  <si>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</si>
  <si>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</si>
  <si>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</si>
  <si>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</si>
  <si>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</si>
  <si>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</si>
  <si>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</si>
  <si>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</si>
  <si>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</si>
  <si>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</si>
  <si>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</si>
  <si>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</si>
  <si>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</si>
  <si>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</si>
  <si>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</si>
  <si>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</si>
  <si>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</si>
  <si>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</si>
  <si>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</si>
  <si>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</si>
  <si>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</si>
  <si>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</si>
  <si>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</si>
  <si>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</si>
  <si>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</si>
  <si>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</si>
  <si>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</si>
  <si>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</si>
  <si>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</si>
  <si>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</si>
  <si>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</si>
  <si>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</si>
  <si>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</si>
  <si>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</si>
  <si>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</si>
  <si>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</si>
  <si>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</si>
  <si>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</si>
  <si>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</si>
  <si>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</si>
  <si>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</si>
  <si>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</si>
  <si>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</si>
  <si>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</si>
  <si>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</si>
  <si>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</si>
  <si>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</si>
  <si>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</si>
  <si>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</si>
  <si>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</si>
  <si>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</si>
  <si>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</si>
  <si>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</si>
  <si>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</si>
  <si>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</si>
  <si>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</si>
  <si>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</si>
  <si>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</si>
  <si>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</si>
  <si>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</si>
  <si>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</si>
  <si>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</si>
  <si>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</si>
  <si>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</si>
  <si>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</si>
  <si>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</si>
  <si>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</si>
  <si>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</si>
  <si>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</si>
  <si>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</si>
  <si>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</si>
  <si>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</si>
  <si>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</si>
  <si>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</si>
  <si>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</si>
  <si>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</si>
  <si>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</si>
  <si>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</si>
  <si>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</si>
  <si>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</si>
  <si>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</si>
  <si>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</si>
  <si>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</si>
  <si>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</si>
  <si>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</si>
  <si>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</si>
  <si>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</si>
  <si>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</si>
  <si>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</si>
  <si>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</si>
  <si>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</si>
  <si>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</si>
  <si>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</si>
  <si>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</si>
  <si>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</si>
  <si>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</si>
  <si>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</si>
  <si>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</si>
  <si>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</si>
  <si>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</si>
  <si>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</si>
  <si>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</si>
  <si>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</si>
  <si>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</si>
  <si>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</si>
  <si>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</si>
  <si>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</si>
  <si>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</si>
  <si>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</si>
  <si>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</si>
  <si>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</si>
  <si>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</si>
  <si>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</si>
  <si>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</si>
  <si>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</si>
  <si>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</si>
  <si>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</si>
  <si>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</si>
  <si>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</si>
  <si>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</si>
  <si>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</si>
  <si>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</si>
  <si>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</si>
  <si>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</si>
  <si>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</si>
  <si>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</si>
  <si>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</si>
  <si>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</si>
  <si>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</si>
  <si>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</si>
  <si>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</si>
  <si>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</si>
  <si>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</si>
  <si>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</si>
  <si>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</si>
  <si>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</si>
  <si>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</si>
  <si>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</si>
  <si>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</si>
  <si>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</si>
  <si>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</si>
  <si>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</si>
  <si>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</si>
  <si>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</si>
  <si>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</si>
  <si>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</si>
  <si>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</si>
  <si>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</si>
  <si>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</si>
  <si>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</si>
  <si>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</si>
  <si>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</si>
  <si>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</si>
  <si>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</si>
  <si>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</si>
  <si>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</si>
  <si>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</si>
  <si>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</si>
  <si>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</si>
  <si>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</si>
  <si>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</si>
  <si>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</si>
  <si>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</si>
  <si>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</si>
  <si>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</si>
  <si>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</si>
  <si>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</si>
  <si>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</si>
  <si>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</si>
  <si>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</si>
  <si>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</si>
  <si>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</si>
  <si>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</si>
  <si>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</si>
  <si>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</si>
  <si>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</si>
  <si>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</si>
  <si>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</si>
  <si>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</si>
  <si>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</si>
  <si>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</si>
  <si>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</si>
  <si>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</si>
  <si>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</si>
  <si>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</si>
  <si>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</si>
  <si>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</si>
  <si>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</si>
  <si>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</si>
  <si>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</si>
  <si>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</si>
  <si>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</si>
  <si>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</si>
  <si>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</si>
  <si>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</si>
  <si>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</si>
  <si>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</si>
  <si>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</si>
  <si>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</si>
  <si>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</si>
  <si>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</si>
  <si>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</si>
  <si>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</si>
  <si>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</si>
  <si>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</si>
  <si>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</si>
  <si>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</si>
  <si>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</si>
  <si>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</si>
  <si>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</si>
  <si>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</si>
  <si>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</si>
  <si>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</si>
  <si>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</si>
  <si>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</si>
  <si>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</si>
  <si>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</si>
  <si>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</si>
  <si>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</si>
  <si>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</si>
  <si>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</si>
  <si>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</si>
  <si>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</si>
  <si>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</si>
  <si>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</si>
  <si>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</si>
  <si>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</si>
  <si>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</si>
  <si>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</si>
  <si>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</si>
  <si>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</si>
  <si>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</si>
  <si>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</si>
  <si>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</si>
  <si>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</si>
  <si>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</si>
  <si>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</si>
  <si>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</si>
  <si>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</si>
  <si>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</si>
  <si>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</si>
  <si>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</si>
  <si>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</si>
  <si>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</si>
  <si>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</si>
  <si>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</si>
  <si>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</si>
  <si>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</si>
  <si>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</si>
  <si>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</si>
  <si>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</si>
  <si>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</si>
  <si>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</si>
  <si>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</si>
  <si>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</si>
  <si>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</si>
  <si>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</si>
  <si>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</si>
  <si>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</si>
  <si>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</si>
  <si>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</si>
  <si>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</si>
  <si>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</si>
  <si>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</si>
  <si>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</si>
  <si>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</si>
  <si>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</si>
  <si>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</si>
  <si>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</si>
  <si>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</si>
  <si>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</si>
  <si>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</si>
  <si>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</si>
  <si>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</si>
  <si>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</si>
  <si>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</si>
  <si>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</si>
  <si>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</si>
  <si>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</si>
  <si>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</si>
  <si>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</si>
  <si>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</si>
  <si>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</si>
  <si>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</si>
  <si>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</si>
  <si>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</si>
  <si>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</si>
  <si>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</si>
  <si>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</si>
  <si>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</si>
  <si>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</si>
  <si>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</si>
  <si>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</si>
  <si>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</si>
  <si>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</si>
  <si>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</si>
  <si>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</si>
  <si>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</si>
  <si>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</si>
  <si>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</si>
  <si>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</si>
  <si>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</si>
  <si>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</si>
  <si>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</si>
  <si>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</si>
  <si>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</si>
  <si>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</si>
  <si>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</si>
  <si>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</si>
  <si>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</si>
  <si>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</si>
  <si>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</si>
  <si>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</si>
  <si>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</si>
  <si>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</si>
  <si>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</si>
  <si>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</si>
  <si>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</si>
  <si>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</si>
  <si>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</si>
  <si>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</si>
  <si>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</si>
  <si>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</si>
  <si>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</si>
  <si>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</si>
  <si>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</si>
  <si>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</si>
  <si>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</si>
  <si>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</si>
  <si>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</si>
  <si>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</si>
  <si>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</si>
  <si>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</si>
  <si>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</si>
  <si>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</si>
  <si>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</si>
  <si>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</si>
  <si>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</si>
  <si>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</si>
  <si>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</si>
  <si>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</si>
  <si>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</si>
  <si>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</si>
  <si>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</si>
  <si>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</si>
  <si>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</si>
  <si>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</si>
  <si>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</si>
  <si>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</si>
  <si>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</si>
  <si>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</si>
  <si>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</si>
  <si>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</si>
  <si>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</si>
  <si>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</si>
  <si>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</si>
  <si>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</si>
  <si>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</si>
  <si>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</si>
  <si>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</si>
  <si>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</si>
  <si>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</si>
  <si>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</si>
  <si>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</si>
  <si>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</si>
  <si>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</si>
  <si>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</si>
  <si>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</si>
  <si>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</si>
  <si>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</si>
  <si>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</si>
  <si>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</si>
  <si>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</si>
  <si>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</si>
  <si>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</si>
  <si>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</si>
  <si>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</si>
  <si>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</si>
  <si>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</si>
  <si>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</si>
  <si>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</si>
  <si>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</si>
  <si>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</si>
  <si>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</si>
  <si>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</si>
  <si>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</si>
  <si>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</si>
  <si>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</si>
  <si>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</si>
  <si>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</si>
  <si>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</si>
  <si>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</si>
  <si>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</si>
  <si>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</si>
  <si>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</si>
  <si>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</si>
  <si>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</si>
  <si>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</si>
  <si>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</si>
  <si>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</si>
  <si>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</si>
  <si>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</si>
  <si>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</si>
  <si>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</si>
  <si>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</si>
  <si>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</si>
  <si>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</si>
  <si>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</si>
  <si>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</si>
  <si>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</si>
  <si>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</si>
  <si>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</si>
  <si>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</si>
  <si>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</si>
  <si>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</si>
  <si>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</si>
  <si>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</si>
  <si>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</si>
  <si>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</si>
  <si>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</si>
  <si>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</si>
  <si>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</si>
  <si>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</si>
  <si>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</si>
  <si>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</si>
  <si>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</si>
  <si>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</si>
  <si>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</si>
  <si>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</si>
  <si>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</si>
  <si>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</si>
  <si>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</si>
  <si>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</si>
  <si>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</si>
  <si>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</si>
  <si>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</si>
  <si>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</si>
  <si>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</si>
  <si>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</si>
  <si>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</si>
  <si>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</si>
  <si>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</si>
  <si>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</si>
  <si>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</si>
  <si>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</si>
  <si>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</si>
  <si>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</si>
  <si>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</si>
  <si>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</si>
  <si>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</si>
  <si>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</si>
  <si>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</si>
  <si>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</si>
  <si>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</si>
  <si>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</si>
  <si>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</si>
  <si>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</si>
  <si>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</si>
  <si>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</si>
  <si>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</si>
  <si>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</si>
  <si>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</si>
  <si>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</si>
  <si>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</si>
  <si>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</si>
  <si>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</si>
  <si>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</si>
  <si>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</si>
  <si>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</si>
  <si>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</si>
  <si>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</si>
  <si>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</si>
  <si>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</si>
  <si>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</si>
  <si>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</si>
  <si>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</si>
  <si>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</si>
  <si>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</si>
  <si>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</si>
  <si>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</si>
  <si>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</si>
  <si>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</si>
  <si>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</si>
  <si>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</si>
  <si>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</si>
  <si>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</si>
  <si>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</si>
  <si>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</si>
  <si>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</si>
  <si>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</si>
  <si>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</si>
  <si>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</si>
  <si>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</si>
  <si>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</si>
  <si>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</si>
  <si>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</si>
  <si>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</si>
  <si>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</si>
  <si>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</si>
  <si>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</si>
  <si>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</si>
  <si>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</si>
  <si>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</si>
  <si>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</si>
  <si>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</si>
  <si>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</si>
  <si>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</si>
  <si>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</si>
  <si>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</si>
  <si>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</si>
  <si>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</si>
  <si>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</si>
  <si>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</si>
  <si>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</si>
  <si>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</si>
  <si>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</si>
  <si>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</si>
  <si>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</si>
  <si>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</si>
  <si>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</si>
  <si>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</si>
  <si>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</si>
  <si>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</si>
  <si>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</si>
  <si>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</si>
  <si>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</si>
  <si>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</si>
  <si>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</si>
  <si>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</si>
  <si>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</si>
  <si>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</si>
  <si>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</si>
  <si>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</si>
  <si>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</si>
  <si>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</si>
  <si>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</si>
  <si>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</si>
  <si>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</si>
  <si>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</si>
  <si>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</si>
  <si>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</si>
  <si>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</si>
  <si>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</si>
  <si>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</si>
  <si>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</si>
  <si>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</si>
  <si>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</si>
  <si>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</si>
  <si>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</si>
  <si>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</si>
  <si>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</si>
  <si>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</si>
  <si>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</si>
  <si>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</si>
  <si>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</si>
  <si>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</si>
  <si>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</si>
  <si>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</si>
  <si>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</si>
  <si>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</si>
  <si>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</si>
  <si>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</si>
  <si>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</si>
  <si>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</si>
  <si>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</si>
  <si>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</si>
  <si>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</si>
  <si>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</si>
  <si>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</si>
  <si>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</si>
  <si>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</si>
  <si>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</si>
  <si>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</si>
  <si>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</si>
  <si>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</si>
  <si>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</si>
  <si>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</si>
  <si>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</si>
  <si>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</si>
  <si>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</si>
  <si>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</si>
  <si>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</si>
  <si>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</si>
  <si>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</si>
  <si>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</si>
  <si>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</si>
  <si>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</si>
  <si>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</si>
  <si>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</si>
  <si>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</si>
  <si>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</si>
  <si>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</si>
  <si>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</si>
  <si>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</si>
  <si>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</si>
  <si>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</si>
  <si>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</si>
  <si>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</si>
  <si>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</si>
  <si>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</si>
  <si>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</si>
  <si>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</si>
  <si>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</si>
  <si>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</si>
  <si>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</si>
  <si>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</si>
  <si>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</si>
  <si>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</si>
  <si>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</si>
  <si>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</si>
  <si>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</si>
  <si>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</si>
  <si>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</si>
  <si>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</si>
  <si>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</si>
  <si>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</si>
  <si>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</si>
  <si>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</si>
  <si>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</si>
  <si>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</si>
  <si>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</si>
  <si>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</si>
  <si>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</si>
  <si>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</si>
  <si>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</si>
  <si>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</si>
  <si>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</si>
  <si>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</si>
  <si>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</si>
  <si>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</si>
  <si>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</si>
  <si>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</si>
  <si>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</si>
  <si>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</si>
  <si>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</si>
  <si>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</si>
  <si>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</si>
  <si>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</si>
  <si>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</si>
  <si>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</si>
  <si>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</si>
  <si>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</si>
  <si>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</si>
  <si>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</si>
  <si>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</si>
  <si>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</si>
  <si>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</si>
  <si>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</si>
  <si>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</si>
  <si>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</si>
  <si>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</si>
  <si>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</si>
  <si>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</si>
  <si>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</si>
  <si>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</si>
  <si>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</si>
  <si>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</si>
  <si>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</si>
  <si>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</si>
  <si>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</si>
  <si>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</si>
  <si>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</si>
  <si>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</si>
  <si>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</si>
  <si>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</si>
  <si>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</si>
  <si>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</si>
  <si>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</si>
  <si>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</si>
  <si>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</si>
  <si>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</si>
  <si>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</si>
  <si>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</si>
  <si>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</si>
  <si>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</si>
  <si>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</si>
  <si>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</si>
  <si>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</si>
  <si>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</si>
  <si>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</si>
  <si>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</si>
  <si>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</si>
  <si>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</si>
  <si>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</si>
  <si>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</si>
  <si>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</si>
  <si>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</si>
  <si>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</si>
  <si>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</si>
  <si>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</si>
  <si>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</si>
  <si>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</si>
  <si>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</si>
  <si>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</si>
  <si>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</si>
  <si>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</si>
  <si>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</si>
  <si>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</si>
  <si>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</si>
  <si>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</si>
  <si>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</si>
  <si>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</si>
  <si>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</si>
  <si>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</si>
  <si>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</si>
  <si>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</si>
  <si>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</si>
  <si>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</si>
  <si>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</si>
  <si>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</si>
  <si>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</si>
  <si>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</si>
  <si>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</si>
  <si>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</si>
  <si>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</si>
  <si>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</si>
  <si>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</si>
  <si>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</si>
  <si>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</si>
  <si>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</si>
  <si>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</si>
  <si>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</si>
  <si>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</si>
  <si>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</si>
  <si>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</si>
  <si>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</si>
  <si>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</si>
  <si>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</si>
  <si>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</si>
  <si>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</si>
  <si>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</si>
  <si>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</si>
  <si>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</si>
  <si>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</si>
  <si>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</si>
  <si>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</si>
  <si>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</si>
  <si>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</si>
  <si>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</si>
  <si>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</si>
  <si>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</si>
  <si>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</si>
  <si>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</si>
  <si>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</si>
  <si>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</si>
  <si>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</si>
  <si>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</si>
  <si>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</si>
  <si>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</si>
  <si>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</si>
  <si>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</si>
  <si>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</si>
  <si>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</si>
  <si>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</si>
  <si>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</si>
  <si>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</si>
  <si>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</si>
  <si>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</si>
  <si>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</si>
  <si>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</si>
  <si>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</si>
  <si>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</si>
  <si>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</si>
  <si>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</si>
  <si>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</si>
  <si>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</si>
  <si>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</si>
  <si>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</si>
  <si>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</si>
  <si>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</si>
  <si>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</si>
  <si>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</si>
  <si>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</si>
  <si>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</si>
  <si>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</si>
  <si>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</si>
  <si>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</si>
  <si>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</si>
  <si>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</si>
  <si>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</si>
  <si>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</si>
  <si>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</si>
  <si>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</si>
  <si>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</si>
  <si>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</si>
  <si>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</si>
  <si>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</si>
  <si>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</si>
  <si>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</si>
  <si>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</si>
  <si>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</si>
  <si>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</si>
  <si>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</si>
  <si>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</si>
  <si>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</si>
  <si>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</si>
  <si>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</si>
  <si>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</si>
  <si>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</si>
  <si>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</si>
  <si>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</si>
  <si>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</si>
  <si>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</si>
  <si>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</si>
  <si>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</si>
  <si>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</si>
  <si>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</si>
  <si>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</si>
  <si>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</si>
  <si>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</si>
  <si>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</si>
  <si>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</si>
  <si>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</si>
  <si>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</si>
  <si>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</si>
  <si>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</si>
  <si>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</si>
  <si>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</si>
  <si>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</si>
  <si>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</si>
  <si>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</si>
  <si>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</si>
  <si>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</si>
  <si>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</si>
  <si>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</si>
  <si>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</si>
  <si>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</si>
  <si>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</si>
  <si>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</si>
  <si>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</si>
  <si>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</si>
  <si>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</si>
  <si>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</si>
  <si>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</si>
  <si>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</si>
  <si>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</si>
  <si>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</si>
  <si>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</si>
  <si>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</si>
  <si>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</si>
  <si>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</si>
  <si>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</si>
  <si>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</si>
  <si>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</si>
  <si>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</si>
  <si>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</si>
  <si>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</si>
  <si>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</si>
  <si>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</si>
  <si>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</si>
  <si>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</si>
  <si>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</si>
  <si>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</si>
  <si>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</si>
  <si>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</si>
  <si>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</si>
  <si>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</si>
  <si>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</si>
  <si>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</si>
  <si>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</si>
  <si>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</si>
  <si>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</si>
  <si>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</si>
  <si>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</si>
  <si>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</si>
  <si>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</si>
  <si>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</si>
  <si>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</si>
  <si>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</si>
  <si>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</si>
  <si>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</si>
  <si>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</si>
  <si>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</si>
  <si>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</si>
  <si>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</si>
  <si>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</si>
  <si>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</si>
  <si>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</si>
  <si>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</si>
  <si>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</si>
  <si>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</si>
  <si>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</si>
  <si>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</si>
  <si>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</si>
  <si>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</si>
  <si>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</si>
  <si>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</si>
  <si>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</si>
  <si>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</si>
  <si>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</si>
  <si>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</si>
  <si>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</si>
  <si>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</si>
  <si>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</si>
  <si>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</si>
  <si>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</si>
  <si>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</si>
  <si>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</si>
  <si>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</si>
  <si>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</si>
  <si>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</si>
  <si>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</si>
  <si>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</si>
  <si>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</si>
  <si>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</si>
  <si>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</si>
  <si>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</si>
  <si>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</si>
  <si>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</si>
  <si>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</si>
  <si>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</si>
  <si>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</si>
  <si>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</si>
  <si>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</si>
  <si>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</si>
  <si>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</si>
  <si>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</si>
  <si>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</si>
  <si>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</si>
  <si>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</si>
  <si>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</si>
  <si>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</si>
  <si>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</si>
  <si>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</si>
  <si>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</si>
  <si>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</si>
  <si>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</si>
  <si>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</si>
  <si>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</si>
  <si>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</si>
  <si>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</si>
  <si>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</si>
  <si>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</si>
  <si>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</si>
  <si>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</si>
  <si>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</si>
  <si>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</si>
  <si>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</si>
  <si>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</si>
  <si>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</si>
  <si>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</si>
  <si>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</si>
  <si>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</si>
  <si>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</si>
  <si>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</si>
  <si>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</si>
  <si>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</si>
  <si>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</si>
  <si>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</si>
  <si>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</si>
  <si>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</si>
  <si>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</si>
  <si>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</si>
  <si>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</si>
  <si>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</si>
  <si>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</si>
  <si>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</si>
  <si>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</si>
  <si>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</si>
  <si>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</si>
  <si>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</si>
  <si>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</si>
  <si>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</si>
  <si>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</si>
  <si>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</si>
  <si>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</si>
  <si>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</si>
  <si>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</si>
  <si>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</si>
  <si>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</si>
  <si>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</si>
  <si>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</si>
  <si>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</si>
  <si>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</si>
  <si>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</si>
  <si>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</si>
  <si>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</si>
  <si>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</si>
  <si>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</si>
  <si>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</si>
  <si>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</si>
  <si>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</si>
  <si>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</si>
  <si>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</si>
  <si>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</si>
  <si>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</si>
  <si>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</si>
  <si>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</si>
  <si>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</si>
  <si>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</si>
  <si>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</si>
  <si>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</si>
  <si>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</si>
  <si>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</si>
  <si>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</si>
  <si>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</si>
  <si>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</si>
  <si>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</si>
  <si>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</si>
  <si>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</si>
  <si>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</si>
  <si>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</si>
  <si>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</si>
  <si>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</si>
  <si>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</si>
  <si>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</si>
  <si>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</si>
  <si>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</si>
  <si>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</si>
  <si>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</si>
  <si>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</si>
  <si>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</si>
  <si>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</si>
  <si>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</si>
  <si>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</si>
  <si>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</si>
  <si>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</si>
  <si>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</si>
  <si>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</si>
  <si>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</si>
  <si>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</si>
  <si>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</si>
  <si>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</si>
  <si>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</si>
  <si>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</si>
  <si>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</si>
  <si>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</si>
  <si>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</si>
  <si>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</si>
  <si>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</si>
  <si>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</si>
  <si>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</si>
  <si>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</si>
  <si>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</si>
  <si>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</si>
  <si>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</si>
  <si>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</si>
  <si>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</si>
  <si>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</si>
  <si>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</si>
  <si>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</si>
  <si>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</si>
  <si>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</si>
  <si>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</si>
  <si>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</si>
  <si>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</si>
  <si>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</si>
  <si>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</si>
  <si>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</si>
  <si>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</si>
  <si>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</si>
  <si>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</si>
  <si>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</si>
  <si>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</si>
  <si>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</si>
  <si>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</si>
  <si>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</si>
  <si>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</si>
  <si>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</si>
  <si>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</si>
  <si>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</si>
  <si>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</si>
  <si>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</si>
  <si>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</si>
  <si>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</si>
  <si>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</si>
  <si>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</si>
  <si>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</si>
  <si>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</si>
  <si>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</si>
  <si>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</si>
  <si>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</si>
  <si>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</si>
  <si>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</si>
  <si>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</si>
  <si>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</si>
  <si>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</si>
  <si>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</si>
  <si>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</si>
  <si>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</si>
  <si>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</si>
  <si>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</si>
  <si>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</si>
  <si>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</si>
  <si>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</si>
  <si>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</si>
  <si>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</si>
  <si>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</si>
  <si>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</si>
  <si>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</si>
  <si>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</si>
  <si>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</si>
  <si>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</si>
  <si>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</si>
  <si>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</si>
  <si>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</si>
  <si>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</si>
  <si>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</si>
  <si>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</si>
  <si>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</si>
  <si>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</si>
  <si>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</si>
  <si>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</si>
  <si>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</si>
  <si>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</si>
  <si>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</si>
  <si>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</si>
  <si>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</si>
  <si>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</si>
  <si>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</si>
  <si>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</si>
  <si>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</si>
  <si>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</si>
  <si>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</si>
  <si>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</si>
  <si>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</si>
  <si>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</si>
  <si>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</si>
  <si>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</si>
  <si>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</si>
  <si>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</si>
  <si>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</si>
  <si>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</si>
  <si>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</si>
  <si>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</si>
  <si>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</si>
  <si>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</si>
  <si>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</si>
  <si>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</si>
  <si>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</si>
  <si>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</si>
  <si>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</si>
  <si>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</si>
  <si>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</si>
  <si>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</si>
  <si>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</si>
  <si>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</si>
  <si>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</si>
  <si>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</si>
  <si>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</si>
  <si>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</si>
  <si>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</si>
  <si>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</si>
  <si>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</si>
  <si>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</si>
  <si>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</si>
  <si>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</si>
  <si>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</si>
  <si>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</si>
  <si>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</si>
  <si>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</si>
  <si>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</si>
  <si>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</si>
  <si>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</si>
  <si>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</si>
  <si>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</si>
  <si>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</si>
  <si>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</si>
  <si>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</si>
  <si>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</si>
  <si>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</si>
  <si>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</si>
  <si>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</si>
  <si>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</si>
  <si>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</si>
  <si>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</si>
  <si>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</si>
  <si>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</si>
  <si>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</si>
  <si>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</si>
  <si>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</si>
  <si>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</si>
  <si>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</si>
  <si>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</si>
  <si>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</si>
  <si>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</si>
  <si>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</si>
  <si>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</si>
  <si>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</si>
  <si>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</si>
  <si>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</si>
  <si>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</si>
  <si>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</si>
  <si>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</si>
  <si>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</si>
  <si>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</si>
  <si>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</si>
  <si>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</si>
  <si>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</si>
  <si>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</si>
  <si>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</si>
  <si>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</si>
  <si>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</si>
  <si>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</si>
  <si>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</si>
  <si>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</si>
  <si>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</si>
  <si>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</si>
  <si>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</si>
  <si>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</si>
  <si>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</si>
  <si>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</si>
  <si>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</si>
  <si>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</si>
  <si>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</si>
  <si>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</si>
  <si>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</si>
  <si>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</si>
  <si>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</si>
  <si>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</si>
  <si>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</si>
  <si>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</si>
  <si>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</si>
  <si>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</si>
  <si>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</si>
  <si>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</si>
  <si>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</si>
  <si>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</si>
  <si>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</si>
  <si>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</si>
  <si>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</si>
  <si>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</si>
  <si>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</si>
  <si>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</si>
  <si>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</si>
  <si>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</si>
  <si>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</si>
  <si>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</si>
  <si>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</si>
  <si>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</si>
  <si>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</si>
  <si>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</si>
  <si>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</si>
  <si>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</si>
  <si>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</si>
  <si>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</si>
  <si>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</si>
  <si>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</si>
  <si>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</si>
  <si>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</si>
  <si>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</si>
  <si>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</si>
  <si>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</si>
  <si>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</si>
  <si>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</si>
  <si>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</si>
  <si>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</si>
  <si>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</si>
  <si>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</si>
  <si>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</si>
  <si>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</si>
  <si>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</si>
  <si>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</si>
  <si>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</si>
  <si>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</si>
  <si>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</si>
  <si>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</si>
  <si>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</si>
  <si>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</si>
  <si>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</si>
  <si>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</si>
  <si>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</si>
  <si>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</si>
  <si>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</si>
  <si>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</si>
  <si>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</si>
  <si>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</si>
  <si>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</si>
  <si>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</si>
  <si>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</si>
  <si>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</si>
  <si>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</si>
  <si>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</si>
  <si>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</si>
  <si>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</si>
  <si>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</si>
  <si>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</si>
  <si>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</si>
  <si>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</si>
  <si>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</si>
  <si>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</si>
  <si>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</si>
  <si>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</si>
  <si>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</si>
  <si>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</si>
  <si>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</si>
  <si>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</si>
  <si>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</si>
  <si>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</si>
  <si>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</si>
  <si>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</si>
  <si>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</si>
  <si>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</si>
  <si>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</si>
  <si>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</si>
  <si>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</si>
  <si>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</si>
  <si>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</si>
  <si>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</si>
  <si>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</si>
  <si>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</si>
  <si>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</si>
  <si>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</si>
  <si>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</si>
  <si>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</si>
  <si>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</si>
  <si>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</si>
  <si>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</si>
  <si>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</si>
  <si>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</si>
  <si>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</si>
  <si>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</si>
  <si>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</si>
  <si>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</si>
  <si>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</si>
  <si>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</si>
  <si>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</si>
  <si>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</si>
  <si>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</si>
  <si>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</si>
  <si>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</si>
  <si>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</si>
  <si>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</si>
  <si>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</si>
  <si>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</si>
  <si>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</si>
  <si>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</si>
  <si>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</si>
  <si>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</si>
  <si>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</si>
  <si>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</si>
  <si>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</si>
  <si>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</si>
  <si>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</si>
  <si>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</si>
  <si>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</si>
  <si>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</si>
  <si>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</si>
  <si>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</si>
  <si>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</si>
  <si>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</si>
  <si>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</si>
  <si>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</si>
  <si>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</si>
  <si>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</si>
  <si>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</si>
  <si>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</si>
  <si>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</si>
  <si>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</si>
  <si>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</si>
  <si>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</si>
  <si>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</si>
  <si>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</si>
  <si>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</si>
  <si>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</si>
  <si>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</si>
  <si>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</si>
  <si>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</si>
  <si>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</si>
  <si>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</si>
  <si>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</si>
  <si>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</si>
  <si>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</si>
  <si>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</si>
  <si>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</si>
  <si>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</si>
  <si>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</si>
  <si>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</si>
  <si>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</si>
  <si>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</si>
  <si>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</si>
  <si>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</si>
  <si>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</si>
  <si>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</si>
  <si>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</si>
  <si>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</si>
  <si>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</si>
  <si>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</si>
  <si>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</si>
  <si>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</si>
  <si>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</si>
  <si>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</si>
  <si>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</si>
  <si>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</si>
  <si>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</si>
  <si>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</si>
  <si>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</si>
  <si>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</si>
  <si>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</si>
  <si>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</si>
  <si>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</si>
  <si>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</si>
  <si>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</si>
  <si>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</si>
  <si>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</si>
  <si>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</si>
  <si>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</si>
  <si>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</si>
  <si>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</si>
  <si>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</si>
  <si>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</si>
  <si>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</si>
  <si>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</si>
  <si>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</si>
  <si>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</si>
  <si>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</si>
  <si>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</si>
  <si>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</si>
  <si>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</si>
  <si>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</si>
  <si>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</si>
  <si>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</si>
  <si>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</si>
  <si>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</si>
  <si>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</si>
  <si>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</si>
  <si>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</si>
  <si>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</si>
  <si>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</si>
  <si>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</si>
  <si>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</si>
  <si>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</si>
  <si>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</si>
  <si>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</si>
  <si>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</si>
  <si>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</si>
  <si>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</si>
  <si>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</si>
  <si>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</si>
  <si>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</si>
  <si>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</si>
  <si>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</si>
  <si>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</si>
  <si>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</si>
  <si>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</si>
  <si>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</si>
  <si>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</si>
  <si>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</si>
  <si>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</si>
  <si>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</si>
  <si>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</si>
  <si>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</si>
  <si>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</si>
  <si>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</si>
  <si>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</si>
  <si>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</si>
  <si>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</si>
  <si>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</si>
  <si>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</si>
  <si>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</si>
  <si>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</si>
  <si>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</si>
  <si>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</si>
  <si>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</si>
  <si>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</si>
  <si>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</si>
  <si>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</si>
  <si>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</si>
  <si>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</si>
  <si>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</si>
  <si>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</si>
  <si>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</si>
  <si>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</si>
  <si>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</si>
  <si>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</si>
  <si>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</si>
  <si>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</si>
  <si>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</si>
  <si>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</si>
  <si>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</si>
  <si>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</si>
  <si>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</si>
  <si>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</si>
  <si>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</si>
  <si>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</si>
  <si>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</si>
  <si>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</si>
  <si>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</si>
  <si>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</si>
  <si>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</si>
  <si>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</si>
  <si>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</si>
  <si>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</si>
  <si>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</si>
  <si>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</si>
  <si>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</si>
  <si>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</si>
  <si>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</si>
  <si>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</si>
  <si>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</si>
  <si>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</si>
  <si>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</si>
  <si>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</si>
  <si>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</si>
  <si>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</si>
  <si>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</si>
  <si>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</si>
  <si>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</si>
  <si>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</si>
  <si>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</si>
  <si>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</si>
  <si>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</si>
  <si>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</si>
  <si>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</si>
  <si>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</si>
  <si>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</si>
  <si>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</si>
  <si>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</si>
  <si>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</si>
  <si>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</si>
  <si>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</si>
  <si>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</si>
  <si>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</si>
  <si>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</si>
  <si>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</si>
  <si>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</si>
  <si>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</si>
  <si>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</si>
  <si>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</si>
  <si>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</si>
  <si>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</si>
  <si>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</si>
  <si>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</si>
  <si>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</si>
  <si>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</si>
  <si>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</si>
  <si>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</si>
  <si>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</si>
  <si>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</si>
  <si>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</si>
  <si>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</si>
  <si>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</si>
  <si>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</si>
  <si>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</si>
  <si>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</si>
  <si>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</si>
  <si>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</si>
  <si>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</si>
  <si>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</si>
  <si>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</si>
  <si>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</si>
  <si>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</si>
  <si>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</si>
  <si>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</si>
  <si>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</si>
  <si>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</si>
  <si>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</si>
  <si>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</si>
  <si>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</si>
  <si>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</si>
  <si>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</si>
  <si>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</si>
  <si>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</si>
  <si>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</si>
  <si>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</si>
  <si>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</si>
  <si>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</si>
  <si>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</si>
  <si>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</si>
  <si>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</si>
  <si>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</si>
  <si>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</si>
  <si>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</si>
  <si>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</si>
  <si>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</si>
  <si>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</si>
  <si>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</si>
  <si>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</si>
  <si>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</si>
  <si>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</si>
  <si>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</si>
  <si>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</si>
  <si>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</si>
  <si>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</si>
  <si>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</si>
  <si>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</si>
  <si>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</si>
  <si>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</si>
  <si>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</si>
  <si>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</si>
  <si>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</si>
  <si>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</si>
  <si>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</si>
  <si>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</si>
  <si>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</si>
  <si>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</si>
  <si>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</si>
  <si>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</si>
  <si>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</si>
  <si>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</si>
  <si>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</si>
  <si>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</si>
  <si>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</si>
  <si>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</si>
  <si>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</si>
  <si>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</si>
  <si>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</si>
  <si>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</si>
  <si>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</si>
  <si>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</si>
  <si>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</si>
  <si>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</si>
  <si>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</si>
  <si>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</si>
  <si>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</si>
  <si>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</si>
  <si>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</si>
  <si>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</si>
  <si>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</si>
  <si>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</si>
  <si>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</si>
  <si>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</si>
  <si>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</si>
  <si>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</si>
  <si>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</si>
  <si>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</si>
  <si>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</si>
  <si>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</si>
  <si>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</si>
  <si>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</si>
  <si>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</si>
  <si>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</si>
  <si>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</si>
  <si>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</si>
  <si>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</si>
  <si>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</si>
  <si>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</si>
  <si>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</si>
  <si>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</si>
  <si>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</si>
  <si>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</si>
  <si>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</si>
  <si>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</si>
  <si>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</si>
  <si>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</si>
  <si>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</si>
  <si>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</si>
  <si>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</si>
  <si>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</si>
  <si>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</si>
  <si>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</si>
  <si>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</si>
  <si>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</si>
  <si>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</si>
  <si>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</si>
  <si>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</si>
  <si>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</si>
  <si>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</si>
  <si>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</si>
  <si>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</si>
  <si>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</si>
  <si>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</si>
  <si>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</si>
  <si>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</si>
  <si>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</si>
  <si>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</si>
  <si>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</si>
  <si>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</si>
  <si>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</si>
  <si>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</si>
  <si>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</si>
  <si>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</si>
  <si>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</si>
  <si>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</si>
  <si>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</si>
  <si>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</si>
  <si>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</si>
  <si>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</si>
  <si>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</si>
  <si>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</si>
  <si>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</si>
  <si>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</si>
  <si>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</si>
  <si>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</si>
  <si>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</si>
  <si>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</si>
  <si>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</si>
  <si>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</si>
  <si>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</si>
  <si>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</si>
  <si>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</si>
  <si>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</si>
  <si>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</si>
  <si>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</si>
  <si>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</si>
  <si>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</si>
  <si>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</si>
  <si>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</si>
  <si>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</si>
  <si>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</si>
  <si>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</si>
  <si>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</si>
  <si>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</si>
  <si>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</si>
  <si>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</si>
  <si>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</si>
  <si>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</si>
  <si>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</si>
  <si>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</si>
  <si>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</si>
  <si>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</si>
  <si>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</si>
  <si>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</si>
  <si>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</si>
  <si>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</si>
  <si>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</si>
  <si>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</si>
  <si>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</si>
  <si>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</si>
  <si>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</si>
  <si>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</si>
  <si>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</si>
  <si>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</si>
  <si>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</si>
  <si>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</si>
  <si>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</si>
  <si>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</si>
  <si>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</si>
  <si>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</si>
  <si>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</si>
  <si>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</si>
  <si>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</si>
  <si>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</si>
  <si>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</si>
  <si>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</si>
  <si>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</si>
  <si>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</si>
  <si>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</si>
  <si>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</si>
  <si>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</si>
  <si>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</si>
  <si>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</si>
  <si>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</si>
  <si>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</si>
  <si>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</si>
  <si>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</si>
  <si>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</si>
  <si>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</si>
  <si>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</si>
  <si>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</si>
  <si>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</si>
  <si>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</si>
  <si>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</si>
  <si>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</si>
  <si>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</si>
  <si>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</si>
  <si>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</si>
  <si>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</si>
  <si>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</si>
  <si>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</si>
  <si>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</si>
  <si>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</si>
  <si>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</si>
  <si>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</si>
  <si>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</si>
  <si>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</si>
  <si>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</si>
  <si>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</si>
  <si>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</si>
  <si>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</si>
  <si>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</si>
  <si>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</si>
  <si>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</si>
  <si>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</si>
  <si>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</si>
  <si>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</si>
  <si>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</si>
  <si>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</si>
  <si>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</si>
  <si>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</si>
  <si>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</si>
  <si>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</si>
  <si>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</si>
  <si>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</si>
  <si>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</si>
  <si>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</si>
  <si>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</si>
  <si>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</si>
  <si>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</si>
  <si>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</si>
  <si>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</si>
  <si>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</si>
  <si>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</si>
  <si>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</si>
  <si>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</si>
  <si>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</si>
  <si>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</si>
  <si>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</si>
  <si>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</si>
  <si>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</si>
  <si>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</si>
  <si>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</si>
  <si>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</si>
  <si>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</si>
  <si>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</si>
  <si>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</si>
  <si>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</si>
  <si>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</si>
  <si>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</si>
  <si>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</si>
  <si>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</si>
  <si>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</si>
  <si>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</si>
  <si>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</si>
  <si>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</si>
  <si>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</si>
  <si>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</si>
  <si>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</si>
  <si>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</si>
  <si>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</si>
  <si>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</si>
  <si>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</si>
  <si>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</si>
  <si>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</si>
  <si>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</si>
  <si>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</si>
  <si>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</si>
  <si>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</si>
  <si>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</si>
  <si>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</si>
  <si>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</si>
  <si>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</si>
  <si>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</si>
  <si>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</si>
  <si>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</si>
  <si>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</si>
  <si>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</si>
  <si>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</si>
  <si>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</si>
  <si>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</si>
  <si>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</si>
  <si>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</si>
  <si>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</si>
  <si>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</si>
  <si>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</si>
  <si>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</si>
  <si>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</si>
  <si>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</si>
  <si>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</si>
  <si>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</si>
  <si>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</si>
  <si>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</si>
  <si>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</si>
  <si>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</si>
  <si>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</si>
  <si>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</si>
  <si>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</si>
  <si>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</si>
  <si>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</si>
  <si>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</si>
  <si>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</si>
  <si>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</si>
  <si>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</si>
  <si>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</si>
  <si>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</si>
  <si>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</si>
  <si>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</si>
  <si>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</si>
  <si>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</si>
  <si>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</si>
  <si>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</si>
  <si>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</si>
  <si>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</si>
  <si>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</si>
  <si>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</si>
  <si>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</si>
  <si>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</si>
  <si>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</si>
  <si>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</si>
  <si>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</si>
  <si>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</si>
  <si>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</si>
  <si>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</si>
  <si>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</si>
  <si>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</si>
  <si>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</si>
  <si>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</si>
  <si>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</si>
  <si>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</si>
  <si>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</si>
  <si>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</si>
  <si>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</si>
  <si>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</si>
  <si>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</si>
  <si>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</si>
  <si>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</si>
  <si>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</si>
  <si>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</si>
  <si>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</si>
  <si>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</si>
  <si>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</si>
  <si>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</si>
  <si>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</si>
  <si>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</si>
  <si>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</si>
  <si>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</si>
  <si>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</si>
  <si>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</si>
  <si>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</si>
  <si>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</si>
  <si>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</si>
  <si>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</si>
  <si>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</si>
  <si>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</si>
  <si>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</si>
  <si>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</si>
  <si>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</si>
  <si>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</si>
  <si>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</si>
  <si>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</si>
  <si>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</si>
  <si>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</si>
  <si>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</si>
  <si>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</si>
  <si>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</si>
  <si>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</si>
  <si>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</si>
  <si>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</si>
  <si>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</si>
  <si>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</si>
  <si>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</si>
  <si>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</si>
  <si>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</si>
  <si>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</si>
  <si>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</si>
  <si>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</si>
  <si>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</si>
  <si>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</si>
  <si>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</si>
  <si>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</si>
  <si>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</si>
  <si>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</si>
  <si>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</si>
  <si>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</si>
  <si>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</si>
  <si>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</si>
  <si>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</si>
  <si>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</si>
  <si>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</si>
  <si>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</si>
  <si>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</si>
  <si>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</si>
  <si>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</si>
  <si>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</si>
  <si>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</si>
  <si>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</si>
  <si>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</si>
  <si>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</si>
  <si>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</si>
  <si>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</si>
  <si>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</si>
  <si>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</si>
  <si>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</si>
  <si>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</si>
  <si>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</si>
  <si>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</si>
  <si>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</si>
  <si>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</si>
  <si>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</si>
  <si>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</si>
  <si>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</si>
  <si>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</si>
  <si>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</si>
  <si>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</si>
  <si>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</si>
  <si>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</si>
  <si>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</si>
  <si>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</si>
  <si>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</si>
  <si>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</si>
  <si>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</si>
  <si>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</si>
  <si>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</si>
  <si>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</si>
  <si>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</si>
  <si>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</si>
  <si>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</si>
  <si>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</si>
  <si>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</si>
  <si>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</si>
  <si>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</si>
  <si>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</si>
  <si>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</si>
  <si>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</si>
  <si>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</si>
  <si>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</si>
  <si>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</si>
  <si>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</si>
  <si>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</si>
  <si>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</si>
  <si>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</si>
  <si>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</si>
  <si>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</si>
  <si>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</si>
  <si>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</si>
  <si>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</si>
  <si>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</si>
  <si>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</si>
  <si>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</si>
  <si>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</si>
  <si>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</si>
  <si>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</si>
  <si>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</si>
  <si>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</si>
  <si>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</si>
  <si>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</si>
  <si>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</si>
  <si>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</si>
  <si>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</si>
  <si>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</si>
  <si>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</si>
  <si>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</si>
  <si>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</si>
  <si>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</si>
  <si>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</si>
  <si>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</si>
  <si>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</si>
  <si>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</si>
  <si>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</si>
  <si>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</si>
  <si>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</si>
  <si>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</si>
  <si>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</si>
  <si>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</si>
  <si>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</si>
  <si>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</si>
  <si>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</si>
  <si>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</si>
  <si>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</si>
  <si>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</si>
  <si>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</si>
  <si>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</si>
  <si>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</si>
  <si>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</si>
  <si>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</si>
  <si>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</si>
  <si>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</si>
  <si>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</si>
  <si>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</si>
  <si>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</si>
  <si>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</si>
  <si>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</si>
  <si>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</si>
  <si>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</si>
  <si>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</si>
  <si>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</si>
  <si>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</si>
  <si>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</si>
  <si>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</si>
  <si>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</si>
  <si>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</si>
  <si>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</si>
  <si>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</si>
  <si>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</si>
  <si>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</si>
  <si>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</si>
  <si>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</si>
  <si>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</si>
  <si>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</si>
  <si>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</si>
  <si>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</si>
  <si>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</si>
  <si>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</si>
  <si>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</si>
  <si>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</si>
  <si>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</si>
  <si>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</si>
  <si>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</si>
  <si>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</si>
  <si>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</si>
  <si>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</si>
  <si>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</si>
  <si>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</si>
  <si>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</si>
  <si>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</si>
  <si>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</si>
  <si>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</si>
  <si>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</si>
  <si>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</si>
  <si>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</si>
  <si>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</si>
  <si>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</si>
  <si>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</si>
  <si>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</si>
  <si>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</si>
  <si>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</si>
  <si>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</si>
  <si>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</si>
  <si>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</si>
  <si>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</si>
  <si>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</si>
  <si>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</si>
  <si>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</si>
  <si>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</si>
  <si>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</si>
  <si>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</si>
  <si>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</si>
  <si>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</si>
  <si>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</si>
  <si>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</si>
  <si>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</si>
  <si>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</si>
  <si>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</si>
  <si>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</si>
  <si>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</si>
  <si>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</si>
  <si>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</si>
  <si>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</si>
  <si>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</si>
  <si>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</si>
  <si>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</si>
  <si>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</si>
  <si>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</si>
  <si>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</si>
  <si>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</si>
  <si>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</si>
  <si>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</si>
  <si>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</si>
  <si>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</si>
  <si>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</si>
  <si>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</si>
  <si>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</si>
  <si>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</si>
  <si>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</si>
  <si>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</si>
  <si>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</si>
  <si>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</si>
  <si>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</si>
  <si>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</si>
  <si>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</si>
  <si>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</si>
  <si>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</si>
  <si>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</si>
  <si>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</si>
  <si>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</si>
  <si>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</si>
  <si>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</si>
  <si>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</si>
  <si>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</si>
  <si>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</si>
  <si>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</si>
  <si>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</si>
  <si>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</si>
  <si>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</si>
  <si>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</si>
  <si>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</si>
  <si>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</si>
  <si>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</si>
  <si>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</si>
  <si>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</si>
  <si>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</si>
  <si>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</si>
  <si>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</si>
  <si>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</si>
  <si>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</si>
  <si>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</si>
  <si>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</si>
  <si>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</si>
  <si>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</si>
  <si>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</si>
  <si>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</si>
  <si>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</si>
  <si>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</si>
  <si>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</si>
  <si>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</si>
  <si>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</si>
  <si>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</si>
  <si>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</si>
  <si>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</si>
  <si>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</si>
  <si>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</si>
  <si>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</si>
  <si>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</si>
  <si>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</si>
  <si>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</si>
  <si>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</si>
  <si>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</si>
  <si>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</si>
  <si>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</si>
  <si>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</si>
  <si>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</si>
  <si>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</si>
  <si>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</si>
  <si>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</si>
  <si>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</si>
  <si>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</si>
  <si>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</si>
  <si>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</si>
  <si>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</si>
  <si>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</si>
  <si>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</si>
  <si>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</si>
  <si>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</si>
  <si>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</si>
  <si>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</si>
  <si>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</si>
  <si>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</si>
  <si>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</si>
  <si>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</si>
  <si>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</si>
  <si>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</si>
  <si>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</si>
  <si>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</si>
  <si>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</si>
  <si>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</si>
  <si>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</si>
  <si>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</si>
  <si>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</si>
  <si>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</si>
  <si>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</si>
  <si>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</si>
  <si>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</si>
  <si>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</si>
  <si>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</si>
  <si>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</si>
  <si>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</si>
  <si>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</si>
  <si>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</si>
  <si>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</si>
  <si>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</si>
  <si>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</si>
  <si>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</si>
  <si>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</si>
  <si>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</si>
  <si>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</si>
  <si>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</si>
  <si>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</si>
  <si>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</si>
  <si>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</si>
  <si>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</si>
  <si>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</si>
  <si>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</si>
  <si>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</si>
  <si>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</si>
  <si>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</si>
  <si>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</si>
  <si>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</si>
  <si>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</si>
  <si>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</si>
  <si>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</si>
  <si>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</si>
  <si>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</si>
  <si>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</si>
  <si>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</si>
  <si>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</si>
  <si>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</si>
  <si>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</si>
  <si>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</si>
  <si>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</si>
  <si>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</si>
  <si>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</si>
  <si>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</si>
  <si>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</si>
  <si>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</si>
  <si>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</si>
  <si>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</si>
  <si>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</si>
  <si>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</si>
  <si>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</si>
  <si>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</si>
  <si>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</si>
  <si>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</si>
  <si>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</si>
  <si>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</si>
  <si>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</si>
  <si>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</si>
  <si>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</si>
  <si>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</si>
  <si>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</si>
  <si>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</si>
  <si>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</si>
  <si>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</si>
  <si>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</si>
  <si>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</si>
  <si>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</si>
  <si>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</si>
  <si>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</si>
  <si>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</si>
  <si>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</si>
  <si>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</si>
  <si>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</si>
  <si>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</si>
  <si>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</si>
  <si>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</si>
  <si>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</si>
  <si>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</si>
  <si>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</si>
  <si>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</si>
  <si>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</si>
  <si>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</si>
  <si>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</si>
  <si>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</si>
  <si>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</si>
  <si>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</si>
  <si>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</si>
  <si>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</si>
  <si>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</si>
  <si>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</si>
  <si>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</si>
  <si>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</si>
  <si>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</si>
  <si>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</si>
  <si>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</si>
  <si>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</si>
  <si>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</si>
  <si>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</si>
  <si>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</si>
  <si>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</si>
  <si>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</si>
  <si>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</si>
  <si>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</si>
  <si>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</si>
  <si>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</si>
  <si>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</si>
  <si>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</si>
  <si>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</si>
  <si>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</si>
  <si>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</si>
  <si>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</si>
  <si>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</si>
  <si>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</si>
  <si>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</si>
  <si>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</si>
  <si>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</si>
  <si>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</si>
  <si>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</si>
  <si>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</si>
  <si>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</si>
  <si>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</si>
  <si>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</si>
  <si>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</si>
  <si>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</si>
  <si>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</si>
  <si>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</si>
  <si>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</si>
  <si>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</si>
  <si>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</si>
  <si>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</si>
  <si>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</si>
  <si>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</si>
  <si>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</si>
  <si>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</si>
  <si>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</si>
  <si>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</si>
  <si>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</si>
  <si>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</si>
  <si>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</si>
  <si>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</si>
  <si>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</si>
  <si>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</si>
  <si>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</si>
  <si>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</si>
  <si>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</si>
  <si>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</si>
  <si>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</si>
  <si>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</si>
  <si>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</si>
  <si>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</si>
  <si>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</si>
  <si>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</si>
  <si>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</si>
  <si>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</si>
  <si>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</si>
  <si>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</si>
  <si>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</si>
  <si>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</si>
  <si>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</si>
  <si>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</si>
  <si>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</si>
  <si>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</si>
  <si>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</si>
  <si>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</si>
  <si>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</si>
  <si>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</si>
  <si>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</si>
  <si>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</si>
  <si>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</si>
  <si>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</si>
  <si>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</si>
  <si>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</si>
  <si>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</si>
  <si>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</si>
  <si>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</si>
  <si>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</si>
  <si>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</si>
  <si>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</si>
  <si>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</si>
  <si>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</si>
  <si>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</si>
  <si>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</si>
  <si>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</si>
  <si>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</si>
  <si>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</si>
  <si>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</si>
  <si>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</si>
  <si>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</si>
  <si>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</si>
  <si>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</si>
  <si>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</si>
  <si>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</si>
  <si>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</si>
  <si>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</si>
  <si>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</si>
  <si>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</si>
  <si>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</si>
  <si>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</si>
  <si>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</si>
  <si>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</si>
  <si>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</si>
  <si>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</si>
  <si>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</si>
  <si>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</si>
  <si>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</si>
  <si>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</si>
  <si>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</si>
  <si>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</si>
  <si>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</si>
  <si>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</si>
  <si>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</si>
  <si>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</si>
  <si>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</si>
  <si>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</si>
  <si>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</si>
  <si>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</si>
  <si>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</si>
  <si>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</si>
  <si>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</si>
  <si>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</si>
  <si>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</si>
  <si>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</si>
  <si>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</si>
  <si>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</si>
  <si>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</si>
  <si>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</si>
  <si>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</si>
  <si>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</si>
  <si>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</si>
  <si>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</si>
  <si>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</si>
  <si>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</si>
  <si>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</si>
  <si>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</si>
  <si>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</si>
  <si>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</si>
  <si>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</si>
  <si>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</si>
  <si>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</si>
  <si>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</si>
  <si>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</si>
  <si>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</si>
  <si>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</si>
  <si>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</si>
  <si>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</si>
  <si>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</si>
  <si>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</si>
  <si>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</si>
  <si>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</si>
  <si>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</si>
  <si>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</si>
  <si>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</si>
  <si>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</si>
  <si>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</si>
  <si>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</si>
  <si>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</si>
  <si>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</si>
  <si>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</si>
  <si>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</si>
  <si>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</si>
  <si>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</si>
  <si>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</si>
  <si>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</si>
  <si>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</si>
  <si>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</si>
  <si>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</si>
  <si>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</si>
  <si>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</si>
  <si>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</si>
  <si>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</si>
  <si>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</si>
  <si>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</si>
  <si>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</si>
  <si>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</si>
  <si>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</si>
  <si>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</si>
  <si>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</si>
  <si>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</si>
  <si>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</si>
  <si>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</si>
  <si>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</si>
  <si>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</si>
  <si>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</si>
  <si>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</si>
  <si>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</si>
  <si>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</si>
  <si>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</si>
  <si>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</si>
  <si>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</si>
  <si>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</si>
  <si>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</si>
  <si>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</si>
  <si>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</si>
  <si>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</si>
  <si>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</si>
  <si>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</si>
  <si>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</si>
  <si>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</si>
  <si>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</si>
  <si>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</si>
  <si>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</si>
  <si>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</si>
  <si>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</si>
  <si>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</si>
  <si>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</si>
  <si>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</si>
  <si>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</si>
  <si>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</si>
  <si>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</si>
  <si>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</si>
  <si>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</si>
  <si>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</si>
  <si>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</si>
  <si>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</si>
  <si>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</si>
  <si>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</si>
  <si>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</si>
  <si>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</si>
  <si>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</si>
  <si>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</si>
  <si>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</si>
  <si>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</si>
  <si>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</si>
  <si>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</si>
  <si>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</si>
  <si>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</si>
  <si>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</si>
  <si>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</si>
  <si>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</si>
  <si>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</si>
  <si>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</si>
  <si>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</si>
  <si>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</si>
  <si>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</si>
  <si>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</si>
  <si>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</si>
  <si>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</si>
  <si>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</si>
  <si>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</si>
  <si>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</si>
  <si>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</si>
  <si>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</si>
  <si>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</si>
  <si>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</si>
  <si>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</si>
  <si>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</si>
  <si>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</si>
  <si>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</si>
  <si>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</si>
  <si>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</si>
  <si>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</si>
  <si>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</si>
  <si>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</si>
  <si>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</si>
  <si>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</si>
  <si>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</si>
  <si>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</si>
  <si>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</si>
  <si>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</si>
  <si>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</si>
  <si>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</si>
  <si>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</si>
  <si>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</si>
  <si>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</si>
  <si>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</si>
  <si>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</si>
  <si>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</si>
  <si>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</si>
  <si>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</si>
  <si>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</si>
  <si>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</si>
  <si>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</si>
  <si>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</si>
  <si>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</si>
  <si>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</si>
  <si>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</si>
  <si>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</si>
  <si>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</si>
  <si>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</si>
  <si>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</si>
  <si>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</si>
  <si>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</si>
  <si>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</si>
  <si>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</si>
  <si>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</si>
  <si>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</si>
  <si>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</si>
  <si>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</si>
  <si>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</si>
  <si>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</si>
  <si>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</si>
  <si>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</si>
  <si>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</si>
  <si>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</si>
  <si>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</si>
  <si>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</si>
  <si>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</si>
  <si>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</si>
  <si>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</si>
  <si>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</si>
  <si>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</si>
  <si>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</si>
  <si>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</si>
  <si>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</si>
  <si>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</si>
  <si>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</si>
  <si>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</si>
  <si>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</si>
  <si>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</si>
  <si>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</si>
  <si>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</si>
  <si>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</si>
  <si>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</si>
  <si>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</si>
  <si>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</si>
  <si>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</si>
  <si>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</si>
  <si>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</si>
  <si>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</si>
  <si>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</si>
  <si>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</si>
  <si>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</si>
  <si>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</si>
  <si>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</si>
  <si>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</si>
  <si>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</si>
  <si>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</si>
  <si>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</si>
  <si>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</si>
  <si>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</si>
  <si>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</si>
  <si>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</si>
  <si>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</si>
  <si>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</si>
  <si>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</si>
  <si>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</si>
  <si>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</si>
  <si>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</si>
  <si>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</si>
  <si>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</si>
  <si>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</si>
  <si>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</si>
  <si>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</si>
  <si>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</si>
  <si>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</si>
  <si>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</si>
  <si>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</si>
  <si>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</si>
  <si>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</si>
  <si>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</si>
  <si>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</si>
  <si>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</si>
  <si>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</si>
  <si>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</si>
  <si>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</si>
  <si>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</si>
  <si>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</si>
  <si>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</si>
  <si>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</si>
  <si>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</si>
  <si>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</si>
  <si>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</si>
  <si>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</si>
  <si>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</si>
  <si>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</si>
  <si>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</si>
  <si>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</si>
  <si>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</si>
  <si>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</si>
  <si>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</si>
  <si>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</si>
  <si>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</si>
  <si>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</si>
  <si>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</si>
  <si>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</si>
  <si>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</si>
  <si>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</si>
  <si>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</si>
  <si>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</si>
  <si>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</si>
  <si>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</si>
  <si>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</si>
  <si>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</si>
  <si>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</si>
  <si>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</si>
  <si>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</si>
  <si>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</si>
  <si>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</si>
  <si>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</si>
  <si>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</si>
  <si>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</si>
  <si>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</si>
  <si>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</si>
  <si>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</si>
  <si>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</si>
  <si>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</si>
  <si>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</si>
  <si>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</si>
  <si>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</si>
  <si>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</si>
  <si>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</si>
  <si>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</si>
  <si>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</si>
  <si>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</si>
  <si>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</si>
  <si>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</si>
  <si>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</si>
  <si>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</si>
  <si>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</si>
  <si>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</si>
  <si>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</si>
  <si>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</si>
  <si>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</si>
  <si>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</si>
  <si>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</si>
  <si>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</si>
  <si>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</si>
  <si>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</si>
  <si>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</si>
  <si>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</si>
  <si>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</si>
  <si>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</si>
  <si>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</si>
  <si>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</si>
  <si>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</si>
  <si>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</si>
  <si>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</si>
  <si>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</si>
  <si>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</si>
  <si>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</si>
  <si>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</si>
  <si>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</si>
  <si>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</si>
  <si>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</si>
  <si>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</si>
  <si>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</si>
  <si>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</si>
  <si>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</si>
  <si>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</si>
  <si>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</si>
  <si>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</si>
  <si>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</si>
  <si>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</si>
  <si>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</si>
  <si>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</si>
  <si>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</si>
  <si>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</si>
  <si>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</si>
  <si>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</si>
  <si>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</si>
  <si>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</si>
  <si>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</si>
  <si>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</si>
  <si>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</si>
  <si>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</si>
  <si>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</si>
  <si>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</si>
  <si>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</si>
  <si>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</si>
  <si>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</si>
  <si>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</si>
  <si>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</si>
  <si>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</si>
  <si>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</si>
  <si>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</si>
  <si>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</si>
  <si>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</si>
  <si>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</si>
  <si>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</si>
  <si>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</si>
  <si>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</si>
  <si>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</si>
  <si>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</si>
  <si>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</si>
  <si>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</si>
  <si>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</si>
  <si>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</si>
  <si>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</si>
  <si>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</si>
  <si>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</si>
  <si>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</si>
  <si>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</si>
  <si>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</si>
  <si>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</si>
  <si>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</si>
  <si>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</si>
  <si>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</si>
  <si>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</si>
  <si>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</si>
  <si>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</si>
  <si>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</si>
  <si>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</si>
  <si>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</si>
  <si>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</si>
  <si>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</si>
  <si>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</si>
  <si>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</si>
  <si>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</si>
  <si>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</si>
  <si>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</si>
  <si>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</si>
  <si>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</si>
  <si>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</si>
  <si>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</si>
  <si>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</si>
  <si>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</si>
  <si>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</si>
  <si>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</si>
  <si>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</si>
  <si>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</si>
  <si>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</si>
  <si>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</si>
  <si>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</si>
  <si>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</si>
  <si>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</si>
  <si>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</si>
  <si>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</si>
  <si>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</si>
  <si>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</si>
  <si>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</si>
  <si>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</si>
  <si>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</si>
  <si>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</si>
  <si>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</si>
  <si>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</si>
  <si>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</si>
  <si>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</si>
  <si>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</si>
  <si>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</si>
  <si>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</si>
  <si>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</si>
  <si>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</si>
  <si>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</si>
  <si>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</si>
  <si>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</si>
  <si>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</si>
  <si>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</si>
  <si>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</si>
  <si>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</si>
  <si>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</si>
  <si>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</si>
  <si>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</si>
  <si>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</si>
  <si>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</si>
  <si>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</si>
  <si>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</si>
  <si>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</si>
  <si>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</si>
  <si>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</si>
  <si>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</si>
  <si>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</si>
  <si>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</si>
  <si>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</si>
  <si>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</si>
  <si>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</si>
  <si>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</si>
  <si>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</si>
  <si>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</si>
  <si>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</si>
  <si>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</si>
  <si>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</si>
  <si>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</si>
  <si>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</si>
  <si>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</si>
  <si>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</si>
  <si>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</si>
  <si>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</si>
  <si>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</si>
  <si>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</si>
  <si>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</si>
  <si>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</si>
  <si>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</si>
  <si>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</si>
  <si>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</si>
  <si>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</si>
  <si>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</si>
  <si>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</si>
  <si>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</si>
  <si>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</si>
  <si>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</si>
  <si>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</si>
  <si>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</si>
  <si>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</si>
  <si>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</si>
  <si>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</si>
  <si>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</si>
  <si>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</si>
  <si>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</si>
  <si>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</si>
  <si>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</si>
  <si>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</si>
  <si>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</si>
  <si>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</si>
  <si>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</si>
  <si>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</si>
  <si>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</si>
  <si>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</si>
  <si>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</si>
  <si>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</si>
  <si>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</si>
  <si>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</si>
  <si>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</si>
  <si>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</si>
  <si>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</si>
  <si>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</si>
  <si>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</si>
  <si>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</si>
  <si>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</si>
  <si>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</si>
  <si>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</si>
  <si>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</si>
  <si>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</si>
  <si>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</si>
  <si>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</si>
  <si>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</si>
  <si>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</si>
  <si>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</si>
  <si>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</si>
  <si>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</si>
  <si>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</si>
  <si>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</si>
  <si>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</si>
  <si>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</si>
  <si>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</si>
  <si>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</si>
  <si>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</si>
  <si>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</si>
  <si>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</si>
  <si>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</si>
  <si>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</si>
  <si>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</si>
  <si>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</si>
  <si>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</si>
  <si>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</si>
  <si>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</si>
  <si>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</si>
  <si>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</si>
  <si>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</si>
  <si>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</si>
  <si>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</si>
  <si>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</si>
  <si>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</si>
  <si>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</si>
  <si>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</si>
  <si>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</si>
  <si>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</si>
  <si>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</si>
  <si>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</si>
  <si>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</si>
  <si>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</si>
  <si>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</si>
  <si>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</si>
  <si>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</si>
  <si>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</si>
  <si>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</si>
  <si>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</si>
  <si>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</si>
  <si>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</si>
  <si>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</si>
  <si>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</si>
  <si>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</si>
  <si>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</si>
  <si>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</si>
  <si>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</si>
  <si>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</si>
  <si>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</si>
  <si>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</si>
  <si>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</si>
  <si>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</si>
  <si>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</si>
  <si>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</si>
  <si>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</si>
  <si>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</si>
  <si>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</si>
  <si>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</si>
  <si>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</si>
  <si>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</si>
  <si>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</si>
  <si>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</si>
  <si>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</si>
  <si>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</si>
  <si>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</si>
  <si>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</si>
  <si>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</si>
  <si>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</si>
  <si>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</si>
  <si>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</si>
  <si>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</si>
  <si>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</si>
  <si>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</si>
  <si>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</si>
  <si>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</si>
  <si>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</si>
  <si>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</si>
  <si>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</si>
  <si>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</si>
  <si>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</si>
  <si>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</si>
  <si>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</si>
  <si>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</si>
  <si>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</si>
  <si>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</si>
  <si>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</si>
  <si>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</si>
  <si>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</si>
  <si>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</si>
  <si>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</si>
  <si>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</si>
  <si>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</si>
  <si>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</si>
  <si>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</si>
  <si>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</si>
  <si>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</si>
  <si>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</si>
  <si>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</si>
  <si>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</si>
  <si>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</si>
  <si>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</si>
  <si>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</si>
  <si>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</si>
  <si>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</si>
  <si>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</si>
  <si>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</si>
  <si>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</si>
  <si>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</si>
  <si>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</si>
  <si>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</si>
  <si>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</si>
  <si>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</si>
  <si>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</si>
  <si>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</si>
  <si>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</si>
  <si>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</si>
  <si>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</si>
  <si>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</si>
  <si>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</si>
  <si>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</si>
  <si>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</si>
  <si>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</si>
  <si>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</si>
  <si>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</si>
  <si>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</si>
  <si>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</si>
  <si>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</si>
  <si>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</si>
  <si>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</si>
  <si>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</si>
  <si>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</si>
  <si>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</si>
  <si>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</si>
  <si>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</si>
  <si>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</si>
  <si>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</si>
  <si>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</si>
  <si>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</si>
  <si>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</si>
  <si>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</si>
  <si>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</si>
  <si>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</si>
  <si>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</si>
  <si>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</si>
  <si>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</si>
  <si>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</si>
  <si>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</si>
  <si>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</si>
  <si>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</si>
  <si>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</si>
  <si>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</si>
  <si>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</si>
  <si>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</si>
  <si>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</si>
  <si>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</si>
  <si>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</si>
  <si>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</si>
  <si>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</si>
  <si>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</si>
  <si>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</si>
  <si>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</si>
  <si>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</si>
  <si>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</si>
  <si>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</si>
  <si>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</si>
  <si>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</si>
  <si>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</si>
  <si>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</si>
  <si>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</si>
  <si>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</si>
  <si>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</si>
  <si>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</si>
  <si>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</si>
  <si>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</si>
  <si>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</si>
  <si>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</si>
  <si>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</si>
  <si>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</si>
  <si>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</si>
  <si>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</si>
  <si>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</si>
  <si>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</si>
  <si>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</si>
  <si>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</si>
  <si>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</si>
  <si>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</si>
  <si>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</si>
  <si>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</si>
  <si>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</si>
  <si>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</si>
  <si>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</si>
  <si>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</si>
  <si>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</si>
  <si>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</si>
  <si>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</si>
  <si>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</si>
  <si>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</si>
  <si>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</si>
  <si>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</si>
  <si>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</si>
  <si>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</si>
  <si>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</si>
  <si>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</si>
  <si>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</si>
  <si>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</si>
  <si>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</si>
  <si>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</si>
  <si>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</si>
  <si>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</si>
  <si>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</si>
  <si>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</si>
  <si>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</si>
  <si>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</si>
  <si>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</si>
  <si>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</si>
  <si>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</si>
  <si>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</si>
  <si>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</si>
  <si>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</si>
  <si>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</si>
  <si>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</si>
  <si>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</si>
  <si>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</si>
  <si>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</si>
  <si>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</si>
  <si>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</si>
  <si>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</si>
  <si>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</si>
  <si>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</si>
  <si>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</si>
  <si>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</si>
  <si>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</si>
  <si>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</si>
  <si>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</si>
  <si>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</si>
  <si>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</si>
  <si>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</si>
  <si>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</si>
  <si>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</si>
  <si>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</si>
  <si>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</si>
  <si>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</si>
  <si>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</si>
  <si>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</si>
  <si>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</si>
  <si>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</si>
  <si>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</si>
  <si>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</si>
  <si>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</si>
  <si>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</si>
  <si>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</si>
  <si>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</si>
  <si>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</si>
  <si>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</si>
  <si>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</si>
  <si>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</si>
  <si>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</si>
  <si>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</si>
  <si>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</si>
  <si>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</si>
  <si>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</si>
  <si>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</si>
  <si>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</si>
  <si>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</si>
  <si>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</si>
  <si>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</si>
  <si>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</si>
  <si>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</si>
  <si>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</si>
  <si>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</si>
  <si>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</si>
  <si>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</si>
  <si>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</si>
  <si>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</si>
  <si>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</si>
  <si>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</si>
  <si>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</si>
  <si>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</si>
  <si>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</si>
  <si>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</si>
  <si>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</si>
  <si>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</si>
  <si>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</si>
  <si>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</si>
  <si>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</si>
  <si>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</si>
  <si>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</si>
  <si>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</si>
  <si>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</si>
  <si>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</si>
  <si>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</si>
  <si>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</si>
  <si>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</si>
  <si>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</si>
  <si>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</si>
  <si>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</si>
  <si>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</si>
  <si>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</si>
  <si>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</si>
  <si>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</si>
  <si>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</si>
  <si>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</si>
  <si>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</si>
  <si>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</si>
  <si>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</si>
  <si>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</si>
  <si>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</si>
  <si>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</si>
  <si>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</si>
  <si>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</si>
  <si>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</si>
  <si>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</si>
  <si>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</si>
  <si>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</si>
  <si>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</si>
  <si>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</si>
  <si>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</si>
  <si>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</si>
  <si>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</si>
  <si>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</si>
  <si>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</si>
  <si>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</si>
  <si>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</si>
  <si>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</si>
  <si>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</si>
  <si>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</si>
  <si>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</si>
  <si>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</si>
  <si>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</si>
  <si>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</si>
  <si>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</si>
  <si>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</si>
  <si>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</si>
  <si>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</si>
  <si>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</si>
  <si>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</si>
  <si>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</si>
  <si>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</si>
  <si>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</si>
  <si>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</si>
  <si>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</si>
  <si>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</si>
  <si>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</si>
  <si>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</si>
  <si>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</si>
  <si>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</si>
  <si>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</si>
  <si>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</si>
  <si>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</si>
  <si>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</si>
  <si>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</si>
  <si>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</si>
  <si>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</si>
  <si>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</si>
  <si>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</si>
  <si>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</si>
  <si>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</si>
  <si>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</si>
  <si>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</si>
  <si>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</si>
  <si>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</si>
  <si>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</si>
  <si>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</si>
  <si>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</si>
  <si>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</si>
  <si>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</si>
  <si>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</si>
  <si>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</si>
  <si>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</si>
  <si>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</si>
  <si>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</si>
  <si>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</si>
  <si>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</si>
  <si>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</si>
  <si>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</si>
  <si>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</si>
  <si>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</si>
  <si>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</si>
  <si>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</si>
  <si>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</si>
  <si>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</si>
  <si>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</si>
  <si>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</si>
  <si>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</si>
  <si>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</si>
  <si>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</si>
  <si>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</si>
  <si>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</si>
  <si>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</si>
  <si>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</si>
  <si>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</si>
  <si>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</si>
  <si>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</si>
  <si>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</si>
  <si>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</si>
  <si>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</si>
  <si>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</si>
  <si>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</si>
  <si>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</si>
  <si>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</si>
  <si>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</si>
  <si>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</si>
  <si>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</si>
  <si>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</si>
  <si>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</si>
  <si>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</si>
  <si>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</si>
  <si>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</si>
  <si>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</si>
  <si>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</si>
  <si>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</si>
  <si>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</si>
  <si>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</si>
  <si>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</si>
  <si>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</si>
  <si>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</si>
  <si>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</si>
  <si>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</si>
  <si>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</si>
  <si>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</si>
  <si>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</si>
  <si>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</si>
  <si>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</si>
  <si>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</si>
  <si>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</si>
  <si>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</si>
  <si>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</si>
  <si>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</si>
  <si>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</si>
  <si>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</si>
  <si>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</si>
  <si>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</si>
  <si>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</si>
  <si>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</si>
  <si>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</si>
  <si>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</si>
  <si>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</si>
  <si>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</si>
  <si>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</si>
  <si>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</si>
  <si>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</si>
  <si>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</si>
  <si>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</si>
  <si>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</si>
  <si>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</si>
  <si>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</si>
  <si>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</si>
  <si>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</si>
  <si>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</si>
  <si>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</si>
  <si>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</si>
  <si>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</si>
  <si>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</si>
  <si>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</si>
  <si>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</si>
  <si>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</si>
  <si>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</si>
  <si>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</si>
  <si>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</si>
  <si>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</si>
  <si>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</si>
  <si>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</si>
  <si>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</si>
  <si>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</si>
  <si>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</si>
  <si>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</si>
  <si>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</si>
  <si>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</si>
  <si>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</si>
  <si>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</si>
  <si>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</si>
  <si>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</si>
  <si>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</si>
  <si>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</si>
  <si>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</si>
  <si>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</si>
  <si>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</si>
  <si>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</si>
  <si>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</si>
  <si>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</si>
  <si>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</si>
  <si>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</si>
  <si>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</si>
  <si>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</si>
  <si>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</si>
  <si>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</si>
  <si>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</si>
  <si>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</si>
  <si>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</si>
  <si>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</si>
  <si>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</si>
  <si>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</si>
  <si>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</si>
  <si>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</si>
  <si>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</si>
  <si>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</si>
  <si>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</si>
  <si>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</si>
  <si>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</si>
  <si>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</si>
  <si>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</si>
  <si>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</si>
  <si>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</si>
  <si>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</si>
  <si>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</si>
  <si>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</si>
  <si>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</si>
  <si>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</si>
  <si>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</si>
  <si>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</si>
  <si>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</si>
  <si>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</si>
  <si>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</si>
  <si>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</si>
  <si>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</si>
  <si>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</si>
  <si>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</si>
  <si>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</si>
  <si>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</si>
  <si>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</si>
  <si>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</si>
  <si>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</si>
  <si>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</si>
  <si>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</si>
  <si>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</si>
  <si>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</si>
  <si>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</si>
  <si>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</si>
  <si>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</si>
  <si>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</si>
  <si>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</si>
  <si>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</si>
  <si>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</si>
  <si>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</si>
  <si>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</si>
  <si>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</si>
  <si>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</si>
  <si>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</si>
  <si>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</si>
  <si>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</si>
  <si>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</si>
  <si>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</si>
  <si>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</si>
  <si>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</si>
  <si>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</si>
  <si>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</si>
  <si>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</si>
  <si>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</si>
  <si>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</si>
  <si>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</si>
  <si>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</si>
  <si>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</si>
  <si>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</si>
  <si>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</si>
  <si>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</si>
  <si>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</si>
  <si>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</si>
  <si>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</si>
  <si>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</si>
  <si>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</si>
  <si>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</si>
  <si>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</si>
  <si>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</si>
  <si>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</si>
  <si>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</si>
  <si>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</si>
  <si>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</si>
  <si>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</si>
  <si>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</si>
  <si>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</si>
  <si>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</si>
  <si>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</si>
  <si>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</si>
  <si>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</si>
  <si>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</si>
  <si>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</si>
  <si>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</si>
  <si>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</si>
  <si>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</si>
  <si>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</si>
  <si>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</si>
  <si>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</si>
  <si>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</si>
  <si>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</si>
  <si>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</si>
  <si>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</si>
  <si>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</si>
  <si>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</si>
  <si>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</si>
  <si>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</si>
  <si>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</si>
  <si>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</si>
  <si>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</si>
  <si>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</si>
  <si>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</si>
  <si>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</si>
  <si>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</si>
  <si>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</si>
  <si>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</si>
  <si>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</si>
  <si>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</si>
  <si>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</si>
  <si>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</si>
  <si>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</si>
  <si>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</si>
  <si>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</si>
  <si>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</si>
  <si>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</si>
  <si>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</si>
  <si>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</si>
  <si>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</si>
  <si>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</si>
  <si>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</si>
  <si>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</si>
  <si>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</si>
  <si>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</si>
  <si>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</si>
  <si>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</si>
  <si>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</si>
  <si>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</si>
  <si>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</si>
  <si>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</si>
  <si>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</si>
  <si>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</si>
  <si>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</si>
  <si>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</si>
  <si>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</si>
  <si>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</si>
  <si>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</si>
  <si>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</si>
  <si>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</si>
  <si>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</si>
  <si>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</si>
  <si>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</si>
  <si>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</si>
  <si>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</si>
  <si>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</si>
  <si>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</si>
  <si>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</si>
  <si>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</si>
  <si>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</si>
  <si>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</si>
  <si>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</si>
  <si>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</si>
  <si>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</si>
  <si>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</si>
  <si>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</si>
  <si>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</si>
  <si>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</si>
  <si>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</si>
  <si>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</si>
  <si>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</si>
  <si>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</si>
  <si>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</si>
  <si>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</si>
  <si>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</si>
  <si>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</si>
  <si>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</si>
  <si>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</si>
  <si>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</si>
  <si>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</si>
  <si>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</si>
  <si>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</si>
  <si>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</si>
  <si>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</si>
  <si>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</si>
  <si>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</si>
  <si>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</si>
  <si>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</si>
  <si>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</si>
  <si>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</si>
  <si>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</si>
  <si>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</si>
  <si>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</si>
  <si>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</si>
  <si>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</si>
  <si>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</si>
  <si>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</si>
  <si>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</si>
  <si>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</si>
  <si>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</si>
  <si>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</si>
  <si>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</si>
  <si>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</si>
  <si>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</si>
  <si>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</si>
  <si>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</si>
  <si>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</si>
  <si>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</si>
  <si>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</si>
  <si>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</si>
  <si>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</si>
  <si>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</si>
  <si>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</si>
  <si>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</si>
  <si>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</si>
  <si>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</si>
  <si>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</si>
  <si>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</si>
  <si>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</si>
  <si>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</si>
  <si>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</si>
  <si>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</si>
  <si>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</si>
  <si>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</si>
  <si>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</si>
  <si>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</si>
  <si>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</si>
  <si>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</si>
  <si>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</si>
  <si>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</si>
  <si>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</si>
  <si>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</si>
  <si>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</si>
  <si>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</si>
  <si>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</si>
  <si>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</si>
  <si>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</si>
  <si>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</si>
  <si>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</si>
  <si>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</si>
  <si>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</si>
  <si>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</si>
  <si>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</si>
  <si>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</si>
  <si>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</si>
  <si>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</si>
  <si>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</si>
  <si>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</si>
  <si>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</si>
  <si>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</si>
  <si>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</si>
  <si>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</si>
  <si>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</si>
  <si>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</si>
  <si>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</si>
  <si>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</si>
  <si>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</si>
  <si>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</si>
  <si>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</si>
  <si>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</si>
  <si>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</si>
  <si>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</si>
  <si>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</si>
  <si>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</si>
  <si>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</si>
  <si>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</si>
  <si>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</si>
  <si>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</si>
  <si>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</si>
  <si>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</si>
  <si>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</si>
  <si>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</si>
  <si>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</si>
  <si>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</si>
  <si>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</si>
  <si>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</si>
  <si>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</si>
  <si>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</si>
  <si>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</si>
  <si>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</si>
  <si>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</si>
  <si>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</si>
  <si>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</si>
  <si>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</si>
  <si>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</si>
  <si>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</si>
  <si>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</si>
  <si>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</si>
  <si>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</si>
  <si>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</si>
  <si>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</si>
  <si>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</si>
  <si>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</si>
  <si>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</si>
  <si>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</si>
  <si>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</si>
  <si>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</si>
  <si>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</si>
  <si>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</si>
  <si>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</si>
  <si>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</si>
  <si>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</si>
  <si>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</si>
  <si>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</si>
  <si>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</si>
  <si>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</si>
  <si>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</si>
  <si>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</si>
  <si>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</si>
  <si>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</si>
  <si>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</si>
  <si>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</si>
  <si>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</si>
  <si>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</si>
  <si>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</si>
  <si>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</si>
  <si>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</si>
  <si>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</si>
  <si>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</si>
  <si>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</si>
  <si>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</si>
  <si>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</si>
  <si>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</si>
  <si>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</si>
  <si>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</si>
  <si>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</si>
  <si>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</si>
  <si>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</si>
  <si>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</si>
  <si>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</si>
  <si>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</si>
  <si>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</si>
  <si>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</si>
  <si>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</si>
  <si>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</si>
  <si>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</si>
  <si>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</si>
  <si>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</si>
  <si>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</si>
  <si>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</si>
  <si>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</si>
  <si>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</si>
  <si>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</si>
  <si>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</si>
  <si>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</si>
  <si>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</si>
  <si>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</si>
  <si>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</si>
  <si>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</si>
  <si>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</si>
  <si>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</si>
  <si>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</si>
  <si>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</si>
  <si>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</si>
  <si>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</si>
  <si>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</si>
  <si>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</si>
  <si>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</si>
  <si>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</si>
  <si>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</si>
  <si>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</si>
  <si>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</si>
  <si>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</si>
  <si>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</si>
  <si>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</si>
  <si>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</si>
  <si>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</si>
  <si>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</si>
  <si>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</si>
  <si>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</si>
  <si>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</si>
  <si>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</si>
  <si>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</si>
  <si>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</si>
  <si>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</si>
  <si>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</si>
  <si>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</si>
  <si>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</si>
  <si>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</si>
  <si>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</si>
  <si>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</si>
  <si>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</si>
  <si>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</si>
  <si>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</si>
  <si>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</si>
  <si>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</si>
  <si>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</si>
  <si>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</si>
  <si>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</si>
  <si>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</si>
  <si>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</si>
  <si>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</si>
  <si>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</si>
  <si>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</si>
  <si>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</si>
  <si>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</si>
  <si>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</si>
  <si>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</si>
  <si>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</si>
  <si>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</si>
  <si>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</si>
  <si>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</si>
  <si>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</si>
  <si>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</si>
  <si>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</si>
  <si>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</si>
  <si>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</si>
  <si>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</si>
  <si>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</si>
  <si>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</si>
  <si>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</si>
  <si>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</si>
  <si>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</si>
  <si>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</si>
  <si>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</si>
  <si>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</si>
  <si>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</si>
  <si>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</si>
  <si>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</si>
  <si>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</si>
  <si>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</si>
  <si>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</si>
  <si>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</si>
  <si>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</si>
  <si>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</si>
  <si>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</si>
  <si>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</si>
  <si>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</si>
  <si>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</si>
  <si>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</si>
  <si>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</si>
  <si>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</si>
  <si>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</si>
  <si>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</si>
  <si>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</si>
  <si>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</si>
  <si>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</si>
  <si>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</si>
  <si>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</si>
  <si>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</si>
  <si>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</si>
  <si>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</si>
  <si>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</si>
  <si>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</si>
  <si>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</si>
  <si>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</si>
  <si>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</si>
  <si>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</si>
  <si>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</si>
  <si>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</si>
  <si>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</si>
  <si>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</si>
  <si>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</si>
  <si>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</si>
  <si>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</si>
  <si>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</si>
  <si>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</si>
  <si>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</si>
  <si>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</si>
  <si>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</si>
  <si>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</si>
  <si>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</si>
  <si>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</si>
  <si>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</si>
  <si>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</si>
  <si>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</si>
  <si>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</si>
  <si>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</si>
  <si>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</si>
  <si>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</si>
  <si>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</si>
  <si>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</si>
  <si>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</si>
  <si>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</si>
  <si>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</si>
  <si>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</si>
  <si>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</si>
  <si>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</si>
  <si>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</si>
  <si>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</si>
  <si>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</si>
  <si>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</si>
  <si>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</si>
  <si>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</si>
  <si>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</si>
  <si>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</si>
  <si>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</si>
  <si>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</si>
  <si>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</si>
  <si>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</si>
  <si>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</si>
  <si>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</si>
  <si>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</si>
  <si>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</si>
  <si>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</si>
  <si>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</si>
  <si>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</si>
  <si>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</si>
  <si>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</si>
  <si>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</si>
  <si>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</si>
  <si>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</si>
  <si>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</si>
  <si>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</si>
  <si>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</si>
  <si>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</si>
  <si>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</si>
  <si>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</si>
  <si>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</si>
  <si>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</si>
  <si>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</si>
  <si>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</si>
  <si>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</si>
  <si>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</si>
  <si>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</si>
  <si>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</si>
  <si>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</si>
  <si>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</si>
  <si>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</si>
  <si>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</si>
  <si>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</si>
  <si>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</si>
  <si>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</si>
  <si>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</si>
  <si>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</si>
  <si>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</si>
  <si>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</si>
  <si>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</si>
  <si>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</si>
  <si>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</si>
  <si>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</si>
  <si>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</si>
  <si>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</si>
  <si>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</si>
  <si>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</si>
  <si>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</si>
  <si>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</si>
  <si>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</si>
  <si>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</si>
  <si>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</si>
  <si>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</si>
  <si>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</si>
  <si>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</si>
  <si>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</si>
  <si>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</si>
  <si>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</si>
  <si>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</si>
  <si>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</si>
  <si>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</si>
  <si>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</si>
  <si>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</si>
  <si>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</si>
  <si>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</si>
  <si>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</si>
  <si>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</si>
  <si>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</si>
  <si>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</si>
  <si>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</si>
  <si>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</si>
  <si>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</si>
  <si>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</si>
  <si>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</si>
  <si>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</si>
  <si>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</si>
  <si>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</si>
  <si>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</si>
  <si>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</si>
  <si>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</si>
  <si>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</si>
  <si>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</si>
  <si>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</si>
  <si>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</si>
  <si>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</si>
  <si>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</si>
  <si>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</si>
  <si>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</si>
  <si>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</si>
  <si>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</si>
  <si>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</si>
  <si>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</si>
  <si>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</si>
  <si>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</si>
  <si>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</si>
  <si>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</si>
  <si>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</si>
  <si>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</si>
  <si>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</si>
  <si>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</si>
  <si>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</si>
  <si>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</si>
  <si>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</si>
  <si>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</si>
  <si>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</si>
  <si>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</si>
  <si>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</si>
  <si>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</si>
  <si>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</si>
  <si>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</si>
  <si>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</si>
  <si>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</si>
  <si>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</si>
  <si>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</si>
  <si>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</si>
  <si>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</si>
  <si>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</si>
  <si>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</si>
  <si>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</si>
  <si>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</si>
  <si>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</si>
  <si>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</si>
  <si>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</si>
  <si>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</si>
  <si>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</si>
  <si>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</si>
  <si>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</si>
  <si>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</si>
  <si>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</si>
  <si>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</si>
  <si>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</si>
  <si>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</si>
  <si>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</si>
  <si>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</si>
  <si>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</si>
  <si>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</si>
  <si>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</si>
  <si>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</si>
  <si>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</si>
  <si>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</si>
  <si>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</si>
  <si>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</si>
  <si>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</si>
  <si>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</si>
  <si>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</si>
  <si>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</si>
  <si>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</si>
  <si>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</si>
  <si>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</si>
  <si>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</si>
  <si>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</si>
  <si>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</si>
  <si>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</si>
  <si>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</si>
  <si>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</si>
  <si>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</si>
  <si>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</si>
  <si>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</si>
  <si>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</si>
  <si>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</si>
  <si>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</si>
  <si>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</si>
  <si>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</si>
  <si>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</si>
  <si>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</si>
  <si>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</si>
  <si>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</si>
  <si>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</si>
  <si>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</si>
  <si>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</si>
  <si>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</si>
  <si>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</si>
  <si>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</si>
  <si>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</si>
  <si>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</si>
  <si>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</si>
  <si>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</si>
  <si>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</si>
  <si>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</si>
  <si>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</si>
  <si>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</si>
  <si>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</si>
  <si>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</si>
  <si>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</si>
  <si>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</si>
  <si>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</si>
  <si>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</si>
  <si>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</si>
  <si>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</si>
  <si>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</si>
  <si>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</si>
  <si>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</si>
  <si>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</si>
  <si>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</si>
  <si>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</si>
  <si>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</si>
  <si>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</si>
  <si>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</si>
  <si>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</si>
  <si>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</si>
  <si>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</si>
  <si>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</si>
  <si>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</si>
  <si>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</si>
  <si>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</si>
  <si>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</si>
  <si>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</si>
  <si>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</si>
  <si>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</si>
  <si>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</si>
  <si>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</si>
  <si>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</si>
  <si>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</si>
  <si>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</si>
  <si>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</si>
  <si>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</si>
  <si>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</si>
  <si>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</si>
  <si>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</si>
  <si>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</si>
  <si>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</si>
  <si>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</si>
  <si>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</si>
  <si>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</si>
  <si>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</si>
  <si>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</si>
  <si>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</si>
  <si>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</si>
  <si>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</si>
  <si>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</si>
  <si>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</si>
  <si>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</si>
  <si>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</si>
  <si>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</si>
  <si>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</si>
  <si>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</si>
  <si>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</si>
  <si>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</si>
  <si>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</si>
  <si>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</si>
  <si>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</si>
  <si>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</si>
  <si>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</si>
  <si>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</si>
  <si>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</si>
  <si>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</si>
  <si>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</si>
  <si>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</si>
  <si>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</si>
  <si>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</si>
  <si>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</si>
  <si>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</si>
  <si>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</si>
  <si>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</si>
  <si>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</si>
  <si>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</si>
  <si>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</si>
  <si>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</si>
  <si>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</si>
  <si>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</si>
  <si>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</si>
  <si>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</si>
  <si>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</si>
  <si>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</si>
  <si>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</si>
  <si>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</si>
  <si>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</si>
  <si>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</si>
  <si>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</si>
  <si>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</si>
  <si>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</si>
  <si>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</si>
  <si>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</si>
  <si>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</si>
  <si>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</si>
  <si>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</si>
  <si>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</si>
  <si>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</si>
  <si>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</si>
  <si>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</si>
  <si>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</si>
  <si>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</si>
  <si>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</si>
  <si>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</si>
  <si>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</si>
  <si>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</si>
  <si>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</si>
  <si>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</si>
  <si>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</si>
  <si>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</si>
  <si>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</si>
  <si>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</si>
  <si>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</si>
  <si>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</si>
  <si>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</si>
  <si>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</si>
  <si>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</si>
  <si>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</si>
  <si>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</si>
  <si>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</si>
  <si>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</si>
  <si>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</si>
  <si>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</si>
  <si>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</si>
  <si>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</si>
  <si>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</si>
  <si>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</si>
  <si>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</si>
  <si>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</si>
  <si>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</si>
  <si>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</si>
  <si>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</si>
  <si>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</si>
  <si>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</si>
  <si>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</si>
  <si>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</si>
  <si>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</si>
  <si>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</si>
  <si>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</si>
  <si>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</si>
  <si>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</si>
  <si>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</si>
  <si>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</si>
  <si>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</si>
  <si>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</si>
  <si>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</si>
  <si>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</si>
  <si>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</si>
  <si>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</si>
  <si>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</si>
  <si>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</si>
  <si>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</si>
  <si>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</si>
  <si>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</si>
  <si>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</si>
  <si>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</si>
  <si>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</si>
  <si>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</si>
  <si>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</si>
  <si>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</si>
  <si>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</si>
  <si>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</si>
  <si>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</si>
  <si>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</si>
  <si>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</si>
  <si>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</si>
  <si>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</si>
  <si>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</si>
  <si>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</si>
  <si>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</si>
  <si>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</si>
  <si>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</si>
  <si>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</si>
  <si>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</si>
  <si>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</si>
  <si>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</si>
  <si>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</si>
  <si>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</si>
  <si>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</si>
  <si>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</si>
  <si>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</si>
  <si>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</si>
  <si>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</si>
  <si>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</si>
  <si>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</si>
  <si>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</si>
  <si>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</si>
  <si>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</si>
  <si>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</si>
  <si>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</si>
  <si>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</si>
  <si>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</si>
  <si>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</si>
  <si>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</si>
  <si>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</si>
  <si>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</si>
  <si>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</si>
  <si>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</si>
  <si>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</si>
  <si>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</si>
  <si>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</si>
  <si>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</si>
  <si>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</si>
  <si>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</si>
  <si>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</si>
  <si>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</si>
  <si>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</si>
  <si>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</si>
  <si>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</si>
  <si>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</si>
  <si>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</si>
  <si>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</si>
  <si>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</si>
  <si>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</si>
  <si>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</si>
  <si>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</si>
  <si>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</si>
  <si>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</si>
  <si>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</si>
  <si>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</si>
  <si>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</si>
  <si>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</si>
  <si>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</si>
  <si>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</si>
  <si>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</si>
  <si>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</si>
  <si>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</si>
  <si>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</si>
  <si>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</si>
  <si>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</si>
  <si>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</si>
  <si>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</si>
  <si>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</si>
  <si>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</si>
  <si>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</si>
  <si>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</si>
  <si>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</si>
  <si>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</si>
  <si>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</si>
  <si>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</si>
  <si>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</si>
  <si>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</si>
  <si>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</si>
  <si>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</si>
  <si>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</si>
  <si>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</si>
  <si>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</si>
  <si>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</si>
  <si>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</si>
  <si>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</si>
  <si>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</si>
  <si>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</si>
  <si>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</si>
  <si>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</si>
  <si>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</si>
  <si>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</si>
  <si>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</si>
  <si>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</si>
  <si>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</si>
  <si>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</si>
  <si>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</si>
  <si>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</si>
  <si>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</si>
  <si>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</si>
  <si>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</si>
  <si>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</si>
  <si>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</si>
  <si>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</si>
  <si>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</si>
  <si>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</si>
  <si>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</si>
  <si>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</si>
  <si>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</si>
  <si>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</si>
  <si>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</si>
  <si>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</si>
  <si>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</si>
  <si>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</si>
  <si>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</si>
  <si>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</si>
  <si>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</si>
  <si>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</si>
  <si>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</si>
  <si>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</si>
  <si>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</si>
  <si>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</si>
  <si>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</si>
  <si>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</si>
  <si>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</si>
  <si>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</si>
  <si>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</si>
  <si>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</si>
  <si>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</si>
  <si>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</si>
  <si>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</si>
  <si>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</si>
  <si>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</si>
  <si>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</si>
  <si>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</si>
  <si>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</si>
  <si>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</si>
  <si>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</si>
  <si>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</si>
  <si>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</si>
  <si>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</si>
  <si>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</si>
  <si>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</si>
  <si>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</si>
  <si>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</si>
  <si>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</si>
  <si>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</si>
  <si>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</si>
  <si>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</si>
  <si>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</si>
  <si>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</si>
  <si>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</si>
  <si>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</si>
  <si>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</si>
  <si>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</si>
  <si>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</si>
  <si>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</si>
  <si>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</si>
  <si>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</si>
  <si>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</si>
  <si>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</si>
  <si>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</si>
  <si>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</si>
  <si>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</si>
  <si>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</si>
  <si>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</si>
  <si>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</si>
  <si>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</si>
  <si>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</si>
  <si>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</si>
  <si>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</si>
  <si>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</si>
  <si>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</si>
  <si>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</si>
  <si>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</si>
  <si>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</si>
  <si>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</si>
  <si>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</si>
  <si>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</si>
  <si>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</si>
  <si>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</si>
  <si>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</si>
  <si>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</si>
  <si>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</si>
  <si>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</si>
  <si>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</si>
  <si>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</si>
  <si>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</si>
  <si>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</si>
  <si>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</si>
  <si>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</si>
  <si>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</si>
  <si>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</si>
  <si>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</si>
  <si>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</si>
  <si>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</si>
  <si>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</si>
  <si>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</si>
  <si>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</si>
  <si>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</si>
  <si>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</si>
  <si>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</si>
  <si>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</si>
  <si>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</si>
  <si>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</si>
  <si>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</si>
  <si>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</si>
  <si>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</si>
  <si>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</si>
  <si>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</si>
  <si>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</si>
  <si>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</si>
  <si>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</si>
  <si>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</si>
  <si>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</si>
  <si>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</si>
  <si>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</si>
  <si>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</si>
  <si>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</si>
  <si>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</si>
  <si>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</si>
  <si>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</si>
  <si>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</si>
  <si>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</si>
  <si>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</si>
  <si>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</si>
  <si>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</si>
  <si>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</si>
  <si>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</si>
  <si>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</si>
  <si>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</si>
  <si>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</si>
  <si>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</si>
  <si>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</si>
  <si>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</si>
  <si>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</si>
  <si>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</si>
  <si>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</si>
  <si>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</si>
  <si>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</si>
  <si>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</si>
  <si>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</si>
  <si>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</si>
  <si>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</si>
  <si>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</si>
  <si>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</si>
  <si>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</si>
  <si>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</si>
  <si>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</si>
  <si>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</si>
  <si>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</si>
  <si>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</si>
  <si>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</si>
  <si>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</si>
  <si>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</si>
  <si>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</si>
  <si>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</si>
  <si>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</si>
  <si>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</si>
  <si>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</si>
  <si>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</si>
  <si>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</si>
  <si>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</si>
  <si>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</si>
  <si>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</si>
  <si>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</si>
  <si>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</si>
  <si>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</si>
  <si>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</si>
  <si>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</si>
  <si>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</si>
  <si>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</si>
  <si>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</si>
  <si>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</si>
  <si>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</si>
  <si>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</si>
  <si>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</si>
  <si>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</si>
  <si>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</si>
  <si>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</si>
  <si>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</si>
  <si>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</si>
  <si>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</si>
  <si>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</si>
  <si>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</si>
  <si>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</si>
  <si>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</si>
  <si>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</si>
  <si>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</si>
  <si>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</si>
  <si>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</si>
  <si>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</si>
  <si>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</si>
  <si>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</si>
  <si>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</si>
  <si>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</si>
  <si>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</si>
  <si>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</si>
  <si>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</si>
  <si>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</si>
  <si>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</si>
  <si>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</si>
  <si>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</si>
  <si>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</si>
  <si>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</si>
  <si>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</si>
  <si>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</si>
  <si>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</si>
  <si>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</si>
  <si>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</si>
  <si>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</si>
  <si>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</si>
  <si>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</si>
  <si>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</si>
  <si>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</si>
  <si>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</si>
  <si>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</si>
  <si>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</si>
  <si>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</si>
  <si>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</si>
  <si>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</si>
  <si>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</si>
  <si>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</si>
  <si>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</si>
  <si>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</si>
  <si>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</si>
  <si>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</si>
  <si>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</si>
  <si>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</si>
  <si>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</si>
  <si>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</si>
  <si>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</si>
  <si>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</si>
  <si>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</si>
  <si>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</si>
  <si>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</si>
  <si>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</si>
  <si>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</si>
  <si>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</si>
  <si>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</si>
  <si>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</si>
  <si>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</si>
  <si>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</si>
  <si>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</si>
  <si>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</si>
  <si>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</si>
  <si>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</si>
  <si>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</si>
  <si>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</si>
  <si>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</si>
  <si>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</si>
  <si>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</si>
  <si>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</si>
  <si>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</si>
  <si>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</si>
  <si>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</si>
  <si>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</si>
  <si>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</si>
  <si>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</si>
  <si>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</si>
  <si>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</si>
  <si>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</si>
  <si>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</si>
  <si>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</si>
  <si>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</si>
  <si>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</si>
  <si>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</si>
  <si>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</si>
  <si>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</si>
  <si>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</si>
  <si>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</si>
  <si>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</si>
  <si>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</si>
  <si>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</si>
  <si>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</si>
  <si>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</si>
  <si>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</si>
  <si>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</si>
  <si>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</si>
  <si>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</si>
  <si>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</si>
  <si>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</si>
  <si>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</si>
  <si>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</si>
  <si>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</si>
  <si>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</si>
  <si>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</si>
  <si>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</si>
  <si>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</si>
  <si>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</si>
  <si>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</si>
  <si>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</si>
  <si>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</si>
  <si>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</si>
  <si>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</si>
  <si>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</si>
  <si>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</si>
  <si>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</si>
  <si>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</si>
  <si>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</si>
  <si>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</si>
  <si>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</si>
  <si>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</si>
  <si>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</si>
  <si>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</si>
  <si>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</si>
  <si>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</si>
  <si>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</si>
  <si>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</si>
  <si>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</si>
  <si>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</si>
  <si>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</si>
  <si>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</si>
  <si>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</si>
  <si>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</si>
  <si>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</si>
  <si>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</si>
  <si>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</si>
  <si>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</si>
  <si>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</si>
  <si>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</si>
  <si>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</si>
  <si>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</si>
  <si>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</si>
  <si>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</si>
  <si>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</si>
  <si>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</si>
  <si>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</si>
  <si>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</si>
  <si>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</si>
  <si>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</si>
  <si>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</si>
  <si>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</si>
  <si>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</si>
  <si>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</si>
  <si>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</si>
  <si>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</si>
  <si>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</si>
  <si>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</si>
  <si>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</si>
  <si>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</si>
  <si>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</si>
  <si>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</si>
  <si>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</si>
  <si>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</si>
  <si>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</si>
  <si>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</si>
  <si>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</si>
  <si>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</si>
  <si>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</si>
  <si>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</si>
  <si>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</si>
  <si>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</si>
  <si>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</si>
  <si>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</si>
  <si>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</si>
  <si>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</si>
  <si>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</si>
  <si>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</si>
  <si>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</si>
  <si>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</si>
  <si>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</si>
  <si>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</si>
  <si>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</si>
  <si>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</si>
  <si>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</si>
  <si>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</si>
  <si>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</si>
  <si>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</si>
  <si>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</si>
  <si>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</si>
  <si>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</si>
  <si>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</si>
  <si>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</si>
  <si>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</si>
  <si>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</si>
  <si>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</si>
  <si>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</si>
  <si>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</si>
  <si>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</si>
  <si>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</si>
  <si>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</si>
  <si>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</si>
  <si>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</si>
  <si>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</si>
  <si>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</si>
  <si>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</si>
  <si>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</si>
  <si>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</si>
  <si>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</si>
  <si>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</si>
  <si>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</si>
  <si>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</si>
  <si>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</si>
  <si>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</si>
  <si>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</si>
  <si>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</si>
  <si>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</si>
  <si>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</si>
  <si>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</si>
  <si>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</si>
  <si>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</si>
  <si>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</si>
  <si>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</si>
  <si>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</si>
  <si>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</si>
  <si>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</si>
  <si>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</si>
  <si>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</si>
  <si>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</si>
  <si>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</si>
  <si>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</si>
  <si>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</si>
  <si>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</si>
  <si>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</si>
  <si>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</si>
  <si>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</si>
  <si>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</si>
  <si>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</si>
  <si>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</si>
  <si>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</si>
  <si>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</si>
  <si>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</si>
  <si>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</si>
  <si>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</si>
  <si>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</si>
  <si>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</si>
  <si>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</si>
  <si>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</si>
  <si>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</si>
  <si>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</si>
  <si>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</si>
  <si>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</si>
  <si>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</si>
  <si>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</si>
  <si>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</si>
  <si>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</si>
  <si>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</si>
  <si>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</si>
  <si>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</si>
  <si>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</si>
  <si>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</si>
  <si>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</si>
  <si>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</si>
  <si>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</si>
  <si>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</si>
  <si>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</si>
  <si>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</si>
  <si>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</si>
  <si>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</si>
  <si>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</si>
  <si>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</si>
  <si>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</si>
  <si>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</si>
  <si>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</si>
  <si>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</si>
  <si>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</si>
  <si>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</si>
  <si>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</si>
  <si>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</si>
  <si>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</si>
  <si>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</si>
  <si>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</si>
  <si>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</si>
  <si>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</si>
  <si>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</si>
  <si>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</si>
  <si>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</si>
  <si>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</si>
  <si>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</si>
  <si>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</si>
  <si>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</si>
  <si>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</si>
  <si>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</si>
  <si>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</si>
  <si>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</si>
  <si>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</si>
  <si>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</si>
  <si>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</si>
  <si>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</si>
  <si>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</si>
  <si>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</si>
  <si>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</si>
  <si>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</si>
  <si>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</si>
  <si>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</si>
  <si>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</si>
  <si>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</si>
  <si>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</si>
  <si>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</si>
  <si>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</si>
  <si>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</si>
  <si>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</si>
  <si>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</si>
  <si>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</si>
  <si>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</si>
  <si>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</si>
  <si>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</si>
  <si>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</si>
  <si>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</si>
  <si>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</si>
  <si>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</si>
  <si>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</si>
  <si>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</si>
  <si>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</si>
  <si>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</si>
  <si>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</si>
  <si>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</si>
  <si>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</si>
  <si>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</si>
  <si>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</si>
  <si>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</si>
  <si>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</si>
  <si>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</si>
  <si>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</si>
  <si>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</si>
  <si>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</si>
  <si>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</si>
  <si>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</si>
  <si>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</si>
  <si>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</si>
  <si>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</si>
  <si>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</si>
  <si>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</si>
  <si>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</si>
  <si>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</si>
  <si>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</si>
  <si>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</si>
  <si>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</si>
  <si>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</si>
  <si>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</si>
  <si>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</si>
  <si>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</si>
  <si>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</si>
  <si>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</si>
  <si>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</si>
  <si>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</si>
  <si>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</si>
  <si>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</si>
  <si>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</si>
  <si>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</si>
  <si>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</si>
  <si>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</si>
  <si>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</si>
  <si>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</si>
  <si>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</si>
  <si>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</si>
  <si>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</si>
  <si>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</si>
  <si>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</si>
  <si>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</si>
  <si>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</si>
  <si>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</si>
  <si>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</si>
  <si>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</si>
  <si>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</si>
  <si>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</si>
  <si>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</si>
  <si>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</si>
  <si>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</si>
  <si>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</si>
  <si>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</si>
  <si>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</si>
  <si>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</si>
  <si>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</si>
  <si>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</si>
  <si>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</si>
  <si>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</si>
  <si>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</si>
  <si>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</si>
  <si>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</si>
  <si>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</si>
  <si>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</si>
  <si>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</si>
  <si>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</si>
  <si>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</si>
  <si>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</si>
  <si>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</si>
  <si>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</si>
  <si>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</si>
  <si>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</si>
  <si>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</si>
  <si>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</si>
  <si>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</si>
  <si>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</si>
  <si>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</si>
  <si>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</si>
  <si>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</si>
  <si>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</si>
  <si>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</si>
  <si>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</si>
  <si>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</si>
  <si>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</si>
  <si>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</si>
  <si>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</si>
  <si>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</si>
  <si>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</si>
  <si>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</si>
  <si>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</si>
  <si>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</si>
  <si>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</si>
  <si>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</si>
  <si>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</si>
  <si>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</si>
  <si>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</si>
  <si>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</si>
  <si>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</si>
  <si>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</si>
  <si>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</si>
  <si>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</si>
  <si>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</si>
  <si>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</si>
  <si>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</si>
  <si>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</si>
  <si>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</si>
  <si>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</si>
  <si>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</si>
  <si>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</si>
  <si>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</si>
  <si>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</si>
  <si>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</si>
  <si>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</si>
  <si>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</si>
  <si>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</si>
  <si>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</si>
  <si>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</si>
  <si>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</si>
  <si>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</si>
  <si>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</si>
  <si>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</si>
  <si>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</si>
  <si>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</si>
  <si>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</si>
  <si>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</si>
  <si>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</si>
  <si>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</si>
  <si>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</si>
  <si>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</si>
  <si>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</si>
  <si>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</si>
  <si>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</si>
  <si>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</si>
  <si>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</si>
  <si>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</si>
  <si>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</si>
  <si>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</si>
  <si>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</si>
  <si>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</si>
  <si>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</si>
  <si>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</si>
  <si>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</si>
  <si>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</si>
  <si>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</si>
  <si>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</si>
  <si>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</si>
  <si>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</si>
  <si>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</si>
  <si>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</si>
  <si>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</si>
  <si>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</si>
  <si>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</si>
  <si>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</si>
  <si>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</si>
  <si>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</si>
  <si>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</si>
  <si>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</si>
  <si>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</si>
  <si>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</si>
  <si>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</si>
  <si>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</si>
  <si>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</si>
  <si>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</si>
  <si>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</si>
  <si>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</si>
  <si>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</si>
  <si>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</si>
  <si>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</si>
  <si>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</si>
  <si>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</si>
  <si>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</si>
  <si>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</si>
  <si>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</si>
  <si>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</si>
  <si>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</si>
  <si>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</si>
  <si>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</si>
  <si>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</si>
  <si>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</si>
  <si>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</si>
  <si>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</si>
  <si>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</si>
  <si>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</si>
  <si>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</si>
  <si>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</si>
  <si>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</si>
  <si>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</si>
  <si>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</si>
  <si>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</si>
  <si>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</si>
  <si>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</si>
  <si>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</si>
  <si>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</si>
  <si>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</si>
  <si>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</si>
  <si>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</si>
  <si>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</si>
  <si>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</si>
  <si>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</si>
  <si>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</si>
  <si>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</si>
  <si>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</si>
  <si>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</si>
  <si>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</si>
  <si>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</si>
  <si>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</si>
  <si>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</si>
  <si>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</si>
  <si>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</si>
  <si>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</si>
  <si>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</si>
  <si>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</si>
  <si>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</si>
  <si>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</si>
  <si>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</si>
  <si>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</si>
  <si>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</si>
  <si>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</si>
  <si>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</si>
  <si>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</si>
  <si>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</si>
  <si>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</si>
  <si>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</si>
  <si>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</si>
  <si>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</si>
  <si>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</si>
  <si>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</si>
  <si>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</si>
  <si>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</si>
  <si>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</si>
  <si>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</si>
  <si>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</si>
  <si>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</si>
  <si>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</si>
  <si>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</si>
  <si>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</si>
  <si>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</si>
  <si>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</si>
  <si>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</si>
  <si>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</si>
  <si>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</si>
  <si>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</si>
  <si>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</si>
  <si>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</si>
  <si>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</si>
  <si>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</si>
  <si>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</si>
  <si>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</si>
  <si>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</si>
  <si>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</si>
  <si>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</si>
  <si>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</si>
  <si>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</si>
  <si>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</si>
  <si>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</si>
  <si>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</si>
  <si>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</si>
  <si>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</si>
  <si>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</si>
  <si>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</si>
  <si>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</si>
  <si>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</si>
  <si>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</si>
  <si>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</si>
  <si>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</si>
  <si>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</si>
  <si>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</si>
  <si>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</si>
  <si>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</si>
  <si>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</si>
  <si>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</si>
  <si>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</si>
  <si>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</si>
  <si>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</si>
  <si>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</si>
  <si>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</si>
  <si>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</si>
  <si>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</si>
  <si>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</si>
  <si>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</si>
  <si>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</si>
  <si>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</si>
  <si>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</si>
  <si>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</si>
  <si>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</si>
  <si>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</si>
  <si>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</si>
  <si>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</si>
  <si>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</si>
  <si>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</si>
  <si>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</si>
  <si>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</si>
  <si>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</si>
  <si>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</si>
  <si>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</si>
  <si>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</si>
  <si>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</si>
  <si>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</si>
  <si>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</si>
  <si>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</si>
  <si>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</si>
  <si>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</si>
  <si>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</si>
  <si>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</si>
  <si>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</si>
  <si>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</si>
  <si>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</si>
  <si>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</si>
  <si>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</si>
  <si>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</si>
  <si>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</si>
  <si>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</si>
  <si>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</si>
  <si>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</si>
  <si>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</si>
  <si>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</si>
  <si>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</si>
  <si>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</si>
  <si>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</si>
  <si>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</si>
  <si>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</si>
  <si>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</si>
  <si>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</si>
  <si>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</si>
  <si>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</si>
  <si>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</si>
  <si>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</si>
  <si>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</si>
  <si>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</si>
  <si>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</si>
  <si>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</si>
  <si>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</si>
  <si>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</si>
  <si>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</si>
  <si>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</si>
  <si>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</si>
  <si>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</si>
  <si>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</si>
  <si>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</si>
  <si>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</si>
  <si>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</si>
  <si>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</si>
  <si>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</si>
  <si>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</si>
  <si>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</si>
  <si>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</si>
  <si>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</si>
  <si>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</si>
  <si>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</si>
  <si>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</si>
  <si>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</si>
  <si>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</si>
  <si>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</si>
  <si>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</si>
  <si>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</si>
  <si>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</si>
  <si>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</si>
  <si>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</si>
  <si>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</si>
  <si>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</si>
  <si>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</si>
  <si>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</si>
  <si>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</si>
  <si>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</si>
  <si>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</si>
  <si>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</si>
  <si>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</si>
  <si>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</si>
  <si>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</si>
  <si>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</si>
  <si>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</si>
  <si>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</si>
  <si>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</si>
  <si>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</si>
  <si>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</si>
  <si>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</si>
  <si>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</si>
  <si>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</si>
  <si>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</si>
  <si>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</si>
  <si>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</si>
  <si>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</si>
  <si>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</si>
  <si>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</si>
  <si>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</si>
  <si>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</si>
  <si>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</si>
  <si>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</si>
  <si>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</si>
  <si>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</si>
  <si>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</si>
  <si>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</si>
  <si>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</si>
  <si>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</si>
  <si>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</si>
  <si>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</si>
  <si>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</si>
  <si>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</si>
  <si>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</si>
  <si>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</si>
  <si>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</si>
  <si>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</si>
  <si>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</si>
  <si>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</si>
  <si>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</si>
  <si>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</si>
  <si>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</si>
  <si>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</si>
  <si>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</si>
  <si>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</si>
  <si>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</si>
  <si>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</si>
  <si>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</si>
  <si>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</si>
  <si>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</si>
  <si>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</si>
  <si>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</si>
  <si>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</si>
  <si>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</si>
  <si>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</si>
  <si>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</si>
  <si>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</si>
  <si>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</si>
  <si>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</si>
  <si>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</si>
  <si>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</si>
  <si>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</si>
  <si>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</si>
  <si>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</si>
  <si>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</si>
  <si>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</si>
  <si>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</si>
  <si>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</si>
  <si>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</si>
  <si>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</si>
  <si>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</si>
  <si>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</si>
  <si>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</si>
  <si>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</si>
  <si>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</si>
  <si>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</si>
  <si>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</si>
  <si>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</si>
  <si>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</si>
  <si>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</si>
  <si>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</si>
  <si>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</si>
  <si>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</si>
  <si>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</si>
  <si>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</si>
  <si>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</si>
  <si>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</si>
  <si>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</si>
  <si>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</si>
  <si>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</si>
  <si>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</si>
  <si>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</si>
  <si>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</si>
  <si>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</si>
  <si>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</si>
  <si>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</si>
  <si>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</si>
  <si>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</si>
  <si>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</si>
  <si>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</si>
  <si>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</si>
  <si>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</si>
  <si>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</si>
  <si>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</si>
  <si>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</si>
  <si>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</si>
  <si>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</si>
  <si>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</si>
  <si>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</si>
  <si>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</si>
  <si>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</si>
  <si>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</si>
  <si>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</si>
  <si>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</si>
  <si>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</si>
  <si>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</si>
  <si>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</si>
  <si>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</si>
  <si>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</si>
  <si>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</si>
  <si>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</si>
  <si>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</si>
  <si>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</si>
  <si>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</si>
  <si>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</si>
  <si>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</si>
  <si>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</si>
  <si>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</si>
  <si>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</si>
  <si>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</si>
  <si>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</si>
  <si>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</si>
  <si>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</si>
  <si>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</si>
  <si>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</si>
  <si>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</si>
  <si>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</si>
  <si>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</si>
  <si>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</si>
  <si>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</si>
  <si>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</si>
  <si>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</si>
  <si>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</si>
  <si>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</si>
  <si>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</si>
  <si>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</si>
  <si>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</si>
  <si>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</si>
  <si>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</si>
  <si>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</si>
  <si>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</si>
  <si>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</si>
  <si>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</si>
  <si>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</si>
  <si>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</si>
  <si>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</si>
  <si>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</si>
  <si>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</si>
  <si>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</si>
  <si>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</si>
  <si>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</si>
  <si>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</si>
  <si>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</si>
  <si>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</si>
  <si>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</si>
  <si>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</si>
  <si>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</si>
  <si>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</si>
  <si>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</si>
  <si>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</si>
  <si>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</si>
  <si>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</si>
  <si>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</si>
  <si>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</si>
  <si>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</si>
  <si>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</si>
  <si>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</si>
  <si>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</si>
  <si>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</si>
  <si>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</si>
  <si>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</si>
  <si>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</si>
  <si>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</si>
  <si>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</si>
  <si>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</si>
  <si>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</si>
  <si>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</si>
  <si>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</si>
  <si>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</si>
  <si>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</si>
  <si>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</si>
  <si>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</si>
  <si>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</si>
  <si>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</si>
  <si>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</si>
  <si>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</si>
  <si>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</si>
  <si>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</si>
  <si>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</si>
  <si>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</si>
  <si>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</si>
  <si>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</si>
  <si>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</si>
  <si>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</si>
  <si>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</si>
  <si>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</si>
  <si>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</si>
  <si>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</si>
  <si>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</si>
  <si>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</si>
  <si>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</si>
  <si>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</si>
  <si>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</si>
  <si>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</si>
  <si>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</si>
  <si>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</si>
  <si>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</si>
  <si>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</si>
  <si>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</si>
  <si>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</si>
  <si>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</si>
  <si>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</si>
  <si>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</si>
  <si>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</si>
  <si>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</si>
  <si>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</si>
  <si>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</si>
  <si>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</si>
  <si>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</si>
  <si>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</si>
  <si>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</si>
  <si>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</si>
  <si>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</si>
  <si>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</si>
  <si>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</si>
  <si>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</si>
  <si>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</si>
  <si>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</si>
  <si>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</si>
  <si>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</si>
  <si>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</si>
  <si>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</si>
  <si>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</si>
  <si>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</si>
  <si>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</si>
  <si>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</si>
  <si>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</si>
  <si>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</si>
  <si>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</si>
  <si>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</si>
  <si>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</si>
  <si>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</si>
  <si>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</si>
  <si>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</si>
  <si>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</si>
  <si>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</si>
  <si>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</si>
  <si>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</si>
  <si>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</si>
  <si>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</si>
  <si>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</si>
  <si>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</si>
  <si>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</si>
  <si>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</si>
  <si>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</si>
  <si>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</si>
  <si>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</si>
  <si>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</si>
  <si>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</si>
  <si>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</si>
  <si>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</si>
  <si>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</si>
  <si>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</si>
  <si>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</si>
  <si>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</si>
  <si>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</si>
  <si>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</si>
  <si>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</si>
  <si>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</si>
  <si>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</si>
  <si>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</si>
  <si>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</si>
  <si>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</si>
  <si>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</si>
  <si>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</si>
  <si>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</si>
  <si>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</si>
  <si>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</si>
  <si>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</si>
  <si>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</si>
  <si>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</si>
  <si>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</si>
  <si>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</si>
  <si>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</si>
  <si>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</si>
  <si>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</si>
  <si>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</si>
  <si>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</si>
  <si>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</si>
  <si>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</si>
  <si>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</si>
  <si>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</si>
  <si>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</si>
  <si>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</si>
  <si>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</si>
  <si>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</si>
  <si>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</si>
  <si>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</si>
  <si>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</si>
  <si>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</si>
  <si>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</si>
  <si>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</si>
  <si>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</si>
  <si>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</si>
  <si>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</si>
  <si>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</si>
  <si>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</si>
  <si>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</si>
  <si>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</si>
  <si>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</si>
  <si>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</si>
  <si>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</si>
  <si>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</si>
  <si>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</si>
  <si>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</si>
  <si>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</si>
  <si>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</si>
  <si>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</si>
  <si>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</si>
  <si>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</si>
  <si>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</si>
  <si>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</si>
  <si>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</si>
  <si>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</si>
  <si>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</si>
  <si>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</si>
  <si>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</si>
  <si>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</si>
  <si>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</si>
  <si>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</si>
  <si>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</si>
  <si>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</si>
  <si>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</si>
  <si>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</si>
  <si>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</si>
  <si>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</si>
  <si>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</si>
  <si>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</si>
  <si>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</si>
  <si>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</si>
  <si>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</si>
  <si>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</si>
  <si>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</si>
  <si>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</si>
  <si>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</si>
  <si>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</si>
  <si>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</si>
  <si>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</si>
  <si>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</si>
  <si>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</si>
  <si>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</si>
  <si>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</si>
  <si>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</si>
  <si>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</si>
  <si>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</si>
  <si>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</si>
  <si>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</si>
  <si>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</si>
  <si>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</si>
  <si>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</si>
  <si>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</si>
  <si>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</si>
  <si>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</si>
  <si>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</si>
  <si>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</si>
  <si>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</si>
  <si>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</si>
  <si>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</si>
  <si>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</si>
  <si>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</si>
  <si>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</si>
  <si>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</si>
  <si>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</si>
  <si>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</si>
  <si>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</si>
  <si>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</si>
  <si>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</si>
  <si>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</si>
  <si>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</si>
  <si>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</si>
  <si>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</si>
  <si>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</si>
  <si>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</si>
  <si>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</si>
  <si>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</si>
  <si>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</si>
  <si>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</si>
  <si>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</si>
  <si>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</si>
  <si>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</si>
  <si>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</si>
  <si>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</si>
  <si>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</si>
  <si>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</si>
  <si>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</si>
  <si>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</si>
  <si>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</si>
  <si>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</si>
  <si>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</si>
  <si>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</si>
  <si>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</si>
  <si>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</si>
  <si>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</si>
  <si>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</si>
  <si>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</si>
  <si>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</si>
  <si>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</si>
  <si>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</si>
  <si>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</si>
  <si>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</si>
  <si>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</si>
  <si>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</si>
  <si>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</si>
  <si>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</si>
  <si>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</si>
  <si>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</si>
  <si>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</si>
  <si>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</si>
  <si>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</si>
  <si>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</si>
  <si>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</si>
  <si>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</si>
  <si>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</si>
  <si>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</si>
  <si>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</si>
  <si>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</si>
  <si>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</si>
  <si>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</si>
  <si>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</si>
  <si>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</si>
  <si>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</si>
  <si>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</si>
  <si>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</si>
  <si>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</si>
  <si>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</si>
  <si>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</si>
  <si>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</si>
  <si>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</si>
  <si>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</si>
  <si>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</si>
  <si>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</si>
  <si>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</si>
  <si>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</si>
  <si>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</si>
  <si>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</si>
  <si>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</si>
  <si>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</si>
  <si>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</si>
  <si>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</si>
  <si>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</si>
  <si>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</si>
  <si>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</si>
  <si>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</si>
  <si>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</si>
  <si>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</si>
  <si>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</si>
  <si>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</si>
  <si>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</si>
  <si>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</si>
  <si>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</si>
  <si>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</si>
  <si>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</si>
  <si>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</si>
  <si>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</si>
  <si>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</si>
  <si>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</si>
  <si>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</si>
  <si>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</si>
  <si>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</si>
  <si>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</si>
  <si>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</si>
  <si>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</si>
  <si>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</si>
  <si>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</si>
  <si>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</si>
  <si>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</si>
  <si>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</si>
  <si>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</si>
  <si>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</si>
  <si>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</si>
  <si>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</si>
  <si>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</si>
  <si>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</si>
  <si>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</si>
  <si>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</si>
  <si>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</si>
  <si>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</si>
  <si>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</si>
  <si>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</si>
  <si>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</si>
  <si>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</si>
  <si>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</si>
  <si>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</si>
  <si>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</si>
  <si>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</si>
  <si>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</si>
  <si>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</si>
  <si>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</si>
  <si>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</si>
  <si>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</si>
  <si>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</si>
  <si>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</si>
  <si>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</si>
  <si>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</si>
  <si>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</si>
  <si>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</si>
  <si>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</si>
  <si>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</si>
  <si>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</si>
  <si>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</si>
  <si>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</si>
  <si>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</si>
  <si>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</si>
  <si>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</si>
  <si>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</si>
  <si>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</si>
  <si>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</si>
  <si>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</si>
  <si>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</si>
  <si>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</si>
  <si>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</si>
  <si>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</si>
  <si>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</si>
  <si>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</si>
  <si>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</si>
  <si>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</si>
  <si>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</si>
  <si>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</si>
  <si>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</si>
  <si>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</si>
  <si>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</si>
  <si>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</si>
  <si>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</si>
  <si>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</si>
  <si>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</si>
  <si>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</si>
  <si>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</si>
  <si>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</si>
  <si>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</si>
  <si>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</si>
  <si>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</si>
  <si>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</si>
  <si>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</si>
  <si>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</si>
  <si>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</si>
  <si>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</si>
  <si>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</si>
  <si>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</si>
  <si>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</si>
  <si>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</si>
  <si>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</si>
  <si>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</si>
  <si>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</si>
  <si>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</si>
  <si>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</si>
  <si>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</si>
  <si>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</si>
  <si>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</si>
  <si>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</si>
  <si>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</si>
  <si>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</si>
  <si>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</si>
  <si>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</si>
  <si>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</si>
  <si>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</si>
  <si>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</si>
  <si>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</si>
  <si>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</si>
  <si>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</si>
  <si>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</si>
  <si>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</si>
  <si>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</si>
  <si>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</si>
  <si>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</si>
  <si>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</si>
  <si>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</si>
  <si>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</si>
  <si>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</si>
  <si>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</si>
  <si>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</si>
  <si>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</si>
  <si>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</si>
  <si>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</si>
  <si>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</si>
  <si>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</si>
  <si>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</si>
  <si>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</si>
  <si>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</si>
  <si>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</si>
  <si>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</si>
  <si>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</si>
  <si>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</si>
  <si>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</si>
  <si>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</si>
  <si>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</si>
  <si>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</si>
  <si>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</si>
  <si>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</si>
  <si>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</si>
  <si>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</si>
  <si>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</si>
  <si>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</si>
  <si>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</si>
  <si>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</si>
  <si>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</si>
  <si>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</si>
  <si>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</si>
  <si>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</si>
  <si>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</si>
  <si>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</si>
  <si>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</si>
  <si>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</si>
  <si>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</si>
  <si>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</si>
  <si>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</si>
  <si>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</si>
  <si>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</si>
  <si>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</si>
  <si>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</si>
  <si>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</si>
  <si>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</si>
  <si>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</si>
  <si>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</si>
  <si>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</si>
  <si>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</si>
  <si>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</si>
  <si>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</si>
  <si>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</si>
  <si>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</si>
  <si>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</si>
  <si>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</si>
  <si>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</si>
  <si>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</si>
  <si>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</si>
  <si>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</si>
  <si>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</si>
  <si>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</si>
  <si>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</si>
  <si>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</si>
  <si>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</si>
  <si>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</si>
  <si>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</si>
  <si>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</si>
  <si>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</si>
  <si>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</si>
  <si>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</si>
  <si>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</si>
  <si>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</si>
  <si>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</si>
  <si>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</si>
  <si>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</si>
  <si>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</si>
  <si>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</si>
  <si>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</si>
  <si>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</si>
  <si>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</si>
  <si>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</si>
  <si>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</si>
  <si>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</si>
  <si>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</si>
  <si>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</si>
  <si>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</si>
  <si>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</si>
  <si>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</si>
  <si>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</si>
  <si>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</si>
  <si>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</si>
  <si>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</si>
  <si>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</si>
  <si>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</si>
  <si>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</si>
  <si>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</si>
  <si>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</si>
  <si>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</si>
  <si>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</si>
  <si>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</si>
  <si>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</si>
  <si>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</si>
  <si>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</si>
  <si>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</si>
  <si>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</si>
  <si>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</si>
  <si>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</si>
  <si>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</si>
  <si>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</si>
  <si>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</si>
  <si>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</si>
  <si>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</si>
  <si>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</si>
  <si>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</si>
  <si>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</si>
  <si>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</si>
  <si>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</si>
  <si>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</si>
  <si>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</si>
  <si>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</si>
  <si>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</si>
  <si>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</si>
  <si>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</si>
  <si>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</si>
  <si>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</si>
  <si>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</si>
  <si>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</si>
  <si>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</si>
  <si>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</si>
  <si>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</si>
  <si>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</si>
  <si>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</si>
  <si>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</si>
  <si>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</si>
  <si>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</si>
  <si>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</si>
  <si>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</si>
  <si>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</si>
  <si>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</si>
  <si>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</si>
  <si>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</si>
  <si>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</si>
  <si>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</si>
  <si>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</si>
  <si>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</si>
  <si>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</si>
  <si>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</si>
  <si>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</si>
  <si>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</si>
  <si>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</si>
  <si>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</si>
  <si>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</si>
  <si>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</si>
  <si>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</si>
  <si>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</si>
  <si>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</si>
  <si>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</si>
  <si>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</si>
  <si>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</si>
  <si>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</si>
  <si>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</si>
  <si>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</si>
  <si>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</si>
  <si>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</si>
  <si>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</si>
  <si>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</si>
  <si>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</si>
  <si>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</si>
  <si>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</si>
  <si>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</si>
  <si>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</si>
  <si>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</si>
  <si>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</si>
  <si>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</si>
  <si>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</si>
  <si>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</si>
  <si>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</si>
  <si>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</si>
  <si>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</si>
  <si>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</si>
  <si>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</si>
  <si>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</si>
  <si>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</si>
  <si>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</si>
  <si>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</si>
  <si>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</si>
  <si>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</si>
  <si>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</si>
  <si>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</si>
  <si>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</si>
  <si>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</si>
  <si>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</si>
  <si>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</si>
  <si>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</si>
  <si>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</si>
  <si>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</si>
  <si>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</si>
  <si>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</si>
  <si>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</si>
  <si>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</si>
  <si>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</si>
  <si>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</si>
  <si>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</si>
  <si>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</si>
  <si>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</si>
  <si>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</si>
  <si>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</si>
  <si>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</si>
  <si>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</si>
  <si>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</si>
  <si>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</si>
  <si>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</si>
  <si>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</si>
  <si>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</si>
  <si>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</si>
  <si>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</si>
  <si>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</si>
  <si>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</si>
  <si>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</si>
  <si>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</si>
  <si>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</si>
  <si>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</si>
  <si>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</si>
  <si>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</si>
  <si>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</si>
  <si>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</si>
  <si>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</si>
  <si>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</si>
  <si>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</si>
  <si>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</si>
  <si>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</si>
  <si>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</si>
  <si>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</si>
  <si>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</si>
  <si>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</si>
  <si>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</si>
  <si>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</si>
  <si>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</si>
  <si>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</si>
  <si>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</si>
  <si>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</si>
  <si>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</si>
  <si>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</si>
  <si>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</si>
  <si>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</si>
  <si>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</si>
  <si>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</si>
  <si>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</si>
  <si>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</si>
  <si>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</si>
  <si>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</si>
  <si>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</si>
  <si>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</si>
  <si>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</si>
  <si>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</si>
  <si>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</si>
  <si>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</si>
  <si>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</si>
  <si>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</si>
  <si>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</si>
  <si>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</si>
  <si>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</si>
  <si>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</si>
  <si>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</si>
  <si>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</si>
  <si>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</si>
  <si>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</si>
  <si>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</si>
  <si>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</si>
  <si>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</si>
  <si>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</si>
  <si>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</si>
  <si>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</si>
  <si>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</si>
  <si>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</si>
  <si>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</si>
  <si>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</si>
  <si>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</si>
  <si>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</si>
  <si>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</si>
  <si>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</si>
  <si>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</si>
  <si>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</si>
  <si>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</si>
  <si>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</si>
  <si>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</si>
  <si>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</si>
  <si>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</si>
  <si>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</si>
  <si>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</si>
  <si>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</si>
  <si>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</si>
  <si>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</si>
  <si>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</si>
  <si>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</si>
  <si>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</si>
  <si>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</si>
  <si>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</si>
  <si>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</si>
  <si>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</si>
  <si>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</si>
  <si>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</si>
  <si>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</si>
  <si>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</si>
  <si>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</si>
  <si>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</si>
  <si>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</si>
  <si>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</si>
  <si>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</si>
  <si>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</si>
  <si>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</si>
  <si>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</si>
  <si>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</si>
  <si>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</si>
  <si>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</si>
  <si>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</si>
  <si>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</si>
  <si>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</si>
  <si>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</si>
  <si>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</si>
  <si>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</si>
  <si>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</si>
  <si>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</si>
  <si>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</si>
  <si>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</si>
  <si>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</si>
  <si>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</si>
  <si>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</si>
  <si>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</si>
  <si>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</si>
  <si>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</si>
  <si>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</si>
  <si>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</si>
  <si>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</si>
  <si>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</si>
  <si>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</si>
  <si>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</si>
  <si>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</si>
  <si>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</si>
  <si>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</si>
  <si>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</si>
  <si>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</si>
  <si>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</si>
  <si>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</si>
  <si>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</si>
  <si>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</si>
  <si>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</si>
  <si>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</si>
  <si>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</si>
  <si>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</si>
  <si>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</si>
  <si>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</si>
  <si>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</si>
  <si>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</si>
  <si>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</si>
  <si>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</si>
  <si>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</si>
  <si>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</si>
  <si>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</si>
  <si>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</si>
  <si>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</si>
  <si>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</si>
  <si>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</si>
  <si>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</si>
  <si>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</si>
  <si>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</si>
  <si>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</si>
  <si>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</si>
  <si>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</si>
  <si>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</si>
  <si>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</si>
  <si>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</si>
  <si>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</si>
  <si>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</si>
  <si>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</si>
  <si>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</si>
  <si>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</si>
  <si>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</si>
  <si>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</si>
  <si>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</si>
  <si>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</si>
  <si>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</si>
  <si>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</si>
  <si>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</si>
  <si>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</si>
  <si>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</si>
  <si>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</si>
  <si>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</si>
  <si>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</si>
  <si>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</si>
  <si>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</si>
  <si>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</si>
  <si>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</si>
  <si>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</si>
  <si>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</si>
  <si>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</si>
  <si>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</si>
  <si>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</si>
  <si>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</si>
  <si>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</si>
  <si>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</si>
  <si>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</si>
  <si>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</si>
  <si>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</si>
  <si>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</si>
  <si>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</si>
  <si>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</si>
  <si>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</si>
  <si>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</si>
  <si>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</si>
  <si>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</si>
  <si>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</si>
  <si>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</si>
  <si>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</si>
  <si>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</si>
  <si>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</si>
  <si>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</si>
  <si>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</si>
  <si>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</si>
  <si>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</si>
  <si>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</si>
  <si>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</si>
  <si>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</si>
  <si>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</si>
  <si>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</si>
  <si>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</si>
  <si>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</si>
  <si>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</si>
  <si>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</si>
  <si>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</si>
  <si>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</si>
  <si>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</si>
  <si>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</si>
  <si>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</si>
  <si>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</si>
  <si>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</si>
  <si>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</si>
  <si>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</si>
  <si>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</si>
  <si>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</si>
  <si>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</si>
  <si>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</si>
  <si>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</si>
  <si>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</si>
  <si>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</si>
  <si>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</si>
  <si>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</si>
  <si>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</si>
  <si>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</si>
  <si>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</si>
  <si>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</si>
  <si>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</si>
  <si>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</si>
  <si>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</si>
  <si>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</si>
  <si>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</si>
  <si>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</si>
  <si>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</si>
  <si>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</si>
  <si>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</si>
  <si>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</si>
  <si>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</si>
  <si>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</si>
  <si>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</si>
  <si>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</si>
  <si>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</si>
  <si>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</si>
  <si>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</si>
  <si>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</si>
  <si>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</si>
  <si>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</si>
  <si>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</si>
  <si>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</si>
  <si>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</si>
  <si>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</si>
  <si>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</si>
  <si>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</si>
  <si>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</si>
  <si>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</si>
  <si>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</si>
  <si>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</si>
  <si>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</si>
  <si>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</si>
  <si>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</si>
  <si>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</si>
  <si>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</si>
  <si>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</si>
  <si>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</si>
  <si>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</si>
  <si>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</si>
  <si>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</si>
  <si>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</si>
  <si>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</si>
  <si>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</si>
  <si>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</si>
  <si>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</si>
  <si>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</si>
  <si>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</si>
  <si>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</si>
  <si>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</si>
  <si>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</si>
  <si>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</si>
  <si>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</si>
  <si>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</si>
  <si>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</si>
  <si>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</si>
  <si>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</si>
  <si>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</si>
  <si>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</si>
  <si>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</si>
  <si>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</si>
  <si>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</si>
  <si>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</si>
  <si>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</si>
  <si>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</si>
  <si>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</si>
  <si>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</si>
  <si>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</si>
  <si>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</si>
  <si>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</si>
  <si>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</si>
  <si>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</si>
  <si>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</si>
  <si>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</si>
  <si>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</si>
  <si>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</si>
  <si>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</si>
  <si>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</si>
  <si>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</si>
  <si>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</si>
  <si>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</si>
  <si>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</si>
  <si>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</si>
  <si>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</si>
  <si>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</si>
  <si>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</si>
  <si>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</si>
  <si>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</si>
  <si>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</si>
  <si>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</si>
  <si>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</si>
  <si>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</si>
  <si>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</si>
  <si>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</si>
  <si>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</si>
  <si>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</si>
  <si>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</si>
  <si>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</si>
  <si>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</si>
  <si>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</si>
  <si>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</si>
  <si>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</si>
  <si>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</si>
  <si>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</si>
  <si>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</si>
  <si>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</si>
  <si>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</si>
  <si>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</si>
  <si>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</si>
  <si>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</si>
  <si>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</si>
  <si>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</si>
  <si>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</si>
  <si>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</si>
  <si>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</si>
  <si>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</si>
  <si>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</si>
  <si>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</si>
  <si>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</si>
  <si>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</si>
  <si>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</si>
  <si>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</si>
  <si>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</si>
  <si>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</si>
  <si>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</si>
  <si>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</si>
  <si>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</si>
  <si>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</si>
  <si>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</si>
  <si>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</si>
  <si>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</si>
  <si>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</si>
  <si>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</si>
  <si>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</si>
  <si>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</si>
  <si>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</si>
  <si>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</si>
  <si>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</si>
  <si>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</si>
  <si>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</si>
  <si>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</si>
  <si>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</si>
  <si>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</si>
  <si>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</si>
  <si>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</si>
  <si>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</si>
  <si>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</si>
  <si>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</si>
  <si>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</si>
  <si>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</si>
  <si>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</si>
  <si>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</si>
  <si>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</si>
  <si>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</si>
  <si>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</si>
  <si>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</si>
  <si>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</si>
  <si>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</si>
  <si>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</si>
  <si>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</si>
  <si>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</si>
  <si>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</si>
  <si>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</si>
  <si>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</si>
  <si>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</si>
  <si>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</si>
  <si>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</si>
  <si>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</si>
  <si>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</si>
  <si>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</si>
  <si>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</si>
  <si>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</si>
  <si>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</si>
  <si>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</si>
  <si>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</si>
  <si>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</si>
  <si>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</si>
  <si>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</si>
  <si>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</si>
  <si>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</si>
  <si>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</si>
  <si>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</si>
  <si>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</si>
  <si>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</si>
  <si>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</si>
  <si>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</si>
  <si>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</si>
  <si>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</si>
  <si>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</si>
  <si>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</si>
  <si>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</si>
  <si>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</si>
  <si>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</si>
  <si>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</si>
  <si>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</si>
  <si>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</si>
  <si>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</si>
  <si>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</si>
  <si>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</si>
  <si>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</si>
  <si>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</si>
  <si>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</si>
  <si>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</si>
  <si>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</si>
  <si>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</si>
  <si>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</si>
  <si>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</si>
  <si>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</si>
  <si>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</si>
  <si>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</si>
  <si>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</si>
  <si>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</si>
  <si>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</si>
  <si>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</si>
  <si>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</si>
  <si>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</si>
  <si>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</si>
  <si>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</si>
  <si>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</si>
  <si>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</si>
  <si>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</si>
  <si>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</si>
  <si>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</si>
  <si>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</si>
  <si>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</si>
  <si>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</si>
  <si>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</si>
  <si>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</si>
  <si>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</si>
  <si>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</si>
  <si>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</si>
  <si>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</si>
  <si>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</si>
  <si>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</si>
  <si>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</si>
  <si>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</si>
  <si>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</si>
  <si>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</si>
  <si>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</si>
  <si>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</si>
  <si>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</si>
  <si>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</si>
  <si>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</si>
  <si>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</si>
  <si>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</si>
  <si>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</si>
  <si>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</si>
  <si>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</si>
  <si>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</si>
  <si>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</si>
  <si>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</si>
  <si>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</si>
  <si>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</si>
  <si>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</si>
  <si>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</si>
  <si>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</si>
  <si>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</si>
  <si>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</si>
  <si>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</si>
  <si>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</si>
  <si>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</si>
  <si>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</si>
  <si>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</si>
  <si>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</si>
  <si>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</si>
  <si>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</si>
  <si>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</si>
  <si>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</si>
  <si>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</si>
  <si>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</si>
  <si>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</si>
  <si>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</si>
  <si>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</si>
  <si>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</si>
  <si>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</si>
  <si>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</si>
  <si>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</si>
  <si>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</si>
  <si>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</si>
  <si>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</si>
  <si>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</si>
  <si>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</si>
  <si>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</si>
  <si>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</si>
  <si>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</si>
  <si>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</si>
  <si>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</si>
  <si>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</si>
  <si>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</si>
  <si>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</si>
  <si>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</si>
  <si>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</si>
  <si>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</si>
  <si>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</si>
  <si>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</si>
  <si>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</si>
  <si>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</si>
  <si>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</si>
  <si>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</si>
  <si>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</si>
  <si>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</si>
  <si>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</si>
  <si>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</si>
  <si>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</si>
  <si>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</si>
  <si>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</si>
  <si>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</si>
  <si>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</si>
  <si>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</si>
  <si>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</si>
  <si>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</si>
  <si>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</si>
  <si>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</si>
  <si>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</si>
  <si>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</si>
  <si>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</si>
  <si>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</si>
  <si>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</si>
  <si>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</si>
  <si>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</si>
  <si>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</si>
  <si>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</si>
  <si>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</si>
  <si>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</si>
  <si>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</si>
  <si>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</si>
  <si>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</si>
  <si>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</si>
  <si>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</si>
  <si>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</si>
  <si>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</si>
  <si>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</si>
  <si>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</si>
  <si>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</si>
  <si>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</si>
  <si>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</si>
  <si>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</si>
  <si>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</si>
  <si>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</si>
  <si>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</si>
  <si>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</si>
  <si>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</si>
  <si>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</si>
  <si>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</si>
  <si>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</si>
  <si>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</si>
  <si>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</si>
  <si>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</si>
  <si>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</si>
  <si>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</si>
  <si>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</si>
  <si>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</si>
  <si>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</si>
  <si>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</si>
  <si>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</si>
  <si>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</si>
  <si>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</si>
  <si>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</si>
  <si>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</si>
  <si>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</si>
  <si>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</si>
  <si>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</si>
  <si>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</si>
  <si>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</si>
  <si>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</si>
  <si>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</si>
  <si>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</si>
  <si>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</si>
  <si>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</si>
  <si>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</si>
  <si>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</si>
  <si>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</si>
  <si>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</si>
  <si>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</si>
  <si>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</si>
  <si>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</si>
  <si>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</si>
  <si>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</si>
  <si>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</si>
  <si>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</si>
  <si>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</si>
  <si>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</si>
  <si>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</si>
  <si>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</si>
  <si>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</si>
  <si>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</si>
  <si>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</si>
  <si>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</si>
  <si>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</si>
  <si>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</si>
  <si>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</si>
  <si>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</si>
  <si>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</si>
  <si>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</si>
  <si>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</si>
  <si>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</si>
  <si>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</si>
  <si>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</si>
  <si>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</si>
  <si>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</si>
  <si>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</si>
  <si>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</si>
  <si>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</si>
  <si>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</si>
  <si>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</si>
  <si>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</si>
  <si>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</si>
  <si>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</si>
  <si>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</si>
  <si>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</si>
  <si>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</si>
  <si>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</si>
  <si>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</si>
  <si>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</si>
  <si>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</si>
  <si>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</si>
  <si>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</si>
  <si>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</si>
  <si>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</si>
  <si>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</si>
  <si>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</si>
  <si>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</si>
  <si>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</si>
  <si>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</si>
  <si>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</si>
  <si>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</si>
  <si>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</si>
  <si>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</si>
  <si>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</si>
  <si>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</si>
  <si>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</si>
  <si>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</si>
  <si>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</si>
  <si>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</si>
  <si>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</si>
  <si>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</si>
  <si>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</si>
  <si>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</si>
  <si>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</si>
  <si>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</si>
  <si>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</si>
  <si>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</si>
  <si>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</si>
  <si>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</si>
  <si>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</si>
  <si>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</si>
  <si>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</si>
  <si>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</si>
  <si>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</si>
  <si>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</si>
  <si>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</si>
  <si>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</si>
  <si>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</si>
  <si>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</si>
  <si>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</si>
  <si>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</si>
  <si>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</si>
  <si>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</si>
  <si>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</si>
  <si>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</si>
  <si>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</si>
  <si>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</si>
  <si>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</si>
  <si>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</si>
  <si>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</si>
  <si>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</si>
  <si>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</si>
  <si>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</si>
  <si>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</si>
  <si>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</si>
  <si>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</si>
  <si>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</si>
  <si>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</si>
  <si>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</si>
  <si>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</si>
  <si>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</si>
  <si>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</si>
  <si>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</si>
  <si>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</si>
  <si>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</si>
  <si>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</si>
  <si>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</si>
  <si>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</si>
  <si>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</si>
  <si>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</si>
  <si>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</si>
  <si>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</si>
  <si>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</si>
  <si>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</si>
  <si>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</si>
  <si>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</si>
  <si>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</si>
  <si>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</si>
  <si>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</si>
  <si>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</si>
  <si>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</si>
  <si>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</si>
  <si>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</si>
  <si>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</si>
  <si>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</si>
  <si>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</si>
  <si>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</si>
  <si>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</si>
  <si>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</si>
  <si>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</si>
  <si>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</si>
  <si>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</si>
  <si>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</si>
  <si>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</si>
  <si>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</si>
  <si>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</si>
  <si>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</si>
  <si>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</si>
  <si>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</si>
  <si>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</si>
  <si>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</si>
  <si>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</si>
  <si>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</si>
  <si>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</si>
  <si>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</si>
  <si>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</si>
  <si>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</si>
  <si>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</si>
  <si>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</si>
  <si>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</si>
  <si>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</si>
  <si>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</si>
  <si>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</si>
  <si>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</si>
  <si>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</si>
  <si>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</si>
  <si>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</si>
  <si>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</si>
  <si>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</si>
  <si>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</si>
  <si>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</si>
  <si>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</si>
  <si>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</si>
  <si>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</si>
  <si>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</si>
  <si>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</si>
  <si>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</si>
  <si>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</si>
  <si>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</si>
  <si>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</si>
  <si>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</si>
  <si>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</si>
  <si>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</si>
  <si>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</si>
  <si>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</si>
  <si>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</si>
  <si>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</si>
  <si>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</si>
  <si>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</si>
  <si>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</si>
  <si>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</si>
  <si>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</si>
  <si>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</si>
  <si>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</si>
  <si>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</si>
  <si>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</si>
  <si>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</si>
  <si>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</si>
  <si>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</si>
  <si>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</si>
  <si>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</si>
  <si>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</si>
  <si>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</si>
  <si>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</si>
  <si>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</si>
  <si>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</si>
  <si>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</si>
  <si>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</si>
  <si>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</si>
  <si>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</si>
  <si>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</si>
  <si>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</si>
  <si>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</si>
  <si>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</si>
  <si>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</si>
  <si>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</si>
  <si>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</si>
  <si>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</si>
  <si>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</si>
  <si>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</si>
  <si>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</si>
  <si>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</si>
  <si>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</si>
  <si>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</si>
  <si>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</si>
  <si>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</si>
  <si>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</si>
  <si>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</si>
  <si>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</si>
  <si>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</si>
  <si>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</si>
  <si>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</si>
  <si>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</si>
  <si>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</si>
  <si>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</si>
  <si>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</si>
  <si>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</si>
  <si>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</si>
  <si>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</si>
  <si>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</si>
  <si>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</si>
  <si>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</si>
  <si>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</si>
  <si>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</si>
  <si>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</si>
  <si>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</si>
  <si>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</si>
  <si>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</si>
  <si>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</si>
  <si>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</si>
  <si>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</si>
  <si>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</si>
  <si>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</si>
  <si>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</si>
  <si>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</si>
  <si>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</si>
  <si>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</si>
  <si>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</si>
  <si>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</si>
  <si>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</si>
  <si>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</si>
  <si>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</si>
  <si>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</si>
  <si>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</si>
  <si>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</si>
  <si>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</si>
  <si>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</si>
  <si>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</si>
  <si>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</si>
  <si>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</si>
  <si>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</si>
  <si>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</si>
  <si>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</si>
  <si>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</si>
  <si>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</si>
  <si>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</si>
  <si>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</si>
  <si>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</si>
  <si>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</si>
  <si>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</si>
  <si>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</si>
  <si>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</si>
  <si>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</si>
  <si>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</si>
  <si>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</si>
  <si>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</si>
  <si>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</si>
  <si>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</si>
  <si>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</si>
  <si>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</si>
  <si>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</si>
  <si>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</si>
  <si>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</si>
  <si>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</si>
  <si>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</si>
  <si>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</si>
  <si>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</si>
  <si>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</si>
  <si>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</si>
  <si>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</si>
  <si>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</si>
  <si>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</si>
  <si>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</si>
  <si>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</si>
  <si>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</si>
  <si>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</si>
  <si>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</si>
  <si>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</si>
  <si>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</si>
  <si>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</si>
  <si>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</si>
  <si>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</si>
  <si>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</si>
  <si>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</si>
  <si>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</si>
  <si>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</si>
  <si>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</si>
  <si>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</si>
  <si>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</si>
  <si>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</si>
  <si>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</si>
  <si>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</si>
  <si>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</si>
  <si>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</si>
  <si>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</si>
  <si>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</si>
  <si>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</si>
  <si>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</si>
  <si>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</si>
  <si>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</si>
  <si>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</si>
  <si>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</si>
  <si>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</si>
  <si>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</si>
  <si>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</si>
  <si>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</si>
  <si>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</si>
  <si>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</si>
  <si>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</si>
  <si>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</si>
  <si>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</si>
  <si>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</si>
  <si>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</si>
  <si>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</si>
  <si>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</si>
  <si>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</si>
  <si>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</si>
  <si>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</si>
  <si>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</si>
  <si>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</si>
  <si>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</si>
  <si>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</si>
  <si>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</si>
  <si>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</si>
  <si>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</si>
  <si>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</si>
  <si>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</si>
  <si>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</si>
  <si>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</si>
  <si>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</si>
  <si>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</si>
  <si>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</si>
  <si>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</si>
  <si>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</si>
  <si>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</si>
  <si>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</si>
  <si>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</si>
  <si>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</si>
  <si>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</si>
  <si>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</si>
  <si>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</si>
  <si>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</si>
  <si>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</si>
  <si>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</si>
  <si>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</si>
  <si>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</si>
  <si>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</si>
  <si>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</si>
  <si>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</si>
  <si>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</si>
  <si>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</si>
  <si>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</si>
  <si>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</si>
  <si>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</si>
  <si>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</si>
  <si>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</si>
  <si>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</si>
  <si>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</si>
  <si>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</si>
  <si>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</si>
  <si>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</si>
  <si>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</si>
  <si>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</si>
  <si>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</si>
  <si>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</si>
  <si>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</si>
  <si>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</si>
  <si>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</si>
  <si>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</si>
  <si>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</si>
  <si>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</si>
  <si>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</si>
  <si>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</si>
  <si>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</si>
  <si>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</si>
  <si>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</si>
  <si>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</si>
  <si>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</si>
  <si>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</si>
  <si>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</si>
  <si>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</si>
  <si>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</si>
  <si>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</si>
  <si>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</si>
  <si>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</si>
  <si>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</si>
  <si>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</si>
  <si>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</si>
  <si>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</si>
  <si>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</si>
  <si>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</si>
  <si>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</si>
  <si>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</si>
  <si>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</si>
  <si>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</si>
  <si>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</si>
  <si>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</si>
  <si>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</si>
  <si>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</si>
  <si>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</si>
  <si>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</si>
  <si>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</si>
  <si>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</si>
  <si>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</si>
  <si>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</si>
  <si>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</si>
  <si>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</si>
  <si>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</si>
  <si>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</si>
  <si>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</si>
  <si>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</si>
  <si>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</si>
  <si>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</si>
  <si>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</si>
  <si>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</si>
  <si>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</si>
  <si>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</si>
  <si>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</si>
  <si>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</si>
  <si>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</si>
  <si>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</si>
  <si>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</si>
  <si>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</si>
  <si>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</si>
  <si>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</si>
  <si>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</si>
  <si>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</si>
  <si>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</si>
  <si>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</si>
  <si>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</si>
  <si>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</si>
  <si>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</si>
  <si>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</si>
  <si>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</si>
  <si>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</si>
  <si>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</si>
  <si>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</si>
  <si>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</si>
  <si>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</si>
  <si>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</si>
  <si>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</si>
  <si>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</si>
  <si>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</si>
  <si>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</si>
  <si>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</si>
  <si>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</si>
  <si>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</si>
  <si>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</si>
  <si>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</si>
  <si>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</si>
  <si>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</si>
  <si>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</si>
  <si>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</si>
  <si>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</si>
  <si>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</si>
  <si>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</si>
  <si>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</si>
  <si>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</si>
  <si>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</si>
  <si>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</si>
  <si>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</si>
  <si>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</si>
  <si>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</si>
  <si>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</si>
  <si>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</si>
  <si>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</si>
  <si>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</si>
  <si>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</si>
  <si>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</si>
  <si>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</si>
  <si>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</si>
  <si>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</si>
  <si>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</si>
  <si>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</si>
  <si>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</si>
  <si>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</si>
  <si>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</si>
  <si>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</si>
  <si>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</si>
  <si>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</si>
  <si>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</si>
  <si>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</si>
  <si>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</si>
  <si>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</si>
  <si>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</si>
  <si>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</si>
  <si>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</si>
  <si>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</si>
  <si>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</si>
  <si>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</si>
  <si>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</si>
  <si>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</si>
  <si>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</si>
  <si>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</si>
  <si>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</si>
  <si>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</si>
  <si>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</si>
  <si>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</si>
  <si>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</si>
  <si>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</si>
  <si>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</si>
  <si>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</si>
  <si>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</si>
  <si>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</si>
  <si>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</si>
  <si>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</si>
  <si>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</si>
  <si>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</si>
  <si>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</si>
  <si>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</si>
  <si>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</si>
  <si>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</si>
  <si>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</si>
  <si>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</si>
  <si>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</si>
  <si>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</si>
  <si>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</si>
  <si>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</si>
  <si>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</si>
  <si>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</si>
  <si>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</si>
  <si>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</si>
  <si>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</si>
  <si>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</si>
  <si>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</si>
  <si>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</si>
  <si>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</si>
  <si>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</si>
  <si>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</si>
  <si>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</si>
  <si>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</si>
  <si>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</si>
  <si>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</si>
  <si>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</si>
  <si>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</si>
  <si>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</si>
  <si>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</si>
  <si>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</si>
  <si>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</si>
  <si>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</si>
  <si>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</si>
  <si>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</si>
  <si>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</si>
  <si>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</si>
  <si>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</si>
  <si>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</si>
  <si>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</si>
  <si>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</si>
  <si>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</si>
  <si>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</si>
  <si>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</si>
  <si>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</si>
  <si>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</si>
  <si>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</si>
  <si>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</si>
  <si>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</si>
  <si>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</si>
  <si>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</si>
  <si>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</si>
  <si>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</si>
  <si>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</si>
  <si>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</si>
  <si>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</si>
  <si>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</si>
  <si>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</si>
  <si>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</si>
  <si>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</si>
  <si>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</si>
  <si>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</si>
  <si>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</si>
  <si>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</si>
  <si>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</si>
  <si>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</si>
  <si>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</si>
  <si>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</si>
  <si>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</si>
  <si>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</si>
  <si>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</si>
  <si>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</si>
  <si>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</si>
  <si>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</si>
  <si>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</si>
  <si>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</si>
  <si>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</si>
  <si>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</si>
  <si>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</si>
  <si>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</si>
  <si>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</si>
  <si>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</si>
  <si>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</si>
  <si>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</si>
  <si>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</si>
  <si>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</si>
  <si>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</si>
  <si>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</si>
  <si>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</si>
  <si>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</si>
  <si>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</si>
  <si>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</si>
  <si>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</si>
  <si>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</si>
  <si>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</si>
  <si>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</si>
  <si>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</si>
  <si>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</si>
  <si>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</si>
  <si>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</si>
  <si>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</si>
  <si>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</si>
  <si>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</si>
  <si>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</si>
  <si>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</si>
  <si>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</si>
  <si>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</si>
  <si>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</si>
  <si>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</si>
  <si>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</si>
  <si>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</si>
  <si>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</si>
  <si>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</si>
  <si>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</si>
  <si>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</si>
  <si>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</si>
  <si>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</si>
  <si>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</si>
  <si>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</si>
  <si>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</si>
  <si>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</si>
  <si>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</si>
  <si>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</si>
  <si>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</si>
  <si>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</si>
  <si>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</si>
  <si>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</si>
  <si>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</si>
  <si>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</si>
  <si>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</si>
  <si>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</si>
  <si>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</si>
  <si>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</si>
  <si>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</si>
  <si>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</si>
  <si>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</si>
  <si>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</si>
  <si>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</si>
  <si>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</si>
  <si>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</si>
  <si>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</si>
  <si>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</si>
  <si>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</si>
  <si>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</si>
  <si>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</si>
  <si>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</si>
  <si>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</si>
  <si>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</si>
  <si>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</si>
  <si>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</si>
  <si>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</si>
  <si>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</si>
  <si>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</si>
  <si>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</si>
  <si>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</si>
  <si>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</si>
  <si>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</si>
  <si>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</si>
  <si>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</si>
  <si>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</si>
  <si>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</si>
  <si>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</si>
  <si>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</si>
  <si>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</si>
  <si>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</si>
  <si>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</si>
  <si>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</si>
  <si>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</si>
  <si>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</si>
  <si>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</si>
  <si>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</si>
  <si>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</si>
  <si>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</si>
  <si>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</si>
  <si>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</si>
  <si>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</si>
  <si>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</si>
  <si>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</si>
  <si>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</si>
  <si>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</si>
  <si>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</si>
  <si>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</si>
  <si>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</si>
  <si>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</si>
  <si>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</si>
  <si>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</si>
  <si>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</si>
  <si>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</si>
  <si>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</si>
  <si>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</si>
  <si>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</si>
  <si>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</si>
  <si>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</si>
  <si>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</si>
  <si>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</si>
  <si>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</si>
  <si>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</si>
  <si>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</si>
  <si>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</si>
  <si>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</si>
  <si>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</si>
  <si>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</si>
  <si>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</si>
  <si>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</si>
  <si>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</si>
  <si>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</si>
  <si>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</si>
  <si>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</si>
  <si>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</si>
  <si>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</si>
  <si>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</si>
  <si>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</si>
  <si>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</si>
  <si>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</si>
  <si>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</si>
  <si>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</si>
  <si>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</si>
  <si>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</si>
  <si>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</si>
  <si>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</si>
  <si>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</si>
  <si>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</si>
  <si>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</si>
  <si>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</si>
  <si>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</si>
  <si>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</si>
  <si>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</si>
  <si>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</si>
  <si>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</si>
  <si>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</si>
  <si>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</si>
  <si>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</si>
  <si>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</si>
  <si>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</si>
  <si>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</si>
  <si>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</si>
  <si>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</si>
  <si>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</si>
  <si>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</si>
  <si>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</si>
  <si>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</si>
  <si>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</si>
  <si>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</si>
  <si>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</si>
  <si>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</si>
  <si>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</si>
  <si>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</si>
  <si>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</si>
  <si>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</si>
  <si>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</si>
  <si>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</si>
  <si>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</si>
  <si>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</si>
  <si>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</si>
  <si>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</si>
  <si>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</si>
  <si>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</si>
  <si>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</si>
  <si>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</si>
  <si>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</si>
  <si>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</si>
  <si>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</si>
  <si>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</si>
  <si>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</si>
  <si>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</si>
  <si>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</si>
  <si>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</si>
  <si>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</si>
  <si>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</si>
  <si>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</si>
  <si>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</si>
  <si>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</si>
  <si>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</si>
  <si>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</si>
  <si>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</si>
  <si>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</si>
  <si>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</si>
  <si>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</si>
  <si>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</si>
  <si>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</si>
  <si>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</si>
  <si>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</si>
  <si>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</si>
  <si>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</si>
  <si>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</si>
  <si>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</si>
  <si>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</si>
  <si>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</si>
  <si>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</si>
  <si>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</si>
  <si>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</si>
  <si>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</si>
  <si>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</si>
  <si>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</si>
  <si>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</si>
  <si>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</si>
  <si>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</si>
  <si>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</si>
  <si>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</si>
  <si>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</si>
  <si>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</si>
  <si>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</si>
  <si>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</si>
  <si>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</si>
  <si>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</si>
  <si>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</si>
  <si>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</si>
  <si>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</si>
  <si>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</si>
  <si>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</si>
  <si>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</si>
  <si>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</si>
  <si>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</si>
  <si>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</si>
  <si>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</si>
  <si>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</si>
  <si>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</si>
  <si>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</si>
  <si>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</si>
  <si>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</si>
  <si>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</si>
  <si>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</si>
  <si>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</si>
  <si>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</si>
  <si>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</si>
  <si>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</si>
  <si>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</si>
  <si>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</si>
  <si>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</si>
  <si>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</si>
  <si>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</si>
  <si>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</si>
  <si>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</si>
  <si>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</si>
  <si>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</si>
  <si>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</si>
  <si>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</si>
  <si>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</si>
  <si>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</si>
  <si>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</si>
  <si>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</si>
  <si>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</si>
  <si>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</si>
  <si>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</si>
  <si>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</si>
  <si>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</si>
  <si>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</si>
  <si>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</si>
  <si>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</si>
  <si>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</si>
  <si>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</si>
  <si>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</si>
  <si>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</si>
  <si>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</si>
  <si>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</si>
  <si>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</si>
  <si>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</si>
  <si>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</si>
  <si>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</si>
  <si>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</si>
  <si>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</si>
  <si>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</si>
  <si>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</si>
  <si>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</si>
  <si>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</si>
  <si>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</si>
  <si>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</si>
  <si>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</si>
  <si>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</si>
  <si>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</si>
  <si>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</si>
  <si>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</si>
  <si>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</si>
  <si>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</si>
  <si>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</si>
  <si>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</si>
  <si>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</si>
  <si>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</si>
  <si>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</si>
  <si>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</si>
  <si>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</si>
  <si>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</si>
  <si>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</si>
  <si>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</si>
  <si>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</si>
  <si>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</si>
  <si>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</si>
  <si>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</si>
  <si>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</si>
  <si>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</si>
  <si>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</si>
  <si>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</si>
  <si>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</si>
  <si>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</si>
  <si>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</si>
  <si>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</si>
  <si>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</si>
  <si>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</si>
  <si>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</si>
  <si>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</si>
  <si>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</si>
  <si>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</si>
  <si>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</si>
  <si>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</si>
  <si>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</si>
  <si>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</si>
  <si>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</si>
  <si>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</si>
  <si>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</si>
  <si>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</si>
  <si>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</si>
  <si>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</si>
  <si>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</si>
  <si>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</si>
  <si>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</si>
  <si>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</si>
  <si>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</si>
  <si>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</si>
  <si>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</si>
  <si>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</si>
  <si>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</si>
  <si>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</si>
  <si>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</si>
  <si>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</si>
  <si>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</si>
  <si>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</si>
  <si>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</si>
  <si>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</si>
  <si>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</si>
  <si>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</si>
  <si>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</si>
  <si>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</si>
  <si>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</si>
  <si>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</si>
  <si>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</si>
  <si>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</si>
  <si>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</si>
  <si>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</si>
  <si>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</si>
  <si>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</si>
  <si>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</si>
  <si>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</si>
  <si>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</si>
  <si>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</si>
  <si>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</si>
  <si>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</si>
  <si>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</si>
  <si>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</si>
  <si>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</si>
  <si>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</si>
  <si>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</si>
  <si>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</si>
  <si>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</si>
  <si>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</si>
  <si>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</si>
  <si>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</si>
  <si>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</si>
  <si>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</si>
  <si>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</si>
  <si>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</si>
  <si>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</si>
  <si>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</si>
  <si>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</si>
  <si>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</si>
  <si>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</si>
  <si>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</si>
  <si>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</si>
  <si>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</si>
  <si>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</si>
  <si>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</si>
  <si>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</si>
  <si>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</si>
  <si>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</si>
  <si>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</si>
  <si>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</si>
  <si>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</si>
  <si>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</si>
  <si>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</si>
  <si>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</si>
  <si>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</si>
  <si>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</si>
  <si>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</si>
  <si>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</si>
  <si>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</si>
  <si>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</si>
  <si>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</si>
  <si>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</si>
  <si>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</si>
  <si>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</si>
  <si>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</si>
  <si>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</si>
  <si>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</si>
  <si>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</si>
  <si>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</si>
  <si>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</si>
  <si>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</si>
  <si>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</si>
  <si>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</si>
  <si>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</si>
  <si>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</si>
  <si>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</si>
  <si>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</si>
  <si>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</si>
  <si>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</si>
  <si>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</si>
  <si>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</si>
  <si>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</si>
  <si>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</si>
  <si>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</si>
  <si>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</si>
  <si>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</si>
  <si>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</si>
  <si>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</si>
  <si>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</si>
  <si>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</si>
  <si>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</si>
  <si>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</si>
  <si>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</si>
  <si>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</si>
  <si>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</si>
  <si>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</si>
  <si>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</si>
  <si>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</si>
  <si>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</si>
  <si>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</si>
  <si>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</si>
  <si>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</si>
  <si>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</si>
  <si>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</si>
  <si>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</si>
  <si>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</si>
  <si>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</si>
  <si>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</si>
  <si>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</si>
  <si>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</si>
  <si>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</si>
  <si>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</si>
  <si>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</si>
  <si>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</si>
  <si>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</si>
  <si>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</si>
  <si>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</si>
  <si>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</si>
  <si>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</si>
  <si>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</si>
  <si>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</si>
  <si>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</si>
  <si>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</si>
  <si>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</si>
  <si>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</si>
  <si>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</si>
  <si>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</si>
  <si>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</si>
  <si>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</si>
  <si>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</si>
  <si>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</si>
  <si>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</si>
  <si>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</si>
  <si>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</si>
  <si>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</si>
  <si>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</si>
  <si>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</si>
  <si>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</si>
  <si>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</si>
  <si>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</si>
  <si>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</si>
  <si>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</si>
  <si>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</si>
  <si>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</si>
  <si>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</si>
  <si>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</si>
  <si>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</si>
  <si>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</si>
  <si>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</si>
  <si>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</si>
  <si>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</si>
  <si>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</si>
  <si>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</si>
  <si>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</si>
  <si>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</si>
  <si>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</si>
  <si>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</si>
  <si>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</si>
  <si>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</si>
  <si>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</si>
  <si>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</si>
  <si>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</si>
  <si>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</si>
  <si>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</si>
  <si>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</si>
  <si>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</si>
  <si>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</si>
  <si>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</si>
  <si>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</si>
  <si>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</si>
  <si>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</si>
  <si>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</si>
  <si>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</si>
  <si>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</si>
  <si>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</si>
  <si>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</si>
  <si>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</si>
  <si>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</si>
  <si>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</si>
  <si>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</si>
  <si>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</si>
  <si>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</si>
  <si>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</si>
  <si>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</si>
  <si>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</si>
  <si>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</si>
  <si>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Grand Total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</si>
  <si>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</si>
  <si>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</si>
  <si>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</si>
  <si>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</si>
  <si>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</si>
  <si>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</si>
  <si>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</si>
  <si>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</si>
  <si>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</si>
  <si>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</si>
  <si>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</si>
  <si>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</si>
  <si>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</si>
  <si>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</si>
  <si>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</si>
  <si>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</si>
  <si>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</si>
  <si>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</si>
  <si>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</si>
  <si>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</si>
  <si>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</si>
  <si>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</si>
  <si>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</si>
  <si>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</si>
  <si>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</si>
  <si>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</si>
  <si>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</si>
  <si>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</si>
  <si>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</si>
  <si>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</si>
  <si>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</si>
  <si>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</si>
  <si>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</si>
  <si>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</si>
  <si>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</si>
  <si>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</si>
  <si>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</si>
  <si>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Goals</t>
  </si>
  <si>
    <t>Number Successful</t>
  </si>
  <si>
    <t>Number Failed</t>
  </si>
  <si>
    <t>Numbered Canceled</t>
  </si>
  <si>
    <t>Total Projects</t>
  </si>
  <si>
    <t>Percentage Successful</t>
  </si>
  <si>
    <t>Percentage Failed</t>
  </si>
  <si>
    <t>Percentage Canceled</t>
  </si>
  <si>
    <t>journalism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</si>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</sst>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2" borderId="0" xfId="3"/>
    <xf numFmtId="9" fontId="0" fillId="0" borderId="0" xfId="1" applyFont="1"/>
    <xf numFmtId="9" fontId="3" fillId="2" borderId="0" xfId="3" applyNumberFormat="1"/>
  </cellXfs>
  <cellStyles count="4">
    <cellStyle name="Bad" xfId="3" builtinId="27"/>
    <cellStyle name="Currency" xfId="2" builtinId="4"/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DA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D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[StarterBook.xlsx]PivotTable1!PivotTable7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7-4FAD-9BBD-F4567C1AE0A5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4-408C-81EB-D850C8F755AB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F4-408C-81EB-D850C8F755AB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F4-408C-81EB-D850C8F75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182255"/>
        <c:axId val="1595853327"/>
      </c:barChart>
      <c:catAx>
        <c:axId val="169318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853327"/>
        <c:crosses val="autoZero"/>
        <c:auto val="1"/>
        <c:lblAlgn val="ctr"/>
        <c:lblOffset val="100"/>
        <c:noMultiLvlLbl val="0"/>
      </c:catAx>
      <c:valAx>
        <c:axId val="159585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18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[StarterBook.xlsx]PivotTable2!PivotTable8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C-4254-AAAA-9B5E4F4358B3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EC-4254-AAAA-9B5E4F4358B3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EC-4254-AAAA-9B5E4F4358B3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EC-4254-AAAA-9B5E4F435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794351"/>
        <c:axId val="1023222096"/>
      </c:barChart>
      <c:catAx>
        <c:axId val="61479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222096"/>
        <c:crosses val="autoZero"/>
        <c:auto val="1"/>
        <c:lblAlgn val="ctr"/>
        <c:lblOffset val="100"/>
        <c:noMultiLvlLbl val="0"/>
      </c:catAx>
      <c:valAx>
        <c:axId val="10232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9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B-48ED-83E8-764387BB4004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CB-48ED-83E8-764387BB4004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27-4F96-8690-1D94DE242FB9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BB-4331-9C49-9E81B02B7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091056"/>
        <c:axId val="1024133632"/>
      </c:lineChart>
      <c:catAx>
        <c:axId val="99309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133632"/>
        <c:crosses val="autoZero"/>
        <c:auto val="1"/>
        <c:lblAlgn val="ctr"/>
        <c:lblOffset val="100"/>
        <c:noMultiLvlLbl val="0"/>
      </c:catAx>
      <c:valAx>
        <c:axId val="102413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09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6-4A8B-86FF-F466501BF36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86-4A8B-86FF-F466501BF36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86-4A8B-86FF-F466501BF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204880"/>
        <c:axId val="1560235344"/>
      </c:lineChart>
      <c:catAx>
        <c:axId val="160120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35344"/>
        <c:crosses val="autoZero"/>
        <c:auto val="1"/>
        <c:lblAlgn val="ctr"/>
        <c:lblOffset val="100"/>
        <c:noMultiLvlLbl val="0"/>
      </c:catAx>
      <c:valAx>
        <c:axId val="15602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20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415925</xdr:colOff>
      <xdr:row>1</xdr:row>
      <xdr:rowOff>34925</xdr:rowOff>
    </xdr:from>
    <xdr:to>
      <xdr:col>14</xdr:col>
      <xdr:colOff>111125</xdr:colOff>
      <xdr:row>16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78A86-891C-4CD0-A5EE-EDE747C58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562429</xdr:colOff>
      <xdr:row>2</xdr:row>
      <xdr:rowOff>175532</xdr:rowOff>
    </xdr:from>
    <xdr:to>
      <xdr:col>19</xdr:col>
      <xdr:colOff>126997</xdr:colOff>
      <xdr:row>24</xdr:row>
      <xdr:rowOff>175078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6DB59E-7D4A-4319-B24B-8217B96B4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206375</xdr:colOff>
      <xdr:row>3</xdr:row>
      <xdr:rowOff>53975</xdr:rowOff>
    </xdr:from>
    <xdr:to>
      <xdr:col>13</xdr:col>
      <xdr:colOff>371475</xdr:colOff>
      <xdr:row>18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8ABD8-3A2D-4B66-9715-D18DD3C57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13</xdr:row>
      <xdr:rowOff>69850</xdr:rowOff>
    </xdr:from>
    <xdr:to>
      <xdr:col>8</xdr:col>
      <xdr:colOff>444500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B33DF-FF2F-4A97-913A-E764BF5FC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user" refreshedDate="43134.628477546299" createdVersion="6" refreshedVersion="6" minRefreshableVersion="3" recordCount="4114" xr:uid="{0646DE83-DF15-44A7-B1CB-5C28E989400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user" refreshedDate="43134.666783680557" createdVersion="6" refreshedVersion="6" minRefreshableVersion="3" recordCount="4114" xr:uid="{BF1457AE-69AF-44A5-9B36-E1DE0C06B06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42E14-8891-4B7E-B2BF-FE6B2FE1A7C5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45294-F6AE-4E26-B581-6A18F06AA9B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798C6-32C2-4A59-8869-10911842B3F7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00A3D-3573-48A3-9ED9-6A02457F4895}">
  <dimension ref="A1:F14"/>
  <sheetViews>
    <sheetView tabSelected="1" workbookViewId="0">
      <selection activeCell="K18" sqref="K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8310</v>
      </c>
    </row>
    <row r="3" spans="1:6" x14ac:dyDescent="0.35">
      <c r="A3" s="8" t="s">
        <v>8331</v>
      </c>
      <c r="B3" s="8" t="s">
        <v>8330</v>
      </c>
    </row>
    <row r="4" spans="1:6" x14ac:dyDescent="0.3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5">
      <c r="A5" s="9" t="s">
        <v>8322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8323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8324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8367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8326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8328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8329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FCE07-1B50-4A1A-90B7-26A3742CE9F5}">
  <dimension ref="A1:F47"/>
  <sheetViews>
    <sheetView topLeftCell="F1" zoomScale="70" zoomScaleNormal="70" workbookViewId="0">
      <selection activeCell="Y46" sqref="Y46"/>
    </sheetView>
  </sheetViews>
  <sheetFormatPr defaultRowHeight="14.5" x14ac:dyDescent="0.35"/>
  <cols>
    <col min="1" max="1" width="15.6328125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8310</v>
      </c>
    </row>
    <row r="2" spans="1:6" x14ac:dyDescent="0.35">
      <c r="A2" s="8" t="s">
        <v>8308</v>
      </c>
      <c r="B2" t="s">
        <v>8310</v>
      </c>
    </row>
    <row r="4" spans="1:6" x14ac:dyDescent="0.35">
      <c r="A4" s="8" t="s">
        <v>8331</v>
      </c>
      <c r="B4" s="8" t="s">
        <v>8330</v>
      </c>
    </row>
    <row r="5" spans="1:6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9" t="s">
        <v>8368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8369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8370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8371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8312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8372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8373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8313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8314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8374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8375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8376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8377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8315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8316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8378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8317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8379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8380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8381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8382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8383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8384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8385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8386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8318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8387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8388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8319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8389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8390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8391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8392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8393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8394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8395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8396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8397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8398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8399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8320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3004-1D5F-41C6-B3F9-52793BF7D98A}">
  <dimension ref="A1:F18"/>
  <sheetViews>
    <sheetView topLeftCell="E1" workbookViewId="0">
      <selection activeCell="G14" sqref="G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8308</v>
      </c>
      <c r="B1" t="s">
        <v>8310</v>
      </c>
    </row>
    <row r="2" spans="1:6" x14ac:dyDescent="0.35">
      <c r="A2" s="8" t="s">
        <v>8346</v>
      </c>
      <c r="B2" t="s">
        <v>8310</v>
      </c>
    </row>
    <row r="4" spans="1:6" x14ac:dyDescent="0.35">
      <c r="A4" s="8" t="s">
        <v>8331</v>
      </c>
      <c r="B4" s="8" t="s">
        <v>8330</v>
      </c>
    </row>
    <row r="5" spans="1:6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9" t="s">
        <v>8340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9" t="s">
        <v>8341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9" t="s">
        <v>8342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9" t="s">
        <v>8343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9" t="s">
        <v>8334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9" t="s">
        <v>8344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9" t="s">
        <v>8335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9" t="s">
        <v>8336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9" t="s">
        <v>8337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9" t="s">
        <v>8338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9" t="s">
        <v>8339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9" t="s">
        <v>8345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9" t="s">
        <v>8321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AD85E-6DE0-4234-BC36-55B525069D9F}">
  <dimension ref="A1:H13"/>
  <sheetViews>
    <sheetView topLeftCell="D25" zoomScaleNormal="100" workbookViewId="0">
      <selection activeCell="H43" sqref="H4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7.90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8359</v>
      </c>
      <c r="B1" t="s">
        <v>8360</v>
      </c>
      <c r="C1" t="s">
        <v>8361</v>
      </c>
      <c r="D1" t="s">
        <v>8362</v>
      </c>
      <c r="E1" t="s">
        <v>8363</v>
      </c>
      <c r="F1" t="s">
        <v>8364</v>
      </c>
      <c r="G1" t="s">
        <v>8365</v>
      </c>
      <c r="H1" t="s">
        <v>8366</v>
      </c>
    </row>
    <row r="2" spans="1:8" x14ac:dyDescent="0.35">
      <c r="A2" t="s">
        <v>8347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35">
      <c r="A3" t="s">
        <v>8348</v>
      </c>
      <c r="B3">
        <f>COUNTIFS(Sheet1!$F:$F,"successful",Sheet1!$D:$D,"&lt;4999",Sheet1!$D:$D,"&gt;=1000")</f>
        <v>931</v>
      </c>
      <c r="C3">
        <f>COUNTIFS(Sheet1!$F:$F,"failed",Sheet1!$D:$D,"&lt;4999",Sheet1!$D:$D,"&gt;=1000")</f>
        <v>420</v>
      </c>
      <c r="D3">
        <f>COUNTIFS(Sheet1!$F:$F,"canceled",Sheet1!$D:$D,"&lt;4999",Sheet1!$D:$D,"&gt;=1000")</f>
        <v>60</v>
      </c>
      <c r="E3">
        <f t="shared" ref="E3:E13" si="1">SUM(B3:D3)</f>
        <v>1411</v>
      </c>
      <c r="F3" s="13">
        <f t="shared" ref="F3:F13" si="2">B3/$E3</f>
        <v>0.65981573352232459</v>
      </c>
      <c r="G3" s="13">
        <f t="shared" si="0"/>
        <v>0.297661233167966</v>
      </c>
      <c r="H3" s="13">
        <f t="shared" si="0"/>
        <v>4.2523033309709427E-2</v>
      </c>
    </row>
    <row r="4" spans="1:8" x14ac:dyDescent="0.35">
      <c r="A4" t="s">
        <v>8349</v>
      </c>
      <c r="B4">
        <f>COUNTIFS(Sheet1!$F:$F,"successful",Sheet1!$D:$D,"&lt;9999",Sheet1!$D:$D,"&gt;=5000")</f>
        <v>380</v>
      </c>
      <c r="C4">
        <f>COUNTIFS(Sheet1!$F:$F,"failed",Sheet1!$D:$D,"&lt;9999",Sheet1!$D:$D,"&gt;=5000")</f>
        <v>282</v>
      </c>
      <c r="D4">
        <f>COUNTIFS(Sheet1!$F:$F,"canceled",Sheet1!$D:$D,"&lt;9999",Sheet1!$D:$D,"&gt;=5000")</f>
        <v>51</v>
      </c>
      <c r="E4">
        <f t="shared" si="1"/>
        <v>713</v>
      </c>
      <c r="F4" s="13">
        <f t="shared" si="2"/>
        <v>0.53295932678821878</v>
      </c>
      <c r="G4" s="13">
        <f t="shared" si="0"/>
        <v>0.39551192145862551</v>
      </c>
      <c r="H4" s="13">
        <f t="shared" si="0"/>
        <v>7.1528751753155678E-2</v>
      </c>
    </row>
    <row r="5" spans="1:8" x14ac:dyDescent="0.35">
      <c r="A5" t="s">
        <v>8350</v>
      </c>
      <c r="B5">
        <f>COUNTIFS(Sheet1!$F:$F,"successful",Sheet1!$D:$D,"&lt;14999",Sheet1!$D:$D,"&gt;=10000")</f>
        <v>168</v>
      </c>
      <c r="C5">
        <f>COUNTIFS(Sheet1!$F:$F,"failed",Sheet1!$D:$D,"&lt;14999",Sheet1!$D:$D,"&gt;=10000")</f>
        <v>144</v>
      </c>
      <c r="D5">
        <f>COUNTIFS(Sheet1!$F:$F,"canceled",Sheet1!$D:$D,"&lt;14999",Sheet1!$D:$D,"&gt;=10000")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35">
      <c r="A6" t="s">
        <v>8351</v>
      </c>
      <c r="B6">
        <f>COUNTIFS(Sheet1!$F:$F,"successful",Sheet1!$D:$D,"&lt;19999",Sheet1!$D:$D,"&gt;=15000")</f>
        <v>94</v>
      </c>
      <c r="C6">
        <f>COUNTIFS(Sheet1!$F:$F,"failed",Sheet1!$D:$D,"&lt;19999",Sheet1!$D:$D,"&gt;=15000")</f>
        <v>90</v>
      </c>
      <c r="D6">
        <f>COUNTIFS(Sheet1!$F:$F,"canceled",Sheet1!$D:$D,"&lt;19999",Sheet1!$D:$D,"&gt;=15000")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35">
      <c r="A7" t="s">
        <v>8352</v>
      </c>
      <c r="B7">
        <f>COUNTIFS(Sheet1!$F:$F,"successful",Sheet1!$D:$D,"&lt;24999",Sheet1!$D:$D,"&gt;=20000")</f>
        <v>62</v>
      </c>
      <c r="C7">
        <f>COUNTIFS(Sheet1!$F:$F,"failed",Sheet1!$D:$D,"&lt;24999",Sheet1!$D:$D,"&gt;=20000")</f>
        <v>72</v>
      </c>
      <c r="D7">
        <f>COUNTIFS(Sheet1!$F:$F,"canceled",Sheet1!$D:$D,"&lt;24999",Sheet1!$D:$D,"&gt;=20000")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35">
      <c r="A8" t="s">
        <v>8353</v>
      </c>
      <c r="B8">
        <f>COUNTIFS(Sheet1!$F:$F,"successful",Sheet1!$D:$D,"&lt;29999",Sheet1!$D:$D,"&gt;=25000")</f>
        <v>55</v>
      </c>
      <c r="C8">
        <f>COUNTIFS(Sheet1!$F:$F,"failed",Sheet1!$D:$D,"&lt;29999",Sheet1!$D:$D,"&gt;=25000")</f>
        <v>64</v>
      </c>
      <c r="D8">
        <f>COUNTIFS(Sheet1!$F:$F,"canceled",Sheet1!$D:$D,"&lt;29999",Sheet1!$D:$D,"&gt;=25000")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35">
      <c r="A9" t="s">
        <v>8354</v>
      </c>
      <c r="B9">
        <f>COUNTIFS(Sheet1!$F:$F,"successful",Sheet1!$D:$D,"&lt;34999",Sheet1!$D:$D,"&gt;=30000")</f>
        <v>32</v>
      </c>
      <c r="C9" s="12">
        <f>COUNTIFS(Sheet1!$F:$F,"failed",Sheet1!$D:$D,"&lt;34999",Sheet1!$D:$D,"&gt;=30000")</f>
        <v>37</v>
      </c>
      <c r="D9">
        <f>COUNTIFS(Sheet1!$F:$F,"canceled",Sheet1!$D:$D,"&lt;34999",Sheet1!$D:$D,"&gt;=30000")</f>
        <v>13</v>
      </c>
      <c r="E9" s="12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5">
      <c r="A10" t="s">
        <v>8355</v>
      </c>
      <c r="B10">
        <f>COUNTIFS(Sheet1!$F:$F,"successful",Sheet1!$D:$D,"&lt;39999",Sheet1!$D:$D,"&gt;=35000")</f>
        <v>26</v>
      </c>
      <c r="C10">
        <f>COUNTIFS(Sheet1!$F:$F,"failed",Sheet1!$D:$D,"&lt;39999",Sheet1!$D:$D,"&gt;=35000")</f>
        <v>22</v>
      </c>
      <c r="D10">
        <f>COUNTIFS(Sheet1!$F:$F,"canceled",Sheet1!$D:$D,"&lt;39999",Sheet1!$D:$D,"&gt;=35000")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35">
      <c r="A11" t="s">
        <v>8356</v>
      </c>
      <c r="B11">
        <f>COUNTIFS(Sheet1!$F:$F,"successful",Sheet1!$D:$D,"&lt;44999",Sheet1!$D:$D,"&gt;=40000")</f>
        <v>21</v>
      </c>
      <c r="C11">
        <f>COUNTIFS(Sheet1!$F:$F,"failed",Sheet1!$D:$D,"&lt;44999",Sheet1!$D:$D,"&gt;=40000")</f>
        <v>16</v>
      </c>
      <c r="D11">
        <f>COUNTIFS(Sheet1!$F:$F,"canceled",Sheet1!$D:$D,"&lt;44999",Sheet1!$D:$D,"&gt;=40000")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35">
      <c r="A12" t="s">
        <v>8357</v>
      </c>
      <c r="B12">
        <f>COUNTIFS(Sheet1!$F:$F,"successful",Sheet1!$D:$D,"&lt;49999",Sheet1!$D:$D,"&gt;=45000")</f>
        <v>6</v>
      </c>
      <c r="C12">
        <f>COUNTIFS(Sheet1!$F:$F,"failed",Sheet1!$D:$D,"&lt;49999",Sheet1!$D:$D,"&gt;=45000")</f>
        <v>11</v>
      </c>
      <c r="D12">
        <f>COUNTIFS(Sheet1!$F:$F,"canceled",Sheet1!$D:$D,"&lt;49999",Sheet1!$D:$D,"&gt;=45000")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35">
      <c r="A13" t="s">
        <v>8358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J8" sqref="J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1" bestFit="1" customWidth="1"/>
    <col min="6" max="6" width="21.26953125" customWidth="1"/>
    <col min="7" max="7" width="7.26953125" bestFit="1" customWidth="1"/>
    <col min="8" max="8" width="8" bestFit="1" customWidth="1"/>
    <col min="9" max="9" width="19.26953125" customWidth="1"/>
    <col min="10" max="10" width="17.81640625" customWidth="1"/>
    <col min="11" max="11" width="15.453125" customWidth="1"/>
    <col min="12" max="12" width="13.1796875" bestFit="1" customWidth="1"/>
    <col min="13" max="13" width="16.453125" bestFit="1" customWidth="1"/>
    <col min="14" max="14" width="32" bestFit="1" customWidth="1"/>
    <col min="15" max="15" width="13.81640625" style="6" bestFit="1" customWidth="1"/>
    <col min="16" max="16" width="15.54296875" bestFit="1" customWidth="1"/>
    <col min="17" max="17" width="16.6328125" bestFit="1" customWidth="1"/>
    <col min="18" max="18" width="12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8332</v>
      </c>
      <c r="T1" s="1" t="s">
        <v>8333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5ADEBD7F-241D-437B-845F-BF887D2CA385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PivotTable1</vt:lpstr>
      <vt:lpstr>PivotTable2</vt:lpstr>
      <vt:lpstr>PivotTable3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laptopuser</cp:lastModifiedBy>
  <dcterms:created xsi:type="dcterms:W3CDTF">2017-04-20T15:17:24Z</dcterms:created>
  <dcterms:modified xsi:type="dcterms:W3CDTF">2018-02-04T23:08:30Z</dcterms:modified>
</cp:coreProperties>
</file>