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2bad29f5587db2/文档/"/>
    </mc:Choice>
  </mc:AlternateContent>
  <xr:revisionPtr revIDLastSave="37" documentId="8_{B7391870-4DCC-44C2-9809-1CD9EDC7801B}" xr6:coauthVersionLast="47" xr6:coauthVersionMax="47" xr10:uidLastSave="{3F7BA274-8048-4E48-9EAE-09C5DD0F0163}"/>
  <bookViews>
    <workbookView xWindow="-98" yWindow="-98" windowWidth="21795" windowHeight="12975" xr2:uid="{616063F2-3405-4CCD-AB07-D9126E5DC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1" l="1"/>
  <c r="I21" i="1" s="1"/>
  <c r="H21" i="1"/>
  <c r="H20" i="1"/>
  <c r="H22" i="1" s="1"/>
  <c r="D36" i="1"/>
  <c r="D37" i="1" s="1"/>
  <c r="E36" i="1"/>
  <c r="H36" i="1"/>
  <c r="I36" i="1"/>
  <c r="L36" i="1"/>
  <c r="M36" i="1"/>
  <c r="F36" i="1"/>
  <c r="G36" i="1"/>
  <c r="J36" i="1"/>
  <c r="K36" i="1"/>
  <c r="C36" i="1"/>
  <c r="B36" i="1"/>
  <c r="M35" i="1"/>
  <c r="C35" i="1"/>
  <c r="C37" i="1" s="1"/>
  <c r="B33" i="1"/>
  <c r="B34" i="1" s="1"/>
  <c r="L19" i="1"/>
  <c r="P19" i="1"/>
  <c r="M18" i="1" s="1"/>
  <c r="Q19" i="1"/>
  <c r="O19" i="1"/>
  <c r="P21" i="1"/>
  <c r="P22" i="1" s="1"/>
  <c r="Q21" i="1"/>
  <c r="Q22" i="1" s="1"/>
  <c r="O21" i="1"/>
  <c r="O22" i="1" s="1"/>
  <c r="K21" i="1"/>
  <c r="K22" i="1" s="1"/>
  <c r="N21" i="1"/>
  <c r="N22" i="1" s="1"/>
  <c r="J21" i="1"/>
  <c r="J22" i="1" s="1"/>
  <c r="F21" i="1"/>
  <c r="E21" i="1"/>
  <c r="C21" i="1"/>
  <c r="D21" i="1"/>
  <c r="B21" i="1"/>
  <c r="C18" i="1"/>
  <c r="C20" i="1" s="1"/>
  <c r="C22" i="1" s="1"/>
  <c r="D18" i="1"/>
  <c r="D20" i="1" s="1"/>
  <c r="D22" i="1" s="1"/>
  <c r="E18" i="1"/>
  <c r="E20" i="1" s="1"/>
  <c r="E22" i="1" s="1"/>
  <c r="F18" i="1"/>
  <c r="F20" i="1" s="1"/>
  <c r="F22" i="1" s="1"/>
  <c r="G18" i="1"/>
  <c r="G20" i="1" s="1"/>
  <c r="I20" i="1" s="1"/>
  <c r="B18" i="1"/>
  <c r="B20" i="1" s="1"/>
  <c r="B22" i="1" s="1"/>
  <c r="F19" i="1"/>
  <c r="H19" i="1" s="1"/>
  <c r="G19" i="1"/>
  <c r="I19" i="1"/>
  <c r="E19" i="1"/>
  <c r="D19" i="1"/>
  <c r="C19" i="1"/>
  <c r="B19" i="1"/>
  <c r="B4" i="1"/>
  <c r="B7" i="1" s="1"/>
  <c r="J8" i="1"/>
  <c r="G8" i="1"/>
  <c r="D8" i="1"/>
  <c r="B8" i="1"/>
  <c r="I8" i="1"/>
  <c r="F8" i="1"/>
  <c r="C8" i="1"/>
  <c r="E8" i="1"/>
  <c r="H8" i="1"/>
  <c r="C33" i="1"/>
  <c r="D33" i="1"/>
  <c r="E33" i="1"/>
  <c r="E35" i="1" s="1"/>
  <c r="E37" i="1" s="1"/>
  <c r="F33" i="1"/>
  <c r="F35" i="1" s="1"/>
  <c r="F37" i="1" s="1"/>
  <c r="G33" i="1"/>
  <c r="G35" i="1" s="1"/>
  <c r="G37" i="1" s="1"/>
  <c r="H33" i="1"/>
  <c r="H35" i="1" s="1"/>
  <c r="H37" i="1" s="1"/>
  <c r="I33" i="1"/>
  <c r="I35" i="1" s="1"/>
  <c r="J33" i="1"/>
  <c r="K33" i="1"/>
  <c r="K35" i="1" s="1"/>
  <c r="K37" i="1" s="1"/>
  <c r="L33" i="1"/>
  <c r="L35" i="1" s="1"/>
  <c r="L37" i="1" s="1"/>
  <c r="M33" i="1"/>
  <c r="J4" i="1"/>
  <c r="J7" i="1" s="1"/>
  <c r="I4" i="1"/>
  <c r="I7" i="1" s="1"/>
  <c r="I9" i="1" s="1"/>
  <c r="H4" i="1"/>
  <c r="I5" i="1" s="1"/>
  <c r="E4" i="1"/>
  <c r="G4" i="1"/>
  <c r="G7" i="1" s="1"/>
  <c r="F4" i="1"/>
  <c r="F7" i="1" s="1"/>
  <c r="C4" i="1"/>
  <c r="C7" i="1" s="1"/>
  <c r="D4" i="1"/>
  <c r="D7" i="1" s="1"/>
  <c r="M37" i="1" l="1"/>
  <c r="J34" i="1"/>
  <c r="J35" i="1"/>
  <c r="J37" i="1" s="1"/>
  <c r="J38" i="1"/>
  <c r="I37" i="1"/>
  <c r="F38" i="1"/>
  <c r="F39" i="1" s="1"/>
  <c r="F34" i="1"/>
  <c r="B38" i="1"/>
  <c r="B35" i="1"/>
  <c r="B37" i="1" s="1"/>
  <c r="M19" i="1"/>
  <c r="D25" i="1"/>
  <c r="B25" i="1"/>
  <c r="G22" i="1"/>
  <c r="I22" i="1"/>
  <c r="F9" i="1"/>
  <c r="C9" i="1"/>
  <c r="D9" i="1"/>
  <c r="G9" i="1"/>
  <c r="F5" i="1"/>
  <c r="J9" i="1"/>
  <c r="E7" i="1"/>
  <c r="E9" i="1" s="1"/>
  <c r="H7" i="1"/>
  <c r="H9" i="1" s="1"/>
  <c r="J5" i="1"/>
  <c r="J6" i="1" s="1"/>
  <c r="G5" i="1"/>
  <c r="G6" i="1" s="1"/>
  <c r="D5" i="1"/>
  <c r="B9" i="1"/>
  <c r="C5" i="1"/>
  <c r="D6" i="1" s="1"/>
  <c r="J39" i="1" l="1"/>
  <c r="J40" i="1"/>
  <c r="J41" i="1"/>
  <c r="J42" i="1"/>
  <c r="F41" i="1"/>
  <c r="F40" i="1"/>
  <c r="F42" i="1"/>
  <c r="B41" i="1"/>
  <c r="B39" i="1"/>
  <c r="B40" i="1"/>
  <c r="B42" i="1"/>
  <c r="C10" i="1"/>
  <c r="C11" i="1" s="1"/>
  <c r="I10" i="1"/>
  <c r="I11" i="1" s="1"/>
  <c r="F10" i="1"/>
  <c r="F11" i="1" s="1"/>
  <c r="J44" i="1" l="1"/>
  <c r="J45" i="1" s="1"/>
  <c r="F44" i="1"/>
  <c r="F45" i="1" s="1"/>
  <c r="B44" i="1"/>
  <c r="B45" i="1" s="1"/>
</calcChain>
</file>

<file path=xl/sharedStrings.xml><?xml version="1.0" encoding="utf-8"?>
<sst xmlns="http://schemas.openxmlformats.org/spreadsheetml/2006/main" count="45" uniqueCount="35">
  <si>
    <t>MEAN</t>
    <phoneticPr fontId="1" type="noConversion"/>
  </si>
  <si>
    <t>G</t>
    <phoneticPr fontId="1" type="noConversion"/>
  </si>
  <si>
    <t>Ua</t>
    <phoneticPr fontId="1" type="noConversion"/>
  </si>
  <si>
    <t>Ub</t>
    <phoneticPr fontId="1" type="noConversion"/>
  </si>
  <si>
    <t>U</t>
    <phoneticPr fontId="1" type="noConversion"/>
  </si>
  <si>
    <t>Ur</t>
    <phoneticPr fontId="1" type="noConversion"/>
  </si>
  <si>
    <t>Ug</t>
    <phoneticPr fontId="1" type="noConversion"/>
  </si>
  <si>
    <t>下盘</t>
    <phoneticPr fontId="1" type="noConversion"/>
  </si>
  <si>
    <t>下盘+盘</t>
    <phoneticPr fontId="1" type="noConversion"/>
  </si>
  <si>
    <t>下盘+环</t>
    <phoneticPr fontId="1" type="noConversion"/>
  </si>
  <si>
    <t>H</t>
    <phoneticPr fontId="1" type="noConversion"/>
  </si>
  <si>
    <t>D上盘</t>
    <phoneticPr fontId="1" type="noConversion"/>
  </si>
  <si>
    <t>d下盘</t>
    <phoneticPr fontId="1" type="noConversion"/>
  </si>
  <si>
    <t>圆盘直径</t>
    <phoneticPr fontId="1" type="noConversion"/>
  </si>
  <si>
    <t>圆环内径</t>
    <phoneticPr fontId="1" type="noConversion"/>
  </si>
  <si>
    <t>圆环外径</t>
    <phoneticPr fontId="1" type="noConversion"/>
  </si>
  <si>
    <t>m0下盘质量</t>
    <phoneticPr fontId="1" type="noConversion"/>
  </si>
  <si>
    <t>R</t>
    <phoneticPr fontId="1" type="noConversion"/>
  </si>
  <si>
    <t>r</t>
    <phoneticPr fontId="1" type="noConversion"/>
  </si>
  <si>
    <t>UA</t>
    <phoneticPr fontId="1" type="noConversion"/>
  </si>
  <si>
    <t>UB</t>
    <phoneticPr fontId="1" type="noConversion"/>
  </si>
  <si>
    <t>I1</t>
    <phoneticPr fontId="1" type="noConversion"/>
  </si>
  <si>
    <t>I2</t>
    <phoneticPr fontId="1" type="noConversion"/>
  </si>
  <si>
    <t>m1盘</t>
    <phoneticPr fontId="1" type="noConversion"/>
  </si>
  <si>
    <t>m2环</t>
    <phoneticPr fontId="1" type="noConversion"/>
  </si>
  <si>
    <t>h1</t>
    <phoneticPr fontId="1" type="noConversion"/>
  </si>
  <si>
    <t>h2</t>
    <phoneticPr fontId="1" type="noConversion"/>
  </si>
  <si>
    <t>t1</t>
    <phoneticPr fontId="1" type="noConversion"/>
  </si>
  <si>
    <t>t2</t>
    <phoneticPr fontId="1" type="noConversion"/>
  </si>
  <si>
    <t>h2t1-h1t2</t>
    <phoneticPr fontId="1" type="noConversion"/>
  </si>
  <si>
    <t>p h1</t>
    <phoneticPr fontId="1" type="noConversion"/>
  </si>
  <si>
    <t>p h2</t>
    <phoneticPr fontId="1" type="noConversion"/>
  </si>
  <si>
    <t>p t1</t>
    <phoneticPr fontId="1" type="noConversion"/>
  </si>
  <si>
    <t>p t2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</si>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</sst>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A26A-969A-49A3-B8BA-0EAB15FAB5F2}">
  <dimension ref="A1:Q45"/>
  <sheetViews>
    <sheetView tabSelected="1" topLeftCell="A16" workbookViewId="0">
      <selection activeCell="E26" sqref="E26"/>
    </sheetView>
  </sheetViews>
  <sheetFormatPr defaultRowHeight="13.9" x14ac:dyDescent="0.4"/>
  <cols>
    <col min="3" max="3" width="11.33203125" bestFit="1" customWidth="1"/>
    <col min="4" max="5" width="12.3984375" bestFit="1" customWidth="1"/>
    <col min="6" max="7" width="11.33203125" bestFit="1" customWidth="1"/>
    <col min="8" max="8" width="12.3984375" bestFit="1" customWidth="1"/>
    <col min="9" max="10" width="11.33203125" bestFit="1" customWidth="1"/>
    <col min="13" max="13" width="11.33203125" bestFit="1" customWidth="1"/>
    <col min="14" max="14" width="11.73046875" customWidth="1"/>
    <col min="15" max="15" width="11.06640625" customWidth="1"/>
  </cols>
  <sheetData>
    <row r="1" spans="1:17" x14ac:dyDescent="0.4">
      <c r="B1" s="3">
        <v>44.61</v>
      </c>
      <c r="C1" s="4">
        <v>42.3</v>
      </c>
      <c r="D1" s="5">
        <v>43.308</v>
      </c>
      <c r="E1" s="3">
        <v>63.32</v>
      </c>
      <c r="F1" s="4">
        <v>2.4980000000000002</v>
      </c>
      <c r="G1" s="5">
        <v>47.412999999999997</v>
      </c>
      <c r="H1" s="3">
        <v>40.82</v>
      </c>
      <c r="I1" s="4">
        <v>2.4980000000000002</v>
      </c>
      <c r="J1" s="5">
        <v>37.926000000000002</v>
      </c>
    </row>
    <row r="2" spans="1:17" x14ac:dyDescent="0.4">
      <c r="B2" s="6">
        <v>44.6</v>
      </c>
      <c r="C2" s="1">
        <v>42.3</v>
      </c>
      <c r="D2" s="7">
        <v>43.311999999999998</v>
      </c>
      <c r="E2" s="6">
        <v>63.3</v>
      </c>
      <c r="F2" s="1">
        <v>2.4980000000000002</v>
      </c>
      <c r="G2" s="7">
        <v>47.442999999999998</v>
      </c>
      <c r="H2" s="6">
        <v>40.799999999999997</v>
      </c>
      <c r="I2" s="1">
        <v>2.4980000000000002</v>
      </c>
      <c r="J2" s="7">
        <v>37.905000000000001</v>
      </c>
    </row>
    <row r="3" spans="1:17" x14ac:dyDescent="0.4">
      <c r="B3" s="6">
        <v>44.6</v>
      </c>
      <c r="C3" s="1">
        <v>42.3</v>
      </c>
      <c r="D3" s="7">
        <v>43.317999999999998</v>
      </c>
      <c r="E3" s="6">
        <v>63.32</v>
      </c>
      <c r="F3" s="1">
        <v>2.4980000000000002</v>
      </c>
      <c r="G3" s="7">
        <v>47.423000000000002</v>
      </c>
      <c r="H3" s="6">
        <v>40.799999999999997</v>
      </c>
      <c r="I3" s="1">
        <v>2.4980000000000002</v>
      </c>
      <c r="J3" s="7">
        <v>37.923000000000002</v>
      </c>
    </row>
    <row r="4" spans="1:17" x14ac:dyDescent="0.4">
      <c r="A4" t="s">
        <v>0</v>
      </c>
      <c r="B4" s="6">
        <f>AVERAGE(B1:B3)</f>
        <v>44.603333333333332</v>
      </c>
      <c r="C4" s="1">
        <f t="shared" ref="C4:D4" si="0">AVERAGE(C1:C3)</f>
        <v>42.3</v>
      </c>
      <c r="D4" s="7">
        <f t="shared" si="0"/>
        <v>43.312666666666665</v>
      </c>
      <c r="E4" s="6">
        <f>AVERAGE(E1:E3)</f>
        <v>63.313333333333333</v>
      </c>
      <c r="F4" s="1">
        <f t="shared" ref="F4" si="1">AVERAGE(F1:F3)</f>
        <v>2.4980000000000002</v>
      </c>
      <c r="G4" s="7">
        <f t="shared" ref="G4" si="2">AVERAGE(G1:G3)</f>
        <v>47.426333333333332</v>
      </c>
      <c r="H4" s="6">
        <f>AVERAGE(H1:H3)</f>
        <v>40.806666666666665</v>
      </c>
      <c r="I4" s="1">
        <f t="shared" ref="I4" si="3">AVERAGE(I1:I3)</f>
        <v>2.4980000000000002</v>
      </c>
      <c r="J4" s="7">
        <f t="shared" ref="J4" si="4">AVERAGE(J1:J3)</f>
        <v>37.917999999999999</v>
      </c>
    </row>
    <row r="5" spans="1:17" x14ac:dyDescent="0.4">
      <c r="B5" s="6"/>
      <c r="C5" s="1">
        <f>(B4-C4/2)/100</f>
        <v>0.23453333333333334</v>
      </c>
      <c r="D5" s="7">
        <f>D4/30</f>
        <v>1.4437555555555555</v>
      </c>
      <c r="E5" s="6"/>
      <c r="F5" s="1">
        <f>(E4-F4/2)/100</f>
        <v>0.62064333333333332</v>
      </c>
      <c r="G5" s="7">
        <f>G4/30</f>
        <v>1.5808777777777778</v>
      </c>
      <c r="H5" s="6"/>
      <c r="I5" s="1">
        <f>(H4-I4/2)/100</f>
        <v>0.39557666666666663</v>
      </c>
      <c r="J5" s="7">
        <f>J4/30</f>
        <v>1.2639333333333334</v>
      </c>
    </row>
    <row r="6" spans="1:17" x14ac:dyDescent="0.4">
      <c r="A6" t="s">
        <v>1</v>
      </c>
      <c r="B6" s="8"/>
      <c r="C6" s="2"/>
      <c r="D6" s="9">
        <f>4*PI()*PI()*C5/(D5)/(D5)</f>
        <v>4.4419838577604178</v>
      </c>
      <c r="E6" s="9"/>
      <c r="F6" s="9"/>
      <c r="G6" s="9">
        <f t="shared" ref="G6:J6" si="5">4*PI()*PI()*F5/(G5)/(G5)</f>
        <v>9.8040437846324107</v>
      </c>
      <c r="H6" s="9"/>
      <c r="I6" s="9"/>
      <c r="J6" s="9">
        <f t="shared" si="5"/>
        <v>9.7755695120188566</v>
      </c>
    </row>
    <row r="7" spans="1:17" x14ac:dyDescent="0.4">
      <c r="A7" t="s">
        <v>2</v>
      </c>
      <c r="B7">
        <f>SQRT(((B1-B4)*(B1-B4)+(B2-B4)*(B2-B4)+(B3-B4)*(B3-B4))/6)/100</f>
        <v>3.3333333333326701E-5</v>
      </c>
      <c r="C7">
        <f t="shared" ref="C7:J7" si="6">SQRT(((C1-C4)*(C1-C4)+(C2-C4)*(C2-C4)+(C3-C4)*(C3-C4))/6)</f>
        <v>0</v>
      </c>
      <c r="D7">
        <f t="shared" si="6"/>
        <v>2.9059326290265921E-3</v>
      </c>
      <c r="E7">
        <f>SQRT(((E1-E4)*(E1-E4)+(E2-E4)*(E2-E4)+(E3-E4)*(E3-E4))/6)/100</f>
        <v>6.6666666666677078E-5</v>
      </c>
      <c r="F7">
        <f t="shared" si="6"/>
        <v>0</v>
      </c>
      <c r="G7">
        <f t="shared" si="6"/>
        <v>8.819171036882005E-3</v>
      </c>
      <c r="H7">
        <f>SQRT(((H1-H4)*(H1-H4)+(H2-H4)*(H2-H4)+(H3-H4)*(H3-H4))/6)/100</f>
        <v>6.6666666666677078E-5</v>
      </c>
      <c r="I7">
        <f t="shared" si="6"/>
        <v>0</v>
      </c>
      <c r="J7">
        <f t="shared" si="6"/>
        <v>6.5574385243022497E-3</v>
      </c>
    </row>
    <row r="8" spans="1:17" x14ac:dyDescent="0.4">
      <c r="A8" t="s">
        <v>3</v>
      </c>
      <c r="B8">
        <f>0.001/SQRT(3)</f>
        <v>5.773502691896258E-4</v>
      </c>
      <c r="C8">
        <f>0.00002/SQRT(3)</f>
        <v>1.1547005383792517E-5</v>
      </c>
      <c r="D8">
        <f>0.1/30</f>
        <v>3.3333333333333335E-3</v>
      </c>
      <c r="E8">
        <f t="shared" ref="E8:H8" si="7">0.001/SQRT(3)</f>
        <v>5.773502691896258E-4</v>
      </c>
      <c r="F8">
        <f>0.00002/SQRT(3)</f>
        <v>1.1547005383792517E-5</v>
      </c>
      <c r="G8">
        <f>0.1/30</f>
        <v>3.3333333333333335E-3</v>
      </c>
      <c r="H8">
        <f t="shared" si="7"/>
        <v>5.773502691896258E-4</v>
      </c>
      <c r="I8">
        <f>0.00002/SQRT(3)</f>
        <v>1.1547005383792517E-5</v>
      </c>
      <c r="J8">
        <f>0.1/30</f>
        <v>3.3333333333333335E-3</v>
      </c>
    </row>
    <row r="9" spans="1:17" x14ac:dyDescent="0.4">
      <c r="A9" t="s">
        <v>4</v>
      </c>
      <c r="B9">
        <f>SQRT(B7*B7*1.32*1.32+B8*B8)</f>
        <v>5.7902446695570005E-4</v>
      </c>
      <c r="C9">
        <f t="shared" ref="C9:J9" si="8">SQRT(C7*C7*1.32*1.32+C8*C8)</f>
        <v>1.1547005383792517E-5</v>
      </c>
      <c r="D9">
        <f>SQRT(D7*D7*1.32*1.32+D8*D8)</f>
        <v>5.0818019551243645E-3</v>
      </c>
      <c r="E9">
        <f t="shared" si="8"/>
        <v>5.8401826455457351E-4</v>
      </c>
      <c r="F9">
        <f t="shared" si="8"/>
        <v>1.1547005383792517E-5</v>
      </c>
      <c r="G9">
        <f t="shared" si="8"/>
        <v>1.2109133375725625E-2</v>
      </c>
      <c r="H9">
        <f t="shared" si="8"/>
        <v>5.8401826455457351E-4</v>
      </c>
      <c r="I9">
        <f t="shared" si="8"/>
        <v>1.1547005383792517E-5</v>
      </c>
      <c r="J9">
        <f t="shared" si="8"/>
        <v>9.2754682421491152E-3</v>
      </c>
    </row>
    <row r="10" spans="1:17" x14ac:dyDescent="0.4">
      <c r="A10" t="s">
        <v>5</v>
      </c>
      <c r="C10">
        <f t="shared" ref="C10" si="9">SQRT((4*D9*D9/D5/D5)+((B9*B9+C9*C9/4)/C5/C5))</f>
        <v>7.4601015944199692E-3</v>
      </c>
      <c r="F10">
        <f t="shared" ref="F10:I10" si="10">SQRT((4*G9*G9/G5/G5)+((E9*E9+F9*F9/4)/F5/F5))</f>
        <v>1.5348381444022096E-2</v>
      </c>
      <c r="I10">
        <f t="shared" si="10"/>
        <v>1.4751222246310029E-2</v>
      </c>
    </row>
    <row r="11" spans="1:17" x14ac:dyDescent="0.4">
      <c r="A11" t="s">
        <v>6</v>
      </c>
      <c r="C11">
        <f>C10*D6</f>
        <v>3.3137650859666259E-2</v>
      </c>
      <c r="F11">
        <f t="shared" ref="F11:I11" si="11">F10*G6</f>
        <v>0.15047620370043227</v>
      </c>
      <c r="I11">
        <f t="shared" si="11"/>
        <v>0.14420159845604263</v>
      </c>
    </row>
    <row r="14" spans="1:17" x14ac:dyDescent="0.4"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17</v>
      </c>
      <c r="I14" t="s">
        <v>18</v>
      </c>
      <c r="J14" t="s">
        <v>23</v>
      </c>
      <c r="K14" t="s">
        <v>24</v>
      </c>
      <c r="L14" t="s">
        <v>21</v>
      </c>
      <c r="M14" t="s">
        <v>22</v>
      </c>
      <c r="N14" t="s">
        <v>16</v>
      </c>
      <c r="O14" t="s">
        <v>13</v>
      </c>
      <c r="P14" t="s">
        <v>14</v>
      </c>
      <c r="Q14" t="s">
        <v>15</v>
      </c>
    </row>
    <row r="15" spans="1:17" x14ac:dyDescent="0.4">
      <c r="B15" s="3">
        <v>49.44</v>
      </c>
      <c r="C15" s="4">
        <v>46.024000000000001</v>
      </c>
      <c r="D15" s="4">
        <v>46.905000000000001</v>
      </c>
      <c r="E15" s="4">
        <v>45.9</v>
      </c>
      <c r="F15" s="4">
        <v>6.0940000000000003</v>
      </c>
      <c r="G15" s="5">
        <v>15.904</v>
      </c>
    </row>
    <row r="16" spans="1:17" x14ac:dyDescent="0.4">
      <c r="B16" s="6">
        <v>49.51</v>
      </c>
      <c r="C16" s="1">
        <v>46.08</v>
      </c>
      <c r="D16" s="1">
        <v>46.985999999999997</v>
      </c>
      <c r="E16" s="1">
        <v>45.9</v>
      </c>
      <c r="F16" s="1">
        <v>5.95</v>
      </c>
      <c r="G16" s="7">
        <v>15.898999999999999</v>
      </c>
    </row>
    <row r="17" spans="1:17" x14ac:dyDescent="0.4">
      <c r="B17" s="6">
        <v>49.521000000000001</v>
      </c>
      <c r="C17" s="1">
        <v>46.085999999999999</v>
      </c>
      <c r="D17" s="1">
        <v>46.966999999999999</v>
      </c>
      <c r="E17" s="1">
        <v>45.9</v>
      </c>
      <c r="F17" s="1">
        <v>5.8819999999999997</v>
      </c>
      <c r="G17" s="7">
        <v>15.896000000000001</v>
      </c>
    </row>
    <row r="18" spans="1:17" x14ac:dyDescent="0.4">
      <c r="B18">
        <f>AVERAGE(B15:B17)</f>
        <v>49.490333333333332</v>
      </c>
      <c r="C18">
        <f t="shared" ref="C18:G18" si="12">AVERAGE(C15:C17)</f>
        <v>46.063333333333333</v>
      </c>
      <c r="D18">
        <f t="shared" si="12"/>
        <v>46.952666666666666</v>
      </c>
      <c r="E18">
        <f t="shared" si="12"/>
        <v>45.9</v>
      </c>
      <c r="F18">
        <f t="shared" si="12"/>
        <v>5.9753333333333343</v>
      </c>
      <c r="G18">
        <f t="shared" si="12"/>
        <v>15.899666666666667</v>
      </c>
      <c r="M18">
        <f>K19*(Q19*Q19+P19*P19)/2</f>
        <v>5.1512028074999995E-4</v>
      </c>
      <c r="O18">
        <v>0.12</v>
      </c>
      <c r="P18">
        <v>5.9700000000000003E-2</v>
      </c>
      <c r="Q18">
        <v>0.12</v>
      </c>
    </row>
    <row r="19" spans="1:17" x14ac:dyDescent="0.4">
      <c r="B19" s="8">
        <f>AVERAGE(B15:B17)/30</f>
        <v>1.6496777777777778</v>
      </c>
      <c r="C19" s="8">
        <f>AVERAGE(C15:C17)/30</f>
        <v>1.5354444444444444</v>
      </c>
      <c r="D19" s="8">
        <f>AVERAGE(D15:D17)/30</f>
        <v>1.5650888888888888</v>
      </c>
      <c r="E19" s="2">
        <f>AVERAGE(E15:E17)/100</f>
        <v>0.45899999999999996</v>
      </c>
      <c r="F19" s="2">
        <f>AVERAGE(F15:F17)/100</f>
        <v>5.9753333333333346E-2</v>
      </c>
      <c r="G19" s="9">
        <f>AVERAGE(G15:G17)/100</f>
        <v>0.15899666666666668</v>
      </c>
      <c r="H19">
        <f t="shared" ref="H19:I21" si="13">F19/2</f>
        <v>2.9876666666666673E-2</v>
      </c>
      <c r="I19">
        <f t="shared" si="13"/>
        <v>7.9498333333333338E-2</v>
      </c>
      <c r="J19">
        <v>0.2276</v>
      </c>
      <c r="K19">
        <v>0.22939999999999999</v>
      </c>
      <c r="L19">
        <f>J19*O19*O19/2</f>
        <v>4.0967999999999999E-4</v>
      </c>
      <c r="M19">
        <f>K19*(Q19*Q19-P19*P19)/2</f>
        <v>3.1071971924999994E-4</v>
      </c>
      <c r="N19">
        <v>0.60550000000000004</v>
      </c>
      <c r="O19">
        <f>O18/2</f>
        <v>0.06</v>
      </c>
      <c r="P19">
        <f t="shared" ref="P19:Q19" si="14">P18/2</f>
        <v>2.9850000000000002E-2</v>
      </c>
      <c r="Q19">
        <f t="shared" si="14"/>
        <v>0.06</v>
      </c>
    </row>
    <row r="20" spans="1:17" s="10" customFormat="1" x14ac:dyDescent="0.4">
      <c r="A20" s="10" t="s">
        <v>19</v>
      </c>
      <c r="B20" s="10">
        <f>SQRT(((B15-B18)*(B15-B18)+(B16-B18)*(B16-B18)+(B17-B18)*(B17-B18))/6)</f>
        <v>2.5366206741341477E-2</v>
      </c>
      <c r="C20" s="10">
        <f t="shared" ref="C20:G20" si="15">SQRT(((C15-C18)*(C15-C18)+(C16-C18)*(C16-C18)+(C17-C18)*(C17-C18))/6)</f>
        <v>1.9742790526613638E-2</v>
      </c>
      <c r="D20" s="10">
        <f t="shared" si="15"/>
        <v>2.4456310251365698E-2</v>
      </c>
      <c r="E20" s="10">
        <f t="shared" si="15"/>
        <v>0</v>
      </c>
      <c r="F20" s="10">
        <f t="shared" si="15"/>
        <v>6.2496222108042648E-2</v>
      </c>
      <c r="G20" s="10">
        <f t="shared" si="15"/>
        <v>2.3333333333331401E-3</v>
      </c>
      <c r="H20" s="10">
        <f t="shared" si="13"/>
        <v>3.1248111054021324E-2</v>
      </c>
      <c r="I20" s="10">
        <f t="shared" si="13"/>
        <v>1.1666666666665701E-3</v>
      </c>
      <c r="J20" s="10">
        <v>0</v>
      </c>
      <c r="K20" s="10">
        <v>0</v>
      </c>
      <c r="N20" s="10">
        <v>0</v>
      </c>
      <c r="O20" s="10">
        <v>0</v>
      </c>
      <c r="P20" s="10">
        <v>0</v>
      </c>
      <c r="Q20" s="10">
        <v>0</v>
      </c>
    </row>
    <row r="21" spans="1:17" x14ac:dyDescent="0.4">
      <c r="A21" t="s">
        <v>20</v>
      </c>
      <c r="B21">
        <f>0.1/30</f>
        <v>3.3333333333333335E-3</v>
      </c>
      <c r="C21">
        <f t="shared" ref="C21:D21" si="16">0.1/30</f>
        <v>3.3333333333333335E-3</v>
      </c>
      <c r="D21">
        <f t="shared" si="16"/>
        <v>3.3333333333333335E-3</v>
      </c>
      <c r="E21">
        <f>0.001/SQRT(3)</f>
        <v>5.773502691896258E-4</v>
      </c>
      <c r="F21">
        <f>0.00002/SQRT(3)</f>
        <v>1.1547005383792517E-5</v>
      </c>
      <c r="G21">
        <f>0.001/SQRT(3)</f>
        <v>5.773502691896258E-4</v>
      </c>
      <c r="H21">
        <f t="shared" si="13"/>
        <v>5.7735026918962587E-6</v>
      </c>
      <c r="I21">
        <f t="shared" si="13"/>
        <v>2.886751345948129E-4</v>
      </c>
      <c r="J21">
        <f>0.0001/SQRT(3)</f>
        <v>5.7735026918962585E-5</v>
      </c>
      <c r="K21">
        <f t="shared" ref="K21:N21" si="17">0.0001/SQRT(3)</f>
        <v>5.7735026918962585E-5</v>
      </c>
      <c r="N21">
        <f t="shared" si="17"/>
        <v>5.7735026918962585E-5</v>
      </c>
      <c r="O21">
        <f>0.00002/SQRT(3)</f>
        <v>1.1547005383792517E-5</v>
      </c>
      <c r="P21">
        <f t="shared" ref="P21:Q21" si="18">0.00002/SQRT(3)</f>
        <v>1.1547005383792517E-5</v>
      </c>
      <c r="Q21">
        <f t="shared" si="18"/>
        <v>1.1547005383792517E-5</v>
      </c>
    </row>
    <row r="22" spans="1:17" x14ac:dyDescent="0.4">
      <c r="A22" t="s">
        <v>4</v>
      </c>
      <c r="B22">
        <f>SQRT(B20*B20*1.32*1.32+B21*B21)</f>
        <v>3.3648903564769676E-2</v>
      </c>
      <c r="C22">
        <f t="shared" ref="C22:H22" si="19">SQRT(C20*C20*1.32*1.32+C21*C21)</f>
        <v>2.627279793076966E-2</v>
      </c>
      <c r="D22">
        <f t="shared" si="19"/>
        <v>3.2453966030533361E-2</v>
      </c>
      <c r="E22">
        <f t="shared" si="19"/>
        <v>5.773502691896258E-4</v>
      </c>
      <c r="F22">
        <f t="shared" si="19"/>
        <v>8.249501399074595E-2</v>
      </c>
      <c r="G22">
        <f t="shared" si="19"/>
        <v>3.1336453745329515E-3</v>
      </c>
      <c r="H22">
        <f t="shared" si="19"/>
        <v>4.1247506995372975E-2</v>
      </c>
      <c r="I22">
        <f t="shared" ref="I22" si="20">SQRT(I20*I20*1.32*1.32+I21*I21)</f>
        <v>1.5668226872664758E-3</v>
      </c>
      <c r="J22">
        <f t="shared" ref="J22" si="21">SQRT(J20*J20*1.32*1.32+J21*J21)</f>
        <v>5.7735026918962585E-5</v>
      </c>
      <c r="K22">
        <f t="shared" ref="K22" si="22">SQRT(K20*K20*1.32*1.32+K21*K21)</f>
        <v>5.7735026918962585E-5</v>
      </c>
      <c r="N22">
        <f t="shared" ref="N22" si="23">SQRT(N20*N20*1.32*1.32+N21*N21)</f>
        <v>5.7735026918962585E-5</v>
      </c>
      <c r="O22">
        <f t="shared" ref="O22:P22" si="24">SQRT(O20*O20*1.32*1.32+O21*O21)</f>
        <v>1.1547005383792517E-5</v>
      </c>
      <c r="P22">
        <f t="shared" si="24"/>
        <v>1.1547005383792517E-5</v>
      </c>
      <c r="Q22">
        <f t="shared" ref="Q22" si="25">SQRT(Q20*Q20*1.32*1.32+Q21*Q21)</f>
        <v>1.1547005383792517E-5</v>
      </c>
    </row>
    <row r="23" spans="1:17" x14ac:dyDescent="0.4">
      <c r="A23" t="s">
        <v>5</v>
      </c>
    </row>
    <row r="24" spans="1:17" x14ac:dyDescent="0.4">
      <c r="A24" t="s">
        <v>6</v>
      </c>
    </row>
    <row r="25" spans="1:17" x14ac:dyDescent="0.4">
      <c r="A25" t="s">
        <v>1</v>
      </c>
      <c r="B25">
        <f>4*PI()*PI()*E19*L19/(H19*I19*((J19+N19)*C19*C19-N19*B19*B19))</f>
        <v>9.8823010996287017</v>
      </c>
      <c r="D25">
        <f>4*PI()*PI()*E19*M18/(H19*I19*((K19+N19)*D19*D19-N19*B19*B19))</f>
        <v>9.892720944497718</v>
      </c>
    </row>
    <row r="29" spans="1:17" x14ac:dyDescent="0.4">
      <c r="B29" t="s">
        <v>25</v>
      </c>
      <c r="C29" t="s">
        <v>26</v>
      </c>
      <c r="D29" t="s">
        <v>27</v>
      </c>
      <c r="E29" t="s">
        <v>28</v>
      </c>
    </row>
    <row r="30" spans="1:17" x14ac:dyDescent="0.4">
      <c r="B30" s="3">
        <v>17.600000000000001</v>
      </c>
      <c r="C30" s="4">
        <v>16.98</v>
      </c>
      <c r="D30" s="4">
        <v>8.2000000000000003E-2</v>
      </c>
      <c r="E30" s="5">
        <v>5.8999999999999997E-2</v>
      </c>
      <c r="F30" s="3">
        <v>28</v>
      </c>
      <c r="G30" s="4">
        <v>15.81</v>
      </c>
      <c r="H30" s="4">
        <v>0.106</v>
      </c>
      <c r="I30" s="5">
        <v>5.3999999999999999E-2</v>
      </c>
      <c r="J30" s="3">
        <v>22</v>
      </c>
      <c r="K30" s="4">
        <v>19.8</v>
      </c>
      <c r="L30" s="4">
        <v>9.9000000000000005E-2</v>
      </c>
      <c r="M30" s="5">
        <v>6.9000000000000006E-2</v>
      </c>
    </row>
    <row r="31" spans="1:17" x14ac:dyDescent="0.4">
      <c r="B31" s="6">
        <v>17.600000000000001</v>
      </c>
      <c r="C31" s="1">
        <v>16.95</v>
      </c>
      <c r="D31" s="1">
        <v>8.2000000000000003E-2</v>
      </c>
      <c r="E31" s="7">
        <v>5.8000000000000003E-2</v>
      </c>
      <c r="F31" s="6">
        <v>27.2</v>
      </c>
      <c r="G31" s="1">
        <v>15.8</v>
      </c>
      <c r="H31" s="1">
        <v>0.106</v>
      </c>
      <c r="I31" s="7">
        <v>5.3999999999999999E-2</v>
      </c>
      <c r="J31" s="6">
        <v>22.5</v>
      </c>
      <c r="K31" s="1">
        <v>19.850000000000001</v>
      </c>
      <c r="L31" s="1">
        <v>0.10100000000000001</v>
      </c>
      <c r="M31" s="7">
        <v>7.0000000000000007E-2</v>
      </c>
    </row>
    <row r="32" spans="1:17" x14ac:dyDescent="0.4">
      <c r="B32" s="6">
        <v>17.649999999999999</v>
      </c>
      <c r="C32" s="1">
        <v>16.95</v>
      </c>
      <c r="D32" s="1">
        <v>8.2000000000000003E-2</v>
      </c>
      <c r="E32" s="7">
        <v>5.8999999999999997E-2</v>
      </c>
      <c r="F32" s="6">
        <v>26.8</v>
      </c>
      <c r="G32" s="1">
        <v>15.8</v>
      </c>
      <c r="H32" s="1">
        <v>0.108</v>
      </c>
      <c r="I32" s="7">
        <v>5.3999999999999999E-2</v>
      </c>
      <c r="J32" s="6">
        <v>21.8</v>
      </c>
      <c r="K32" s="1">
        <v>19.84</v>
      </c>
      <c r="L32" s="1">
        <v>9.9000000000000005E-2</v>
      </c>
      <c r="M32" s="7">
        <v>6.8000000000000005E-2</v>
      </c>
    </row>
    <row r="33" spans="1:14" x14ac:dyDescent="0.4">
      <c r="B33" s="8">
        <f>AVERAGE(B30:B32)</f>
        <v>17.616666666666667</v>
      </c>
      <c r="C33" s="2">
        <f t="shared" ref="C33:M33" si="26">AVERAGE(C30:C32)</f>
        <v>16.959999999999997</v>
      </c>
      <c r="D33" s="2">
        <f t="shared" si="26"/>
        <v>8.2000000000000003E-2</v>
      </c>
      <c r="E33" s="9">
        <f t="shared" si="26"/>
        <v>5.8666666666666666E-2</v>
      </c>
      <c r="F33" s="8">
        <f t="shared" si="26"/>
        <v>27.333333333333332</v>
      </c>
      <c r="G33" s="2">
        <f t="shared" si="26"/>
        <v>15.803333333333333</v>
      </c>
      <c r="H33" s="2">
        <f t="shared" si="26"/>
        <v>0.10666666666666667</v>
      </c>
      <c r="I33" s="9">
        <f t="shared" si="26"/>
        <v>5.3999999999999999E-2</v>
      </c>
      <c r="J33" s="8">
        <f t="shared" si="26"/>
        <v>22.099999999999998</v>
      </c>
      <c r="K33" s="2">
        <f t="shared" si="26"/>
        <v>19.830000000000002</v>
      </c>
      <c r="L33" s="2">
        <f t="shared" si="26"/>
        <v>9.9666666666666681E-2</v>
      </c>
      <c r="M33" s="9">
        <f t="shared" si="26"/>
        <v>6.9000000000000006E-2</v>
      </c>
    </row>
    <row r="34" spans="1:14" x14ac:dyDescent="0.4">
      <c r="A34" t="s">
        <v>1</v>
      </c>
      <c r="B34">
        <f>2*(C33*D33-B33*E33)/E33/D33/(D33+E33)/100</f>
        <v>10.5573711919799</v>
      </c>
      <c r="F34">
        <f t="shared" ref="F34:J34" si="27">2*(G33*H33-F33*I33)/I33/H33/(H33+I33)/100</f>
        <v>4.5316582142308306</v>
      </c>
      <c r="J34">
        <f t="shared" si="27"/>
        <v>7.784842756487377</v>
      </c>
    </row>
    <row r="35" spans="1:14" x14ac:dyDescent="0.4">
      <c r="A35" t="s">
        <v>2</v>
      </c>
      <c r="B35">
        <f>SQRT(((B30-B33)*(B30-B33)+(B31-B33)*(B31-B33)+(B32-B33)*(B32-B33))/6)/100</f>
        <v>1.666666666666572E-4</v>
      </c>
      <c r="C35">
        <f>SQRT(((C30-C33)*(C30-C33)+(C31-C33)*(C31-C33)+(C32-C33)*(C32-C33))/6)/100</f>
        <v>1.000000000000038E-4</v>
      </c>
      <c r="D35">
        <v>0</v>
      </c>
      <c r="E35">
        <f t="shared" ref="E35:M35" si="28">SQRT(((E30-E33)*(E30-E33)+(E31-E33)*(E31-E33)+(E32-E33)*(E32-E33))/6)/100</f>
        <v>3.333333333333313E-6</v>
      </c>
      <c r="F35">
        <f t="shared" si="28"/>
        <v>3.5276684147527867E-3</v>
      </c>
      <c r="G35">
        <f t="shared" si="28"/>
        <v>3.3333333333332623E-5</v>
      </c>
      <c r="H35">
        <f t="shared" si="28"/>
        <v>6.6666666666666726E-6</v>
      </c>
      <c r="I35">
        <f t="shared" si="28"/>
        <v>0</v>
      </c>
      <c r="J35">
        <f t="shared" si="28"/>
        <v>2.0816659994661309E-3</v>
      </c>
      <c r="K35">
        <f t="shared" si="28"/>
        <v>1.5275252316519528E-4</v>
      </c>
      <c r="L35">
        <f t="shared" si="28"/>
        <v>6.6666666666666726E-6</v>
      </c>
      <c r="M35">
        <f t="shared" si="28"/>
        <v>5.7735026918962638E-6</v>
      </c>
    </row>
    <row r="36" spans="1:14" x14ac:dyDescent="0.4">
      <c r="A36" t="s">
        <v>3</v>
      </c>
      <c r="B36">
        <f>0.001/SQRT(3)</f>
        <v>5.773502691896258E-4</v>
      </c>
      <c r="C36">
        <f>0.001/SQRT(3)</f>
        <v>5.773502691896258E-4</v>
      </c>
      <c r="D36">
        <f t="shared" ref="D36:M36" si="29">0.001/SQRT(3)</f>
        <v>5.773502691896258E-4</v>
      </c>
      <c r="E36">
        <f t="shared" si="29"/>
        <v>5.773502691896258E-4</v>
      </c>
      <c r="F36">
        <f t="shared" si="29"/>
        <v>5.773502691896258E-4</v>
      </c>
      <c r="G36">
        <f t="shared" si="29"/>
        <v>5.773502691896258E-4</v>
      </c>
      <c r="H36">
        <f t="shared" si="29"/>
        <v>5.773502691896258E-4</v>
      </c>
      <c r="I36">
        <f t="shared" si="29"/>
        <v>5.773502691896258E-4</v>
      </c>
      <c r="J36">
        <f t="shared" si="29"/>
        <v>5.773502691896258E-4</v>
      </c>
      <c r="K36">
        <f t="shared" si="29"/>
        <v>5.773502691896258E-4</v>
      </c>
      <c r="L36">
        <f t="shared" si="29"/>
        <v>5.773502691896258E-4</v>
      </c>
      <c r="M36">
        <f t="shared" si="29"/>
        <v>5.773502691896258E-4</v>
      </c>
    </row>
    <row r="37" spans="1:14" x14ac:dyDescent="0.4">
      <c r="A37" t="s">
        <v>4</v>
      </c>
      <c r="B37">
        <f>SQRT(B35*B35*1.32*1.32+B36*B36)</f>
        <v>6.1784571968520412E-4</v>
      </c>
      <c r="C37">
        <f t="shared" ref="C37:M37" si="30">SQRT(C35*C35*1.32*1.32+C36*C36)</f>
        <v>5.9224769592910586E-4</v>
      </c>
      <c r="D37">
        <f t="shared" si="30"/>
        <v>5.773502691896258E-4</v>
      </c>
      <c r="E37">
        <f t="shared" si="30"/>
        <v>5.7736703519800409E-4</v>
      </c>
      <c r="F37">
        <f t="shared" si="30"/>
        <v>4.6921778880742926E-3</v>
      </c>
      <c r="G37">
        <f t="shared" si="30"/>
        <v>5.790244669557007E-4</v>
      </c>
      <c r="H37">
        <f t="shared" si="30"/>
        <v>5.7741733030221168E-4</v>
      </c>
      <c r="I37">
        <f t="shared" si="30"/>
        <v>5.773502691896258E-4</v>
      </c>
      <c r="J37">
        <f t="shared" si="30"/>
        <v>2.8077986632472993E-3</v>
      </c>
      <c r="K37">
        <f t="shared" si="30"/>
        <v>6.1154667306210868E-4</v>
      </c>
      <c r="L37">
        <f t="shared" si="30"/>
        <v>5.7741733030221168E-4</v>
      </c>
      <c r="M37">
        <f t="shared" si="30"/>
        <v>5.7740056575425469E-4</v>
      </c>
    </row>
    <row r="38" spans="1:14" x14ac:dyDescent="0.4">
      <c r="A38" t="s">
        <v>29</v>
      </c>
      <c r="B38">
        <f>(C33*D33-B33*E33)/100</f>
        <v>3.5720888888888867E-3</v>
      </c>
      <c r="F38">
        <f t="shared" ref="F38:J38" si="31">(G33*H33-F33*I33)/100</f>
        <v>2.0968888888888903E-3</v>
      </c>
      <c r="J38">
        <f t="shared" si="31"/>
        <v>4.5149000000000057E-3</v>
      </c>
    </row>
    <row r="39" spans="1:14" x14ac:dyDescent="0.4">
      <c r="A39" t="s">
        <v>30</v>
      </c>
      <c r="B39">
        <f>-E33/B38</f>
        <v>-16.423630119942278</v>
      </c>
      <c r="F39">
        <f t="shared" ref="F39:J39" si="32">-I33/F38</f>
        <v>-25.752437473505704</v>
      </c>
      <c r="J39">
        <f t="shared" si="32"/>
        <v>-15.282730514518576</v>
      </c>
    </row>
    <row r="40" spans="1:14" x14ac:dyDescent="0.4">
      <c r="A40" t="s">
        <v>31</v>
      </c>
      <c r="B40">
        <f>D33/B38</f>
        <v>22.955755735828411</v>
      </c>
      <c r="F40">
        <f t="shared" ref="F40:J40" si="33">H33/F38</f>
        <v>50.869012293344603</v>
      </c>
      <c r="J40">
        <f t="shared" si="33"/>
        <v>22.075055187637943</v>
      </c>
    </row>
    <row r="41" spans="1:14" x14ac:dyDescent="0.4">
      <c r="A41" t="s">
        <v>32</v>
      </c>
      <c r="B41">
        <f>C33/B38/100-1/D33-1/(D33+E33)</f>
        <v>28.175094928913488</v>
      </c>
      <c r="F41">
        <f t="shared" ref="F41:J41" si="34">G33/F38/100-1/H33-1/(H33+I33)</f>
        <v>59.766554635816867</v>
      </c>
      <c r="J41">
        <f t="shared" si="34"/>
        <v>27.958939994643949</v>
      </c>
    </row>
    <row r="42" spans="1:14" x14ac:dyDescent="0.4">
      <c r="A42" t="s">
        <v>33</v>
      </c>
      <c r="B42">
        <f>-B33/B38/100-1/E33-1/(D33+E33)</f>
        <v>-73.472007684731352</v>
      </c>
      <c r="F42">
        <f t="shared" ref="F42:J42" si="35">-F33/F38/100-1/I33-1/(H33+I33)</f>
        <v>-155.09442891025552</v>
      </c>
      <c r="J42">
        <f t="shared" si="35"/>
        <v>-69.370642794195845</v>
      </c>
      <c r="N42" t="s">
        <v>34</v>
      </c>
    </row>
    <row r="44" spans="1:14" x14ac:dyDescent="0.4">
      <c r="A44" t="s">
        <v>5</v>
      </c>
      <c r="B44">
        <f>SQRT((B39*B37)*(B39*B37)+(B40*C37)*(B40*C37)+(B41*D37)*(B41*D37)+(B42*E37)*(B42*E37))</f>
        <v>4.8496388100333132E-2</v>
      </c>
      <c r="F44">
        <f t="shared" ref="F44:J44" si="36">SQRT((F39*F37)*(F39*F37)+(F40*G37)*(F40*G37)+(F41*H37)*(F41*H37)+(F42*I37)*(F42*I37))</f>
        <v>0.15709142009235535</v>
      </c>
      <c r="J44">
        <f t="shared" si="36"/>
        <v>6.2358561641090708E-2</v>
      </c>
    </row>
    <row r="45" spans="1:14" x14ac:dyDescent="0.4">
      <c r="A45" t="s">
        <v>6</v>
      </c>
      <c r="B45">
        <f>B34*B44</f>
        <v>0.51199437064553388</v>
      </c>
      <c r="F45">
        <f t="shared" ref="F45:J45" si="37">F34*F44</f>
        <v>0.71188462424670829</v>
      </c>
      <c r="J45">
        <f t="shared" si="37"/>
        <v>0.4854515968966166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Kiev Ruslan</dc:creator>
  <cp:lastModifiedBy>煜轩 单</cp:lastModifiedBy>
  <dcterms:created xsi:type="dcterms:W3CDTF">2024-03-14T12:07:32Z</dcterms:created>
  <dcterms:modified xsi:type="dcterms:W3CDTF">2024-04-04T02:12:24Z</dcterms:modified>
</cp:coreProperties>
</file>