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403 AlleeQuartier - Ostpark 3\02 Vorentwurfsplanung\02 Berechnungen\230117_Wohnflächen_Nutzflächen_Stellplatzberechnung\"/>
    </mc:Choice>
  </mc:AlternateContent>
  <xr:revisionPtr revIDLastSave="0" documentId="13_ncr:1_{94088759-E6BF-4A58-994C-E1B3D88FC4B1}" xr6:coauthVersionLast="47" xr6:coauthVersionMax="47" xr10:uidLastSave="{00000000-0000-0000-0000-000000000000}"/>
  <bookViews>
    <workbookView xWindow="810" yWindow="-120" windowWidth="50910" windowHeight="21840" activeTab="3" xr2:uid="{21E1B7CC-0D6B-4BA8-8D0B-977582BAD22A}"/>
  </bookViews>
  <sheets>
    <sheet name="Wohnflächen" sheetId="2" r:id="rId1"/>
    <sheet name="Nutzflächen" sheetId="3" r:id="rId2"/>
    <sheet name="Stellplätze PKW" sheetId="4" r:id="rId3"/>
    <sheet name="Stellplätze Fahrräder" sheetId="6" r:id="rId4"/>
    <sheet name="Export Archicad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6" l="1"/>
  <c r="V9" i="6" s="1"/>
  <c r="P4" i="6"/>
  <c r="E27" i="6"/>
  <c r="P20" i="6" s="1"/>
  <c r="V20" i="6" s="1"/>
  <c r="E28" i="6"/>
  <c r="E26" i="6"/>
  <c r="T40" i="6"/>
  <c r="V40" i="6" s="1"/>
  <c r="T36" i="6"/>
  <c r="V36" i="6" s="1"/>
  <c r="V31" i="6"/>
  <c r="V25" i="6"/>
  <c r="V26" i="6"/>
  <c r="R14" i="6"/>
  <c r="V21" i="6"/>
  <c r="V16" i="6"/>
  <c r="V10" i="6"/>
  <c r="V5" i="6"/>
  <c r="K15" i="6"/>
  <c r="I13" i="6"/>
  <c r="I15" i="6" s="1"/>
  <c r="H13" i="6"/>
  <c r="H15" i="6" s="1"/>
  <c r="L15" i="6"/>
  <c r="M3" i="6"/>
  <c r="M4" i="6" s="1"/>
  <c r="L3" i="6"/>
  <c r="L4" i="6" s="1"/>
  <c r="K3" i="6"/>
  <c r="K5" i="6" s="1"/>
  <c r="K7" i="6" s="1"/>
  <c r="W21" i="6" s="1"/>
  <c r="J3" i="6"/>
  <c r="J4" i="6" s="1"/>
  <c r="I3" i="6"/>
  <c r="I5" i="6" s="1"/>
  <c r="I7" i="6" s="1"/>
  <c r="W10" i="6" s="1"/>
  <c r="H3" i="6"/>
  <c r="H4" i="6" s="1"/>
  <c r="E48" i="6" l="1"/>
  <c r="P14" i="6"/>
  <c r="E49" i="6"/>
  <c r="W9" i="6"/>
  <c r="W20" i="6"/>
  <c r="J13" i="6"/>
  <c r="J15" i="6" s="1"/>
  <c r="K4" i="6"/>
  <c r="I16" i="6"/>
  <c r="J5" i="6"/>
  <c r="M5" i="6"/>
  <c r="H19" i="6"/>
  <c r="H20" i="6" s="1"/>
  <c r="H21" i="6" s="1"/>
  <c r="H22" i="6" s="1"/>
  <c r="I4" i="6"/>
  <c r="L5" i="6"/>
  <c r="J19" i="6"/>
  <c r="J20" i="6" s="1"/>
  <c r="J21" i="6" s="1"/>
  <c r="J22" i="6" s="1"/>
  <c r="K19" i="6"/>
  <c r="K20" i="6" s="1"/>
  <c r="K21" i="6" s="1"/>
  <c r="K22" i="6" s="1"/>
  <c r="H5" i="6"/>
  <c r="I19" i="6"/>
  <c r="I20" i="6" s="1"/>
  <c r="I21" i="6" s="1"/>
  <c r="I22" i="6" s="1"/>
  <c r="K16" i="6"/>
  <c r="C7" i="4"/>
  <c r="J7" i="6" l="1"/>
  <c r="W16" i="6" s="1"/>
  <c r="L7" i="6"/>
  <c r="W26" i="6" s="1"/>
  <c r="M7" i="6"/>
  <c r="W31" i="6" s="1"/>
  <c r="H7" i="6"/>
  <c r="W5" i="6" s="1"/>
  <c r="H16" i="6"/>
  <c r="J16" i="6"/>
  <c r="L16" i="6"/>
  <c r="D44" i="4"/>
  <c r="C14" i="4"/>
  <c r="C15" i="4"/>
  <c r="C22" i="4"/>
  <c r="C21" i="4"/>
  <c r="C6" i="4"/>
  <c r="C36" i="4"/>
  <c r="C39" i="6"/>
  <c r="C41" i="6" s="1"/>
  <c r="C35" i="6"/>
  <c r="C37" i="6" s="1"/>
  <c r="C30" i="4"/>
  <c r="C32" i="4" s="1"/>
  <c r="C16" i="3"/>
  <c r="C15" i="3"/>
  <c r="C14" i="3"/>
  <c r="C13" i="3"/>
  <c r="C17" i="3" s="1"/>
  <c r="C12" i="3"/>
  <c r="C11" i="3"/>
  <c r="C6" i="3"/>
  <c r="D17" i="3"/>
  <c r="D7" i="3"/>
  <c r="C5" i="3"/>
  <c r="C7" i="3" s="1"/>
  <c r="C49" i="2"/>
  <c r="C4" i="6" s="1"/>
  <c r="C6" i="6" s="1"/>
  <c r="C47" i="2"/>
  <c r="C19" i="6" s="1"/>
  <c r="C21" i="6" s="1"/>
  <c r="C26" i="2"/>
  <c r="C48" i="2" s="1"/>
  <c r="C19" i="2"/>
  <c r="C7" i="2"/>
  <c r="C41" i="2"/>
  <c r="C32" i="2"/>
  <c r="C25" i="2"/>
  <c r="C18" i="2"/>
  <c r="C11" i="2"/>
  <c r="C4" i="2"/>
  <c r="C5" i="2"/>
  <c r="D27" i="3"/>
  <c r="C27" i="3"/>
  <c r="C25" i="4" l="1"/>
  <c r="D43" i="4" s="1"/>
  <c r="C26" i="4"/>
  <c r="D45" i="4" s="1"/>
  <c r="W25" i="6"/>
  <c r="W14" i="6"/>
  <c r="W4" i="6"/>
  <c r="W30" i="6"/>
  <c r="C23" i="6"/>
  <c r="C22" i="6"/>
  <c r="C8" i="6"/>
  <c r="C7" i="6"/>
  <c r="M11" i="6" s="1"/>
  <c r="C44" i="6"/>
  <c r="C32" i="6"/>
  <c r="C15" i="6"/>
  <c r="E12" i="6" s="1"/>
  <c r="T30" i="6" s="1"/>
  <c r="V30" i="6" s="1"/>
  <c r="D47" i="2"/>
  <c r="D48" i="2"/>
  <c r="D49" i="2"/>
  <c r="D42" i="2"/>
  <c r="C42" i="2"/>
  <c r="E39" i="2"/>
  <c r="D35" i="2"/>
  <c r="C35" i="2"/>
  <c r="E32" i="2"/>
  <c r="D28" i="2"/>
  <c r="C28" i="2"/>
  <c r="E25" i="2"/>
  <c r="D21" i="2"/>
  <c r="C21" i="2"/>
  <c r="E18" i="2"/>
  <c r="C14" i="2"/>
  <c r="D14" i="2"/>
  <c r="E11" i="2"/>
  <c r="D7" i="2"/>
  <c r="E4" i="2"/>
  <c r="C42" i="4" l="1"/>
  <c r="E27" i="4"/>
  <c r="E15" i="6"/>
  <c r="C47" i="6"/>
  <c r="M12" i="6"/>
  <c r="M15" i="6" s="1"/>
  <c r="M16" i="6" s="1"/>
  <c r="C50" i="2"/>
  <c r="D50" i="2"/>
  <c r="E47" i="2"/>
  <c r="E29" i="6" l="1"/>
  <c r="E50" i="6" s="1"/>
  <c r="E51" i="6" s="1"/>
  <c r="F49" i="2"/>
  <c r="F47" i="2"/>
  <c r="E32" i="6" l="1"/>
  <c r="T4" i="6"/>
  <c r="V4" i="6" s="1"/>
  <c r="V14" i="6"/>
</calcChain>
</file>

<file path=xl/sharedStrings.xml><?xml version="1.0" encoding="utf-8"?>
<sst xmlns="http://schemas.openxmlformats.org/spreadsheetml/2006/main" count="671" uniqueCount="249">
  <si>
    <t>Summe</t>
  </si>
  <si>
    <t>Anzahl Wohneinheiten</t>
  </si>
  <si>
    <t>Stellplatzschlüssel</t>
  </si>
  <si>
    <t>ermittelter Bedarf</t>
  </si>
  <si>
    <t>gefördert</t>
  </si>
  <si>
    <t>freifinanziert</t>
  </si>
  <si>
    <t>Eigentum</t>
  </si>
  <si>
    <t>Wohneinheiten</t>
  </si>
  <si>
    <t>Wohnfläche</t>
  </si>
  <si>
    <t>Haus 1 | Gebäude 1</t>
  </si>
  <si>
    <t xml:space="preserve">Eigentum </t>
  </si>
  <si>
    <t>Mietwohnfläche</t>
  </si>
  <si>
    <t>Haus 1 | Gebäude 2</t>
  </si>
  <si>
    <t>Haus 1 | Gebäude 3</t>
  </si>
  <si>
    <t>Anteil</t>
  </si>
  <si>
    <t>Mietfläche</t>
  </si>
  <si>
    <t>Einheiten</t>
  </si>
  <si>
    <t>Tierfgarage</t>
  </si>
  <si>
    <t>Nutzfläche</t>
  </si>
  <si>
    <t>Parkplätze</t>
  </si>
  <si>
    <t xml:space="preserve">ermittelter Bedarf </t>
  </si>
  <si>
    <t>gesamter Bedarf</t>
  </si>
  <si>
    <t>Summe Stellplätze</t>
  </si>
  <si>
    <t xml:space="preserve">Summe Stellpätze </t>
  </si>
  <si>
    <t>Haus 2 | Gebäude 4</t>
  </si>
  <si>
    <t>Haus 2 | Gebäude 5</t>
  </si>
  <si>
    <t>Haus 3 | Gebäude 6</t>
  </si>
  <si>
    <t>Haus 1 + Haus 2 + Haus 3 gesamt</t>
  </si>
  <si>
    <t>Sondernutzungen</t>
  </si>
  <si>
    <t>Gebäude 3 - Gewerbe</t>
  </si>
  <si>
    <t>Gebäude 5 - Verkaufsfläche</t>
  </si>
  <si>
    <t>Stellplätze in Tiefgarage</t>
  </si>
  <si>
    <t>Summe Wohnfläche</t>
  </si>
  <si>
    <t>1 pro</t>
  </si>
  <si>
    <t>davon gesamt in Untergeschoss</t>
  </si>
  <si>
    <t>davon gesamt in Innenhof</t>
  </si>
  <si>
    <t>Wohnflächen pro Gebäude und Wohnungsart</t>
  </si>
  <si>
    <t>Wohnungsart</t>
  </si>
  <si>
    <t>Geschoss</t>
  </si>
  <si>
    <t>Wohnungsnummer</t>
  </si>
  <si>
    <t>Berechnete Fläche (NRF)</t>
  </si>
  <si>
    <t/>
  </si>
  <si>
    <t>Eigentum, Gebäude 6</t>
  </si>
  <si>
    <t>EG</t>
  </si>
  <si>
    <t>6.0.1.</t>
  </si>
  <si>
    <t>6.0.2.</t>
  </si>
  <si>
    <t>1.OG</t>
  </si>
  <si>
    <t>6.1.1.</t>
  </si>
  <si>
    <t>6.1.2.</t>
  </si>
  <si>
    <t>6.1.3.</t>
  </si>
  <si>
    <t>2.OG</t>
  </si>
  <si>
    <t>6.2.1.</t>
  </si>
  <si>
    <t>6.2.2.</t>
  </si>
  <si>
    <t>6.2.3.</t>
  </si>
  <si>
    <t>3.OG</t>
  </si>
  <si>
    <t>6.3.1.</t>
  </si>
  <si>
    <t>6.3.2.</t>
  </si>
  <si>
    <t>DG</t>
  </si>
  <si>
    <t>6.4.1.</t>
  </si>
  <si>
    <t>6.4.2.</t>
  </si>
  <si>
    <t>1.080,27 m²</t>
  </si>
  <si>
    <t>freifinanziert, Gebäude 1</t>
  </si>
  <si>
    <t>1.4.2.</t>
  </si>
  <si>
    <t>82,58 m²</t>
  </si>
  <si>
    <t>freifinanziert, Gebäude 3</t>
  </si>
  <si>
    <t>3.4.2.</t>
  </si>
  <si>
    <t>100,67 m²</t>
  </si>
  <si>
    <t>freifinanziert, Gebäude 4</t>
  </si>
  <si>
    <t>4.4.2.</t>
  </si>
  <si>
    <t>117,91 m²</t>
  </si>
  <si>
    <t>gefördert, Gebäude 1</t>
  </si>
  <si>
    <t>1.0.1.</t>
  </si>
  <si>
    <t>1.0.2.</t>
  </si>
  <si>
    <t>1.1.1.</t>
  </si>
  <si>
    <t>1.1.2.</t>
  </si>
  <si>
    <t>1.1.3.</t>
  </si>
  <si>
    <t>1.1.4.</t>
  </si>
  <si>
    <t>1.2.1.</t>
  </si>
  <si>
    <t>1.2.2.</t>
  </si>
  <si>
    <t>1.2.3.</t>
  </si>
  <si>
    <t>1.2.4.</t>
  </si>
  <si>
    <t>1.3.1.</t>
  </si>
  <si>
    <t>1.3.2.</t>
  </si>
  <si>
    <t>1.3.3.</t>
  </si>
  <si>
    <t>1.3.4.</t>
  </si>
  <si>
    <t>1.4.1.</t>
  </si>
  <si>
    <t>828,15 m²</t>
  </si>
  <si>
    <t>gefördert, Gebäude 2</t>
  </si>
  <si>
    <t>2.0.1.</t>
  </si>
  <si>
    <t>2.1.1.</t>
  </si>
  <si>
    <t>2.1.2.</t>
  </si>
  <si>
    <t>2.2.1.</t>
  </si>
  <si>
    <t>2.2.2.</t>
  </si>
  <si>
    <t>2.3.1.</t>
  </si>
  <si>
    <t>2.3.2.</t>
  </si>
  <si>
    <t>2.4.1.</t>
  </si>
  <si>
    <t>2.4.2.</t>
  </si>
  <si>
    <t>603,39 m²</t>
  </si>
  <si>
    <t>gefördert, Gebäude 3</t>
  </si>
  <si>
    <t>3.0.1.</t>
  </si>
  <si>
    <t>3.1.1.</t>
  </si>
  <si>
    <t>3.1.2.</t>
  </si>
  <si>
    <t>3.1.3.</t>
  </si>
  <si>
    <t>3.2.1.</t>
  </si>
  <si>
    <t>3.2.2.</t>
  </si>
  <si>
    <t>3.2.3.</t>
  </si>
  <si>
    <t>3.3.1.</t>
  </si>
  <si>
    <t>3.3.2.</t>
  </si>
  <si>
    <t>3.3.3.</t>
  </si>
  <si>
    <t>3.4.1.</t>
  </si>
  <si>
    <t>735,52 m²</t>
  </si>
  <si>
    <t>gefördert, Gebäude 4</t>
  </si>
  <si>
    <t>4.0.1.</t>
  </si>
  <si>
    <t>4.0.2.</t>
  </si>
  <si>
    <t>4.1.1.</t>
  </si>
  <si>
    <t>4.1.2.</t>
  </si>
  <si>
    <t>4.1.3.</t>
  </si>
  <si>
    <t>4.2.1.</t>
  </si>
  <si>
    <t>4.2.2.</t>
  </si>
  <si>
    <t>4.2.3.</t>
  </si>
  <si>
    <t>4.3.1.</t>
  </si>
  <si>
    <t>4.3.2.</t>
  </si>
  <si>
    <t>4.3.3.</t>
  </si>
  <si>
    <t>4.4.1.</t>
  </si>
  <si>
    <t>5.4.2.</t>
  </si>
  <si>
    <t>883,90 m²</t>
  </si>
  <si>
    <t>gefördert, Gebäude 5</t>
  </si>
  <si>
    <t>5.0.1.</t>
  </si>
  <si>
    <t>5.0.2.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</si>
  <si>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</si>
  <si>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</si>
  <si>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</si>
  <si>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</si>
  <si>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</si>
  <si>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</si>
  <si>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</si>
  <si>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</si>
  <si>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</si>
  <si>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5.4.1.</t>
  </si>
  <si>
    <t>5.4.3.</t>
  </si>
  <si>
    <t>1.005,88 m²</t>
  </si>
  <si>
    <t>Gewerbe, Gebäude 3</t>
  </si>
  <si>
    <t>Gewerbe G3</t>
  </si>
  <si>
    <t>67,49 m²</t>
  </si>
  <si>
    <t>Gewerbe, Gebäude 5</t>
  </si>
  <si>
    <t>63,95 m²</t>
  </si>
  <si>
    <t>Sondernutzung, Gebäude 1</t>
  </si>
  <si>
    <t>14,32 m²</t>
  </si>
  <si>
    <t>Sondernutzung, Gebäude 2</t>
  </si>
  <si>
    <t>00-00</t>
  </si>
  <si>
    <t>22,71 m²</t>
  </si>
  <si>
    <t>Sondernutzung, Gebäude 3</t>
  </si>
  <si>
    <t>QR G3</t>
  </si>
  <si>
    <t>29,31 m²</t>
  </si>
  <si>
    <t>Sondernutzung, Gebäude 4</t>
  </si>
  <si>
    <t>7,25 m²</t>
  </si>
  <si>
    <t>Sondernutzung, Gebäude 5</t>
  </si>
  <si>
    <t>8,06 m²</t>
  </si>
  <si>
    <t>Sondernutzung, Gebäude 6</t>
  </si>
  <si>
    <t>5,99 m²</t>
  </si>
  <si>
    <t>5.657,35 m²</t>
  </si>
  <si>
    <t>Gebäude 1 - Sondernutzung</t>
  </si>
  <si>
    <t>Gebäude 2 - Sondernutzung</t>
  </si>
  <si>
    <t xml:space="preserve">Geförderter + Freifinanzierter Wohnraum </t>
  </si>
  <si>
    <t>Eigentum Gebäude 6</t>
  </si>
  <si>
    <t>davon in Tiefgarage 1</t>
  </si>
  <si>
    <t>davon in Tiefgarage 2</t>
  </si>
  <si>
    <t>Gewerbe</t>
  </si>
  <si>
    <t>Büro und Verwaltung in Geb. 3</t>
  </si>
  <si>
    <t>Verkaufsstätte in Geb. 5</t>
  </si>
  <si>
    <t>Verkaufsfl.</t>
  </si>
  <si>
    <t>(mind 2)</t>
  </si>
  <si>
    <t>davon gesamt im Erdgeschoss</t>
  </si>
  <si>
    <t xml:space="preserve">Summe Stellplätze </t>
  </si>
  <si>
    <t>Tierfgarage Geb. 6 (ohne Rampe)</t>
  </si>
  <si>
    <t>Tierfgarage (ohne Rampe)</t>
  </si>
  <si>
    <t>Hinweis: bauordnungsrechntlicher Nachweis unter Berücksichtigung des Mobilitätskonzeptes  Quartier Feldmark (Stand 15.11.22)</t>
  </si>
  <si>
    <t>Davon in Tiefgarage</t>
  </si>
  <si>
    <t>ermittelter Bedarf in Quartiersgarage</t>
  </si>
  <si>
    <t>ermittelter Bedarf in Tiefgarage</t>
  </si>
  <si>
    <t>davon in Quartiersgarage</t>
  </si>
  <si>
    <t>Stellplätze in Tiefgarage 2</t>
  </si>
  <si>
    <t>davon in eigener Tiefgarage</t>
  </si>
  <si>
    <t>Stellplätze in Tiefgarage 1</t>
  </si>
  <si>
    <t>2!</t>
  </si>
  <si>
    <t>Summe Stellplätze Eigentum / freifinanziert / gefördert / Gewerbe</t>
  </si>
  <si>
    <t>Gebäude 6 / Eigentum</t>
  </si>
  <si>
    <t>Gebäude 3+5 / Gewerbe</t>
  </si>
  <si>
    <t>Gebäude 1-5 / gefördert</t>
  </si>
  <si>
    <t>Gebäude 1-5 / freifinanziert</t>
  </si>
  <si>
    <t>Bedarf insgesamt in Quartiersgarage</t>
  </si>
  <si>
    <t>Bedarf insgesamt in Tiefgarage</t>
  </si>
  <si>
    <t>Gebäude 1-5 / gefördert+freifinanziert</t>
  </si>
  <si>
    <t>davon Lastenfahrräder</t>
  </si>
  <si>
    <t>(1 Lastenfahrrad pro 13 Fahrräder)</t>
  </si>
  <si>
    <t>(1 Elektrofahrrad pro 13 Fahrräder)</t>
  </si>
  <si>
    <t>davon Elektrofahrräder</t>
  </si>
  <si>
    <t>Stellplätze im UG Gebäude 6</t>
  </si>
  <si>
    <t>Stellplätze in Fahrradhaus</t>
  </si>
  <si>
    <t>(gemäß Auslobung 35 verfügbar)</t>
  </si>
  <si>
    <t xml:space="preserve">Stellplätze im Fahrradkeller Haus 1 </t>
  </si>
  <si>
    <t>Stellplätze im Fahrradkeller Haus 2</t>
  </si>
  <si>
    <t>Stellplätze im Eingangsbereich Haus 1</t>
  </si>
  <si>
    <t>Stellplätze im Eingangsbereich Haus 2</t>
  </si>
  <si>
    <t>Wohnflächen</t>
  </si>
  <si>
    <t>Bedarf</t>
  </si>
  <si>
    <t>G1</t>
  </si>
  <si>
    <t>G2</t>
  </si>
  <si>
    <t>G3</t>
  </si>
  <si>
    <t>G4</t>
  </si>
  <si>
    <t>G5</t>
  </si>
  <si>
    <t>G6</t>
  </si>
  <si>
    <t>Vor Gebäude</t>
  </si>
  <si>
    <t>Lastenräder</t>
  </si>
  <si>
    <t>Fahrradhaus</t>
  </si>
  <si>
    <t>Davon Lastenf.</t>
  </si>
  <si>
    <t>Insgesamt</t>
  </si>
  <si>
    <t>UG</t>
  </si>
  <si>
    <t>delta</t>
  </si>
  <si>
    <t>gerundet</t>
  </si>
  <si>
    <t>G1-G3</t>
  </si>
  <si>
    <t>davon Lastenräder</t>
  </si>
  <si>
    <t>gerundeter Bedarf</t>
  </si>
  <si>
    <t>Gebäude 1</t>
  </si>
  <si>
    <t>Fahrräder</t>
  </si>
  <si>
    <t>Keller</t>
  </si>
  <si>
    <t>Außenbereich</t>
  </si>
  <si>
    <t>-</t>
  </si>
  <si>
    <t>Stellplätze im Außensbereich Gebäude 6</t>
  </si>
  <si>
    <t>Gebäude 2</t>
  </si>
  <si>
    <t>Gebäude 3</t>
  </si>
  <si>
    <t>Gebäude 4</t>
  </si>
  <si>
    <t>Gebäude 5</t>
  </si>
  <si>
    <t>Gebäude 6</t>
  </si>
  <si>
    <t>Gewerbe Gebäude 3</t>
  </si>
  <si>
    <t>Gewerbe Gebäude 5</t>
  </si>
  <si>
    <t xml:space="preserve"> in Gebäude 1-2</t>
  </si>
  <si>
    <t xml:space="preserve"> vor Gebäude 1-2</t>
  </si>
  <si>
    <t xml:space="preserve"> im Innenhof</t>
  </si>
  <si>
    <t xml:space="preserve"> vor Gebäude 5</t>
  </si>
  <si>
    <t xml:space="preserve"> vor Gebäude 3</t>
  </si>
  <si>
    <t xml:space="preserve"> hinter Gebäude 6</t>
  </si>
  <si>
    <t xml:space="preserve"> in Gebäude 4</t>
  </si>
  <si>
    <t xml:space="preserve"> in Gebäude 5</t>
  </si>
  <si>
    <t xml:space="preserve"> vor Gebäude 4</t>
  </si>
  <si>
    <t xml:space="preserve"> vor Gebäude 6</t>
  </si>
  <si>
    <t xml:space="preserve">  -</t>
  </si>
  <si>
    <t>Hinweis 2: Die Änderung der Anzahl von Freifinanzierten Wohnungen hat eine Auswirkung auf den Stellplatzbedarf der Quartiersgarage</t>
  </si>
  <si>
    <t xml:space="preserve">Hinweis 1: 2 Stellplätze des Gewerbes müssen in Quartiersgarage untergebracht werden. Zulässigkeit ist mit Stadt zu klären.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</si>
</sst>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&quot;m²&quot;"/>
    <numFmt numFmtId="165" formatCode="0&quot;m²&quot;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kkurat"/>
    </font>
    <font>
      <sz val="11"/>
      <color theme="1"/>
      <name val="Akkurat-Light"/>
    </font>
    <font>
      <sz val="11"/>
      <color theme="1"/>
      <name val="Akkurat-LightItalic"/>
    </font>
    <font>
      <sz val="11"/>
      <color theme="1"/>
      <name val="Akkurat-Bold"/>
    </font>
    <font>
      <b/>
      <i/>
      <sz val="11"/>
      <color theme="1"/>
      <name val="Akkurat-Light"/>
    </font>
    <font>
      <b/>
      <sz val="11"/>
      <color theme="1"/>
      <name val="Akkurat"/>
    </font>
    <font>
      <i/>
      <sz val="11"/>
      <color theme="1" tint="0.499984740745262"/>
      <name val="Akkurat-Light"/>
    </font>
    <font>
      <sz val="16"/>
      <color rgb="FF5A5A5A"/>
      <name val="Segoe UI"/>
      <family val="2"/>
    </font>
    <font>
      <sz val="8"/>
      <name val="Calibri"/>
      <family val="2"/>
      <scheme val="minor"/>
    </font>
    <font>
      <sz val="8"/>
      <color theme="1"/>
      <name val="Akkurat-Light"/>
    </font>
    <font>
      <b/>
      <sz val="11"/>
      <color theme="1"/>
      <name val="Akkurat-Ligh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 style="thin">
        <color rgb="FF5A5A5A"/>
      </top>
      <bottom/>
      <diagonal/>
    </border>
    <border>
      <left style="thin">
        <color rgb="FF5A5A5A"/>
      </left>
      <right style="thin">
        <color rgb="FF5A5A5A"/>
      </right>
      <top/>
      <bottom/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4" fillId="2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/>
    <xf numFmtId="0" fontId="3" fillId="2" borderId="0" xfId="0" applyFont="1" applyFill="1"/>
    <xf numFmtId="0" fontId="5" fillId="2" borderId="7" xfId="0" applyFont="1" applyFill="1" applyBorder="1"/>
    <xf numFmtId="0" fontId="5" fillId="2" borderId="1" xfId="0" applyFont="1" applyFill="1" applyBorder="1"/>
    <xf numFmtId="9" fontId="2" fillId="2" borderId="8" xfId="0" applyNumberFormat="1" applyFont="1" applyFill="1" applyBorder="1"/>
    <xf numFmtId="0" fontId="4" fillId="2" borderId="7" xfId="0" applyFont="1" applyFill="1" applyBorder="1"/>
    <xf numFmtId="0" fontId="4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0" xfId="0" applyNumberFormat="1" applyFont="1"/>
    <xf numFmtId="164" fontId="3" fillId="2" borderId="0" xfId="0" applyNumberFormat="1" applyFont="1" applyFill="1"/>
    <xf numFmtId="164" fontId="3" fillId="2" borderId="1" xfId="0" applyNumberFormat="1" applyFont="1" applyFill="1" applyBorder="1"/>
    <xf numFmtId="164" fontId="5" fillId="2" borderId="1" xfId="0" applyNumberFormat="1" applyFont="1" applyFill="1" applyBorder="1"/>
    <xf numFmtId="164" fontId="5" fillId="0" borderId="0" xfId="0" applyNumberFormat="1" applyFont="1"/>
    <xf numFmtId="9" fontId="3" fillId="2" borderId="6" xfId="1" applyFont="1" applyFill="1" applyBorder="1"/>
    <xf numFmtId="9" fontId="3" fillId="2" borderId="8" xfId="1" applyFont="1" applyFill="1" applyBorder="1"/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center"/>
    </xf>
    <xf numFmtId="0" fontId="3" fillId="0" borderId="7" xfId="0" applyFont="1" applyBorder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164" fontId="9" fillId="0" borderId="9" xfId="0" applyNumberFormat="1" applyFont="1" applyBorder="1" applyAlignment="1">
      <alignment horizontal="left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164" fontId="0" fillId="0" borderId="0" xfId="0" applyNumberFormat="1"/>
    <xf numFmtId="2" fontId="3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Alignment="1">
      <alignment vertical="center"/>
    </xf>
    <xf numFmtId="0" fontId="3" fillId="0" borderId="13" xfId="0" applyFont="1" applyBorder="1"/>
    <xf numFmtId="165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13" xfId="0" applyNumberFormat="1" applyFont="1" applyBorder="1" applyAlignment="1">
      <alignment horizontal="left"/>
    </xf>
    <xf numFmtId="1" fontId="3" fillId="0" borderId="13" xfId="0" applyNumberFormat="1" applyFont="1" applyBorder="1" applyAlignment="1">
      <alignment horizontal="center"/>
    </xf>
    <xf numFmtId="0" fontId="0" fillId="0" borderId="13" xfId="0" applyBorder="1"/>
    <xf numFmtId="0" fontId="6" fillId="0" borderId="13" xfId="0" applyFont="1" applyBorder="1"/>
    <xf numFmtId="2" fontId="3" fillId="0" borderId="13" xfId="0" applyNumberFormat="1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3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3" fillId="0" borderId="14" xfId="0" applyFont="1" applyBorder="1"/>
    <xf numFmtId="2" fontId="3" fillId="0" borderId="0" xfId="0" applyNumberFormat="1" applyFont="1"/>
    <xf numFmtId="0" fontId="12" fillId="0" borderId="0" xfId="0" applyFont="1"/>
    <xf numFmtId="0" fontId="3" fillId="0" borderId="0" xfId="0" applyFont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5" xfId="0" applyFont="1" applyBorder="1"/>
    <xf numFmtId="1" fontId="3" fillId="0" borderId="0" xfId="0" applyNumberFormat="1" applyFont="1"/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3" fillId="0" borderId="1" xfId="0" applyNumberFormat="1" applyFont="1" applyBorder="1"/>
    <xf numFmtId="1" fontId="3" fillId="0" borderId="8" xfId="0" applyNumberFormat="1" applyFont="1" applyBorder="1"/>
    <xf numFmtId="1" fontId="3" fillId="0" borderId="20" xfId="0" applyNumberFormat="1" applyFont="1" applyBorder="1"/>
    <xf numFmtId="1" fontId="3" fillId="0" borderId="23" xfId="0" applyNumberFormat="1" applyFont="1" applyBorder="1"/>
    <xf numFmtId="1" fontId="3" fillId="0" borderId="24" xfId="0" applyNumberFormat="1" applyFont="1" applyBorder="1"/>
    <xf numFmtId="1" fontId="3" fillId="0" borderId="3" xfId="0" applyNumberFormat="1" applyFont="1" applyBorder="1"/>
    <xf numFmtId="1" fontId="3" fillId="0" borderId="4" xfId="0" applyNumberFormat="1" applyFont="1" applyBorder="1"/>
    <xf numFmtId="1" fontId="3" fillId="0" borderId="25" xfId="0" applyNumberFormat="1" applyFont="1" applyBorder="1"/>
    <xf numFmtId="1" fontId="3" fillId="0" borderId="26" xfId="0" applyNumberFormat="1" applyFont="1" applyBorder="1"/>
    <xf numFmtId="1" fontId="3" fillId="0" borderId="26" xfId="0" applyNumberFormat="1" applyFont="1" applyBorder="1" applyAlignment="1">
      <alignment horizontal="left"/>
    </xf>
    <xf numFmtId="1" fontId="3" fillId="0" borderId="23" xfId="0" applyNumberFormat="1" applyFont="1" applyBorder="1" applyAlignment="1">
      <alignment horizontal="left" vertical="center"/>
    </xf>
    <xf numFmtId="1" fontId="3" fillId="0" borderId="27" xfId="0" applyNumberFormat="1" applyFont="1" applyBorder="1"/>
    <xf numFmtId="1" fontId="3" fillId="0" borderId="28" xfId="0" applyNumberFormat="1" applyFont="1" applyBorder="1"/>
    <xf numFmtId="1" fontId="3" fillId="0" borderId="29" xfId="0" applyNumberFormat="1" applyFont="1" applyBorder="1" applyAlignment="1">
      <alignment horizontal="left" vertical="center"/>
    </xf>
    <xf numFmtId="1" fontId="3" fillId="0" borderId="30" xfId="0" applyNumberFormat="1" applyFont="1" applyBorder="1"/>
    <xf numFmtId="1" fontId="3" fillId="0" borderId="29" xfId="0" applyNumberFormat="1" applyFont="1" applyBorder="1"/>
    <xf numFmtId="1" fontId="3" fillId="0" borderId="18" xfId="0" applyNumberFormat="1" applyFont="1" applyBorder="1" applyAlignment="1">
      <alignment horizontal="left"/>
    </xf>
    <xf numFmtId="1" fontId="3" fillId="0" borderId="18" xfId="0" applyNumberFormat="1" applyFont="1" applyBorder="1"/>
    <xf numFmtId="1" fontId="3" fillId="0" borderId="24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3" fillId="0" borderId="22" xfId="0" applyNumberFormat="1" applyFont="1" applyBorder="1"/>
    <xf numFmtId="1" fontId="3" fillId="0" borderId="17" xfId="0" applyNumberFormat="1" applyFont="1" applyBorder="1"/>
    <xf numFmtId="1" fontId="3" fillId="0" borderId="16" xfId="0" applyNumberFormat="1" applyFont="1" applyBorder="1"/>
    <xf numFmtId="0" fontId="3" fillId="0" borderId="21" xfId="0" applyFont="1" applyBorder="1"/>
    <xf numFmtId="1" fontId="3" fillId="0" borderId="31" xfId="0" applyNumberFormat="1" applyFont="1" applyBorder="1"/>
    <xf numFmtId="0" fontId="3" fillId="0" borderId="19" xfId="0" applyFont="1" applyBorder="1"/>
    <xf numFmtId="1" fontId="3" fillId="0" borderId="26" xfId="0" applyNumberFormat="1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7" fillId="0" borderId="0" xfId="0" applyFont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14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2" fillId="2" borderId="13" xfId="0" applyFont="1" applyFill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D5B6-2541-4A47-B4CD-0AF8F24D4DE8}">
  <dimension ref="B2:F50"/>
  <sheetViews>
    <sheetView view="pageLayout" zoomScaleNormal="100" workbookViewId="0">
      <selection activeCell="D5" sqref="D5"/>
    </sheetView>
  </sheetViews>
  <sheetFormatPr baseColWidth="10" defaultColWidth="11.42578125" defaultRowHeight="14.25"/>
  <cols>
    <col min="1" max="1" width="8" style="2" customWidth="1"/>
    <col min="2" max="2" width="18" style="2" customWidth="1"/>
    <col min="3" max="3" width="13.42578125" style="2" customWidth="1"/>
    <col min="4" max="4" width="16.140625" style="2" bestFit="1" customWidth="1"/>
    <col min="5" max="5" width="17.28515625" style="2" bestFit="1" customWidth="1"/>
    <col min="6" max="6" width="8.85546875" style="2" customWidth="1"/>
    <col min="7" max="16384" width="11.42578125" style="2"/>
  </cols>
  <sheetData>
    <row r="2" spans="2:6" ht="15">
      <c r="B2" s="104" t="s">
        <v>9</v>
      </c>
      <c r="C2" s="104"/>
    </row>
    <row r="3" spans="2:6">
      <c r="C3" s="4" t="s">
        <v>8</v>
      </c>
      <c r="D3" s="4" t="s">
        <v>7</v>
      </c>
      <c r="E3" s="4" t="s">
        <v>11</v>
      </c>
      <c r="F3" s="3"/>
    </row>
    <row r="4" spans="2:6">
      <c r="B4" s="5" t="s">
        <v>4</v>
      </c>
      <c r="C4" s="21">
        <f>SUM('Export Archicad'!D32:D46)</f>
        <v>828.15000000000009</v>
      </c>
      <c r="D4" s="2">
        <v>15</v>
      </c>
      <c r="E4" s="105">
        <f>C4+C5</f>
        <v>910.73000000000013</v>
      </c>
      <c r="F4" s="106"/>
    </row>
    <row r="5" spans="2:6">
      <c r="B5" s="5" t="s">
        <v>5</v>
      </c>
      <c r="C5" s="21">
        <f>'Export Archicad'!D20</f>
        <v>82.58</v>
      </c>
      <c r="D5" s="2">
        <v>1</v>
      </c>
      <c r="E5" s="105"/>
      <c r="F5" s="106"/>
    </row>
    <row r="6" spans="2:6">
      <c r="B6" s="18" t="s">
        <v>10</v>
      </c>
      <c r="C6" s="20">
        <v>0</v>
      </c>
      <c r="D6" s="19">
        <v>0</v>
      </c>
      <c r="F6" s="106"/>
    </row>
    <row r="7" spans="2:6">
      <c r="B7" s="5" t="s">
        <v>0</v>
      </c>
      <c r="C7" s="21">
        <f>SUM(C4+C5+C6)</f>
        <v>910.73000000000013</v>
      </c>
      <c r="D7" s="2">
        <f>D6+D5+D4</f>
        <v>16</v>
      </c>
    </row>
    <row r="9" spans="2:6" ht="15">
      <c r="B9" s="104" t="s">
        <v>12</v>
      </c>
      <c r="C9" s="104"/>
    </row>
    <row r="10" spans="2:6">
      <c r="C10" s="4" t="s">
        <v>8</v>
      </c>
      <c r="D10" s="4" t="s">
        <v>7</v>
      </c>
      <c r="E10" s="4" t="s">
        <v>11</v>
      </c>
    </row>
    <row r="11" spans="2:6">
      <c r="B11" s="5" t="s">
        <v>4</v>
      </c>
      <c r="C11" s="21">
        <f>SUM('Export Archicad'!D50:D58)</f>
        <v>603.39</v>
      </c>
      <c r="D11" s="2">
        <v>9</v>
      </c>
      <c r="E11" s="105">
        <f>C11+C12</f>
        <v>603.39</v>
      </c>
    </row>
    <row r="12" spans="2:6">
      <c r="B12" s="5" t="s">
        <v>5</v>
      </c>
      <c r="C12" s="21">
        <v>0</v>
      </c>
      <c r="D12" s="2">
        <v>0</v>
      </c>
      <c r="E12" s="105"/>
    </row>
    <row r="13" spans="2:6">
      <c r="B13" s="18" t="s">
        <v>10</v>
      </c>
      <c r="C13" s="20">
        <v>0</v>
      </c>
      <c r="D13" s="19">
        <v>0</v>
      </c>
    </row>
    <row r="14" spans="2:6">
      <c r="B14" s="5" t="s">
        <v>0</v>
      </c>
      <c r="C14" s="21">
        <f>C13+C12+C11</f>
        <v>603.39</v>
      </c>
      <c r="D14" s="2">
        <f>D13+D12+D11</f>
        <v>9</v>
      </c>
    </row>
    <row r="16" spans="2:6" ht="15">
      <c r="B16" s="104" t="s">
        <v>13</v>
      </c>
      <c r="C16" s="104"/>
      <c r="D16" s="104"/>
      <c r="E16" s="104"/>
    </row>
    <row r="17" spans="2:5">
      <c r="C17" s="4" t="s">
        <v>8</v>
      </c>
      <c r="D17" s="4" t="s">
        <v>7</v>
      </c>
      <c r="E17" s="4" t="s">
        <v>11</v>
      </c>
    </row>
    <row r="18" spans="2:5">
      <c r="B18" s="5" t="s">
        <v>4</v>
      </c>
      <c r="C18" s="21">
        <f>SUM('Export Archicad'!D62:D72)</f>
        <v>735.52</v>
      </c>
      <c r="D18" s="2">
        <v>11</v>
      </c>
      <c r="E18" s="105">
        <f>C18+C19</f>
        <v>836.18999999999994</v>
      </c>
    </row>
    <row r="19" spans="2:5">
      <c r="B19" s="5" t="s">
        <v>5</v>
      </c>
      <c r="C19" s="21">
        <f>'Export Archicad'!D24</f>
        <v>100.67</v>
      </c>
      <c r="D19" s="2">
        <v>1</v>
      </c>
      <c r="E19" s="105"/>
    </row>
    <row r="20" spans="2:5">
      <c r="B20" s="18" t="s">
        <v>10</v>
      </c>
      <c r="C20" s="20">
        <v>0</v>
      </c>
      <c r="D20" s="19">
        <v>0</v>
      </c>
    </row>
    <row r="21" spans="2:5">
      <c r="B21" s="5" t="s">
        <v>0</v>
      </c>
      <c r="C21" s="21">
        <f>C20+C19+C18</f>
        <v>836.18999999999994</v>
      </c>
      <c r="D21" s="2">
        <f>D20+D19+D18</f>
        <v>12</v>
      </c>
    </row>
    <row r="23" spans="2:5" ht="15">
      <c r="B23" s="104" t="s">
        <v>24</v>
      </c>
      <c r="C23" s="104"/>
      <c r="D23" s="104"/>
      <c r="E23" s="104"/>
    </row>
    <row r="24" spans="2:5">
      <c r="C24" s="4" t="s">
        <v>8</v>
      </c>
      <c r="D24" s="4" t="s">
        <v>7</v>
      </c>
      <c r="E24" s="4" t="s">
        <v>11</v>
      </c>
    </row>
    <row r="25" spans="2:5">
      <c r="B25" s="5" t="s">
        <v>4</v>
      </c>
      <c r="C25" s="21">
        <f>SUM('Export Archicad'!D76:D88)</f>
        <v>883.9</v>
      </c>
      <c r="D25" s="2">
        <v>12</v>
      </c>
      <c r="E25" s="105">
        <f>C25+C26</f>
        <v>1001.81</v>
      </c>
    </row>
    <row r="26" spans="2:5">
      <c r="B26" s="5" t="s">
        <v>5</v>
      </c>
      <c r="C26" s="21">
        <f>'Export Archicad'!D28</f>
        <v>117.91</v>
      </c>
      <c r="D26" s="2">
        <v>1</v>
      </c>
      <c r="E26" s="105"/>
    </row>
    <row r="27" spans="2:5">
      <c r="B27" s="18" t="s">
        <v>10</v>
      </c>
      <c r="C27" s="20">
        <v>0</v>
      </c>
      <c r="D27" s="19">
        <v>0</v>
      </c>
    </row>
    <row r="28" spans="2:5">
      <c r="B28" s="5" t="s">
        <v>0</v>
      </c>
      <c r="C28" s="21">
        <f>C27+C26+C25</f>
        <v>1001.81</v>
      </c>
      <c r="D28" s="2">
        <f>D27+D26+D25</f>
        <v>13</v>
      </c>
    </row>
    <row r="30" spans="2:5" ht="15">
      <c r="B30" s="104" t="s">
        <v>25</v>
      </c>
      <c r="C30" s="104"/>
      <c r="D30" s="104"/>
      <c r="E30" s="104"/>
    </row>
    <row r="31" spans="2:5">
      <c r="C31" s="4" t="s">
        <v>8</v>
      </c>
      <c r="D31" s="4" t="s">
        <v>7</v>
      </c>
      <c r="E31" s="4" t="s">
        <v>11</v>
      </c>
    </row>
    <row r="32" spans="2:5">
      <c r="B32" s="5" t="s">
        <v>4</v>
      </c>
      <c r="C32" s="21">
        <f>SUM('Export Archicad'!D92:D105)</f>
        <v>1005.88</v>
      </c>
      <c r="D32" s="2">
        <v>14</v>
      </c>
      <c r="E32" s="105">
        <f>C32+C33</f>
        <v>1005.88</v>
      </c>
    </row>
    <row r="33" spans="2:6">
      <c r="B33" s="5" t="s">
        <v>5</v>
      </c>
      <c r="C33" s="21">
        <v>0</v>
      </c>
      <c r="D33" s="2">
        <v>0</v>
      </c>
      <c r="E33" s="105"/>
    </row>
    <row r="34" spans="2:6">
      <c r="B34" s="18" t="s">
        <v>10</v>
      </c>
      <c r="C34" s="20">
        <v>0</v>
      </c>
      <c r="D34" s="19">
        <v>0</v>
      </c>
    </row>
    <row r="35" spans="2:6">
      <c r="B35" s="5" t="s">
        <v>0</v>
      </c>
      <c r="C35" s="21">
        <f>C34+C33+C32</f>
        <v>1005.88</v>
      </c>
      <c r="D35" s="2">
        <f>D34+D33+D32</f>
        <v>14</v>
      </c>
    </row>
    <row r="37" spans="2:6" ht="15">
      <c r="B37" s="104" t="s">
        <v>26</v>
      </c>
      <c r="C37" s="104"/>
      <c r="D37" s="104"/>
      <c r="E37" s="104"/>
    </row>
    <row r="38" spans="2:6">
      <c r="C38" s="4" t="s">
        <v>8</v>
      </c>
      <c r="D38" s="4" t="s">
        <v>7</v>
      </c>
      <c r="E38" s="4" t="s">
        <v>11</v>
      </c>
    </row>
    <row r="39" spans="2:6">
      <c r="B39" s="5" t="s">
        <v>4</v>
      </c>
      <c r="C39" s="21">
        <v>0</v>
      </c>
      <c r="D39" s="2">
        <v>0</v>
      </c>
      <c r="E39" s="105">
        <f>C39+C40</f>
        <v>0</v>
      </c>
    </row>
    <row r="40" spans="2:6">
      <c r="B40" s="5" t="s">
        <v>5</v>
      </c>
      <c r="C40" s="21">
        <v>0</v>
      </c>
      <c r="D40" s="2">
        <v>0</v>
      </c>
      <c r="E40" s="105"/>
    </row>
    <row r="41" spans="2:6">
      <c r="B41" s="18" t="s">
        <v>10</v>
      </c>
      <c r="C41" s="20">
        <f>SUM('Export Archicad'!D5:D16)</f>
        <v>1080.27</v>
      </c>
      <c r="D41" s="19">
        <v>12</v>
      </c>
    </row>
    <row r="42" spans="2:6">
      <c r="B42" s="5" t="s">
        <v>0</v>
      </c>
      <c r="C42" s="21">
        <f>C41+C40+C39</f>
        <v>1080.27</v>
      </c>
      <c r="D42" s="2">
        <f>D41+D40+D39</f>
        <v>12</v>
      </c>
    </row>
    <row r="45" spans="2:6">
      <c r="B45" s="108" t="s">
        <v>27</v>
      </c>
      <c r="C45" s="109"/>
      <c r="D45" s="109"/>
      <c r="E45" s="109"/>
      <c r="F45" s="8"/>
    </row>
    <row r="46" spans="2:6">
      <c r="B46" s="9"/>
      <c r="C46" s="10" t="s">
        <v>8</v>
      </c>
      <c r="D46" s="10" t="s">
        <v>7</v>
      </c>
      <c r="E46" s="10" t="s">
        <v>11</v>
      </c>
      <c r="F46" s="11" t="s">
        <v>14</v>
      </c>
    </row>
    <row r="47" spans="2:6">
      <c r="B47" s="12" t="s">
        <v>4</v>
      </c>
      <c r="C47" s="22">
        <f>C32+C25+C18+C11+C4</f>
        <v>4056.84</v>
      </c>
      <c r="D47" s="13">
        <f>D39+D32+D25+D18+D11+D4</f>
        <v>61</v>
      </c>
      <c r="E47" s="107">
        <f>C47+C48</f>
        <v>4358</v>
      </c>
      <c r="F47" s="26">
        <f>(((C47*100)/$C$50)/100)</f>
        <v>0.74597987963083834</v>
      </c>
    </row>
    <row r="48" spans="2:6">
      <c r="B48" s="12" t="s">
        <v>5</v>
      </c>
      <c r="C48" s="22">
        <f>C26+C19+C5</f>
        <v>301.15999999999997</v>
      </c>
      <c r="D48" s="13">
        <f>D40+D33+D26+D19+D12+D5</f>
        <v>3</v>
      </c>
      <c r="E48" s="107"/>
      <c r="F48" s="26">
        <v>0.17</v>
      </c>
    </row>
    <row r="49" spans="2:6">
      <c r="B49" s="17" t="s">
        <v>6</v>
      </c>
      <c r="C49" s="23">
        <f>C6+C13+C20+C27+C34+C41</f>
        <v>1080.27</v>
      </c>
      <c r="D49" s="7">
        <f>D6+D13+D20+D27+D34+D41</f>
        <v>12</v>
      </c>
      <c r="E49" s="7"/>
      <c r="F49" s="27">
        <f t="shared" ref="F49" si="0">(((C49*100)/$C$50)/100)</f>
        <v>0.19864221526330983</v>
      </c>
    </row>
    <row r="50" spans="2:6">
      <c r="B50" s="14" t="s">
        <v>0</v>
      </c>
      <c r="C50" s="24">
        <f>C49+C48+C47</f>
        <v>5438.27</v>
      </c>
      <c r="D50" s="15">
        <f>D47+D48+D49</f>
        <v>76</v>
      </c>
      <c r="E50" s="15"/>
      <c r="F50" s="16">
        <v>1</v>
      </c>
    </row>
  </sheetData>
  <mergeCells count="15">
    <mergeCell ref="E39:E40"/>
    <mergeCell ref="E47:E48"/>
    <mergeCell ref="B16:E16"/>
    <mergeCell ref="B23:E23"/>
    <mergeCell ref="B30:E30"/>
    <mergeCell ref="B37:E37"/>
    <mergeCell ref="B45:E45"/>
    <mergeCell ref="E18:E19"/>
    <mergeCell ref="E25:E26"/>
    <mergeCell ref="E32:E33"/>
    <mergeCell ref="B2:C2"/>
    <mergeCell ref="E4:E5"/>
    <mergeCell ref="F4:F6"/>
    <mergeCell ref="B9:C9"/>
    <mergeCell ref="E11:E12"/>
  </mergeCells>
  <pageMargins left="0.7" right="0.7" top="0.78740157499999996" bottom="0.78740157499999996" header="0.3" footer="0.3"/>
  <pageSetup paperSize="9" scale="99" orientation="portrait" r:id="rId1"/>
  <headerFooter>
    <oddHeader>&amp;C&amp;"Akkurat,Standard"Flächenberechnung
zum Vorentwurf&amp;R&amp;"Akkurat,Standard"403
AlleeQuartier</oddHeader>
    <oddFooter>&amp;R&amp;"Arial,Standard"dreibund Architekten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D515-08E2-4B14-A003-DF9C65CC5BD2}">
  <dimension ref="B2:F27"/>
  <sheetViews>
    <sheetView view="pageLayout" zoomScaleNormal="100" workbookViewId="0">
      <selection activeCell="D24" sqref="D24"/>
    </sheetView>
  </sheetViews>
  <sheetFormatPr baseColWidth="10" defaultColWidth="11.42578125" defaultRowHeight="14.25"/>
  <cols>
    <col min="1" max="1" width="8" style="2" customWidth="1"/>
    <col min="2" max="2" width="28.28515625" style="2" customWidth="1"/>
    <col min="3" max="3" width="13.42578125" style="2" customWidth="1"/>
    <col min="4" max="4" width="16.140625" style="2" bestFit="1" customWidth="1"/>
    <col min="5" max="5" width="17.28515625" style="2" bestFit="1" customWidth="1"/>
    <col min="6" max="6" width="8.85546875" style="2" customWidth="1"/>
    <col min="7" max="16384" width="11.42578125" style="2"/>
  </cols>
  <sheetData>
    <row r="2" spans="2:6" ht="15">
      <c r="B2" s="104" t="s">
        <v>28</v>
      </c>
      <c r="C2" s="104"/>
      <c r="D2" s="104"/>
    </row>
    <row r="3" spans="2:6" ht="15">
      <c r="B3" s="29"/>
      <c r="C3" s="29"/>
      <c r="D3" s="29"/>
    </row>
    <row r="4" spans="2:6">
      <c r="C4" s="4" t="s">
        <v>15</v>
      </c>
      <c r="D4" s="4" t="s">
        <v>16</v>
      </c>
      <c r="E4" s="4"/>
      <c r="F4" s="3"/>
    </row>
    <row r="5" spans="2:6">
      <c r="B5" s="5" t="s">
        <v>29</v>
      </c>
      <c r="C5" s="21">
        <f>SUM('Export Archicad'!D109)</f>
        <v>67.489999999999995</v>
      </c>
      <c r="D5" s="2">
        <v>1</v>
      </c>
      <c r="E5" s="106"/>
      <c r="F5" s="48"/>
    </row>
    <row r="6" spans="2:6">
      <c r="B6" s="18" t="s">
        <v>30</v>
      </c>
      <c r="C6" s="20">
        <f>'Export Archicad'!D113</f>
        <v>63.95</v>
      </c>
      <c r="D6" s="19">
        <v>1</v>
      </c>
      <c r="E6" s="106"/>
      <c r="F6" s="48"/>
    </row>
    <row r="7" spans="2:6">
      <c r="B7" s="6" t="s">
        <v>0</v>
      </c>
      <c r="C7" s="25">
        <f>C6+C5</f>
        <v>131.44</v>
      </c>
      <c r="D7" s="6">
        <f>D6+D5</f>
        <v>2</v>
      </c>
      <c r="F7" s="48"/>
    </row>
    <row r="9" spans="2:6">
      <c r="B9" s="6"/>
      <c r="C9" s="25"/>
      <c r="D9" s="6"/>
    </row>
    <row r="10" spans="2:6">
      <c r="C10" s="4" t="s">
        <v>15</v>
      </c>
      <c r="D10" s="4" t="s">
        <v>16</v>
      </c>
    </row>
    <row r="11" spans="2:6">
      <c r="B11" s="5" t="s">
        <v>161</v>
      </c>
      <c r="C11" s="21">
        <f>'Export Archicad'!D117</f>
        <v>14.32</v>
      </c>
      <c r="D11" s="2">
        <v>1</v>
      </c>
    </row>
    <row r="12" spans="2:6">
      <c r="B12" s="5" t="s">
        <v>162</v>
      </c>
      <c r="C12" s="21">
        <f>'Export Archicad'!D121</f>
        <v>22.71</v>
      </c>
      <c r="D12" s="2">
        <v>1</v>
      </c>
    </row>
    <row r="13" spans="2:6">
      <c r="B13" s="5" t="s">
        <v>161</v>
      </c>
      <c r="C13" s="21">
        <f>SUM('Export Archicad'!D125:D126)</f>
        <v>29.31</v>
      </c>
      <c r="D13" s="2">
        <v>2</v>
      </c>
      <c r="E13" s="4"/>
    </row>
    <row r="14" spans="2:6">
      <c r="B14" s="5" t="s">
        <v>162</v>
      </c>
      <c r="C14" s="21">
        <f>'Export Archicad'!D130</f>
        <v>7.25</v>
      </c>
      <c r="D14" s="2">
        <v>1</v>
      </c>
      <c r="E14" s="106"/>
    </row>
    <row r="15" spans="2:6">
      <c r="B15" s="5" t="s">
        <v>161</v>
      </c>
      <c r="C15" s="21">
        <f>'Export Archicad'!D134</f>
        <v>8.06</v>
      </c>
      <c r="D15" s="2">
        <v>1</v>
      </c>
      <c r="E15" s="106"/>
    </row>
    <row r="16" spans="2:6">
      <c r="B16" s="18" t="s">
        <v>162</v>
      </c>
      <c r="C16" s="20">
        <f>'Export Archicad'!D138</f>
        <v>5.99</v>
      </c>
      <c r="D16" s="19">
        <v>1</v>
      </c>
    </row>
    <row r="17" spans="2:4">
      <c r="B17" s="6" t="s">
        <v>0</v>
      </c>
      <c r="C17" s="25">
        <f>SUM(C11:C16)</f>
        <v>87.64</v>
      </c>
      <c r="D17" s="6">
        <f>SUM(D11:D16)</f>
        <v>7</v>
      </c>
    </row>
    <row r="22" spans="2:4" ht="15">
      <c r="B22" s="104" t="s">
        <v>17</v>
      </c>
      <c r="C22" s="104"/>
    </row>
    <row r="23" spans="2:4">
      <c r="B23" s="1"/>
      <c r="C23" s="1"/>
    </row>
    <row r="24" spans="2:4">
      <c r="B24" s="5"/>
      <c r="C24" s="4" t="s">
        <v>18</v>
      </c>
      <c r="D24" s="4" t="s">
        <v>19</v>
      </c>
    </row>
    <row r="25" spans="2:4">
      <c r="B25" s="5" t="s">
        <v>174</v>
      </c>
      <c r="C25" s="21">
        <v>220.91</v>
      </c>
      <c r="D25" s="2">
        <v>6</v>
      </c>
    </row>
    <row r="26" spans="2:4">
      <c r="B26" s="18" t="s">
        <v>175</v>
      </c>
      <c r="C26" s="20">
        <v>891.07</v>
      </c>
      <c r="D26" s="19">
        <v>32</v>
      </c>
    </row>
    <row r="27" spans="2:4">
      <c r="B27" s="6" t="s">
        <v>0</v>
      </c>
      <c r="C27" s="25">
        <f>C26</f>
        <v>891.07</v>
      </c>
      <c r="D27" s="6">
        <f>D26</f>
        <v>32</v>
      </c>
    </row>
  </sheetData>
  <mergeCells count="4">
    <mergeCell ref="B2:D2"/>
    <mergeCell ref="E5:E6"/>
    <mergeCell ref="B22:C22"/>
    <mergeCell ref="E14:E15"/>
  </mergeCells>
  <pageMargins left="0.7" right="0.7" top="0.78740157499999996" bottom="0.78740157499999996" header="0.3" footer="0.3"/>
  <pageSetup paperSize="9" scale="99" orientation="portrait" r:id="rId1"/>
  <headerFooter>
    <oddHeader>&amp;C&amp;"Akkurat,Standard"Flächenberechnung
zum Vorentwurf&amp;R&amp;"Akkurat,Standard"403
AlleeQuartier</oddHeader>
    <oddFooter>&amp;R&amp;"Arial,Standard"dreibund Architekten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8082-5331-4B2F-9BD1-A57F387AB792}">
  <dimension ref="B2:E50"/>
  <sheetViews>
    <sheetView view="pageLayout" zoomScaleNormal="85" workbookViewId="0"/>
  </sheetViews>
  <sheetFormatPr baseColWidth="10" defaultColWidth="11.42578125" defaultRowHeight="14.25"/>
  <cols>
    <col min="1" max="1" width="7.7109375" style="2" customWidth="1"/>
    <col min="2" max="2" width="35.28515625" style="2" customWidth="1"/>
    <col min="3" max="3" width="12.85546875" style="2" customWidth="1"/>
    <col min="4" max="16384" width="11.42578125" style="2"/>
  </cols>
  <sheetData>
    <row r="2" spans="2:5">
      <c r="B2" s="112" t="s">
        <v>186</v>
      </c>
      <c r="C2" s="113"/>
      <c r="D2" s="114"/>
      <c r="E2" s="51" t="s">
        <v>0</v>
      </c>
    </row>
    <row r="3" spans="2:5">
      <c r="B3" s="49" t="s">
        <v>1</v>
      </c>
      <c r="C3" s="51">
        <v>12</v>
      </c>
      <c r="D3" s="49"/>
      <c r="E3" s="49"/>
    </row>
    <row r="4" spans="2:5">
      <c r="B4" s="49" t="s">
        <v>2</v>
      </c>
      <c r="C4" s="51">
        <v>0.8</v>
      </c>
      <c r="D4" s="49"/>
      <c r="E4" s="49"/>
    </row>
    <row r="5" spans="2:5">
      <c r="B5" s="49" t="s">
        <v>182</v>
      </c>
      <c r="C5" s="51">
        <v>0.5</v>
      </c>
      <c r="D5" s="51"/>
      <c r="E5" s="51"/>
    </row>
    <row r="6" spans="2:5">
      <c r="B6" s="49" t="s">
        <v>178</v>
      </c>
      <c r="C6" s="51">
        <f>ROUND(C3*(C4-C5),0)</f>
        <v>4</v>
      </c>
      <c r="D6" s="49"/>
      <c r="E6" s="49"/>
    </row>
    <row r="7" spans="2:5">
      <c r="B7" s="49" t="s">
        <v>179</v>
      </c>
      <c r="C7" s="51">
        <f>IF(ROUND((C3*C5),0)&lt;(C3*C5),ROUND((C3*C5),0)+1,ROUND((C3*C5),0))</f>
        <v>6</v>
      </c>
      <c r="D7" s="49"/>
      <c r="E7" s="49"/>
    </row>
    <row r="8" spans="2:5">
      <c r="B8" s="57" t="s">
        <v>181</v>
      </c>
      <c r="C8" s="51"/>
      <c r="D8" s="51"/>
      <c r="E8" s="61">
        <v>6</v>
      </c>
    </row>
    <row r="9" spans="2:5">
      <c r="E9" s="3"/>
    </row>
    <row r="10" spans="2:5">
      <c r="B10" s="112" t="s">
        <v>188</v>
      </c>
      <c r="C10" s="113"/>
      <c r="D10" s="113"/>
      <c r="E10" s="114"/>
    </row>
    <row r="11" spans="2:5">
      <c r="B11" s="49" t="s">
        <v>1</v>
      </c>
      <c r="C11" s="51">
        <v>58</v>
      </c>
      <c r="D11" s="49"/>
      <c r="E11" s="49"/>
    </row>
    <row r="12" spans="2:5">
      <c r="B12" s="49" t="s">
        <v>2</v>
      </c>
      <c r="C12" s="51">
        <v>0.7</v>
      </c>
      <c r="D12" s="49"/>
      <c r="E12" s="49"/>
    </row>
    <row r="13" spans="2:5" ht="15">
      <c r="B13" s="49" t="s">
        <v>177</v>
      </c>
      <c r="C13" s="51">
        <v>0.5</v>
      </c>
      <c r="D13" s="54"/>
      <c r="E13" s="51"/>
    </row>
    <row r="14" spans="2:5" ht="15">
      <c r="B14" s="49" t="s">
        <v>178</v>
      </c>
      <c r="C14" s="51">
        <f>C11*(C12-C13)</f>
        <v>11.599999999999998</v>
      </c>
      <c r="D14" s="54"/>
      <c r="E14" s="51"/>
    </row>
    <row r="15" spans="2:5" ht="15">
      <c r="B15" s="49" t="s">
        <v>179</v>
      </c>
      <c r="C15" s="51">
        <f>C11*C13</f>
        <v>29</v>
      </c>
      <c r="D15" s="54"/>
      <c r="E15" s="51"/>
    </row>
    <row r="17" spans="2:5">
      <c r="B17" s="112" t="s">
        <v>189</v>
      </c>
      <c r="C17" s="113"/>
      <c r="D17" s="113"/>
      <c r="E17" s="114"/>
    </row>
    <row r="18" spans="2:5">
      <c r="B18" s="49" t="s">
        <v>1</v>
      </c>
      <c r="C18" s="51">
        <v>5</v>
      </c>
      <c r="D18" s="49"/>
      <c r="E18" s="49"/>
    </row>
    <row r="19" spans="2:5">
      <c r="B19" s="49" t="s">
        <v>2</v>
      </c>
      <c r="C19" s="51">
        <v>0.8</v>
      </c>
      <c r="D19" s="49"/>
      <c r="E19" s="49"/>
    </row>
    <row r="20" spans="2:5" ht="15">
      <c r="B20" s="49" t="s">
        <v>177</v>
      </c>
      <c r="C20" s="51">
        <v>0.5</v>
      </c>
      <c r="D20" s="54"/>
      <c r="E20" s="51"/>
    </row>
    <row r="21" spans="2:5" ht="15">
      <c r="B21" s="49" t="s">
        <v>178</v>
      </c>
      <c r="C21" s="51">
        <f>C18*(C19-C20)</f>
        <v>1.5000000000000002</v>
      </c>
      <c r="D21" s="54"/>
      <c r="E21" s="51"/>
    </row>
    <row r="22" spans="2:5" ht="15">
      <c r="B22" s="49" t="s">
        <v>179</v>
      </c>
      <c r="C22" s="51">
        <f>C18*C20</f>
        <v>2.5</v>
      </c>
      <c r="D22" s="54"/>
      <c r="E22" s="51"/>
    </row>
    <row r="24" spans="2:5">
      <c r="B24" s="112" t="s">
        <v>192</v>
      </c>
      <c r="C24" s="113"/>
      <c r="D24" s="113"/>
      <c r="E24" s="114"/>
    </row>
    <row r="25" spans="2:5" ht="15">
      <c r="B25" s="49" t="s">
        <v>190</v>
      </c>
      <c r="C25" s="51">
        <f>ROUNDUP(C14+C21,0)</f>
        <v>14</v>
      </c>
      <c r="D25" s="54"/>
      <c r="E25" s="51"/>
    </row>
    <row r="26" spans="2:5" ht="15">
      <c r="B26" s="49" t="s">
        <v>191</v>
      </c>
      <c r="C26" s="51">
        <f>ROUNDUP(C15+C22,0)</f>
        <v>32</v>
      </c>
      <c r="D26" s="54"/>
      <c r="E26" s="51"/>
    </row>
    <row r="27" spans="2:5">
      <c r="B27" s="57" t="s">
        <v>183</v>
      </c>
      <c r="C27" s="55"/>
      <c r="D27" s="55"/>
      <c r="E27" s="61">
        <f>C26</f>
        <v>32</v>
      </c>
    </row>
    <row r="29" spans="2:5">
      <c r="B29" s="58" t="s">
        <v>187</v>
      </c>
      <c r="C29" s="59"/>
      <c r="D29" s="59"/>
      <c r="E29" s="60"/>
    </row>
    <row r="30" spans="2:5">
      <c r="B30" s="49" t="s">
        <v>168</v>
      </c>
      <c r="C30" s="50">
        <f>'Export Archicad'!D109</f>
        <v>67.489999999999995</v>
      </c>
      <c r="D30" s="49"/>
      <c r="E30" s="49"/>
    </row>
    <row r="31" spans="2:5" ht="14.25" customHeight="1">
      <c r="B31" s="49" t="s">
        <v>2</v>
      </c>
      <c r="C31" s="51" t="s">
        <v>33</v>
      </c>
      <c r="D31" s="52">
        <v>35</v>
      </c>
      <c r="E31" s="51"/>
    </row>
    <row r="32" spans="2:5" ht="15">
      <c r="B32" s="49" t="s">
        <v>3</v>
      </c>
      <c r="C32" s="53">
        <f>ROUNDUP(C30/D31,0)</f>
        <v>2</v>
      </c>
      <c r="D32" s="54"/>
      <c r="E32" s="51"/>
    </row>
    <row r="33" spans="2:5" ht="15">
      <c r="B33" s="49"/>
      <c r="C33" s="49"/>
      <c r="D33" s="54"/>
      <c r="E33" s="51"/>
    </row>
    <row r="34" spans="2:5">
      <c r="B34" s="49" t="s">
        <v>169</v>
      </c>
      <c r="C34" s="50">
        <v>47.29</v>
      </c>
      <c r="D34" s="49" t="s">
        <v>170</v>
      </c>
      <c r="E34" s="51"/>
    </row>
    <row r="35" spans="2:5">
      <c r="B35" s="49" t="s">
        <v>2</v>
      </c>
      <c r="C35" s="51" t="s">
        <v>33</v>
      </c>
      <c r="D35" s="52">
        <v>40</v>
      </c>
      <c r="E35" s="49" t="s">
        <v>171</v>
      </c>
    </row>
    <row r="36" spans="2:5" ht="15">
      <c r="B36" s="49" t="s">
        <v>3</v>
      </c>
      <c r="C36" s="53">
        <f>ROUNDUP(C34/D35,0)</f>
        <v>2</v>
      </c>
      <c r="D36" s="54"/>
      <c r="E36" s="49"/>
    </row>
    <row r="37" spans="2:5" ht="15">
      <c r="B37" s="57" t="s">
        <v>31</v>
      </c>
      <c r="C37" s="56"/>
      <c r="D37" s="54"/>
      <c r="E37" s="61" t="s">
        <v>184</v>
      </c>
    </row>
    <row r="38" spans="2:5" ht="33" customHeight="1">
      <c r="B38" s="115" t="s">
        <v>248</v>
      </c>
      <c r="C38" s="115"/>
      <c r="D38" s="115"/>
      <c r="E38" s="115"/>
    </row>
    <row r="39" spans="2:5" ht="33" customHeight="1">
      <c r="B39" s="110" t="s">
        <v>247</v>
      </c>
      <c r="C39" s="110"/>
      <c r="D39" s="110"/>
      <c r="E39" s="110"/>
    </row>
    <row r="41" spans="2:5">
      <c r="B41" s="57" t="s">
        <v>185</v>
      </c>
      <c r="C41" s="57"/>
      <c r="D41" s="57"/>
      <c r="E41" s="57"/>
    </row>
    <row r="42" spans="2:5">
      <c r="B42" s="49" t="s">
        <v>21</v>
      </c>
      <c r="C42" s="53">
        <f>C6+C7+C25+C26+C36+C32</f>
        <v>60</v>
      </c>
      <c r="D42" s="49"/>
      <c r="E42" s="51"/>
    </row>
    <row r="43" spans="2:5" ht="14.25" customHeight="1">
      <c r="B43" s="49" t="s">
        <v>180</v>
      </c>
      <c r="C43" s="51"/>
      <c r="D43" s="53">
        <f>C25+C6+C36</f>
        <v>20</v>
      </c>
      <c r="E43" s="51"/>
    </row>
    <row r="44" spans="2:5">
      <c r="B44" s="49" t="s">
        <v>165</v>
      </c>
      <c r="C44" s="49"/>
      <c r="D44" s="51">
        <f>C7</f>
        <v>6</v>
      </c>
      <c r="E44" s="51"/>
    </row>
    <row r="45" spans="2:5">
      <c r="B45" s="49" t="s">
        <v>166</v>
      </c>
      <c r="C45" s="49"/>
      <c r="D45" s="53">
        <f>C26+C32</f>
        <v>34</v>
      </c>
      <c r="E45" s="51"/>
    </row>
    <row r="46" spans="2:5" ht="15.75" customHeight="1"/>
    <row r="47" spans="2:5" ht="14.25" customHeight="1">
      <c r="B47" s="111" t="s">
        <v>176</v>
      </c>
      <c r="C47" s="111"/>
      <c r="D47" s="111"/>
      <c r="E47" s="111"/>
    </row>
    <row r="48" spans="2:5">
      <c r="B48" s="111"/>
      <c r="C48" s="111"/>
      <c r="D48" s="111"/>
      <c r="E48" s="111"/>
    </row>
    <row r="49" spans="2:5" ht="19.5" customHeight="1">
      <c r="B49" s="103"/>
      <c r="C49" s="103"/>
      <c r="D49" s="103"/>
      <c r="E49" s="103"/>
    </row>
    <row r="50" spans="2:5">
      <c r="B50" s="103"/>
      <c r="C50" s="103"/>
      <c r="D50" s="103"/>
      <c r="E50" s="103"/>
    </row>
  </sheetData>
  <mergeCells count="7">
    <mergeCell ref="B39:E39"/>
    <mergeCell ref="B47:E48"/>
    <mergeCell ref="B2:D2"/>
    <mergeCell ref="B10:E10"/>
    <mergeCell ref="B17:E17"/>
    <mergeCell ref="B24:E24"/>
    <mergeCell ref="B38:E38"/>
  </mergeCells>
  <phoneticPr fontId="10" type="noConversion"/>
  <pageMargins left="0.7" right="0.7" top="0.78740157499999996" bottom="0.78740157499999996" header="0.3" footer="0.3"/>
  <pageSetup paperSize="9" orientation="portrait" r:id="rId1"/>
  <headerFooter>
    <oddHeader>&amp;CStellplatzberechnung PKW
zum Vorentwurf&amp;R403
AlleeQuartier</oddHeader>
    <oddFooter>&amp;Rdreibund Architekten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59CA-202D-413B-BC39-27334744B45C}">
  <dimension ref="B1:W54"/>
  <sheetViews>
    <sheetView tabSelected="1" view="pageLayout" zoomScale="115" zoomScaleNormal="85" zoomScalePageLayoutView="115" workbookViewId="0">
      <selection activeCell="E25" sqref="E25"/>
    </sheetView>
  </sheetViews>
  <sheetFormatPr baseColWidth="10" defaultColWidth="11.42578125" defaultRowHeight="14.25"/>
  <cols>
    <col min="1" max="1" width="7.7109375" style="2" customWidth="1"/>
    <col min="2" max="2" width="29.85546875" style="2" customWidth="1"/>
    <col min="3" max="3" width="12.85546875" style="2" customWidth="1"/>
    <col min="4" max="13" width="11.42578125" style="2"/>
    <col min="14" max="14" width="9.28515625" style="2" customWidth="1"/>
    <col min="15" max="15" width="14" style="2" customWidth="1"/>
    <col min="16" max="16" width="4" style="2" customWidth="1"/>
    <col min="17" max="17" width="16.7109375" style="66" customWidth="1"/>
    <col min="18" max="18" width="3.85546875" style="2" customWidth="1"/>
    <col min="19" max="19" width="16.7109375" style="2" customWidth="1"/>
    <col min="20" max="20" width="3.85546875" style="2" customWidth="1"/>
    <col min="21" max="21" width="13.28515625" style="2" customWidth="1"/>
    <col min="22" max="22" width="9.28515625" style="2" customWidth="1"/>
    <col min="23" max="23" width="9.140625" style="2" customWidth="1"/>
    <col min="24" max="16384" width="11.42578125" style="2"/>
  </cols>
  <sheetData>
    <row r="1" spans="2:23" ht="7.5" customHeight="1"/>
    <row r="2" spans="2:23" ht="15">
      <c r="B2" s="29" t="s">
        <v>164</v>
      </c>
      <c r="E2" s="3" t="s">
        <v>0</v>
      </c>
      <c r="H2" s="65" t="s">
        <v>206</v>
      </c>
      <c r="I2" s="65" t="s">
        <v>207</v>
      </c>
      <c r="J2" s="65" t="s">
        <v>208</v>
      </c>
      <c r="K2" s="65" t="s">
        <v>209</v>
      </c>
      <c r="L2" s="65" t="s">
        <v>210</v>
      </c>
      <c r="M2" s="65" t="s">
        <v>211</v>
      </c>
      <c r="N2" s="65"/>
      <c r="O2" s="119" t="s">
        <v>223</v>
      </c>
      <c r="P2" s="119"/>
      <c r="Q2" s="119"/>
      <c r="R2" s="119"/>
      <c r="S2" s="119"/>
      <c r="T2" s="119"/>
      <c r="U2" s="119"/>
      <c r="V2" s="119"/>
      <c r="W2" s="119"/>
    </row>
    <row r="3" spans="2:23">
      <c r="B3" s="2" t="s">
        <v>1</v>
      </c>
      <c r="C3" s="3">
        <v>12</v>
      </c>
      <c r="G3" s="2" t="s">
        <v>204</v>
      </c>
      <c r="H3" s="2">
        <f>Wohnflächen!C7</f>
        <v>910.73000000000013</v>
      </c>
      <c r="I3" s="2">
        <f>Wohnflächen!C14</f>
        <v>603.39</v>
      </c>
      <c r="J3" s="2">
        <f>Wohnflächen!C21</f>
        <v>836.18999999999994</v>
      </c>
      <c r="K3" s="2">
        <f>Wohnflächen!C28</f>
        <v>1001.81</v>
      </c>
      <c r="L3" s="2">
        <f>Wohnflächen!C35</f>
        <v>1005.88</v>
      </c>
      <c r="M3" s="2">
        <f>Wohnflächen!C42</f>
        <v>1080.27</v>
      </c>
      <c r="O3" s="49"/>
      <c r="P3" s="118" t="s">
        <v>225</v>
      </c>
      <c r="Q3" s="118"/>
      <c r="R3" s="118" t="s">
        <v>226</v>
      </c>
      <c r="S3" s="118"/>
      <c r="T3" s="118" t="s">
        <v>214</v>
      </c>
      <c r="U3" s="118"/>
      <c r="V3" s="51" t="s">
        <v>0</v>
      </c>
      <c r="W3" s="51" t="s">
        <v>205</v>
      </c>
    </row>
    <row r="4" spans="2:23">
      <c r="B4" s="2" t="s">
        <v>32</v>
      </c>
      <c r="C4" s="33">
        <f>Wohnflächen!C49</f>
        <v>1080.27</v>
      </c>
      <c r="G4" s="2" t="s">
        <v>205</v>
      </c>
      <c r="H4" s="64">
        <f>H3/$D$5</f>
        <v>30.35766666666667</v>
      </c>
      <c r="I4" s="64">
        <f t="shared" ref="I4:M4" si="0">I3/$D$5</f>
        <v>20.113</v>
      </c>
      <c r="J4" s="64">
        <f t="shared" si="0"/>
        <v>27.872999999999998</v>
      </c>
      <c r="K4" s="64">
        <f t="shared" si="0"/>
        <v>33.393666666666668</v>
      </c>
      <c r="L4" s="64">
        <f t="shared" si="0"/>
        <v>33.529333333333334</v>
      </c>
      <c r="M4" s="64">
        <f t="shared" si="0"/>
        <v>36.009</v>
      </c>
      <c r="N4" s="64"/>
      <c r="O4" s="98" t="s">
        <v>224</v>
      </c>
      <c r="P4" s="82">
        <f>ROUND(E25/3,0)+5</f>
        <v>20</v>
      </c>
      <c r="Q4" s="85" t="s">
        <v>236</v>
      </c>
      <c r="R4" s="86">
        <v>0</v>
      </c>
      <c r="S4" s="78" t="s">
        <v>227</v>
      </c>
      <c r="T4" s="86">
        <f>E29</f>
        <v>8</v>
      </c>
      <c r="U4" s="93" t="s">
        <v>238</v>
      </c>
      <c r="V4" s="78">
        <f>P4+R4+T4</f>
        <v>28</v>
      </c>
      <c r="W4" s="79">
        <f>H5-H7</f>
        <v>28</v>
      </c>
    </row>
    <row r="5" spans="2:23">
      <c r="B5" s="2" t="s">
        <v>2</v>
      </c>
      <c r="C5" s="3" t="s">
        <v>33</v>
      </c>
      <c r="D5" s="32">
        <v>30</v>
      </c>
      <c r="E5" s="3"/>
      <c r="G5" s="2" t="s">
        <v>219</v>
      </c>
      <c r="H5" s="2">
        <f>ROUND(H3/$D$5,0)</f>
        <v>30</v>
      </c>
      <c r="I5" s="2">
        <f>ROUND(I3/$D$5,0)</f>
        <v>20</v>
      </c>
      <c r="J5" s="2">
        <f>ROUND(J3/$D$5,0)</f>
        <v>28</v>
      </c>
      <c r="K5" s="2">
        <f t="shared" ref="K5:M5" si="1">ROUND(K3/$D$5,0)</f>
        <v>33</v>
      </c>
      <c r="L5" s="2">
        <f t="shared" si="1"/>
        <v>34</v>
      </c>
      <c r="M5" s="2">
        <f t="shared" si="1"/>
        <v>36</v>
      </c>
      <c r="O5" s="70" t="s">
        <v>213</v>
      </c>
      <c r="P5" s="75">
        <v>0</v>
      </c>
      <c r="Q5" s="101" t="s">
        <v>246</v>
      </c>
      <c r="R5" s="87">
        <v>2</v>
      </c>
      <c r="S5" s="84" t="s">
        <v>237</v>
      </c>
      <c r="T5" s="87"/>
      <c r="U5" s="76" t="s">
        <v>227</v>
      </c>
      <c r="V5" s="83">
        <f>P5+R5+T5</f>
        <v>2</v>
      </c>
      <c r="W5" s="76">
        <f>H7</f>
        <v>2</v>
      </c>
    </row>
    <row r="6" spans="2:23">
      <c r="B6" s="2" t="s">
        <v>20</v>
      </c>
      <c r="C6" s="44">
        <f>ROUND(C4/D5,0)</f>
        <v>36</v>
      </c>
      <c r="P6" s="71"/>
      <c r="Q6" s="72"/>
      <c r="R6" s="80"/>
      <c r="S6" s="80"/>
      <c r="T6" s="71"/>
      <c r="U6" s="73"/>
      <c r="V6" s="71"/>
      <c r="W6" s="71"/>
    </row>
    <row r="7" spans="2:23">
      <c r="B7" s="2" t="s">
        <v>193</v>
      </c>
      <c r="C7" s="44">
        <f>ROUND(C6/13,0)</f>
        <v>3</v>
      </c>
      <c r="D7" s="2" t="s">
        <v>194</v>
      </c>
      <c r="G7" s="2" t="s">
        <v>215</v>
      </c>
      <c r="H7" s="2">
        <f>ROUND(H5/13,0)</f>
        <v>2</v>
      </c>
      <c r="I7" s="2">
        <f t="shared" ref="I7:M7" si="2">ROUND(I5/13,0)</f>
        <v>2</v>
      </c>
      <c r="J7" s="2">
        <f t="shared" si="2"/>
        <v>2</v>
      </c>
      <c r="K7" s="2">
        <f t="shared" si="2"/>
        <v>3</v>
      </c>
      <c r="L7" s="2">
        <f t="shared" si="2"/>
        <v>3</v>
      </c>
      <c r="M7" s="2">
        <f t="shared" si="2"/>
        <v>3</v>
      </c>
      <c r="O7" s="119" t="s">
        <v>229</v>
      </c>
      <c r="P7" s="119"/>
      <c r="Q7" s="119"/>
      <c r="R7" s="119"/>
      <c r="S7" s="119"/>
      <c r="T7" s="119"/>
      <c r="U7" s="119"/>
      <c r="V7" s="119"/>
      <c r="W7" s="119"/>
    </row>
    <row r="8" spans="2:23">
      <c r="B8" s="2" t="s">
        <v>196</v>
      </c>
      <c r="C8" s="44">
        <f>ROUND(C6/13,0)</f>
        <v>3</v>
      </c>
      <c r="D8" s="2" t="s">
        <v>195</v>
      </c>
      <c r="O8" s="49"/>
      <c r="P8" s="118" t="s">
        <v>225</v>
      </c>
      <c r="Q8" s="118"/>
      <c r="R8" s="118" t="s">
        <v>226</v>
      </c>
      <c r="S8" s="118"/>
      <c r="T8" s="118" t="s">
        <v>214</v>
      </c>
      <c r="U8" s="118"/>
      <c r="V8" s="51" t="s">
        <v>0</v>
      </c>
      <c r="W8" s="51" t="s">
        <v>205</v>
      </c>
    </row>
    <row r="9" spans="2:23" ht="15" customHeight="1">
      <c r="C9" s="44"/>
      <c r="D9" s="3"/>
      <c r="E9" s="3"/>
      <c r="O9" s="98" t="s">
        <v>224</v>
      </c>
      <c r="P9" s="82">
        <f>ROUND(E25/3,0)+3</f>
        <v>18</v>
      </c>
      <c r="Q9" s="85" t="s">
        <v>236</v>
      </c>
      <c r="R9" s="82">
        <v>0</v>
      </c>
      <c r="S9" s="78" t="s">
        <v>227</v>
      </c>
      <c r="T9" s="82">
        <v>0</v>
      </c>
      <c r="U9" s="93" t="s">
        <v>238</v>
      </c>
      <c r="V9" s="95">
        <f>P9+R9+T9+P17</f>
        <v>18</v>
      </c>
      <c r="W9" s="79">
        <f>I5-I7</f>
        <v>18</v>
      </c>
    </row>
    <row r="10" spans="2:23">
      <c r="B10" s="28" t="s">
        <v>197</v>
      </c>
      <c r="C10" s="3"/>
      <c r="D10" s="3"/>
      <c r="E10" s="3">
        <v>0</v>
      </c>
      <c r="G10" s="2" t="s">
        <v>212</v>
      </c>
      <c r="H10" s="64">
        <v>0</v>
      </c>
      <c r="I10" s="64">
        <v>0</v>
      </c>
      <c r="J10" s="64">
        <v>10</v>
      </c>
      <c r="K10" s="64">
        <v>6</v>
      </c>
      <c r="L10" s="64">
        <v>10</v>
      </c>
      <c r="M10" s="64">
        <v>6</v>
      </c>
      <c r="N10" s="64"/>
      <c r="O10" s="70" t="s">
        <v>213</v>
      </c>
      <c r="P10" s="75">
        <v>0</v>
      </c>
      <c r="Q10" s="101" t="s">
        <v>246</v>
      </c>
      <c r="R10" s="75">
        <v>2</v>
      </c>
      <c r="S10" s="84" t="s">
        <v>237</v>
      </c>
      <c r="T10" s="75"/>
      <c r="U10" s="76" t="s">
        <v>227</v>
      </c>
      <c r="V10" s="96">
        <f>P10+R10+T10</f>
        <v>2</v>
      </c>
      <c r="W10" s="76">
        <f>I7</f>
        <v>2</v>
      </c>
    </row>
    <row r="11" spans="2:23">
      <c r="B11" s="28" t="s">
        <v>228</v>
      </c>
      <c r="E11" s="3">
        <v>9</v>
      </c>
      <c r="G11" s="2" t="s">
        <v>213</v>
      </c>
      <c r="H11" s="2">
        <v>3</v>
      </c>
      <c r="I11" s="2">
        <v>3</v>
      </c>
      <c r="J11" s="2">
        <v>3</v>
      </c>
      <c r="K11" s="2">
        <v>0</v>
      </c>
      <c r="L11" s="2">
        <v>2</v>
      </c>
      <c r="M11" s="64">
        <f>C7</f>
        <v>3</v>
      </c>
      <c r="N11" s="64"/>
    </row>
    <row r="12" spans="2:23" ht="15" customHeight="1">
      <c r="B12" s="28" t="s">
        <v>198</v>
      </c>
      <c r="C12" s="28"/>
      <c r="D12" s="28"/>
      <c r="E12" s="44">
        <f>C15-E11</f>
        <v>27</v>
      </c>
      <c r="F12" s="116" t="s">
        <v>199</v>
      </c>
      <c r="G12" s="2" t="s">
        <v>214</v>
      </c>
      <c r="H12" s="2">
        <v>6</v>
      </c>
      <c r="M12" s="64">
        <f>E12</f>
        <v>27</v>
      </c>
      <c r="N12" s="64"/>
      <c r="O12" s="119" t="s">
        <v>230</v>
      </c>
      <c r="P12" s="119"/>
      <c r="Q12" s="119"/>
      <c r="R12" s="119"/>
      <c r="S12" s="119"/>
      <c r="T12" s="119"/>
      <c r="U12" s="119"/>
      <c r="V12" s="119"/>
      <c r="W12" s="119"/>
    </row>
    <row r="13" spans="2:23" ht="14.25" customHeight="1">
      <c r="F13" s="116"/>
      <c r="G13" s="2" t="s">
        <v>217</v>
      </c>
      <c r="H13" s="2">
        <f>ROUND(E25/3,0)</f>
        <v>15</v>
      </c>
      <c r="I13" s="2">
        <f>ROUND(E25/3,0)</f>
        <v>15</v>
      </c>
      <c r="J13" s="2">
        <f>E25-H13-I13</f>
        <v>16</v>
      </c>
      <c r="K13" s="2">
        <v>31</v>
      </c>
      <c r="L13" s="2">
        <v>23</v>
      </c>
      <c r="M13" s="2">
        <v>0</v>
      </c>
      <c r="O13" s="51"/>
      <c r="P13" s="118" t="s">
        <v>225</v>
      </c>
      <c r="Q13" s="118"/>
      <c r="R13" s="118" t="s">
        <v>226</v>
      </c>
      <c r="S13" s="118"/>
      <c r="T13" s="118" t="s">
        <v>214</v>
      </c>
      <c r="U13" s="118"/>
      <c r="V13" s="51" t="s">
        <v>0</v>
      </c>
      <c r="W13" s="51" t="s">
        <v>205</v>
      </c>
    </row>
    <row r="14" spans="2:23" ht="15" customHeight="1">
      <c r="B14" s="19" t="s">
        <v>23</v>
      </c>
      <c r="C14" s="19"/>
      <c r="D14" s="19"/>
      <c r="E14" s="19"/>
      <c r="F14" s="117"/>
      <c r="O14" s="98" t="s">
        <v>224</v>
      </c>
      <c r="P14" s="82">
        <f>E25-P4-P9</f>
        <v>8</v>
      </c>
      <c r="Q14" s="85" t="s">
        <v>236</v>
      </c>
      <c r="R14" s="86">
        <f>8</f>
        <v>8</v>
      </c>
      <c r="S14" s="78" t="s">
        <v>240</v>
      </c>
      <c r="T14" s="86">
        <v>0</v>
      </c>
      <c r="U14" s="93" t="s">
        <v>238</v>
      </c>
      <c r="V14" s="78">
        <f>P14+R14+T14+P15</f>
        <v>26</v>
      </c>
      <c r="W14" s="79">
        <f>J5-J7</f>
        <v>26</v>
      </c>
    </row>
    <row r="15" spans="2:23">
      <c r="B15" s="2" t="s">
        <v>21</v>
      </c>
      <c r="C15" s="44">
        <f>(C6)</f>
        <v>36</v>
      </c>
      <c r="D15" s="3"/>
      <c r="E15" s="44">
        <f>E10+E12+E11</f>
        <v>36</v>
      </c>
      <c r="F15" s="63"/>
      <c r="G15" s="2" t="s">
        <v>216</v>
      </c>
      <c r="H15" s="64">
        <f>SUM(H10:H13)</f>
        <v>24</v>
      </c>
      <c r="I15" s="64">
        <f t="shared" ref="I15:M15" si="3">SUM(I10:I13)</f>
        <v>18</v>
      </c>
      <c r="J15" s="64">
        <f t="shared" si="3"/>
        <v>29</v>
      </c>
      <c r="K15" s="64">
        <f t="shared" si="3"/>
        <v>37</v>
      </c>
      <c r="L15" s="64">
        <f t="shared" si="3"/>
        <v>35</v>
      </c>
      <c r="M15" s="64">
        <f t="shared" si="3"/>
        <v>36</v>
      </c>
      <c r="N15" s="64"/>
      <c r="O15" s="100"/>
      <c r="P15" s="99">
        <v>10</v>
      </c>
      <c r="Q15" s="88" t="s">
        <v>242</v>
      </c>
      <c r="R15" s="89"/>
      <c r="S15" s="90"/>
      <c r="T15" s="89"/>
      <c r="U15" s="77"/>
      <c r="V15" s="90"/>
      <c r="W15" s="77"/>
    </row>
    <row r="16" spans="2:23">
      <c r="G16" s="2" t="s">
        <v>218</v>
      </c>
      <c r="H16" s="64">
        <f t="shared" ref="H16:M16" si="4">H5-H15</f>
        <v>6</v>
      </c>
      <c r="I16" s="64">
        <f t="shared" si="4"/>
        <v>2</v>
      </c>
      <c r="J16" s="64">
        <f t="shared" si="4"/>
        <v>-1</v>
      </c>
      <c r="K16" s="64">
        <f t="shared" si="4"/>
        <v>-4</v>
      </c>
      <c r="L16" s="64">
        <f t="shared" si="4"/>
        <v>-1</v>
      </c>
      <c r="M16" s="64">
        <f t="shared" si="4"/>
        <v>0</v>
      </c>
      <c r="N16" s="64"/>
      <c r="O16" s="70" t="s">
        <v>213</v>
      </c>
      <c r="P16" s="75">
        <v>0</v>
      </c>
      <c r="Q16" s="101" t="s">
        <v>246</v>
      </c>
      <c r="R16" s="87">
        <v>2</v>
      </c>
      <c r="S16" s="84" t="s">
        <v>237</v>
      </c>
      <c r="T16" s="87"/>
      <c r="U16" s="76" t="s">
        <v>227</v>
      </c>
      <c r="V16" s="83">
        <f>P16+R16+T16</f>
        <v>2</v>
      </c>
      <c r="W16" s="76">
        <f>J7</f>
        <v>2</v>
      </c>
    </row>
    <row r="17" spans="2:23" ht="15" customHeight="1">
      <c r="B17" s="29" t="s">
        <v>163</v>
      </c>
      <c r="P17" s="71"/>
      <c r="Q17" s="72"/>
      <c r="R17" s="71"/>
      <c r="S17" s="71"/>
      <c r="T17" s="71"/>
      <c r="U17" s="71"/>
      <c r="V17" s="71"/>
      <c r="W17" s="71"/>
    </row>
    <row r="18" spans="2:23" ht="15">
      <c r="B18" s="2" t="s">
        <v>1</v>
      </c>
      <c r="C18" s="3">
        <v>63</v>
      </c>
      <c r="H18" s="65" t="s">
        <v>220</v>
      </c>
      <c r="I18" s="65" t="s">
        <v>209</v>
      </c>
      <c r="J18" s="65" t="s">
        <v>210</v>
      </c>
      <c r="K18" s="65" t="s">
        <v>211</v>
      </c>
      <c r="O18" s="119" t="s">
        <v>231</v>
      </c>
      <c r="P18" s="119"/>
      <c r="Q18" s="119"/>
      <c r="R18" s="119"/>
      <c r="S18" s="119"/>
      <c r="T18" s="119"/>
      <c r="U18" s="119"/>
      <c r="V18" s="119"/>
      <c r="W18" s="119"/>
    </row>
    <row r="19" spans="2:23">
      <c r="B19" s="2" t="s">
        <v>32</v>
      </c>
      <c r="C19" s="33">
        <f>SUM(Wohnflächen!C47:C48)</f>
        <v>4358</v>
      </c>
      <c r="G19" s="2" t="s">
        <v>8</v>
      </c>
      <c r="H19" s="33">
        <f>H3+I3+J3</f>
        <v>2350.31</v>
      </c>
      <c r="I19" s="33">
        <f>K3</f>
        <v>1001.81</v>
      </c>
      <c r="J19" s="33">
        <f>L3</f>
        <v>1005.88</v>
      </c>
      <c r="K19" s="33">
        <f>M3</f>
        <v>1080.27</v>
      </c>
      <c r="O19" s="51"/>
      <c r="P19" s="118" t="s">
        <v>225</v>
      </c>
      <c r="Q19" s="118"/>
      <c r="R19" s="118" t="s">
        <v>226</v>
      </c>
      <c r="S19" s="118"/>
      <c r="T19" s="118" t="s">
        <v>214</v>
      </c>
      <c r="U19" s="118"/>
      <c r="V19" s="51" t="s">
        <v>0</v>
      </c>
      <c r="W19" s="51" t="s">
        <v>205</v>
      </c>
    </row>
    <row r="20" spans="2:23">
      <c r="B20" s="2" t="s">
        <v>2</v>
      </c>
      <c r="C20" s="3" t="s">
        <v>33</v>
      </c>
      <c r="D20" s="32">
        <v>30</v>
      </c>
      <c r="E20" s="3"/>
      <c r="G20" s="2" t="s">
        <v>205</v>
      </c>
      <c r="H20" s="64">
        <f>H19/$D$5</f>
        <v>78.343666666666664</v>
      </c>
      <c r="I20" s="64">
        <f t="shared" ref="I20:K20" si="5">I19/$D$5</f>
        <v>33.393666666666668</v>
      </c>
      <c r="J20" s="64">
        <f t="shared" si="5"/>
        <v>33.529333333333334</v>
      </c>
      <c r="K20" s="64">
        <f t="shared" si="5"/>
        <v>36.009</v>
      </c>
      <c r="O20" s="98" t="s">
        <v>224</v>
      </c>
      <c r="P20" s="82">
        <f>E27-P15-P25</f>
        <v>24</v>
      </c>
      <c r="Q20" s="85" t="s">
        <v>242</v>
      </c>
      <c r="R20" s="82">
        <v>6</v>
      </c>
      <c r="S20" s="78" t="s">
        <v>244</v>
      </c>
      <c r="T20" s="82">
        <v>0</v>
      </c>
      <c r="U20" s="93" t="s">
        <v>238</v>
      </c>
      <c r="V20" s="95">
        <f>P20+R20+T20+P41</f>
        <v>30</v>
      </c>
      <c r="W20" s="79">
        <f>K5-K7</f>
        <v>30</v>
      </c>
    </row>
    <row r="21" spans="2:23">
      <c r="B21" s="2" t="s">
        <v>20</v>
      </c>
      <c r="C21" s="44">
        <f>ROUND(C19/D20,0)</f>
        <v>145</v>
      </c>
      <c r="E21" s="3"/>
      <c r="G21" s="2" t="s">
        <v>222</v>
      </c>
      <c r="H21" s="2">
        <f>ROUND(H20,0)</f>
        <v>78</v>
      </c>
      <c r="I21" s="2">
        <f t="shared" ref="I21:K21" si="6">ROUND(I20,0)</f>
        <v>33</v>
      </c>
      <c r="J21" s="2">
        <f t="shared" si="6"/>
        <v>34</v>
      </c>
      <c r="K21" s="2">
        <f t="shared" si="6"/>
        <v>36</v>
      </c>
      <c r="O21" s="70" t="s">
        <v>213</v>
      </c>
      <c r="P21" s="75">
        <v>0</v>
      </c>
      <c r="Q21" s="101" t="s">
        <v>246</v>
      </c>
      <c r="R21" s="75">
        <v>3</v>
      </c>
      <c r="S21" s="84" t="s">
        <v>240</v>
      </c>
      <c r="T21" s="75"/>
      <c r="U21" s="76" t="s">
        <v>227</v>
      </c>
      <c r="V21" s="96">
        <f>P21+R21+T21</f>
        <v>3</v>
      </c>
      <c r="W21" s="76">
        <f>K7</f>
        <v>3</v>
      </c>
    </row>
    <row r="22" spans="2:23">
      <c r="B22" s="2" t="s">
        <v>193</v>
      </c>
      <c r="C22" s="44">
        <f>ROUND(C21/13,0)</f>
        <v>11</v>
      </c>
      <c r="D22" s="2" t="s">
        <v>194</v>
      </c>
      <c r="E22" s="3"/>
      <c r="G22" s="2" t="s">
        <v>221</v>
      </c>
      <c r="H22" s="2">
        <f>ROUND(H21/13,0)</f>
        <v>6</v>
      </c>
      <c r="I22" s="2">
        <f t="shared" ref="I22:K22" si="7">ROUND(I21/13,0)</f>
        <v>3</v>
      </c>
      <c r="J22" s="2">
        <f t="shared" si="7"/>
        <v>3</v>
      </c>
      <c r="K22" s="2">
        <f t="shared" si="7"/>
        <v>3</v>
      </c>
    </row>
    <row r="23" spans="2:23">
      <c r="B23" s="2" t="s">
        <v>196</v>
      </c>
      <c r="C23" s="44">
        <f>ROUND(C21/13,0)</f>
        <v>11</v>
      </c>
      <c r="D23" s="2" t="s">
        <v>195</v>
      </c>
      <c r="E23" s="3"/>
      <c r="O23" s="119" t="s">
        <v>232</v>
      </c>
      <c r="P23" s="119"/>
      <c r="Q23" s="119"/>
      <c r="R23" s="119"/>
      <c r="S23" s="119"/>
      <c r="T23" s="119"/>
      <c r="U23" s="119"/>
      <c r="V23" s="119"/>
      <c r="W23" s="119"/>
    </row>
    <row r="24" spans="2:23" ht="15">
      <c r="D24"/>
      <c r="E24" s="3"/>
      <c r="O24" s="51"/>
      <c r="P24" s="118" t="s">
        <v>225</v>
      </c>
      <c r="Q24" s="118"/>
      <c r="R24" s="118" t="s">
        <v>226</v>
      </c>
      <c r="S24" s="118"/>
      <c r="T24" s="118" t="s">
        <v>214</v>
      </c>
      <c r="U24" s="118"/>
      <c r="V24" s="51" t="s">
        <v>0</v>
      </c>
      <c r="W24" s="51" t="s">
        <v>205</v>
      </c>
    </row>
    <row r="25" spans="2:23" ht="15" customHeight="1">
      <c r="B25" s="28" t="s">
        <v>200</v>
      </c>
      <c r="C25" s="28"/>
      <c r="D25" s="28"/>
      <c r="E25" s="3">
        <v>46</v>
      </c>
      <c r="O25" s="98" t="s">
        <v>224</v>
      </c>
      <c r="P25" s="82">
        <v>24</v>
      </c>
      <c r="Q25" s="85" t="s">
        <v>243</v>
      </c>
      <c r="R25" s="82">
        <v>8</v>
      </c>
      <c r="S25" s="78" t="s">
        <v>239</v>
      </c>
      <c r="T25" s="82">
        <v>0</v>
      </c>
      <c r="U25" s="93" t="s">
        <v>238</v>
      </c>
      <c r="V25" s="78">
        <f>P25+R25+T25+P44</f>
        <v>32</v>
      </c>
      <c r="W25" s="79">
        <f>L5-L7+1</f>
        <v>32</v>
      </c>
    </row>
    <row r="26" spans="2:23">
      <c r="B26" s="28" t="s">
        <v>202</v>
      </c>
      <c r="C26" s="28"/>
      <c r="D26" s="28"/>
      <c r="E26" s="3">
        <f>6+8+3</f>
        <v>17</v>
      </c>
      <c r="O26" s="70" t="s">
        <v>213</v>
      </c>
      <c r="P26" s="75">
        <v>0</v>
      </c>
      <c r="Q26" s="101" t="s">
        <v>246</v>
      </c>
      <c r="R26" s="75">
        <v>2</v>
      </c>
      <c r="S26" s="84" t="s">
        <v>239</v>
      </c>
      <c r="T26" s="75"/>
      <c r="U26" s="76" t="s">
        <v>227</v>
      </c>
      <c r="V26" s="83">
        <f>P26+R26+T26</f>
        <v>2</v>
      </c>
      <c r="W26" s="76">
        <f>L7-1</f>
        <v>2</v>
      </c>
    </row>
    <row r="27" spans="2:23">
      <c r="B27" s="28" t="s">
        <v>201</v>
      </c>
      <c r="C27" s="28"/>
      <c r="D27" s="28"/>
      <c r="E27" s="3">
        <f>58</f>
        <v>58</v>
      </c>
      <c r="U27" s="46"/>
    </row>
    <row r="28" spans="2:23">
      <c r="B28" s="28" t="s">
        <v>203</v>
      </c>
      <c r="C28" s="28"/>
      <c r="D28" s="28"/>
      <c r="E28" s="3">
        <f>6+8+2</f>
        <v>16</v>
      </c>
      <c r="O28" s="119" t="s">
        <v>233</v>
      </c>
      <c r="P28" s="119"/>
      <c r="Q28" s="119"/>
      <c r="R28" s="119"/>
      <c r="S28" s="119"/>
      <c r="T28" s="119"/>
      <c r="U28" s="119"/>
      <c r="V28" s="119"/>
      <c r="W28" s="119"/>
    </row>
    <row r="29" spans="2:23">
      <c r="B29" s="28" t="s">
        <v>198</v>
      </c>
      <c r="C29" s="28"/>
      <c r="D29" s="28"/>
      <c r="E29" s="3">
        <f>35-E12</f>
        <v>8</v>
      </c>
      <c r="O29" s="51"/>
      <c r="P29" s="120" t="s">
        <v>225</v>
      </c>
      <c r="Q29" s="121"/>
      <c r="R29" s="120" t="s">
        <v>226</v>
      </c>
      <c r="S29" s="121"/>
      <c r="T29" s="118" t="s">
        <v>214</v>
      </c>
      <c r="U29" s="118"/>
      <c r="V29" s="51" t="s">
        <v>0</v>
      </c>
      <c r="W29" s="51" t="s">
        <v>205</v>
      </c>
    </row>
    <row r="30" spans="2:23">
      <c r="O30" s="98" t="s">
        <v>224</v>
      </c>
      <c r="P30" s="82">
        <v>0</v>
      </c>
      <c r="Q30" s="85" t="s">
        <v>246</v>
      </c>
      <c r="R30" s="82">
        <v>6</v>
      </c>
      <c r="S30" s="78" t="s">
        <v>245</v>
      </c>
      <c r="T30" s="82">
        <f>E12</f>
        <v>27</v>
      </c>
      <c r="U30" s="93" t="s">
        <v>238</v>
      </c>
      <c r="V30" s="95">
        <f>P30+R30+T30+P47</f>
        <v>33</v>
      </c>
      <c r="W30" s="79">
        <f>M5-M7</f>
        <v>33</v>
      </c>
    </row>
    <row r="31" spans="2:23" ht="15" customHeight="1">
      <c r="B31" s="19" t="s">
        <v>22</v>
      </c>
      <c r="C31" s="30"/>
      <c r="D31" s="30"/>
      <c r="E31" s="30"/>
      <c r="O31" s="70" t="s">
        <v>213</v>
      </c>
      <c r="P31" s="75">
        <v>0</v>
      </c>
      <c r="Q31" s="101" t="s">
        <v>246</v>
      </c>
      <c r="R31" s="75">
        <v>3</v>
      </c>
      <c r="S31" s="84" t="s">
        <v>241</v>
      </c>
      <c r="T31" s="75"/>
      <c r="U31" s="76" t="s">
        <v>227</v>
      </c>
      <c r="V31" s="96">
        <f>P31+R31+T31</f>
        <v>3</v>
      </c>
      <c r="W31" s="76">
        <f>M7</f>
        <v>3</v>
      </c>
    </row>
    <row r="32" spans="2:23">
      <c r="B32" s="2" t="s">
        <v>21</v>
      </c>
      <c r="C32" s="44">
        <f>(C21)</f>
        <v>145</v>
      </c>
      <c r="D32" s="3"/>
      <c r="E32" s="3">
        <f>E25+E26+E27+E28+E29</f>
        <v>145</v>
      </c>
      <c r="F32" s="63"/>
    </row>
    <row r="34" spans="2:23" ht="15" customHeight="1">
      <c r="B34" s="29" t="s">
        <v>167</v>
      </c>
      <c r="O34" s="119" t="s">
        <v>234</v>
      </c>
      <c r="P34" s="119"/>
      <c r="Q34" s="119"/>
      <c r="R34" s="119"/>
      <c r="S34" s="119"/>
      <c r="T34" s="119"/>
      <c r="U34" s="119"/>
      <c r="V34" s="119"/>
      <c r="W34" s="119"/>
    </row>
    <row r="35" spans="2:23">
      <c r="B35" s="2" t="s">
        <v>168</v>
      </c>
      <c r="C35" s="33">
        <f>'Export Archicad'!D109</f>
        <v>67.489999999999995</v>
      </c>
      <c r="O35" s="49"/>
      <c r="P35" s="51" t="s">
        <v>225</v>
      </c>
      <c r="Q35" s="68"/>
      <c r="R35" s="118" t="s">
        <v>226</v>
      </c>
      <c r="S35" s="118"/>
      <c r="T35" s="118" t="s">
        <v>214</v>
      </c>
      <c r="U35" s="118"/>
      <c r="V35" s="51" t="s">
        <v>0</v>
      </c>
      <c r="W35" s="51" t="s">
        <v>205</v>
      </c>
    </row>
    <row r="36" spans="2:23">
      <c r="B36" s="2" t="s">
        <v>2</v>
      </c>
      <c r="C36" s="3" t="s">
        <v>33</v>
      </c>
      <c r="D36" s="32">
        <v>35</v>
      </c>
      <c r="E36" s="3"/>
      <c r="O36" s="49" t="s">
        <v>224</v>
      </c>
      <c r="P36" s="80">
        <v>0</v>
      </c>
      <c r="Q36" s="102" t="s">
        <v>246</v>
      </c>
      <c r="R36" s="80">
        <v>2</v>
      </c>
      <c r="S36" s="92" t="s">
        <v>240</v>
      </c>
      <c r="T36" s="80">
        <f>E19</f>
        <v>0</v>
      </c>
      <c r="U36" s="94" t="s">
        <v>238</v>
      </c>
      <c r="V36" s="97">
        <f>P36+R36+T36+P37</f>
        <v>2</v>
      </c>
      <c r="W36" s="81">
        <v>2</v>
      </c>
    </row>
    <row r="37" spans="2:23" ht="15">
      <c r="B37" s="2" t="s">
        <v>3</v>
      </c>
      <c r="C37" s="44">
        <f>ROUNDUP(C35/D36,0)</f>
        <v>2</v>
      </c>
      <c r="D37"/>
      <c r="E37" s="3"/>
      <c r="P37" s="71"/>
      <c r="Q37" s="72"/>
      <c r="R37" s="71"/>
      <c r="S37" s="74"/>
      <c r="T37" s="71"/>
      <c r="U37" s="80"/>
      <c r="V37" s="71"/>
      <c r="W37" s="71"/>
    </row>
    <row r="38" spans="2:23" ht="15">
      <c r="D38"/>
      <c r="E38" s="3"/>
      <c r="O38" s="119" t="s">
        <v>235</v>
      </c>
      <c r="P38" s="119"/>
      <c r="Q38" s="119"/>
      <c r="R38" s="119"/>
      <c r="S38" s="119"/>
      <c r="T38" s="119"/>
      <c r="U38" s="119"/>
      <c r="V38" s="119"/>
      <c r="W38" s="119"/>
    </row>
    <row r="39" spans="2:23" ht="15" customHeight="1">
      <c r="B39" s="2" t="s">
        <v>169</v>
      </c>
      <c r="C39" s="33">
        <f>'Export Archicad'!D113</f>
        <v>63.95</v>
      </c>
      <c r="E39" s="3"/>
      <c r="O39" s="49"/>
      <c r="P39" s="51" t="s">
        <v>225</v>
      </c>
      <c r="Q39" s="68"/>
      <c r="R39" s="118" t="s">
        <v>226</v>
      </c>
      <c r="S39" s="118"/>
      <c r="T39" s="118" t="s">
        <v>214</v>
      </c>
      <c r="U39" s="118"/>
      <c r="V39" s="69" t="s">
        <v>0</v>
      </c>
      <c r="W39" s="51" t="s">
        <v>205</v>
      </c>
    </row>
    <row r="40" spans="2:23">
      <c r="B40" s="2" t="s">
        <v>2</v>
      </c>
      <c r="C40" s="3" t="s">
        <v>33</v>
      </c>
      <c r="D40" s="32">
        <v>40</v>
      </c>
      <c r="O40" s="49" t="s">
        <v>224</v>
      </c>
      <c r="P40" s="80">
        <v>0</v>
      </c>
      <c r="Q40" s="102" t="s">
        <v>246</v>
      </c>
      <c r="R40" s="80">
        <v>2</v>
      </c>
      <c r="S40" s="91" t="s">
        <v>239</v>
      </c>
      <c r="T40" s="80">
        <f>E24</f>
        <v>0</v>
      </c>
      <c r="U40" s="94" t="s">
        <v>238</v>
      </c>
      <c r="V40" s="97">
        <f>P40+R40+T40+P52</f>
        <v>2</v>
      </c>
      <c r="W40" s="81">
        <v>2</v>
      </c>
    </row>
    <row r="41" spans="2:23" ht="15">
      <c r="B41" s="2" t="s">
        <v>3</v>
      </c>
      <c r="C41" s="44">
        <f>ROUNDUP(C39/D40,0)</f>
        <v>2</v>
      </c>
      <c r="D41"/>
      <c r="P41" s="71"/>
      <c r="Q41" s="72"/>
      <c r="R41" s="71"/>
      <c r="S41" s="71"/>
      <c r="T41" s="71"/>
      <c r="U41" s="71"/>
      <c r="V41" s="71"/>
      <c r="W41" s="71"/>
    </row>
    <row r="43" spans="2:23" ht="15" customHeight="1">
      <c r="B43" s="19" t="s">
        <v>22</v>
      </c>
      <c r="C43" s="30"/>
      <c r="D43" s="30"/>
      <c r="E43" s="30"/>
    </row>
    <row r="44" spans="2:23">
      <c r="B44" s="2" t="s">
        <v>21</v>
      </c>
      <c r="C44" s="44">
        <f>C37+C41</f>
        <v>4</v>
      </c>
      <c r="D44" s="3"/>
      <c r="E44" s="3"/>
      <c r="F44" s="63"/>
      <c r="P44" s="71"/>
      <c r="Q44" s="72"/>
      <c r="R44" s="71"/>
      <c r="S44" s="71"/>
      <c r="T44" s="71"/>
      <c r="U44" s="71"/>
      <c r="V44" s="71"/>
      <c r="W44" s="71"/>
    </row>
    <row r="46" spans="2:23" ht="15" customHeight="1">
      <c r="B46" s="45" t="s">
        <v>173</v>
      </c>
      <c r="C46" s="46"/>
      <c r="D46" s="46"/>
      <c r="E46" s="47"/>
    </row>
    <row r="47" spans="2:23">
      <c r="B47" s="34" t="s">
        <v>21</v>
      </c>
      <c r="C47" s="44">
        <f>C32+C15+C44</f>
        <v>185</v>
      </c>
      <c r="E47" s="35"/>
      <c r="P47" s="71"/>
      <c r="Q47" s="72"/>
      <c r="R47" s="71"/>
      <c r="S47" s="71"/>
      <c r="T47" s="71"/>
      <c r="U47" s="71"/>
      <c r="V47" s="71"/>
      <c r="W47" s="71"/>
    </row>
    <row r="48" spans="2:23">
      <c r="B48" s="34" t="s">
        <v>34</v>
      </c>
      <c r="E48" s="35">
        <f>SUM(E25+E27)</f>
        <v>104</v>
      </c>
    </row>
    <row r="49" spans="2:5">
      <c r="B49" s="34" t="s">
        <v>172</v>
      </c>
      <c r="E49" s="35">
        <f>SUM(E26+E28+E11)</f>
        <v>42</v>
      </c>
    </row>
    <row r="50" spans="2:5">
      <c r="B50" s="31" t="s">
        <v>35</v>
      </c>
      <c r="C50" s="19"/>
      <c r="D50" s="19"/>
      <c r="E50" s="67">
        <f>E12+E29</f>
        <v>35</v>
      </c>
    </row>
    <row r="51" spans="2:5">
      <c r="E51" s="44">
        <f>SUM(E48:E50)+C37+C41</f>
        <v>185</v>
      </c>
    </row>
    <row r="53" spans="2:5">
      <c r="B53" s="62"/>
      <c r="C53" s="62"/>
      <c r="D53" s="62"/>
    </row>
    <row r="54" spans="2:5">
      <c r="B54" s="62"/>
      <c r="C54" s="62"/>
      <c r="D54" s="62"/>
    </row>
  </sheetData>
  <mergeCells count="31">
    <mergeCell ref="O2:W2"/>
    <mergeCell ref="O12:W12"/>
    <mergeCell ref="O18:W18"/>
    <mergeCell ref="O23:W23"/>
    <mergeCell ref="O34:W34"/>
    <mergeCell ref="O7:W7"/>
    <mergeCell ref="O28:W28"/>
    <mergeCell ref="P29:Q29"/>
    <mergeCell ref="R29:S29"/>
    <mergeCell ref="P13:Q13"/>
    <mergeCell ref="R13:S13"/>
    <mergeCell ref="T13:U13"/>
    <mergeCell ref="P3:Q3"/>
    <mergeCell ref="R3:S3"/>
    <mergeCell ref="T3:U3"/>
    <mergeCell ref="T35:U35"/>
    <mergeCell ref="T29:U29"/>
    <mergeCell ref="T39:U39"/>
    <mergeCell ref="O38:W38"/>
    <mergeCell ref="R39:S39"/>
    <mergeCell ref="R35:S35"/>
    <mergeCell ref="F12:F14"/>
    <mergeCell ref="P8:Q8"/>
    <mergeCell ref="R8:S8"/>
    <mergeCell ref="T8:U8"/>
    <mergeCell ref="P24:Q24"/>
    <mergeCell ref="R24:S24"/>
    <mergeCell ref="T24:U24"/>
    <mergeCell ref="P19:Q19"/>
    <mergeCell ref="R19:S19"/>
    <mergeCell ref="T19:U19"/>
  </mergeCells>
  <pageMargins left="0.70842391304347829" right="0.37137681159420288" top="0.78740157499999996" bottom="0.78740157499999996" header="0.3" footer="0.3"/>
  <pageSetup paperSize="9" scale="99" orientation="portrait" r:id="rId1"/>
  <headerFooter>
    <oddHeader>&amp;CStellplatzberechnung Fahrräder
zum Vorentwurf&amp;R403
AlleeQuartier</oddHeader>
    <oddFooter>&amp;C&amp;"-,Kursiv"&amp;10&amp;K02-044Hinweis: bauordnungsrechntlicher
Nachweis unter Berücksichtigung des Mobilitätskonzeptes&amp;Rdreibund Architekten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2176-F1EB-439A-AE65-D42667551B6C}">
  <dimension ref="A1:E140"/>
  <sheetViews>
    <sheetView zoomScale="70" zoomScaleNormal="70" workbookViewId="0">
      <selection activeCell="E106" sqref="E106"/>
    </sheetView>
  </sheetViews>
  <sheetFormatPr baseColWidth="10" defaultColWidth="28.140625" defaultRowHeight="15"/>
  <cols>
    <col min="4" max="5" width="28.140625" style="43"/>
  </cols>
  <sheetData>
    <row r="1" spans="1:4" ht="22.7" customHeight="1">
      <c r="A1" s="123" t="s">
        <v>36</v>
      </c>
      <c r="B1" s="123"/>
      <c r="C1" s="123"/>
      <c r="D1" s="123"/>
    </row>
    <row r="2" spans="1:4" ht="22.7" customHeight="1">
      <c r="A2" s="36" t="s">
        <v>37</v>
      </c>
      <c r="B2" s="36" t="s">
        <v>38</v>
      </c>
      <c r="C2" s="36" t="s">
        <v>39</v>
      </c>
      <c r="D2" s="42" t="s">
        <v>40</v>
      </c>
    </row>
    <row r="3" spans="1:4" ht="22.7" customHeight="1">
      <c r="A3" s="122" t="s">
        <v>41</v>
      </c>
      <c r="B3" s="122"/>
      <c r="C3" s="122"/>
      <c r="D3" s="122"/>
    </row>
    <row r="4" spans="1:4" ht="22.7" customHeight="1">
      <c r="A4" s="122" t="s">
        <v>42</v>
      </c>
      <c r="B4" s="122"/>
      <c r="C4" s="122"/>
      <c r="D4" s="122"/>
    </row>
    <row r="5" spans="1:4" ht="22.7" customHeight="1">
      <c r="A5" s="38" t="s">
        <v>41</v>
      </c>
      <c r="B5" s="37" t="s">
        <v>43</v>
      </c>
      <c r="C5" s="37" t="s">
        <v>44</v>
      </c>
      <c r="D5" s="41">
        <v>79.400000000000006</v>
      </c>
    </row>
    <row r="6" spans="1:4" ht="22.7" customHeight="1">
      <c r="A6" s="39" t="s">
        <v>41</v>
      </c>
      <c r="B6" s="37" t="s">
        <v>43</v>
      </c>
      <c r="C6" s="37" t="s">
        <v>45</v>
      </c>
      <c r="D6" s="41">
        <v>96.46</v>
      </c>
    </row>
    <row r="7" spans="1:4" ht="22.7" customHeight="1">
      <c r="A7" s="39" t="s">
        <v>41</v>
      </c>
      <c r="B7" s="37" t="s">
        <v>46</v>
      </c>
      <c r="C7" s="37" t="s">
        <v>47</v>
      </c>
      <c r="D7" s="41">
        <v>96.67</v>
      </c>
    </row>
    <row r="8" spans="1:4" ht="22.7" customHeight="1">
      <c r="A8" s="39" t="s">
        <v>41</v>
      </c>
      <c r="B8" s="37" t="s">
        <v>46</v>
      </c>
      <c r="C8" s="37" t="s">
        <v>48</v>
      </c>
      <c r="D8" s="41">
        <v>47.97</v>
      </c>
    </row>
    <row r="9" spans="1:4" ht="22.7" customHeight="1">
      <c r="A9" s="39" t="s">
        <v>41</v>
      </c>
      <c r="B9" s="37" t="s">
        <v>46</v>
      </c>
      <c r="C9" s="37" t="s">
        <v>49</v>
      </c>
      <c r="D9" s="41">
        <v>85.07</v>
      </c>
    </row>
    <row r="10" spans="1:4" ht="22.7" customHeight="1">
      <c r="A10" s="39" t="s">
        <v>41</v>
      </c>
      <c r="B10" s="37" t="s">
        <v>50</v>
      </c>
      <c r="C10" s="37" t="s">
        <v>51</v>
      </c>
      <c r="D10" s="41">
        <v>96.91</v>
      </c>
    </row>
    <row r="11" spans="1:4" ht="22.7" customHeight="1">
      <c r="A11" s="39" t="s">
        <v>41</v>
      </c>
      <c r="B11" s="37" t="s">
        <v>50</v>
      </c>
      <c r="C11" s="37" t="s">
        <v>52</v>
      </c>
      <c r="D11" s="41">
        <v>47.99</v>
      </c>
    </row>
    <row r="12" spans="1:4" ht="22.7" customHeight="1">
      <c r="A12" s="39" t="s">
        <v>41</v>
      </c>
      <c r="B12" s="37" t="s">
        <v>50</v>
      </c>
      <c r="C12" s="37" t="s">
        <v>53</v>
      </c>
      <c r="D12" s="41">
        <v>85.32</v>
      </c>
    </row>
    <row r="13" spans="1:4" ht="22.7" customHeight="1">
      <c r="A13" s="39" t="s">
        <v>41</v>
      </c>
      <c r="B13" s="37" t="s">
        <v>54</v>
      </c>
      <c r="C13" s="37" t="s">
        <v>55</v>
      </c>
      <c r="D13" s="41">
        <v>96.93</v>
      </c>
    </row>
    <row r="14" spans="1:4" ht="22.7" customHeight="1">
      <c r="A14" s="39" t="s">
        <v>41</v>
      </c>
      <c r="B14" s="37" t="s">
        <v>54</v>
      </c>
      <c r="C14" s="37" t="s">
        <v>56</v>
      </c>
      <c r="D14" s="41">
        <v>135.41</v>
      </c>
    </row>
    <row r="15" spans="1:4" ht="22.7" customHeight="1">
      <c r="A15" s="39" t="s">
        <v>41</v>
      </c>
      <c r="B15" s="37" t="s">
        <v>57</v>
      </c>
      <c r="C15" s="37" t="s">
        <v>58</v>
      </c>
      <c r="D15" s="41">
        <v>88.56</v>
      </c>
    </row>
    <row r="16" spans="1:4" ht="22.7" customHeight="1">
      <c r="A16" s="40" t="s">
        <v>41</v>
      </c>
      <c r="B16" s="37" t="s">
        <v>57</v>
      </c>
      <c r="C16" s="37" t="s">
        <v>59</v>
      </c>
      <c r="D16" s="41">
        <v>123.58</v>
      </c>
    </row>
    <row r="17" spans="1:4" ht="22.7" customHeight="1">
      <c r="A17" s="37" t="s">
        <v>41</v>
      </c>
      <c r="B17" s="37" t="s">
        <v>41</v>
      </c>
      <c r="C17" s="37" t="s">
        <v>41</v>
      </c>
      <c r="D17" s="41" t="s">
        <v>60</v>
      </c>
    </row>
    <row r="18" spans="1:4" ht="22.7" customHeight="1">
      <c r="A18" s="122" t="s">
        <v>41</v>
      </c>
      <c r="B18" s="122"/>
      <c r="C18" s="122"/>
      <c r="D18" s="122"/>
    </row>
    <row r="19" spans="1:4" ht="22.7" customHeight="1">
      <c r="A19" s="122" t="s">
        <v>61</v>
      </c>
      <c r="B19" s="122"/>
      <c r="C19" s="122"/>
      <c r="D19" s="122"/>
    </row>
    <row r="20" spans="1:4" ht="22.7" customHeight="1">
      <c r="A20" s="37" t="s">
        <v>41</v>
      </c>
      <c r="B20" s="37" t="s">
        <v>57</v>
      </c>
      <c r="C20" s="37" t="s">
        <v>62</v>
      </c>
      <c r="D20" s="41">
        <v>82.58</v>
      </c>
    </row>
    <row r="21" spans="1:4" ht="22.7" customHeight="1">
      <c r="A21" s="37" t="s">
        <v>41</v>
      </c>
      <c r="B21" s="37" t="s">
        <v>41</v>
      </c>
      <c r="C21" s="37" t="s">
        <v>41</v>
      </c>
      <c r="D21" s="41" t="s">
        <v>63</v>
      </c>
    </row>
    <row r="22" spans="1:4" ht="22.7" customHeight="1">
      <c r="A22" s="122" t="s">
        <v>41</v>
      </c>
      <c r="B22" s="122"/>
      <c r="C22" s="122"/>
      <c r="D22" s="122"/>
    </row>
    <row r="23" spans="1:4" ht="22.7" customHeight="1">
      <c r="A23" s="122" t="s">
        <v>64</v>
      </c>
      <c r="B23" s="122"/>
      <c r="C23" s="122"/>
      <c r="D23" s="122"/>
    </row>
    <row r="24" spans="1:4" ht="22.7" customHeight="1">
      <c r="A24" s="37" t="s">
        <v>41</v>
      </c>
      <c r="B24" s="37" t="s">
        <v>57</v>
      </c>
      <c r="C24" s="37" t="s">
        <v>65</v>
      </c>
      <c r="D24" s="41">
        <v>100.67</v>
      </c>
    </row>
    <row r="25" spans="1:4" ht="22.7" customHeight="1">
      <c r="A25" s="37" t="s">
        <v>41</v>
      </c>
      <c r="B25" s="37" t="s">
        <v>41</v>
      </c>
      <c r="C25" s="37" t="s">
        <v>41</v>
      </c>
      <c r="D25" s="41" t="s">
        <v>66</v>
      </c>
    </row>
    <row r="26" spans="1:4" ht="22.7" customHeight="1">
      <c r="A26" s="122" t="s">
        <v>41</v>
      </c>
      <c r="B26" s="122"/>
      <c r="C26" s="122"/>
      <c r="D26" s="122"/>
    </row>
    <row r="27" spans="1:4" ht="22.7" customHeight="1">
      <c r="A27" s="122" t="s">
        <v>67</v>
      </c>
      <c r="B27" s="122"/>
      <c r="C27" s="122"/>
      <c r="D27" s="122"/>
    </row>
    <row r="28" spans="1:4" ht="22.7" customHeight="1">
      <c r="A28" s="37" t="s">
        <v>41</v>
      </c>
      <c r="B28" s="37" t="s">
        <v>57</v>
      </c>
      <c r="C28" s="37" t="s">
        <v>68</v>
      </c>
      <c r="D28" s="41">
        <v>117.91</v>
      </c>
    </row>
    <row r="29" spans="1:4" ht="22.7" customHeight="1">
      <c r="A29" s="37" t="s">
        <v>41</v>
      </c>
      <c r="B29" s="37" t="s">
        <v>41</v>
      </c>
      <c r="C29" s="37" t="s">
        <v>41</v>
      </c>
      <c r="D29" s="41" t="s">
        <v>69</v>
      </c>
    </row>
    <row r="30" spans="1:4" ht="22.7" customHeight="1">
      <c r="A30" s="122" t="s">
        <v>41</v>
      </c>
      <c r="B30" s="122"/>
      <c r="C30" s="122"/>
      <c r="D30" s="122"/>
    </row>
    <row r="31" spans="1:4" ht="22.7" customHeight="1">
      <c r="A31" s="122" t="s">
        <v>70</v>
      </c>
      <c r="B31" s="122"/>
      <c r="C31" s="122"/>
      <c r="D31" s="122"/>
    </row>
    <row r="32" spans="1:4" ht="22.7" customHeight="1">
      <c r="A32" s="38" t="s">
        <v>41</v>
      </c>
      <c r="B32" s="37" t="s">
        <v>43</v>
      </c>
      <c r="C32" s="37" t="s">
        <v>71</v>
      </c>
      <c r="D32" s="41">
        <v>62.2</v>
      </c>
    </row>
    <row r="33" spans="1:4" ht="22.7" customHeight="1">
      <c r="A33" s="39" t="s">
        <v>41</v>
      </c>
      <c r="B33" s="37" t="s">
        <v>43</v>
      </c>
      <c r="C33" s="37" t="s">
        <v>72</v>
      </c>
      <c r="D33" s="41">
        <v>63.59</v>
      </c>
    </row>
    <row r="34" spans="1:4" ht="22.7" customHeight="1">
      <c r="A34" s="39" t="s">
        <v>41</v>
      </c>
      <c r="B34" s="37" t="s">
        <v>46</v>
      </c>
      <c r="C34" s="37" t="s">
        <v>73</v>
      </c>
      <c r="D34" s="41">
        <v>61.54</v>
      </c>
    </row>
    <row r="35" spans="1:4" ht="22.7" customHeight="1">
      <c r="A35" s="39" t="s">
        <v>41</v>
      </c>
      <c r="B35" s="37" t="s">
        <v>46</v>
      </c>
      <c r="C35" s="37" t="s">
        <v>74</v>
      </c>
      <c r="D35" s="41">
        <v>47.12</v>
      </c>
    </row>
    <row r="36" spans="1:4" ht="22.7" customHeight="1">
      <c r="A36" s="39" t="s">
        <v>41</v>
      </c>
      <c r="B36" s="37" t="s">
        <v>46</v>
      </c>
      <c r="C36" s="37" t="s">
        <v>75</v>
      </c>
      <c r="D36" s="41">
        <v>47.14</v>
      </c>
    </row>
    <row r="37" spans="1:4" ht="22.7" customHeight="1">
      <c r="A37" s="39" t="s">
        <v>41</v>
      </c>
      <c r="B37" s="37" t="s">
        <v>46</v>
      </c>
      <c r="C37" s="37" t="s">
        <v>76</v>
      </c>
      <c r="D37" s="41">
        <v>47.17</v>
      </c>
    </row>
    <row r="38" spans="1:4" ht="22.7" customHeight="1">
      <c r="A38" s="39" t="s">
        <v>41</v>
      </c>
      <c r="B38" s="37" t="s">
        <v>50</v>
      </c>
      <c r="C38" s="37" t="s">
        <v>77</v>
      </c>
      <c r="D38" s="41">
        <v>61.5</v>
      </c>
    </row>
    <row r="39" spans="1:4" ht="22.7" customHeight="1">
      <c r="A39" s="39" t="s">
        <v>41</v>
      </c>
      <c r="B39" s="37" t="s">
        <v>50</v>
      </c>
      <c r="C39" s="37" t="s">
        <v>78</v>
      </c>
      <c r="D39" s="41">
        <v>47.17</v>
      </c>
    </row>
    <row r="40" spans="1:4" ht="22.7" customHeight="1">
      <c r="A40" s="39" t="s">
        <v>41</v>
      </c>
      <c r="B40" s="37" t="s">
        <v>50</v>
      </c>
      <c r="C40" s="37" t="s">
        <v>79</v>
      </c>
      <c r="D40" s="41">
        <v>47.19</v>
      </c>
    </row>
    <row r="41" spans="1:4" ht="22.7" customHeight="1">
      <c r="A41" s="39" t="s">
        <v>41</v>
      </c>
      <c r="B41" s="37" t="s">
        <v>50</v>
      </c>
      <c r="C41" s="37" t="s">
        <v>80</v>
      </c>
      <c r="D41" s="41">
        <v>47.23</v>
      </c>
    </row>
    <row r="42" spans="1:4" ht="22.7" customHeight="1">
      <c r="A42" s="39" t="s">
        <v>41</v>
      </c>
      <c r="B42" s="37" t="s">
        <v>54</v>
      </c>
      <c r="C42" s="37" t="s">
        <v>81</v>
      </c>
      <c r="D42" s="41">
        <v>61.51</v>
      </c>
    </row>
    <row r="43" spans="1:4" ht="22.7" customHeight="1">
      <c r="A43" s="39" t="s">
        <v>41</v>
      </c>
      <c r="B43" s="37" t="s">
        <v>54</v>
      </c>
      <c r="C43" s="37" t="s">
        <v>82</v>
      </c>
      <c r="D43" s="41">
        <v>47.17</v>
      </c>
    </row>
    <row r="44" spans="1:4" ht="22.7" customHeight="1">
      <c r="A44" s="39" t="s">
        <v>41</v>
      </c>
      <c r="B44" s="37" t="s">
        <v>54</v>
      </c>
      <c r="C44" s="37" t="s">
        <v>83</v>
      </c>
      <c r="D44" s="41">
        <v>47.19</v>
      </c>
    </row>
    <row r="45" spans="1:4" ht="22.7" customHeight="1">
      <c r="A45" s="39" t="s">
        <v>41</v>
      </c>
      <c r="B45" s="37" t="s">
        <v>54</v>
      </c>
      <c r="C45" s="37" t="s">
        <v>84</v>
      </c>
      <c r="D45" s="41">
        <v>47.23</v>
      </c>
    </row>
    <row r="46" spans="1:4" ht="22.7" customHeight="1">
      <c r="A46" s="40" t="s">
        <v>41</v>
      </c>
      <c r="B46" s="37" t="s">
        <v>57</v>
      </c>
      <c r="C46" s="37" t="s">
        <v>85</v>
      </c>
      <c r="D46" s="41">
        <v>93.2</v>
      </c>
    </row>
    <row r="47" spans="1:4" ht="22.7" customHeight="1">
      <c r="A47" s="37" t="s">
        <v>41</v>
      </c>
      <c r="B47" s="37" t="s">
        <v>41</v>
      </c>
      <c r="C47" s="37" t="s">
        <v>41</v>
      </c>
      <c r="D47" s="41" t="s">
        <v>86</v>
      </c>
    </row>
    <row r="48" spans="1:4" ht="22.7" customHeight="1">
      <c r="A48" s="122" t="s">
        <v>41</v>
      </c>
      <c r="B48" s="122"/>
      <c r="C48" s="122"/>
      <c r="D48" s="122"/>
    </row>
    <row r="49" spans="1:4" ht="22.7" customHeight="1">
      <c r="A49" s="122" t="s">
        <v>87</v>
      </c>
      <c r="B49" s="122"/>
      <c r="C49" s="122"/>
      <c r="D49" s="122"/>
    </row>
    <row r="50" spans="1:4" ht="22.7" customHeight="1">
      <c r="A50" s="38" t="s">
        <v>41</v>
      </c>
      <c r="B50" s="37" t="s">
        <v>43</v>
      </c>
      <c r="C50" s="37" t="s">
        <v>88</v>
      </c>
      <c r="D50" s="41">
        <v>96.77</v>
      </c>
    </row>
    <row r="51" spans="1:4" ht="22.7" customHeight="1">
      <c r="A51" s="39" t="s">
        <v>41</v>
      </c>
      <c r="B51" s="37" t="s">
        <v>46</v>
      </c>
      <c r="C51" s="37" t="s">
        <v>89</v>
      </c>
      <c r="D51" s="41">
        <v>80.59</v>
      </c>
    </row>
    <row r="52" spans="1:4" ht="22.7" customHeight="1">
      <c r="A52" s="39" t="s">
        <v>41</v>
      </c>
      <c r="B52" s="37" t="s">
        <v>46</v>
      </c>
      <c r="C52" s="37" t="s">
        <v>90</v>
      </c>
      <c r="D52" s="41">
        <v>52.1</v>
      </c>
    </row>
    <row r="53" spans="1:4" ht="22.7" customHeight="1">
      <c r="A53" s="39" t="s">
        <v>41</v>
      </c>
      <c r="B53" s="37" t="s">
        <v>50</v>
      </c>
      <c r="C53" s="37" t="s">
        <v>91</v>
      </c>
      <c r="D53" s="41">
        <v>80.56</v>
      </c>
    </row>
    <row r="54" spans="1:4" ht="22.7" customHeight="1">
      <c r="A54" s="39" t="s">
        <v>41</v>
      </c>
      <c r="B54" s="37" t="s">
        <v>50</v>
      </c>
      <c r="C54" s="37" t="s">
        <v>92</v>
      </c>
      <c r="D54" s="41">
        <v>52.18</v>
      </c>
    </row>
    <row r="55" spans="1:4" ht="22.7" customHeight="1">
      <c r="A55" s="39" t="s">
        <v>41</v>
      </c>
      <c r="B55" s="37" t="s">
        <v>54</v>
      </c>
      <c r="C55" s="37" t="s">
        <v>93</v>
      </c>
      <c r="D55" s="41">
        <v>80.63</v>
      </c>
    </row>
    <row r="56" spans="1:4" ht="22.7" customHeight="1">
      <c r="A56" s="39" t="s">
        <v>41</v>
      </c>
      <c r="B56" s="37" t="s">
        <v>54</v>
      </c>
      <c r="C56" s="37" t="s">
        <v>94</v>
      </c>
      <c r="D56" s="41">
        <v>52.18</v>
      </c>
    </row>
    <row r="57" spans="1:4" ht="22.7" customHeight="1">
      <c r="A57" s="39" t="s">
        <v>41</v>
      </c>
      <c r="B57" s="37" t="s">
        <v>57</v>
      </c>
      <c r="C57" s="37" t="s">
        <v>95</v>
      </c>
      <c r="D57" s="41">
        <v>70.61</v>
      </c>
    </row>
    <row r="58" spans="1:4" ht="22.7" customHeight="1">
      <c r="A58" s="40" t="s">
        <v>41</v>
      </c>
      <c r="B58" s="37" t="s">
        <v>57</v>
      </c>
      <c r="C58" s="37" t="s">
        <v>96</v>
      </c>
      <c r="D58" s="41">
        <v>37.770000000000003</v>
      </c>
    </row>
    <row r="59" spans="1:4" ht="22.7" customHeight="1">
      <c r="A59" s="37" t="s">
        <v>41</v>
      </c>
      <c r="B59" s="37" t="s">
        <v>41</v>
      </c>
      <c r="C59" s="37" t="s">
        <v>41</v>
      </c>
      <c r="D59" s="41" t="s">
        <v>97</v>
      </c>
    </row>
    <row r="60" spans="1:4" ht="22.7" customHeight="1">
      <c r="A60" s="122" t="s">
        <v>41</v>
      </c>
      <c r="B60" s="122"/>
      <c r="C60" s="122"/>
      <c r="D60" s="122"/>
    </row>
    <row r="61" spans="1:4" ht="22.7" customHeight="1">
      <c r="A61" s="122" t="s">
        <v>98</v>
      </c>
      <c r="B61" s="122"/>
      <c r="C61" s="122"/>
      <c r="D61" s="122"/>
    </row>
    <row r="62" spans="1:4" ht="22.7" customHeight="1">
      <c r="A62" s="38" t="s">
        <v>41</v>
      </c>
      <c r="B62" s="37" t="s">
        <v>43</v>
      </c>
      <c r="C62" s="37" t="s">
        <v>99</v>
      </c>
      <c r="D62" s="41">
        <v>82.55</v>
      </c>
    </row>
    <row r="63" spans="1:4" ht="22.7" customHeight="1">
      <c r="A63" s="39" t="s">
        <v>41</v>
      </c>
      <c r="B63" s="37" t="s">
        <v>46</v>
      </c>
      <c r="C63" s="37" t="s">
        <v>100</v>
      </c>
      <c r="D63" s="41">
        <v>81.38</v>
      </c>
    </row>
    <row r="64" spans="1:4" ht="22.7" customHeight="1">
      <c r="A64" s="39" t="s">
        <v>41</v>
      </c>
      <c r="B64" s="37" t="s">
        <v>46</v>
      </c>
      <c r="C64" s="37" t="s">
        <v>101</v>
      </c>
      <c r="D64" s="41">
        <v>74.19</v>
      </c>
    </row>
    <row r="65" spans="1:4" ht="22.7" customHeight="1">
      <c r="A65" s="39" t="s">
        <v>41</v>
      </c>
      <c r="B65" s="37" t="s">
        <v>46</v>
      </c>
      <c r="C65" s="37" t="s">
        <v>102</v>
      </c>
      <c r="D65" s="41">
        <v>37.57</v>
      </c>
    </row>
    <row r="66" spans="1:4" ht="22.7" customHeight="1">
      <c r="A66" s="39" t="s">
        <v>41</v>
      </c>
      <c r="B66" s="37" t="s">
        <v>50</v>
      </c>
      <c r="C66" s="37" t="s">
        <v>103</v>
      </c>
      <c r="D66" s="41">
        <v>81.37</v>
      </c>
    </row>
    <row r="67" spans="1:4" ht="22.7" customHeight="1">
      <c r="A67" s="39" t="s">
        <v>41</v>
      </c>
      <c r="B67" s="37" t="s">
        <v>50</v>
      </c>
      <c r="C67" s="37" t="s">
        <v>104</v>
      </c>
      <c r="D67" s="41">
        <v>74.55</v>
      </c>
    </row>
    <row r="68" spans="1:4" ht="22.7" customHeight="1">
      <c r="A68" s="39" t="s">
        <v>41</v>
      </c>
      <c r="B68" s="37" t="s">
        <v>50</v>
      </c>
      <c r="C68" s="37" t="s">
        <v>105</v>
      </c>
      <c r="D68" s="41">
        <v>38.15</v>
      </c>
    </row>
    <row r="69" spans="1:4" ht="22.7" customHeight="1">
      <c r="A69" s="39" t="s">
        <v>41</v>
      </c>
      <c r="B69" s="37" t="s">
        <v>54</v>
      </c>
      <c r="C69" s="37" t="s">
        <v>106</v>
      </c>
      <c r="D69" s="41">
        <v>81.489999999999995</v>
      </c>
    </row>
    <row r="70" spans="1:4" ht="22.7" customHeight="1">
      <c r="A70" s="39" t="s">
        <v>41</v>
      </c>
      <c r="B70" s="37" t="s">
        <v>54</v>
      </c>
      <c r="C70" s="37" t="s">
        <v>107</v>
      </c>
      <c r="D70" s="41">
        <v>75.27</v>
      </c>
    </row>
    <row r="71" spans="1:4" ht="22.7" customHeight="1">
      <c r="A71" s="39" t="s">
        <v>41</v>
      </c>
      <c r="B71" s="37" t="s">
        <v>54</v>
      </c>
      <c r="C71" s="37" t="s">
        <v>108</v>
      </c>
      <c r="D71" s="41">
        <v>38.119999999999997</v>
      </c>
    </row>
    <row r="72" spans="1:4" ht="22.7" customHeight="1">
      <c r="A72" s="40" t="s">
        <v>41</v>
      </c>
      <c r="B72" s="37" t="s">
        <v>57</v>
      </c>
      <c r="C72" s="37" t="s">
        <v>109</v>
      </c>
      <c r="D72" s="41">
        <v>70.88</v>
      </c>
    </row>
    <row r="73" spans="1:4" ht="22.7" customHeight="1">
      <c r="A73" s="37" t="s">
        <v>41</v>
      </c>
      <c r="B73" s="37" t="s">
        <v>41</v>
      </c>
      <c r="C73" s="37" t="s">
        <v>41</v>
      </c>
      <c r="D73" s="41" t="s">
        <v>110</v>
      </c>
    </row>
    <row r="74" spans="1:4" ht="22.7" customHeight="1">
      <c r="A74" s="122" t="s">
        <v>41</v>
      </c>
      <c r="B74" s="122"/>
      <c r="C74" s="122"/>
      <c r="D74" s="122"/>
    </row>
    <row r="75" spans="1:4" ht="22.7" customHeight="1">
      <c r="A75" s="122" t="s">
        <v>111</v>
      </c>
      <c r="B75" s="122"/>
      <c r="C75" s="122"/>
      <c r="D75" s="122"/>
    </row>
    <row r="76" spans="1:4" ht="22.7" customHeight="1">
      <c r="A76" s="38" t="s">
        <v>41</v>
      </c>
      <c r="B76" s="37" t="s">
        <v>43</v>
      </c>
      <c r="C76" s="37" t="s">
        <v>112</v>
      </c>
      <c r="D76" s="41">
        <v>80.19</v>
      </c>
    </row>
    <row r="77" spans="1:4" ht="22.7" customHeight="1">
      <c r="A77" s="39" t="s">
        <v>41</v>
      </c>
      <c r="B77" s="37" t="s">
        <v>43</v>
      </c>
      <c r="C77" s="37" t="s">
        <v>113</v>
      </c>
      <c r="D77" s="41">
        <v>88.03</v>
      </c>
    </row>
    <row r="78" spans="1:4" ht="22.7" customHeight="1">
      <c r="A78" s="39" t="s">
        <v>41</v>
      </c>
      <c r="B78" s="37" t="s">
        <v>46</v>
      </c>
      <c r="C78" s="37" t="s">
        <v>114</v>
      </c>
      <c r="D78" s="41">
        <v>81.34</v>
      </c>
    </row>
    <row r="79" spans="1:4" ht="22.7" customHeight="1">
      <c r="A79" s="39" t="s">
        <v>41</v>
      </c>
      <c r="B79" s="37" t="s">
        <v>46</v>
      </c>
      <c r="C79" s="37" t="s">
        <v>115</v>
      </c>
      <c r="D79" s="41">
        <v>46.05</v>
      </c>
    </row>
    <row r="80" spans="1:4" ht="22.7" customHeight="1">
      <c r="A80" s="39" t="s">
        <v>41</v>
      </c>
      <c r="B80" s="37" t="s">
        <v>46</v>
      </c>
      <c r="C80" s="37" t="s">
        <v>116</v>
      </c>
      <c r="D80" s="41">
        <v>81.97</v>
      </c>
    </row>
    <row r="81" spans="1:4" ht="22.7" customHeight="1">
      <c r="A81" s="39" t="s">
        <v>41</v>
      </c>
      <c r="B81" s="37" t="s">
        <v>50</v>
      </c>
      <c r="C81" s="37" t="s">
        <v>117</v>
      </c>
      <c r="D81" s="41">
        <v>81.41</v>
      </c>
    </row>
    <row r="82" spans="1:4" ht="22.7" customHeight="1">
      <c r="A82" s="39" t="s">
        <v>41</v>
      </c>
      <c r="B82" s="37" t="s">
        <v>50</v>
      </c>
      <c r="C82" s="37" t="s">
        <v>118</v>
      </c>
      <c r="D82" s="41">
        <v>46.15</v>
      </c>
    </row>
    <row r="83" spans="1:4" ht="22.7" customHeight="1">
      <c r="A83" s="39" t="s">
        <v>41</v>
      </c>
      <c r="B83" s="37" t="s">
        <v>50</v>
      </c>
      <c r="C83" s="37" t="s">
        <v>119</v>
      </c>
      <c r="D83" s="41">
        <v>81.95</v>
      </c>
    </row>
    <row r="84" spans="1:4" ht="22.7" customHeight="1">
      <c r="A84" s="39" t="s">
        <v>41</v>
      </c>
      <c r="B84" s="37" t="s">
        <v>54</v>
      </c>
      <c r="C84" s="37" t="s">
        <v>120</v>
      </c>
      <c r="D84" s="41">
        <v>81.41</v>
      </c>
    </row>
    <row r="85" spans="1:4" ht="22.7" customHeight="1">
      <c r="A85" s="39" t="s">
        <v>41</v>
      </c>
      <c r="B85" s="37" t="s">
        <v>54</v>
      </c>
      <c r="C85" s="37" t="s">
        <v>121</v>
      </c>
      <c r="D85" s="41">
        <v>46.14</v>
      </c>
    </row>
    <row r="86" spans="1:4" ht="22.7" customHeight="1">
      <c r="A86" s="39" t="s">
        <v>41</v>
      </c>
      <c r="B86" s="37" t="s">
        <v>54</v>
      </c>
      <c r="C86" s="37" t="s">
        <v>122</v>
      </c>
      <c r="D86" s="41">
        <v>82.08</v>
      </c>
    </row>
    <row r="87" spans="1:4" ht="22.7" customHeight="1">
      <c r="A87" s="39" t="s">
        <v>41</v>
      </c>
      <c r="B87" s="37" t="s">
        <v>57</v>
      </c>
      <c r="C87" s="37" t="s">
        <v>123</v>
      </c>
      <c r="D87" s="41">
        <v>72.319999999999993</v>
      </c>
    </row>
    <row r="88" spans="1:4" ht="22.7" customHeight="1">
      <c r="A88" s="40" t="s">
        <v>41</v>
      </c>
      <c r="B88" s="37" t="s">
        <v>57</v>
      </c>
      <c r="C88" s="37" t="s">
        <v>124</v>
      </c>
      <c r="D88" s="41">
        <v>14.86</v>
      </c>
    </row>
    <row r="89" spans="1:4" ht="22.7" customHeight="1">
      <c r="A89" s="37" t="s">
        <v>41</v>
      </c>
      <c r="B89" s="37" t="s">
        <v>41</v>
      </c>
      <c r="C89" s="37" t="s">
        <v>41</v>
      </c>
      <c r="D89" s="41" t="s">
        <v>125</v>
      </c>
    </row>
    <row r="90" spans="1:4" ht="22.7" customHeight="1">
      <c r="A90" s="122" t="s">
        <v>41</v>
      </c>
      <c r="B90" s="122"/>
      <c r="C90" s="122"/>
      <c r="D90" s="122"/>
    </row>
    <row r="91" spans="1:4" ht="22.7" customHeight="1">
      <c r="A91" s="122" t="s">
        <v>126</v>
      </c>
      <c r="B91" s="122"/>
      <c r="C91" s="122"/>
      <c r="D91" s="122"/>
    </row>
    <row r="92" spans="1:4" ht="22.7" customHeight="1">
      <c r="A92" s="38" t="s">
        <v>41</v>
      </c>
      <c r="B92" s="37" t="s">
        <v>43</v>
      </c>
      <c r="C92" s="37" t="s">
        <v>127</v>
      </c>
      <c r="D92" s="41">
        <v>62.46</v>
      </c>
    </row>
    <row r="93" spans="1:4" ht="22.7" customHeight="1">
      <c r="A93" s="39" t="s">
        <v>41</v>
      </c>
      <c r="B93" s="37" t="s">
        <v>43</v>
      </c>
      <c r="C93" s="37" t="s">
        <v>128</v>
      </c>
      <c r="D93" s="41">
        <v>74.53</v>
      </c>
    </row>
    <row r="94" spans="1:4" ht="22.7" customHeight="1">
      <c r="A94" s="39" t="s">
        <v>41</v>
      </c>
      <c r="B94" s="37" t="s">
        <v>46</v>
      </c>
      <c r="C94" s="37" t="s">
        <v>129</v>
      </c>
      <c r="D94" s="41">
        <v>71.94</v>
      </c>
    </row>
    <row r="95" spans="1:4" ht="22.7" customHeight="1">
      <c r="A95" s="39" t="s">
        <v>41</v>
      </c>
      <c r="B95" s="37" t="s">
        <v>46</v>
      </c>
      <c r="C95" s="37" t="s">
        <v>130</v>
      </c>
      <c r="D95" s="41">
        <v>81.84</v>
      </c>
    </row>
    <row r="96" spans="1:4" ht="22.7" customHeight="1">
      <c r="A96" s="39" t="s">
        <v>41</v>
      </c>
      <c r="B96" s="37" t="s">
        <v>46</v>
      </c>
      <c r="C96" s="37" t="s">
        <v>131</v>
      </c>
      <c r="D96" s="41">
        <v>72.53</v>
      </c>
    </row>
    <row r="97" spans="1:4" ht="22.7" customHeight="1">
      <c r="A97" s="39" t="s">
        <v>41</v>
      </c>
      <c r="B97" s="37" t="s">
        <v>50</v>
      </c>
      <c r="C97" s="37" t="s">
        <v>132</v>
      </c>
      <c r="D97" s="41">
        <v>72</v>
      </c>
    </row>
    <row r="98" spans="1:4" ht="22.7" customHeight="1">
      <c r="A98" s="39" t="s">
        <v>41</v>
      </c>
      <c r="B98" s="37" t="s">
        <v>50</v>
      </c>
      <c r="C98" s="37" t="s">
        <v>133</v>
      </c>
      <c r="D98" s="41">
        <v>81.84</v>
      </c>
    </row>
    <row r="99" spans="1:4" ht="22.7" customHeight="1">
      <c r="A99" s="39" t="s">
        <v>41</v>
      </c>
      <c r="B99" s="37" t="s">
        <v>50</v>
      </c>
      <c r="C99" s="37" t="s">
        <v>134</v>
      </c>
      <c r="D99" s="41">
        <v>72.62</v>
      </c>
    </row>
    <row r="100" spans="1:4" ht="22.7" customHeight="1">
      <c r="A100" s="39" t="s">
        <v>41</v>
      </c>
      <c r="B100" s="37" t="s">
        <v>54</v>
      </c>
      <c r="C100" s="37" t="s">
        <v>135</v>
      </c>
      <c r="D100" s="41">
        <v>72</v>
      </c>
    </row>
    <row r="101" spans="1:4" ht="22.7" customHeight="1">
      <c r="A101" s="39" t="s">
        <v>41</v>
      </c>
      <c r="B101" s="37" t="s">
        <v>54</v>
      </c>
      <c r="C101" s="37" t="s">
        <v>136</v>
      </c>
      <c r="D101" s="41">
        <v>81.84</v>
      </c>
    </row>
    <row r="102" spans="1:4" ht="22.7" customHeight="1">
      <c r="A102" s="39" t="s">
        <v>41</v>
      </c>
      <c r="B102" s="37" t="s">
        <v>54</v>
      </c>
      <c r="C102" s="37" t="s">
        <v>137</v>
      </c>
      <c r="D102" s="41">
        <v>72.59</v>
      </c>
    </row>
    <row r="103" spans="1:4" ht="22.7" customHeight="1">
      <c r="A103" s="39" t="s">
        <v>41</v>
      </c>
      <c r="B103" s="37" t="s">
        <v>57</v>
      </c>
      <c r="C103" s="37" t="s">
        <v>138</v>
      </c>
      <c r="D103" s="41">
        <v>64.319999999999993</v>
      </c>
    </row>
    <row r="104" spans="1:4" ht="22.7" customHeight="1">
      <c r="A104" s="39" t="s">
        <v>41</v>
      </c>
      <c r="B104" s="37" t="s">
        <v>57</v>
      </c>
      <c r="C104" s="37" t="s">
        <v>124</v>
      </c>
      <c r="D104" s="41">
        <v>62.62</v>
      </c>
    </row>
    <row r="105" spans="1:4" ht="22.7" customHeight="1">
      <c r="A105" s="40" t="s">
        <v>41</v>
      </c>
      <c r="B105" s="37" t="s">
        <v>57</v>
      </c>
      <c r="C105" s="37" t="s">
        <v>139</v>
      </c>
      <c r="D105" s="41">
        <v>62.75</v>
      </c>
    </row>
    <row r="106" spans="1:4" ht="22.7" customHeight="1">
      <c r="A106" s="37" t="s">
        <v>41</v>
      </c>
      <c r="B106" s="37" t="s">
        <v>41</v>
      </c>
      <c r="C106" s="37" t="s">
        <v>41</v>
      </c>
      <c r="D106" s="41" t="s">
        <v>140</v>
      </c>
    </row>
    <row r="107" spans="1:4" ht="22.7" customHeight="1">
      <c r="A107" s="122" t="s">
        <v>41</v>
      </c>
      <c r="B107" s="122"/>
      <c r="C107" s="122"/>
      <c r="D107" s="122"/>
    </row>
    <row r="108" spans="1:4" ht="22.7" customHeight="1">
      <c r="A108" s="122" t="s">
        <v>141</v>
      </c>
      <c r="B108" s="122"/>
      <c r="C108" s="122"/>
      <c r="D108" s="122"/>
    </row>
    <row r="109" spans="1:4" ht="22.7" customHeight="1">
      <c r="A109" s="37" t="s">
        <v>41</v>
      </c>
      <c r="B109" s="37" t="s">
        <v>43</v>
      </c>
      <c r="C109" s="37" t="s">
        <v>142</v>
      </c>
      <c r="D109" s="41">
        <v>67.489999999999995</v>
      </c>
    </row>
    <row r="110" spans="1:4" ht="22.7" customHeight="1">
      <c r="A110" s="37" t="s">
        <v>41</v>
      </c>
      <c r="B110" s="37" t="s">
        <v>41</v>
      </c>
      <c r="C110" s="37" t="s">
        <v>41</v>
      </c>
      <c r="D110" s="41" t="s">
        <v>143</v>
      </c>
    </row>
    <row r="111" spans="1:4" ht="22.7" customHeight="1">
      <c r="A111" s="122" t="s">
        <v>41</v>
      </c>
      <c r="B111" s="122"/>
      <c r="C111" s="122"/>
      <c r="D111" s="122"/>
    </row>
    <row r="112" spans="1:4" ht="22.7" customHeight="1">
      <c r="A112" s="122" t="s">
        <v>144</v>
      </c>
      <c r="B112" s="122"/>
      <c r="C112" s="122"/>
      <c r="D112" s="122"/>
    </row>
    <row r="113" spans="1:4" ht="22.7" customHeight="1">
      <c r="A113" s="37" t="s">
        <v>41</v>
      </c>
      <c r="B113" s="37" t="s">
        <v>43</v>
      </c>
      <c r="C113" s="37" t="s">
        <v>142</v>
      </c>
      <c r="D113" s="41">
        <v>63.95</v>
      </c>
    </row>
    <row r="114" spans="1:4" ht="22.7" customHeight="1">
      <c r="A114" s="37" t="s">
        <v>41</v>
      </c>
      <c r="B114" s="37" t="s">
        <v>41</v>
      </c>
      <c r="C114" s="37" t="s">
        <v>41</v>
      </c>
      <c r="D114" s="41" t="s">
        <v>145</v>
      </c>
    </row>
    <row r="115" spans="1:4" ht="22.7" customHeight="1">
      <c r="A115" s="122" t="s">
        <v>41</v>
      </c>
      <c r="B115" s="122"/>
      <c r="C115" s="122"/>
      <c r="D115" s="122"/>
    </row>
    <row r="116" spans="1:4" ht="22.7" customHeight="1">
      <c r="A116" s="122" t="s">
        <v>146</v>
      </c>
      <c r="B116" s="122"/>
      <c r="C116" s="122"/>
      <c r="D116" s="122"/>
    </row>
    <row r="117" spans="1:4" ht="22.7" customHeight="1">
      <c r="A117" s="37" t="s">
        <v>41</v>
      </c>
      <c r="B117" s="37" t="s">
        <v>43</v>
      </c>
      <c r="C117" s="37" t="s">
        <v>41</v>
      </c>
      <c r="D117" s="41">
        <v>14.32</v>
      </c>
    </row>
    <row r="118" spans="1:4" ht="22.7" customHeight="1">
      <c r="A118" s="37" t="s">
        <v>41</v>
      </c>
      <c r="B118" s="37" t="s">
        <v>41</v>
      </c>
      <c r="C118" s="37" t="s">
        <v>41</v>
      </c>
      <c r="D118" s="41" t="s">
        <v>147</v>
      </c>
    </row>
    <row r="119" spans="1:4" ht="22.7" customHeight="1">
      <c r="A119" s="122" t="s">
        <v>41</v>
      </c>
      <c r="B119" s="122"/>
      <c r="C119" s="122"/>
      <c r="D119" s="122"/>
    </row>
    <row r="120" spans="1:4" ht="22.7" customHeight="1">
      <c r="A120" s="122" t="s">
        <v>148</v>
      </c>
      <c r="B120" s="122"/>
      <c r="C120" s="122"/>
      <c r="D120" s="122"/>
    </row>
    <row r="121" spans="1:4" ht="22.7" customHeight="1">
      <c r="A121" s="37" t="s">
        <v>41</v>
      </c>
      <c r="B121" s="37" t="s">
        <v>43</v>
      </c>
      <c r="C121" s="37" t="s">
        <v>149</v>
      </c>
      <c r="D121" s="41">
        <v>22.71</v>
      </c>
    </row>
    <row r="122" spans="1:4" ht="22.7" customHeight="1">
      <c r="A122" s="37" t="s">
        <v>41</v>
      </c>
      <c r="B122" s="37" t="s">
        <v>41</v>
      </c>
      <c r="C122" s="37" t="s">
        <v>41</v>
      </c>
      <c r="D122" s="41" t="s">
        <v>150</v>
      </c>
    </row>
    <row r="123" spans="1:4" ht="22.7" customHeight="1">
      <c r="A123" s="122" t="s">
        <v>41</v>
      </c>
      <c r="B123" s="122"/>
      <c r="C123" s="122"/>
      <c r="D123" s="122"/>
    </row>
    <row r="124" spans="1:4" ht="22.7" customHeight="1">
      <c r="A124" s="122" t="s">
        <v>151</v>
      </c>
      <c r="B124" s="122"/>
      <c r="C124" s="122"/>
      <c r="D124" s="122"/>
    </row>
    <row r="125" spans="1:4" ht="22.7" customHeight="1">
      <c r="A125" s="38" t="s">
        <v>41</v>
      </c>
      <c r="B125" s="37" t="s">
        <v>43</v>
      </c>
      <c r="C125" s="37" t="s">
        <v>41</v>
      </c>
      <c r="D125" s="41">
        <v>6.52</v>
      </c>
    </row>
    <row r="126" spans="1:4" ht="22.7" customHeight="1">
      <c r="A126" s="40" t="s">
        <v>41</v>
      </c>
      <c r="B126" s="37" t="s">
        <v>43</v>
      </c>
      <c r="C126" s="37" t="s">
        <v>152</v>
      </c>
      <c r="D126" s="41">
        <v>22.79</v>
      </c>
    </row>
    <row r="127" spans="1:4" ht="22.7" customHeight="1">
      <c r="A127" s="37" t="s">
        <v>41</v>
      </c>
      <c r="B127" s="37" t="s">
        <v>41</v>
      </c>
      <c r="C127" s="37" t="s">
        <v>41</v>
      </c>
      <c r="D127" s="41" t="s">
        <v>153</v>
      </c>
    </row>
    <row r="128" spans="1:4" ht="22.7" customHeight="1">
      <c r="A128" s="122" t="s">
        <v>41</v>
      </c>
      <c r="B128" s="122"/>
      <c r="C128" s="122"/>
      <c r="D128" s="122"/>
    </row>
    <row r="129" spans="1:4" ht="22.7" customHeight="1">
      <c r="A129" s="122" t="s">
        <v>154</v>
      </c>
      <c r="B129" s="122"/>
      <c r="C129" s="122"/>
      <c r="D129" s="122"/>
    </row>
    <row r="130" spans="1:4" ht="22.7" customHeight="1">
      <c r="A130" s="37" t="s">
        <v>41</v>
      </c>
      <c r="B130" s="37" t="s">
        <v>43</v>
      </c>
      <c r="C130" s="37" t="s">
        <v>41</v>
      </c>
      <c r="D130" s="41">
        <v>7.25</v>
      </c>
    </row>
    <row r="131" spans="1:4" ht="22.7" customHeight="1">
      <c r="A131" s="37" t="s">
        <v>41</v>
      </c>
      <c r="B131" s="37" t="s">
        <v>41</v>
      </c>
      <c r="C131" s="37" t="s">
        <v>41</v>
      </c>
      <c r="D131" s="41" t="s">
        <v>155</v>
      </c>
    </row>
    <row r="132" spans="1:4" ht="22.7" customHeight="1">
      <c r="A132" s="122" t="s">
        <v>41</v>
      </c>
      <c r="B132" s="122"/>
      <c r="C132" s="122"/>
      <c r="D132" s="122"/>
    </row>
    <row r="133" spans="1:4" ht="22.7" customHeight="1">
      <c r="A133" s="122" t="s">
        <v>156</v>
      </c>
      <c r="B133" s="122"/>
      <c r="C133" s="122"/>
      <c r="D133" s="122"/>
    </row>
    <row r="134" spans="1:4" ht="22.7" customHeight="1">
      <c r="A134" s="37" t="s">
        <v>41</v>
      </c>
      <c r="B134" s="37" t="s">
        <v>43</v>
      </c>
      <c r="C134" s="37" t="s">
        <v>41</v>
      </c>
      <c r="D134" s="41">
        <v>8.06</v>
      </c>
    </row>
    <row r="135" spans="1:4" ht="22.7" customHeight="1">
      <c r="A135" s="37" t="s">
        <v>41</v>
      </c>
      <c r="B135" s="37" t="s">
        <v>41</v>
      </c>
      <c r="C135" s="37" t="s">
        <v>41</v>
      </c>
      <c r="D135" s="41" t="s">
        <v>157</v>
      </c>
    </row>
    <row r="136" spans="1:4" ht="22.7" customHeight="1">
      <c r="A136" s="122" t="s">
        <v>41</v>
      </c>
      <c r="B136" s="122"/>
      <c r="C136" s="122"/>
      <c r="D136" s="122"/>
    </row>
    <row r="137" spans="1:4" ht="22.7" customHeight="1">
      <c r="A137" s="122" t="s">
        <v>158</v>
      </c>
      <c r="B137" s="122"/>
      <c r="C137" s="122"/>
      <c r="D137" s="122"/>
    </row>
    <row r="138" spans="1:4" ht="22.7" customHeight="1">
      <c r="A138" s="37" t="s">
        <v>41</v>
      </c>
      <c r="B138" s="37" t="s">
        <v>43</v>
      </c>
      <c r="C138" s="37" t="s">
        <v>41</v>
      </c>
      <c r="D138" s="41">
        <v>5.99</v>
      </c>
    </row>
    <row r="139" spans="1:4" ht="22.7" customHeight="1">
      <c r="A139" s="37" t="s">
        <v>41</v>
      </c>
      <c r="B139" s="37" t="s">
        <v>41</v>
      </c>
      <c r="C139" s="37" t="s">
        <v>41</v>
      </c>
      <c r="D139" s="41" t="s">
        <v>159</v>
      </c>
    </row>
    <row r="140" spans="1:4" ht="22.7" customHeight="1">
      <c r="A140" s="37" t="s">
        <v>41</v>
      </c>
      <c r="B140" s="37" t="s">
        <v>41</v>
      </c>
      <c r="C140" s="37" t="s">
        <v>41</v>
      </c>
      <c r="D140" s="41" t="s">
        <v>160</v>
      </c>
    </row>
  </sheetData>
  <mergeCells count="35">
    <mergeCell ref="A129:D129"/>
    <mergeCell ref="A132:D132"/>
    <mergeCell ref="A133:D133"/>
    <mergeCell ref="A136:D136"/>
    <mergeCell ref="A137:D137"/>
    <mergeCell ref="A128:D128"/>
    <mergeCell ref="A91:D91"/>
    <mergeCell ref="A107:D107"/>
    <mergeCell ref="A108:D108"/>
    <mergeCell ref="A111:D111"/>
    <mergeCell ref="A112:D112"/>
    <mergeCell ref="A115:D115"/>
    <mergeCell ref="A116:D116"/>
    <mergeCell ref="A119:D119"/>
    <mergeCell ref="A120:D120"/>
    <mergeCell ref="A123:D123"/>
    <mergeCell ref="A124:D124"/>
    <mergeCell ref="A90:D90"/>
    <mergeCell ref="A23:D23"/>
    <mergeCell ref="A26:D26"/>
    <mergeCell ref="A27:D27"/>
    <mergeCell ref="A30:D30"/>
    <mergeCell ref="A31:D31"/>
    <mergeCell ref="A48:D48"/>
    <mergeCell ref="A49:D49"/>
    <mergeCell ref="A60:D60"/>
    <mergeCell ref="A61:D61"/>
    <mergeCell ref="A74:D74"/>
    <mergeCell ref="A75:D75"/>
    <mergeCell ref="A22:D22"/>
    <mergeCell ref="A1:D1"/>
    <mergeCell ref="A3:D3"/>
    <mergeCell ref="A4:D4"/>
    <mergeCell ref="A18:D18"/>
    <mergeCell ref="A19:D19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Wohnflächen</vt:lpstr>
      <vt:lpstr>Nutzflächen</vt:lpstr>
      <vt:lpstr>Stellplätze PKW</vt:lpstr>
      <vt:lpstr>Stellplätze Fahrräder</vt:lpstr>
      <vt:lpstr>Export Archicad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Schnetger</dc:creator>
  <cp:lastModifiedBy>Szabolcs Veress | dreibund architekten</cp:lastModifiedBy>
  <cp:lastPrinted>2023-02-27T11:21:43Z</cp:lastPrinted>
  <dcterms:created xsi:type="dcterms:W3CDTF">2021-06-24T08:33:22Z</dcterms:created>
  <dcterms:modified xsi:type="dcterms:W3CDTF">2023-02-27T12:55:23Z</dcterms:modified>
</cp:coreProperties>
</file>