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<sst xmlns="http://schemas.openxmlformats.org/spreadsheetml/2006/main" count="49" uniqueCount="44">
  <si>
    <t>Liczba producentów</t>
  </si>
  <si>
    <t>Stopnie swobody A</t>
  </si>
  <si>
    <t>Liczba rodzajów</t>
  </si>
  <si>
    <t>Stopnie swobody B</t>
  </si>
  <si>
    <t>Stopnie swobody E</t>
  </si>
  <si>
    <t>Wartości pomocnicze</t>
  </si>
  <si>
    <t>Czynnik</t>
  </si>
  <si>
    <t>Zimowe</t>
  </si>
  <si>
    <t>Letnie</t>
  </si>
  <si>
    <t>Uniwersalne</t>
  </si>
  <si>
    <t>Średnia dla producentów</t>
  </si>
  <si>
    <t>Wariancja dla producenta</t>
  </si>
  <si>
    <t>Kwadraty różnic dla SSE</t>
  </si>
  <si>
    <t>Kwadraty różnic dla SST</t>
  </si>
  <si>
    <t>A</t>
  </si>
  <si>
    <t>B</t>
  </si>
  <si>
    <t>C</t>
  </si>
  <si>
    <t>D</t>
  </si>
  <si>
    <t>E</t>
  </si>
  <si>
    <t>Średnia</t>
  </si>
  <si>
    <t>A - średnia wytrzymałość opony jest niezależna od producenta</t>
  </si>
  <si>
    <t>B - różne rodzaje opon mają różną wytrzymałość</t>
  </si>
  <si>
    <t>Średnia dla rodzaju</t>
  </si>
  <si>
    <t>Wariancja dla rodzaju</t>
  </si>
  <si>
    <t>Zmienność międzygrupowa czynnika A</t>
  </si>
  <si>
    <t>SSA</t>
  </si>
  <si>
    <t>MSA</t>
  </si>
  <si>
    <t>Zmienność międzygrupowa czynnika B</t>
  </si>
  <si>
    <t>SSB</t>
  </si>
  <si>
    <t>MSB</t>
  </si>
  <si>
    <t>Błąd</t>
  </si>
  <si>
    <t>SSE</t>
  </si>
  <si>
    <t>MSE</t>
  </si>
  <si>
    <t>Zmienność globalna</t>
  </si>
  <si>
    <t>SST</t>
  </si>
  <si>
    <t>F statistic dla A</t>
  </si>
  <si>
    <t>F statistic dla B</t>
  </si>
  <si>
    <t>Poziom istotności alfa</t>
  </si>
  <si>
    <t>Wartość krytyczna dla A</t>
  </si>
  <si>
    <t>Lewostronna</t>
  </si>
  <si>
    <t>Prawostronna</t>
  </si>
  <si>
    <t>Wartość krytyczna dla B</t>
  </si>
  <si>
    <t>Wnioski</t>
  </si>
  <si>
    <t>Odrzucamy hipotezę zerową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</si>
</sst>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6" fillId="0" fontId="1" numFmtId="0" xfId="0" applyBorder="1" applyFont="1"/>
    <xf borderId="1" fillId="5" fontId="1" numFmtId="0" xfId="0" applyBorder="1" applyFont="1"/>
    <xf borderId="5" fillId="2" fontId="1" numFmtId="0" xfId="0" applyBorder="1" applyFont="1"/>
    <xf borderId="0" fillId="3" fontId="1" numFmtId="0" xfId="0" applyFont="1"/>
    <xf borderId="0" fillId="4" fontId="1" numFmtId="0" xfId="0" applyFont="1"/>
    <xf borderId="0" fillId="2" fontId="1" numFmtId="0" xfId="0" applyFont="1"/>
    <xf borderId="6" fillId="4" fontId="1" numFmtId="0" xfId="0" applyBorder="1" applyFont="1"/>
    <xf borderId="7" fillId="2" fontId="1" numFmtId="0" xfId="0" applyBorder="1" applyFont="1"/>
    <xf borderId="8" fillId="3" fontId="1" numFmtId="0" xfId="0" applyBorder="1" applyFont="1"/>
    <xf borderId="8" fillId="4" fontId="1" numFmtId="0" xfId="0" applyBorder="1" applyFont="1"/>
    <xf borderId="8" fillId="0" fontId="1" numFmtId="0" xfId="0" applyBorder="1" applyFont="1"/>
    <xf borderId="8" fillId="2" fontId="1" numFmtId="0" xfId="0" applyBorder="1" applyFont="1"/>
    <xf borderId="9" fillId="4" fontId="1" numFmtId="0" xfId="0" applyBorder="1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7" fontId="2" numFmtId="0" xfId="0" applyAlignment="1" applyFill="1" applyFont="1">
      <alignment readingOrder="0"/>
    </xf>
    <xf borderId="0" fillId="7" fontId="1" numFmtId="0" xfId="0" applyFont="1"/>
    <xf borderId="0" fillId="8" fontId="2" numFmtId="0" xfId="0" applyAlignment="1" applyFill="1" applyFont="1">
      <alignment readingOrder="0"/>
    </xf>
    <xf borderId="0" fillId="8" fontId="1" numFmtId="0" xfId="0" applyFont="1"/>
    <xf borderId="1" fillId="9" fontId="2" numFmtId="0" xfId="0" applyAlignment="1" applyBorder="1" applyFill="1" applyFont="1">
      <alignment readingOrder="0"/>
    </xf>
    <xf borderId="1" fillId="9" fontId="1" numFmtId="0" xfId="0" applyBorder="1" applyFont="1"/>
    <xf borderId="1" fillId="10" fontId="2" numFmtId="0" xfId="0" applyAlignment="1" applyBorder="1" applyFill="1" applyFont="1">
      <alignment readingOrder="0"/>
    </xf>
    <xf borderId="1" fillId="10" fontId="1" numFmtId="0" xfId="0" applyBorder="1" applyFont="1"/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1" numFmtId="0" xfId="0" applyBorder="1" applyFont="1"/>
    <xf borderId="4" fillId="9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9" fillId="0" fontId="1" numFmtId="0" xfId="0" applyBorder="1" applyFont="1"/>
    <xf borderId="0" fillId="6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11" fontId="3" numFmtId="0" xfId="0" applyAlignment="1" applyFill="1" applyFont="1">
      <alignment readingOrder="0"/>
    </xf>
    <xf borderId="0" fillId="11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10600" cy="828675"/>
    <xdr:pic>
      <xdr:nvPicPr>
        <xdr:cNvPr id="0" name="image3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11</xdr:row>
      <xdr:rowOff>114300</xdr:rowOff>
    </xdr:from>
    <xdr:ext cx="9220200" cy="1228725"/>
    <xdr:pic>
      <xdr:nvPicPr>
        <xdr:cNvPr id="0" name="image2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0</xdr:row>
      <xdr:rowOff>47625</xdr:rowOff>
    </xdr:from>
    <xdr:ext cx="8258175" cy="1085850"/>
    <xdr:pic>
      <xdr:nvPicPr>
        <xdr:cNvPr id="0" name="image1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6" max="6" width="21.71"/>
    <col customWidth="1" min="7" max="7" width="12.57"/>
    <col customWidth="1" min="10" max="10" width="17.71"/>
    <col customWidth="1" min="11" max="11" width="12.86"/>
    <col customWidth="1" min="13" max="13" width="17.43"/>
  </cols>
  <sheetData>
    <row r="2">
      <c r="J2" s="1" t="s">
        <v>0</v>
      </c>
      <c r="K2" s="2">
        <f>ROWS(A7:A11)</f>
        <v>5</v>
      </c>
      <c r="M2" s="3" t="s">
        <v>1</v>
      </c>
      <c r="N2" s="4">
        <f t="shared" ref="N2:N3" si="1">K2-1</f>
        <v>4</v>
      </c>
    </row>
    <row r="3">
      <c r="J3" s="1" t="s">
        <v>2</v>
      </c>
      <c r="K3" s="2">
        <f>COLUMNS(B6:D6)</f>
        <v>3</v>
      </c>
      <c r="M3" s="3" t="s">
        <v>3</v>
      </c>
      <c r="N3" s="4">
        <f t="shared" si="1"/>
        <v>2</v>
      </c>
    </row>
    <row r="4">
      <c r="M4" s="3" t="s">
        <v>4</v>
      </c>
      <c r="N4" s="4">
        <f>N2 * N3</f>
        <v>8</v>
      </c>
    </row>
    <row r="5">
      <c r="I5" s="5" t="s">
        <v>5</v>
      </c>
      <c r="J5" s="6"/>
      <c r="K5" s="6"/>
      <c r="L5" s="6"/>
      <c r="M5" s="6"/>
      <c r="N5" s="6"/>
      <c r="O5" s="7"/>
    </row>
    <row r="6">
      <c r="A6" s="1" t="s">
        <v>6</v>
      </c>
      <c r="B6" s="8" t="s">
        <v>7</v>
      </c>
      <c r="C6" s="9" t="s">
        <v>8</v>
      </c>
      <c r="D6" s="10" t="s">
        <v>9</v>
      </c>
      <c r="F6" s="11" t="s">
        <v>10</v>
      </c>
      <c r="G6" s="12" t="s">
        <v>11</v>
      </c>
      <c r="I6" s="13" t="s">
        <v>12</v>
      </c>
      <c r="M6" s="3" t="s">
        <v>13</v>
      </c>
      <c r="O6" s="14"/>
    </row>
    <row r="7">
      <c r="A7" s="1" t="s">
        <v>14</v>
      </c>
      <c r="B7" s="8">
        <v>250.0</v>
      </c>
      <c r="C7" s="9">
        <v>255.0</v>
      </c>
      <c r="D7" s="10">
        <v>261.0</v>
      </c>
      <c r="F7" s="2">
        <f t="shared" ref="F7:F11" si="4">AVERAGE(B7:D7)</f>
        <v>255.3333333</v>
      </c>
      <c r="G7" s="15">
        <f t="shared" ref="G7:G11" si="5">(F7-$B$13)^2</f>
        <v>0.01777777778</v>
      </c>
      <c r="I7" s="16">
        <f t="shared" ref="I7:K7" si="2">(B7 - B$14 -$F7 +$B$13)^2 </f>
        <v>0.01777777778</v>
      </c>
      <c r="J7" s="17">
        <f t="shared" si="2"/>
        <v>0.5377777778</v>
      </c>
      <c r="K7" s="18">
        <f t="shared" si="2"/>
        <v>0.7511111111</v>
      </c>
      <c r="M7" s="19">
        <f t="shared" ref="M7:O7" si="3">(B7 - $B$13)^2</f>
        <v>29.88444444</v>
      </c>
      <c r="N7" s="17">
        <f t="shared" si="3"/>
        <v>0.2177777778</v>
      </c>
      <c r="O7" s="20">
        <f t="shared" si="3"/>
        <v>30.61777778</v>
      </c>
    </row>
    <row r="8">
      <c r="A8" s="1" t="s">
        <v>15</v>
      </c>
      <c r="B8" s="8">
        <v>255.0</v>
      </c>
      <c r="C8" s="9">
        <v>250.0</v>
      </c>
      <c r="D8" s="10">
        <v>260.0</v>
      </c>
      <c r="F8" s="2">
        <f t="shared" si="4"/>
        <v>255</v>
      </c>
      <c r="G8" s="15">
        <f t="shared" si="5"/>
        <v>0.2177777778</v>
      </c>
      <c r="I8" s="16">
        <f t="shared" ref="I8:K8" si="6">(B8 - B$14 -$F8 +$B$13)^2 </f>
        <v>29.88444444</v>
      </c>
      <c r="J8" s="17">
        <f t="shared" si="6"/>
        <v>15.47111111</v>
      </c>
      <c r="K8" s="18">
        <f t="shared" si="6"/>
        <v>2.351111111</v>
      </c>
      <c r="M8" s="19">
        <f t="shared" ref="M8:O8" si="7">(B8 - $B$13)^2</f>
        <v>0.2177777778</v>
      </c>
      <c r="N8" s="17">
        <f t="shared" si="7"/>
        <v>29.88444444</v>
      </c>
      <c r="O8" s="20">
        <f t="shared" si="7"/>
        <v>20.55111111</v>
      </c>
    </row>
    <row r="9">
      <c r="A9" s="1" t="s">
        <v>16</v>
      </c>
      <c r="B9" s="8">
        <v>245.0</v>
      </c>
      <c r="C9" s="9">
        <v>257.0</v>
      </c>
      <c r="D9" s="10">
        <v>268.0</v>
      </c>
      <c r="F9" s="2">
        <f t="shared" si="4"/>
        <v>256.6666667</v>
      </c>
      <c r="G9" s="15">
        <f t="shared" si="5"/>
        <v>1.44</v>
      </c>
      <c r="I9" s="16">
        <f t="shared" ref="I9:K9" si="8">(B9 - B$14 -$F9 +$B$13)^2 </f>
        <v>38.44</v>
      </c>
      <c r="J9" s="17">
        <f t="shared" si="8"/>
        <v>1.96</v>
      </c>
      <c r="K9" s="18">
        <f t="shared" si="8"/>
        <v>23.04</v>
      </c>
      <c r="M9" s="19">
        <f t="shared" ref="M9:O9" si="9">(B9 - $B$13)^2</f>
        <v>109.5511111</v>
      </c>
      <c r="N9" s="17">
        <f t="shared" si="9"/>
        <v>2.351111111</v>
      </c>
      <c r="O9" s="20">
        <f t="shared" si="9"/>
        <v>157.0844444</v>
      </c>
    </row>
    <row r="10">
      <c r="A10" s="1" t="s">
        <v>17</v>
      </c>
      <c r="B10" s="8">
        <v>250.0</v>
      </c>
      <c r="C10" s="9">
        <v>255.0</v>
      </c>
      <c r="D10" s="10">
        <v>259.0</v>
      </c>
      <c r="F10" s="2">
        <f t="shared" si="4"/>
        <v>254.6666667</v>
      </c>
      <c r="G10" s="15">
        <f t="shared" si="5"/>
        <v>0.64</v>
      </c>
      <c r="I10" s="16">
        <f t="shared" ref="I10:K10" si="10">(B10 - B$14 -$F10 +$B$13)^2 </f>
        <v>0.64</v>
      </c>
      <c r="J10" s="17">
        <f t="shared" si="10"/>
        <v>1.96</v>
      </c>
      <c r="K10" s="18">
        <f t="shared" si="10"/>
        <v>4.84</v>
      </c>
      <c r="M10" s="19">
        <f t="shared" ref="M10:O10" si="11">(B10 - $B$13)^2</f>
        <v>29.88444444</v>
      </c>
      <c r="N10" s="17">
        <f t="shared" si="11"/>
        <v>0.2177777778</v>
      </c>
      <c r="O10" s="20">
        <f t="shared" si="11"/>
        <v>12.48444444</v>
      </c>
    </row>
    <row r="11">
      <c r="A11" s="1" t="s">
        <v>18</v>
      </c>
      <c r="B11" s="8">
        <v>250.0</v>
      </c>
      <c r="C11" s="9">
        <v>255.0</v>
      </c>
      <c r="D11" s="10">
        <v>262.0</v>
      </c>
      <c r="F11" s="2">
        <f t="shared" si="4"/>
        <v>255.6666667</v>
      </c>
      <c r="G11" s="15">
        <f t="shared" si="5"/>
        <v>0.04</v>
      </c>
      <c r="I11" s="21">
        <f t="shared" ref="I11:K11" si="12">(B11 - B$14 -$F11 +$B$13)^2 </f>
        <v>0.04</v>
      </c>
      <c r="J11" s="22">
        <f t="shared" si="12"/>
        <v>0.16</v>
      </c>
      <c r="K11" s="23">
        <f t="shared" si="12"/>
        <v>0.04</v>
      </c>
      <c r="L11" s="24"/>
      <c r="M11" s="25">
        <f t="shared" ref="M11:O11" si="13">(B11 - $B$13)^2</f>
        <v>29.88444444</v>
      </c>
      <c r="N11" s="22">
        <f t="shared" si="13"/>
        <v>0.2177777778</v>
      </c>
      <c r="O11" s="26">
        <f t="shared" si="13"/>
        <v>42.68444444</v>
      </c>
    </row>
    <row r="13">
      <c r="A13" s="27" t="s">
        <v>19</v>
      </c>
      <c r="B13" s="28">
        <f>AVERAGE(B7:D11)</f>
        <v>255.4666667</v>
      </c>
      <c r="F13" s="29" t="s">
        <v>20</v>
      </c>
      <c r="G13" s="30"/>
      <c r="H13" s="30"/>
      <c r="I13" s="30"/>
      <c r="J13" s="29" t="s">
        <v>21</v>
      </c>
      <c r="K13" s="30"/>
      <c r="L13" s="30"/>
    </row>
    <row r="14">
      <c r="A14" s="31" t="s">
        <v>22</v>
      </c>
      <c r="B14" s="32">
        <f t="shared" ref="B14:D14" si="14">AVERAGE(B7:B11)</f>
        <v>250</v>
      </c>
      <c r="C14" s="32">
        <f t="shared" si="14"/>
        <v>254.4</v>
      </c>
      <c r="D14" s="32">
        <f t="shared" si="14"/>
        <v>262</v>
      </c>
    </row>
    <row r="15">
      <c r="A15" s="33" t="s">
        <v>23</v>
      </c>
      <c r="B15" s="34">
        <f t="shared" ref="B15:D15" si="15">(B14 - $B$13)^2</f>
        <v>29.88444444</v>
      </c>
      <c r="C15" s="34">
        <f t="shared" si="15"/>
        <v>1.137777778</v>
      </c>
      <c r="D15" s="34">
        <f t="shared" si="15"/>
        <v>42.68444444</v>
      </c>
      <c r="F15" s="11" t="s">
        <v>24</v>
      </c>
      <c r="G15" s="2"/>
      <c r="H15" s="35" t="s">
        <v>25</v>
      </c>
      <c r="I15" s="36">
        <f>SUM(G7:G11)*K3</f>
        <v>7.066666667</v>
      </c>
      <c r="K15" s="37" t="s">
        <v>26</v>
      </c>
      <c r="L15" s="38">
        <f t="shared" ref="L15:L17" si="16">I15 / N2</f>
        <v>1.766666667</v>
      </c>
    </row>
    <row r="16">
      <c r="F16" s="39" t="s">
        <v>27</v>
      </c>
      <c r="G16" s="40"/>
      <c r="H16" s="35" t="s">
        <v>28</v>
      </c>
      <c r="I16" s="36">
        <f>SUM(B15:D15) * K2</f>
        <v>368.5333333</v>
      </c>
      <c r="K16" s="37" t="s">
        <v>29</v>
      </c>
      <c r="L16" s="38">
        <f t="shared" si="16"/>
        <v>184.2666667</v>
      </c>
    </row>
    <row r="17">
      <c r="F17" s="41" t="s">
        <v>30</v>
      </c>
      <c r="G17" s="42"/>
      <c r="H17" s="43" t="s">
        <v>31</v>
      </c>
      <c r="I17" s="36">
        <f> SUM(I7:K11)</f>
        <v>120.1333333</v>
      </c>
      <c r="K17" s="37" t="s">
        <v>32</v>
      </c>
      <c r="L17" s="38">
        <f t="shared" si="16"/>
        <v>15.01666667</v>
      </c>
    </row>
    <row r="18">
      <c r="F18" s="44" t="s">
        <v>33</v>
      </c>
      <c r="G18" s="45"/>
      <c r="H18" s="43" t="s">
        <v>34</v>
      </c>
      <c r="I18" s="36">
        <f>SUM(M7:O11)</f>
        <v>495.7333333</v>
      </c>
    </row>
    <row r="21">
      <c r="F21" s="46" t="s">
        <v>35</v>
      </c>
      <c r="G21" s="28">
        <f>L15 / L17</f>
        <v>0.1176470588</v>
      </c>
    </row>
    <row r="22">
      <c r="F22" s="46" t="s">
        <v>36</v>
      </c>
      <c r="G22" s="28">
        <f> L16 / L17</f>
        <v>12.27081021</v>
      </c>
    </row>
    <row r="24">
      <c r="F24" s="47" t="s">
        <v>37</v>
      </c>
      <c r="G24" s="47">
        <v>0.1</v>
      </c>
      <c r="H24" s="48"/>
    </row>
    <row r="25">
      <c r="F25" s="47" t="s">
        <v>38</v>
      </c>
      <c r="G25" s="47" t="s">
        <v>39</v>
      </c>
      <c r="H25" s="18">
        <f>_xlfn.F.INV(G24, N2, N4)</f>
        <v>0.2528483401</v>
      </c>
    </row>
    <row r="26">
      <c r="F26" s="48"/>
      <c r="G26" s="47" t="s">
        <v>40</v>
      </c>
      <c r="H26" s="18">
        <f>_xlfn.F.INV.RT(G24, N2,N4)</f>
        <v>2.806425706</v>
      </c>
    </row>
    <row r="27">
      <c r="F27" s="47" t="s">
        <v>41</v>
      </c>
      <c r="G27" s="47" t="s">
        <v>39</v>
      </c>
      <c r="H27" s="18">
        <f>_xlfn.F.INV(G24,N3,N4)</f>
        <v>0.1067603843</v>
      </c>
    </row>
    <row r="28">
      <c r="F28" s="48"/>
      <c r="G28" s="47" t="s">
        <v>40</v>
      </c>
      <c r="H28" s="18">
        <f>FINV(G24,N3,N4)</f>
        <v>3.11311764</v>
      </c>
    </row>
    <row r="30">
      <c r="F30" s="49" t="s">
        <v>42</v>
      </c>
      <c r="G30" s="50"/>
      <c r="H30" s="50"/>
    </row>
    <row r="31">
      <c r="F31" s="49" t="s">
        <v>14</v>
      </c>
      <c r="G31" s="49" t="s">
        <v>43</v>
      </c>
      <c r="H31" s="50"/>
    </row>
    <row r="32">
      <c r="F32" s="49" t="s">
        <v>15</v>
      </c>
      <c r="G32" s="49" t="s">
        <v>43</v>
      </c>
      <c r="H32" s="50"/>
    </row>
  </sheetData>
  <drawing r:id="rId1"/>
</worksheet>
</file>