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Desktop\PUEIE projekty\Dalmierz\dalmierz\"/>
    </mc:Choice>
  </mc:AlternateContent>
  <xr:revisionPtr revIDLastSave="0" documentId="13_ncr:1_{4947D338-6038-41EA-8F19-F9DA3F02C365}" xr6:coauthVersionLast="47" xr6:coauthVersionMax="47" xr10:uidLastSave="{00000000-0000-0000-0000-000000000000}"/>
  <bookViews>
    <workbookView xWindow="11424" yWindow="0" windowWidth="11712" windowHeight="12336" xr2:uid="{7AEBAEE9-33A7-4935-AA27-05A58B5FAE94}"/>
  </bookViews>
  <sheets>
    <sheet name="dalmierz" sheetId="1" r:id="rId1"/>
  </sheets>
  <calcPr calcId="191029"/>
</workbook>
</file>

<file path=xl/calcChain.xml><?xml version="1.0" encoding="utf-8"?>
<calcChain xmlns="http://schemas.openxmlformats.org/spreadsheetml/2006/main">
  <c r="N34" i="1" l="1"/>
  <c r="L34" i="1"/>
  <c r="J34" i="1"/>
  <c r="N32" i="1"/>
  <c r="L32" i="1"/>
  <c r="J32" i="1"/>
  <c r="J29" i="1"/>
  <c r="M29" i="1"/>
  <c r="K29" i="1"/>
  <c r="I29" i="1"/>
  <c r="N29" i="1"/>
  <c r="L29" i="1"/>
  <c r="M23" i="1"/>
  <c r="I20" i="1"/>
  <c r="J20" i="1" s="1"/>
  <c r="N26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5" i="1"/>
  <c r="N5" i="1"/>
  <c r="N6" i="1"/>
  <c r="N7" i="1"/>
  <c r="N8" i="1"/>
  <c r="N9" i="1"/>
  <c r="N3" i="1"/>
  <c r="N4" i="1"/>
  <c r="N2" i="1"/>
  <c r="J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1" i="1"/>
  <c r="J22" i="1"/>
  <c r="J23" i="1"/>
  <c r="J25" i="1"/>
  <c r="J2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5" i="1"/>
  <c r="L26" i="1"/>
  <c r="L6" i="1"/>
  <c r="L7" i="1"/>
  <c r="L5" i="1"/>
  <c r="L4" i="1"/>
  <c r="L3" i="1"/>
  <c r="L2" i="1"/>
</calcChain>
</file>

<file path=xl/sharedStrings.xml><?xml version="1.0" encoding="utf-8"?>
<sst xmlns="http://schemas.openxmlformats.org/spreadsheetml/2006/main" count="193" uniqueCount="130">
  <si>
    <t>Ref</t>
  </si>
  <si>
    <t>Qnty</t>
  </si>
  <si>
    <t>Value</t>
  </si>
  <si>
    <t>Cmp name</t>
  </si>
  <si>
    <t>Footprint</t>
  </si>
  <si>
    <t>Description</t>
  </si>
  <si>
    <t>Vendor</t>
  </si>
  <si>
    <t>B1</t>
  </si>
  <si>
    <t>~</t>
  </si>
  <si>
    <t>BLE_HM-BT4502</t>
  </si>
  <si>
    <t>BLE_HM-BT4502:BLE_HM-BT5402</t>
  </si>
  <si>
    <t>BT1</t>
  </si>
  <si>
    <t>BK-18650-PC2</t>
  </si>
  <si>
    <t>BK-18650-PC2:BAT_BK-18650-PC2</t>
  </si>
  <si>
    <t>C1, C2</t>
  </si>
  <si>
    <t>47u</t>
  </si>
  <si>
    <t>C</t>
  </si>
  <si>
    <t>Capacitor_SMD:C_0603_1608Metric</t>
  </si>
  <si>
    <t>Unpolarized capacitor</t>
  </si>
  <si>
    <t>C3, C4, C5, C6, C7, C8, C9, C10, C11, C15</t>
  </si>
  <si>
    <t>100n</t>
  </si>
  <si>
    <t>C12, C13, C14, C18, C21, C22</t>
  </si>
  <si>
    <t>2.2u</t>
  </si>
  <si>
    <t>C16, C17</t>
  </si>
  <si>
    <t>15p</t>
  </si>
  <si>
    <t>C19, C20</t>
  </si>
  <si>
    <t>1u</t>
  </si>
  <si>
    <t>D1, D3</t>
  </si>
  <si>
    <t>MBR120VLSFT1G</t>
  </si>
  <si>
    <t>MBR120VLSFT1G:DIOM3616X98N</t>
  </si>
  <si>
    <t>J1</t>
  </si>
  <si>
    <t>USB_B_Micro</t>
  </si>
  <si>
    <t>Connector_USB:USB_Micro-B_Amphenol_10103594-0001LF_Horizontal</t>
  </si>
  <si>
    <t>USB Micro Type B connector</t>
  </si>
  <si>
    <t>J2</t>
  </si>
  <si>
    <t>B4B-ZR_LF__SN_TF LUNA</t>
  </si>
  <si>
    <t>B4B-ZR_LF__SN_</t>
  </si>
  <si>
    <t>B4B-ZR_LF__SN_:JST_B4B-ZR_LF__SN_</t>
  </si>
  <si>
    <t>J3</t>
  </si>
  <si>
    <t>B4B-ZR_LF__SN_LCD I2C</t>
  </si>
  <si>
    <t>J7</t>
  </si>
  <si>
    <t>B4B-ZR_LF__SN_URM13</t>
  </si>
  <si>
    <t>L1</t>
  </si>
  <si>
    <t>L</t>
  </si>
  <si>
    <t>Inductor_SMD:L_0603_1608Metric</t>
  </si>
  <si>
    <t>Inductor</t>
  </si>
  <si>
    <t>R2, R3</t>
  </si>
  <si>
    <t>10k</t>
  </si>
  <si>
    <t>R</t>
  </si>
  <si>
    <t>Resistor_SMD:R_0603_1608Metric</t>
  </si>
  <si>
    <t>Resistor</t>
  </si>
  <si>
    <t>R7</t>
  </si>
  <si>
    <t>200R</t>
  </si>
  <si>
    <t>R9</t>
  </si>
  <si>
    <t>1R</t>
  </si>
  <si>
    <t>R11, R14</t>
  </si>
  <si>
    <t>1k</t>
  </si>
  <si>
    <t>R12, R13</t>
  </si>
  <si>
    <t>27R</t>
  </si>
  <si>
    <t>SW1, SW2, SW3, SW4, SW5, SW6, SW7</t>
  </si>
  <si>
    <t>1-1825910-4</t>
  </si>
  <si>
    <t>1-1825910-4:TE_1-1825910-4</t>
  </si>
  <si>
    <t>U1</t>
  </si>
  <si>
    <t>RP2040</t>
  </si>
  <si>
    <t>Package_DFN_QFN:QFN-56-1EP_7x7mm_P0.4mm_EP3.2x3.2mm</t>
  </si>
  <si>
    <t>A microcontroller by Raspberry Pi</t>
  </si>
  <si>
    <t>U2</t>
  </si>
  <si>
    <t>RT6150B-33GQW</t>
  </si>
  <si>
    <t>RT6150B-33GQW:SON50P250X250X80-11N</t>
  </si>
  <si>
    <t>U4</t>
  </si>
  <si>
    <t>W25Q32JVSS</t>
  </si>
  <si>
    <t>Package_SO:SOIC-8_5.23x5.23mm_P1.27mm</t>
  </si>
  <si>
    <t>32Mb Serial Flash Memory, Standard/Dual/Quad SPI, SOIC-8</t>
  </si>
  <si>
    <t>U5</t>
  </si>
  <si>
    <t>LC709203FQH-04TWG</t>
  </si>
  <si>
    <t>LC709203FQH-04TWG:DFN300X400X80-8N</t>
  </si>
  <si>
    <t>U6</t>
  </si>
  <si>
    <t>LM2775DSG</t>
  </si>
  <si>
    <t>Package_SON:WSON-8-1EP_2x2mm_P0.5mm_EP0.9x1.6mm</t>
  </si>
  <si>
    <t>5V charge pump, 200mA, WSON-8</t>
  </si>
  <si>
    <t>Y1</t>
  </si>
  <si>
    <t>CSTNE12M0GH5L000R0</t>
  </si>
  <si>
    <t>CSTNE12M0GH5L000R0:OSC_CSTNE12M0GH5L000R0</t>
  </si>
  <si>
    <t>Botland</t>
  </si>
  <si>
    <t>LP</t>
  </si>
  <si>
    <t>Link</t>
  </si>
  <si>
    <t>https://botland.com.pl/moduly-bluetooth/16331-modul-bluetooth-ble-hm-bt4502-seeedstudio-113990814-5904422344399.html</t>
  </si>
  <si>
    <t>https://www.mouser.pl/ProductDetail/KYOCERA-AVX/CM105X6S476M04AT?qs=sGAEpiMZZMsh%252B1woXyUXjzCAKOm63x3oWb02Ov%252B%252BrbM%3D</t>
  </si>
  <si>
    <t>Mauser</t>
  </si>
  <si>
    <t>https://www.mouser.pl/ProductDetail/KYOCERA-AVX/KAM15AR71C104KM?qs=Jm2GQyTW%2FbjvjfiJhcHTCg%3D%3D</t>
  </si>
  <si>
    <t>https://www.mouser.pl/ProductDetail/KYOCERA-AVX/KGM15BR50J225KT?qs=Jm2GQyTW%2FbgTJAmtR1rY5w%3D%3D</t>
  </si>
  <si>
    <t>https://www.mouser.pl/ProductDetail/KEMET/C0603C150G5GACTU?qs=xO5cdAvg3Wes5CtyODRStw%3D%3D</t>
  </si>
  <si>
    <t>https://www.mouser.pl/ProductDetail/KYOCERA-AVX/KGM15BR51C105KT?qs=Jm2GQyTW%2FbgtlCbb%252BtcjBA%3D%3D</t>
  </si>
  <si>
    <t>https://www.mouser.pl/ProductDetail/onsemi/MBR120VLSFT1G?qs=3JMERSakebpX%252BkItPpFCkg%3D%3D</t>
  </si>
  <si>
    <t>https://www.tme.eu/pl/details/b4b-zr/zlacza-sygnalowe-raster-1-50mm/jst/b4b-zr-lf-sn/</t>
  </si>
  <si>
    <t>https://www.mouser.pl/ProductDetail/Wurth-Elektronik/74479652?qs=1Kr7Jg1SGW%252BgxPAY6oo8ag%3D%3D</t>
  </si>
  <si>
    <t>https://www.mouser.pl/ProductDetail/Vishay-Dale/CRCW060310K0FKEI?qs=sGAEpiMZZMvdGkrng054t8tsKUCh5%2FbYoR58PzIQdJA%3D</t>
  </si>
  <si>
    <t>https://www.mouser.pl/ProductDetail/Panasonic/ERA-3AEB201V?qs=sGAEpiMZZMvdGkrng054typfXHMoP4iIVkMIht0bng0%3D</t>
  </si>
  <si>
    <t>https://www.mouser.pl/ProductDetail/Vishay-MCB-Industrie/MCT0603MC1008FP500?qs=sGAEpiMZZMvdGkrng054t7z4BkURc4LzaXSPSSu7LlVvxlFEFzBF%2FA%3D%3D</t>
  </si>
  <si>
    <t>https://www.mouser.pl/ProductDetail/Panasonic/ERA-3AED102V?qs=sGAEpiMZZMvdGkrng054t%252Bl8%252B9D8YbFNi8T%252BXSNeMWs%3D</t>
  </si>
  <si>
    <t>https://www.mouser.pl/ProductDetail/ROHM-Semiconductor/ESR03EZPF27R0?qs=sGAEpiMZZMvdGkrng054t621aZ%2Fa1rARHqkiwMHYb6ijbgkTnCpbzQ%3D%3D</t>
  </si>
  <si>
    <t>https://www.tme.eu/pl/details/1-1825910-4/mikroprzelaczniki-tact/te-connectivity/</t>
  </si>
  <si>
    <t>Switch</t>
  </si>
  <si>
    <t>https://www.tme.eu/pl/details/sc0914-7/raspberry-pi-embedded/raspberry-pi/ic-rp2040-rp2b2-t-r-500-7-reel/</t>
  </si>
  <si>
    <t>https://www.mouser.pl/ProductDetail/Richtek/RT6150B-33GQW?qs=amGC7iS6iy8r3kS79wnzgg%3D%3D</t>
  </si>
  <si>
    <t>https://www.mouser.pl/ProductDetail/Winbond/W25Q32JVSSIQ?qs=qSfuJ%252Bfl%2Fd4PGZSN0WxfCA%3D%3D</t>
  </si>
  <si>
    <t>https://www.mouser.pl/ProductDetail/Texas-Instruments/LM2775DSGT?qs=GURawfaeGuC8OeiXDzqVsg%3D%3D</t>
  </si>
  <si>
    <t>https://www.tme.eu/pl/details/cstne12m0gh5l000r0/filtry-i-rezonatory-ceramiczne-smd/murata/</t>
  </si>
  <si>
    <t>TEM</t>
  </si>
  <si>
    <t>Koszt 1 szt.</t>
  </si>
  <si>
    <t>Koszt 10 szt.</t>
  </si>
  <si>
    <t>Cena 1 PCB</t>
  </si>
  <si>
    <t>Cena 10 PCB</t>
  </si>
  <si>
    <t>Cena 100 PCB</t>
  </si>
  <si>
    <t>Koszt 100 szt.</t>
  </si>
  <si>
    <t>https://abc-rc.pl/pl/products/koszyk-na-akumulator-1x-18650-3-7v-li-ion-koszyczek-na-baterie-ogniwo-z-przewodami-8527.html</t>
  </si>
  <si>
    <t>ABC-RC</t>
  </si>
  <si>
    <t>https://www.tme.eu/pl/en/details/10103594-0001lf_c/usb-ieee1394-connectors/amphenol-communications-solutions/10103594-0001lf/</t>
  </si>
  <si>
    <t>łącznie 1 PCB</t>
  </si>
  <si>
    <t>1 z 1</t>
  </si>
  <si>
    <t>1 z 10</t>
  </si>
  <si>
    <t>łącznie 100 PCB</t>
  </si>
  <si>
    <t>1 z 100</t>
  </si>
  <si>
    <t>łącznie 10 PCB</t>
  </si>
  <si>
    <t>Komponenty</t>
  </si>
  <si>
    <t>Produkcja</t>
  </si>
  <si>
    <t>5 PCB</t>
  </si>
  <si>
    <t>1 z 5</t>
  </si>
  <si>
    <t>10 PCB</t>
  </si>
  <si>
    <t>100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</si>
</sst>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10" xfId="42" applyBorder="1" applyAlignment="1">
      <alignment horizontal="left" vertical="center"/>
    </xf>
    <xf numFmtId="2" fontId="0" fillId="0" borderId="1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pl/ProductDetail/onsemi/MBR120VLSFT1G?qs=3JMERSakebpX%252BkItPpFCkg%3D%3D" TargetMode="External"/><Relationship Id="rId13" Type="http://schemas.openxmlformats.org/officeDocument/2006/relationships/hyperlink" Target="https://www.mouser.pl/ProductDetail/Wurth-Elektronik/74479652?qs=1Kr7Jg1SGW%252BgxPAY6oo8ag%3D%3D" TargetMode="External"/><Relationship Id="rId18" Type="http://schemas.openxmlformats.org/officeDocument/2006/relationships/hyperlink" Target="https://www.mouser.pl/ProductDetail/ROHM-Semiconductor/ESR03EZPF27R0?qs=sGAEpiMZZMvdGkrng054t621aZ%2Fa1rARHqkiwMHYb6ijbgkTnCpbzQ%3D%3D" TargetMode="External"/><Relationship Id="rId3" Type="http://schemas.openxmlformats.org/officeDocument/2006/relationships/hyperlink" Target="https://www.mouser.pl/ProductDetail/KYOCERA-AVX/CM105X6S476M04AT?qs=sGAEpiMZZMsh%252B1woXyUXjzCAKOm63x3oWb02Ov%252B%252BrbM%3D" TargetMode="External"/><Relationship Id="rId21" Type="http://schemas.openxmlformats.org/officeDocument/2006/relationships/hyperlink" Target="https://www.mouser.pl/ProductDetail/Richtek/RT6150B-33GQW?qs=amGC7iS6iy8r3kS79wnzgg%3D%3D" TargetMode="External"/><Relationship Id="rId7" Type="http://schemas.openxmlformats.org/officeDocument/2006/relationships/hyperlink" Target="https://www.mouser.pl/ProductDetail/KYOCERA-AVX/KGM15BR51C105KT?qs=Jm2GQyTW%2FbgtlCbb%252BtcjBA%3D%3D" TargetMode="External"/><Relationship Id="rId12" Type="http://schemas.openxmlformats.org/officeDocument/2006/relationships/hyperlink" Target="https://www.tme.eu/pl/details/b4b-zr/zlacza-sygnalowe-raster-1-50mm/jst/b4b-zr-lf-sn/" TargetMode="External"/><Relationship Id="rId17" Type="http://schemas.openxmlformats.org/officeDocument/2006/relationships/hyperlink" Target="https://www.mouser.pl/ProductDetail/Panasonic/ERA-3AED102V?qs=sGAEpiMZZMvdGkrng054t%252Bl8%252B9D8YbFNi8T%252BXSNeMWs%3D" TargetMode="External"/><Relationship Id="rId2" Type="http://schemas.openxmlformats.org/officeDocument/2006/relationships/hyperlink" Target="https://abc-rc.pl/pl/products/koszyk-na-akumulator-1x-18650-3-7v-li-ion-koszyczek-na-baterie-ogniwo-z-przewodami-8527.html" TargetMode="External"/><Relationship Id="rId16" Type="http://schemas.openxmlformats.org/officeDocument/2006/relationships/hyperlink" Target="https://www.mouser.pl/ProductDetail/Vishay-MCB-Industrie/MCT0603MC1008FP500?qs=sGAEpiMZZMvdGkrng054t7z4BkURc4LzaXSPSSu7LlVvxlFEFzBF%2FA%3D%3D" TargetMode="External"/><Relationship Id="rId20" Type="http://schemas.openxmlformats.org/officeDocument/2006/relationships/hyperlink" Target="https://www.tme.eu/pl/details/sc0914-7/raspberry-pi-embedded/raspberry-pi/ic-rp2040-rp2b2-t-r-500-7-reel/" TargetMode="External"/><Relationship Id="rId1" Type="http://schemas.openxmlformats.org/officeDocument/2006/relationships/hyperlink" Target="https://botland.com.pl/moduly-bluetooth/16331-modul-bluetooth-ble-hm-bt4502-seeedstudio-113990814-5904422344399.html" TargetMode="External"/><Relationship Id="rId6" Type="http://schemas.openxmlformats.org/officeDocument/2006/relationships/hyperlink" Target="https://www.mouser.pl/ProductDetail/KEMET/C0603C150G5GACTU?qs=xO5cdAvg3Wes5CtyODRStw%3D%3D" TargetMode="External"/><Relationship Id="rId11" Type="http://schemas.openxmlformats.org/officeDocument/2006/relationships/hyperlink" Target="https://www.tme.eu/pl/details/b4b-zr/zlacza-sygnalowe-raster-1-50mm/jst/b4b-zr-lf-sn/" TargetMode="External"/><Relationship Id="rId24" Type="http://schemas.openxmlformats.org/officeDocument/2006/relationships/hyperlink" Target="https://www.tme.eu/pl/details/cstne12m0gh5l000r0/filtry-i-rezonatory-ceramiczne-smd/murata/" TargetMode="External"/><Relationship Id="rId5" Type="http://schemas.openxmlformats.org/officeDocument/2006/relationships/hyperlink" Target="https://www.mouser.pl/ProductDetail/KYOCERA-AVX/KGM15BR50J225KT?qs=Jm2GQyTW%2FbgTJAmtR1rY5w%3D%3D" TargetMode="External"/><Relationship Id="rId15" Type="http://schemas.openxmlformats.org/officeDocument/2006/relationships/hyperlink" Target="https://www.mouser.pl/ProductDetail/Panasonic/ERA-3AEB201V?qs=sGAEpiMZZMvdGkrng054typfXHMoP4iIVkMIht0bng0%3D" TargetMode="External"/><Relationship Id="rId23" Type="http://schemas.openxmlformats.org/officeDocument/2006/relationships/hyperlink" Target="https://www.mouser.pl/ProductDetail/Texas-Instruments/LM2775DSGT?qs=GURawfaeGuC8OeiXDzqVsg%3D%3D" TargetMode="External"/><Relationship Id="rId10" Type="http://schemas.openxmlformats.org/officeDocument/2006/relationships/hyperlink" Target="https://www.tme.eu/pl/details/b4b-zr/zlacza-sygnalowe-raster-1-50mm/jst/b4b-zr-lf-sn/" TargetMode="External"/><Relationship Id="rId19" Type="http://schemas.openxmlformats.org/officeDocument/2006/relationships/hyperlink" Target="https://www.tme.eu/pl/details/1-1825910-4/mikroprzelaczniki-tact/te-connectivity/" TargetMode="External"/><Relationship Id="rId4" Type="http://schemas.openxmlformats.org/officeDocument/2006/relationships/hyperlink" Target="https://www.mouser.pl/ProductDetail/KYOCERA-AVX/KAM15AR71C104KM?qs=Jm2GQyTW%2FbjvjfiJhcHTCg%3D%3D" TargetMode="External"/><Relationship Id="rId9" Type="http://schemas.openxmlformats.org/officeDocument/2006/relationships/hyperlink" Target="https://www.tme.eu/pl/en/details/10103594-0001lf_c/usb-ieee1394-connectors/amphenol-communications-solutions/10103594-0001lf/" TargetMode="External"/><Relationship Id="rId14" Type="http://schemas.openxmlformats.org/officeDocument/2006/relationships/hyperlink" Target="https://www.mouser.pl/ProductDetail/Vishay-Dale/CRCW060310K0FKEI?qs=sGAEpiMZZMvdGkrng054t8tsKUCh5%2FbYoR58PzIQdJA%3D" TargetMode="External"/><Relationship Id="rId22" Type="http://schemas.openxmlformats.org/officeDocument/2006/relationships/hyperlink" Target="https://www.mouser.pl/ProductDetail/Winbond/W25Q32JVSSIQ?qs=qSfuJ%252Bfl%2Fd4PGZSN0WxfC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FE27-8817-419D-8A7C-5FBF733E3970}">
  <dimension ref="A1:R34"/>
  <sheetViews>
    <sheetView tabSelected="1" topLeftCell="F22" zoomScaleNormal="100" workbookViewId="0">
      <selection activeCell="N35" sqref="N35"/>
    </sheetView>
  </sheetViews>
  <sheetFormatPr defaultRowHeight="14.4" x14ac:dyDescent="0.3"/>
  <cols>
    <col min="1" max="1" width="8.88671875" style="1"/>
    <col min="2" max="2" width="6.77734375" style="6" customWidth="1"/>
    <col min="3" max="3" width="12.44140625" style="1" customWidth="1"/>
    <col min="4" max="4" width="24.5546875" style="1" customWidth="1"/>
    <col min="5" max="5" width="21.44140625" style="1" customWidth="1"/>
    <col min="6" max="6" width="40.6640625" style="2" customWidth="1"/>
    <col min="7" max="7" width="20.44140625" style="2" customWidth="1"/>
    <col min="8" max="8" width="24.5546875" style="1" customWidth="1"/>
    <col min="9" max="12" width="13" style="9" customWidth="1"/>
    <col min="13" max="13" width="14.21875" style="9" customWidth="1"/>
    <col min="14" max="14" width="13" style="9" customWidth="1"/>
    <col min="15" max="15" width="28.109375" style="6" customWidth="1"/>
    <col min="16" max="17" width="8.88671875" style="1"/>
    <col min="19" max="16384" width="8.88671875" style="1"/>
  </cols>
  <sheetData>
    <row r="1" spans="1:15" x14ac:dyDescent="0.3">
      <c r="A1" s="3" t="s">
        <v>84</v>
      </c>
      <c r="B1" s="5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8" t="s">
        <v>109</v>
      </c>
      <c r="J1" s="8" t="s">
        <v>111</v>
      </c>
      <c r="K1" s="8" t="s">
        <v>110</v>
      </c>
      <c r="L1" s="8" t="s">
        <v>112</v>
      </c>
      <c r="M1" s="8" t="s">
        <v>114</v>
      </c>
      <c r="N1" s="8" t="s">
        <v>113</v>
      </c>
      <c r="O1" s="5" t="s">
        <v>85</v>
      </c>
    </row>
    <row r="2" spans="1:15" x14ac:dyDescent="0.3">
      <c r="A2" s="3">
        <v>1</v>
      </c>
      <c r="B2" s="5" t="s">
        <v>7</v>
      </c>
      <c r="C2" s="3">
        <v>1</v>
      </c>
      <c r="D2" s="3" t="s">
        <v>8</v>
      </c>
      <c r="E2" s="3" t="s">
        <v>9</v>
      </c>
      <c r="F2" s="4" t="s">
        <v>10</v>
      </c>
      <c r="G2" s="4"/>
      <c r="H2" s="3" t="s">
        <v>83</v>
      </c>
      <c r="I2" s="8">
        <v>16.899999999999999</v>
      </c>
      <c r="J2" s="8">
        <f>$I2*$C2</f>
        <v>16.899999999999999</v>
      </c>
      <c r="K2" s="8">
        <v>169</v>
      </c>
      <c r="L2" s="8">
        <f>$K2 * $C2</f>
        <v>169</v>
      </c>
      <c r="M2" s="8">
        <v>1690</v>
      </c>
      <c r="N2" s="8">
        <f>$M2*$C2</f>
        <v>1690</v>
      </c>
      <c r="O2" s="7" t="s">
        <v>86</v>
      </c>
    </row>
    <row r="3" spans="1:15" x14ac:dyDescent="0.3">
      <c r="A3" s="3">
        <v>2</v>
      </c>
      <c r="B3" s="5" t="s">
        <v>11</v>
      </c>
      <c r="C3" s="3">
        <v>1</v>
      </c>
      <c r="D3" s="3" t="s">
        <v>12</v>
      </c>
      <c r="E3" s="3" t="s">
        <v>12</v>
      </c>
      <c r="F3" s="4" t="s">
        <v>13</v>
      </c>
      <c r="G3" s="4"/>
      <c r="H3" s="3" t="s">
        <v>116</v>
      </c>
      <c r="I3" s="8">
        <v>1.6</v>
      </c>
      <c r="J3" s="8">
        <f t="shared" ref="J3:J25" si="0">$I3*$C3</f>
        <v>1.6</v>
      </c>
      <c r="K3" s="8">
        <v>14.7</v>
      </c>
      <c r="L3" s="8">
        <f>$K3 * $C3</f>
        <v>14.7</v>
      </c>
      <c r="M3" s="8">
        <v>144</v>
      </c>
      <c r="N3" s="8">
        <f t="shared" ref="N3:N25" si="1">$M3*$C3</f>
        <v>144</v>
      </c>
      <c r="O3" s="7" t="s">
        <v>115</v>
      </c>
    </row>
    <row r="4" spans="1:15" x14ac:dyDescent="0.3">
      <c r="A4" s="3">
        <v>3</v>
      </c>
      <c r="B4" s="5" t="s">
        <v>14</v>
      </c>
      <c r="C4" s="3">
        <v>2</v>
      </c>
      <c r="D4" s="3" t="s">
        <v>15</v>
      </c>
      <c r="E4" s="3" t="s">
        <v>16</v>
      </c>
      <c r="F4" s="4" t="s">
        <v>17</v>
      </c>
      <c r="G4" s="4" t="s">
        <v>18</v>
      </c>
      <c r="H4" s="3" t="s">
        <v>88</v>
      </c>
      <c r="I4" s="8">
        <v>2.21</v>
      </c>
      <c r="J4" s="8">
        <f t="shared" si="0"/>
        <v>4.42</v>
      </c>
      <c r="K4" s="8">
        <v>15.8</v>
      </c>
      <c r="L4" s="8">
        <f>$K4 * $C4</f>
        <v>31.6</v>
      </c>
      <c r="M4" s="8">
        <v>104</v>
      </c>
      <c r="N4" s="8">
        <f t="shared" si="1"/>
        <v>208</v>
      </c>
      <c r="O4" s="7" t="s">
        <v>87</v>
      </c>
    </row>
    <row r="5" spans="1:15" x14ac:dyDescent="0.3">
      <c r="A5" s="3">
        <v>4</v>
      </c>
      <c r="B5" s="5" t="s">
        <v>19</v>
      </c>
      <c r="C5" s="3">
        <v>10</v>
      </c>
      <c r="D5" s="3" t="s">
        <v>20</v>
      </c>
      <c r="E5" s="3" t="s">
        <v>16</v>
      </c>
      <c r="F5" s="4" t="s">
        <v>17</v>
      </c>
      <c r="G5" s="4" t="s">
        <v>18</v>
      </c>
      <c r="H5" s="3" t="s">
        <v>88</v>
      </c>
      <c r="I5" s="8">
        <v>0.41</v>
      </c>
      <c r="J5" s="8">
        <f t="shared" si="0"/>
        <v>4.0999999999999996</v>
      </c>
      <c r="K5" s="8">
        <v>2.06</v>
      </c>
      <c r="L5" s="8">
        <f>$K5 * $C5</f>
        <v>20.6</v>
      </c>
      <c r="M5" s="8">
        <v>10.8</v>
      </c>
      <c r="N5" s="8">
        <f t="shared" si="1"/>
        <v>108</v>
      </c>
      <c r="O5" s="7" t="s">
        <v>89</v>
      </c>
    </row>
    <row r="6" spans="1:15" x14ac:dyDescent="0.3">
      <c r="A6" s="3">
        <v>5</v>
      </c>
      <c r="B6" s="5" t="s">
        <v>21</v>
      </c>
      <c r="C6" s="3">
        <v>6</v>
      </c>
      <c r="D6" s="3" t="s">
        <v>22</v>
      </c>
      <c r="E6" s="3" t="s">
        <v>16</v>
      </c>
      <c r="F6" s="4" t="s">
        <v>17</v>
      </c>
      <c r="G6" s="4" t="s">
        <v>18</v>
      </c>
      <c r="H6" s="3" t="s">
        <v>88</v>
      </c>
      <c r="I6" s="8">
        <v>0.62</v>
      </c>
      <c r="J6" s="8">
        <f t="shared" si="0"/>
        <v>3.7199999999999998</v>
      </c>
      <c r="K6" s="8">
        <v>3.87</v>
      </c>
      <c r="L6" s="8">
        <f>$K6 * $C6</f>
        <v>23.22</v>
      </c>
      <c r="M6" s="8">
        <v>19.8</v>
      </c>
      <c r="N6" s="8">
        <f t="shared" si="1"/>
        <v>118.80000000000001</v>
      </c>
      <c r="O6" s="7" t="s">
        <v>90</v>
      </c>
    </row>
    <row r="7" spans="1:15" x14ac:dyDescent="0.3">
      <c r="A7" s="3">
        <v>6</v>
      </c>
      <c r="B7" s="5" t="s">
        <v>23</v>
      </c>
      <c r="C7" s="3">
        <v>2</v>
      </c>
      <c r="D7" s="3" t="s">
        <v>24</v>
      </c>
      <c r="E7" s="3" t="s">
        <v>16</v>
      </c>
      <c r="F7" s="4" t="s">
        <v>17</v>
      </c>
      <c r="G7" s="4" t="s">
        <v>18</v>
      </c>
      <c r="H7" s="3" t="s">
        <v>88</v>
      </c>
      <c r="I7" s="8">
        <v>2.21</v>
      </c>
      <c r="J7" s="8">
        <f t="shared" si="0"/>
        <v>4.42</v>
      </c>
      <c r="K7" s="8">
        <v>11.9</v>
      </c>
      <c r="L7" s="8">
        <f>$K7 * $C7</f>
        <v>23.8</v>
      </c>
      <c r="M7" s="8">
        <v>49.5</v>
      </c>
      <c r="N7" s="8">
        <f t="shared" si="1"/>
        <v>99</v>
      </c>
      <c r="O7" s="7" t="s">
        <v>91</v>
      </c>
    </row>
    <row r="8" spans="1:15" x14ac:dyDescent="0.3">
      <c r="A8" s="3">
        <v>7</v>
      </c>
      <c r="B8" s="5" t="s">
        <v>25</v>
      </c>
      <c r="C8" s="3">
        <v>2</v>
      </c>
      <c r="D8" s="3" t="s">
        <v>26</v>
      </c>
      <c r="E8" s="3" t="s">
        <v>16</v>
      </c>
      <c r="F8" s="4" t="s">
        <v>17</v>
      </c>
      <c r="G8" s="4" t="s">
        <v>18</v>
      </c>
      <c r="H8" s="3" t="s">
        <v>88</v>
      </c>
      <c r="I8" s="8">
        <v>0.41</v>
      </c>
      <c r="J8" s="8">
        <f t="shared" si="0"/>
        <v>0.82</v>
      </c>
      <c r="K8" s="8">
        <v>2.62</v>
      </c>
      <c r="L8" s="8">
        <f t="shared" ref="L8:L26" si="2">$K8 * $C8</f>
        <v>5.24</v>
      </c>
      <c r="M8" s="8">
        <v>12.9</v>
      </c>
      <c r="N8" s="8">
        <f t="shared" si="1"/>
        <v>25.8</v>
      </c>
      <c r="O8" s="7" t="s">
        <v>92</v>
      </c>
    </row>
    <row r="9" spans="1:15" x14ac:dyDescent="0.3">
      <c r="A9" s="3">
        <v>8</v>
      </c>
      <c r="B9" s="5" t="s">
        <v>27</v>
      </c>
      <c r="C9" s="3">
        <v>2</v>
      </c>
      <c r="D9" s="3" t="s">
        <v>28</v>
      </c>
      <c r="E9" s="3" t="s">
        <v>28</v>
      </c>
      <c r="F9" s="4" t="s">
        <v>29</v>
      </c>
      <c r="G9" s="4"/>
      <c r="H9" s="3" t="s">
        <v>88</v>
      </c>
      <c r="I9" s="8">
        <v>1.68</v>
      </c>
      <c r="J9" s="8">
        <f t="shared" si="0"/>
        <v>3.36</v>
      </c>
      <c r="K9" s="8">
        <v>11.4</v>
      </c>
      <c r="L9" s="8">
        <f t="shared" si="2"/>
        <v>22.8</v>
      </c>
      <c r="M9" s="8">
        <v>76.5</v>
      </c>
      <c r="N9" s="8">
        <f t="shared" si="1"/>
        <v>153</v>
      </c>
      <c r="O9" s="7" t="s">
        <v>93</v>
      </c>
    </row>
    <row r="10" spans="1:15" ht="28.8" x14ac:dyDescent="0.3">
      <c r="A10" s="3">
        <v>9</v>
      </c>
      <c r="B10" s="5" t="s">
        <v>30</v>
      </c>
      <c r="C10" s="3">
        <v>1</v>
      </c>
      <c r="D10" s="3" t="s">
        <v>31</v>
      </c>
      <c r="E10" s="3" t="s">
        <v>31</v>
      </c>
      <c r="F10" s="4" t="s">
        <v>32</v>
      </c>
      <c r="G10" s="4" t="s">
        <v>33</v>
      </c>
      <c r="H10" s="3" t="s">
        <v>108</v>
      </c>
      <c r="I10" s="8">
        <v>2.79</v>
      </c>
      <c r="J10" s="8">
        <f t="shared" si="0"/>
        <v>2.79</v>
      </c>
      <c r="K10" s="8">
        <v>27.9</v>
      </c>
      <c r="L10" s="8">
        <f t="shared" si="2"/>
        <v>27.9</v>
      </c>
      <c r="M10" s="8">
        <v>200.1</v>
      </c>
      <c r="N10" s="8">
        <f t="shared" si="1"/>
        <v>200.1</v>
      </c>
      <c r="O10" s="7" t="s">
        <v>117</v>
      </c>
    </row>
    <row r="11" spans="1:15" x14ac:dyDescent="0.3">
      <c r="A11" s="3">
        <v>10</v>
      </c>
      <c r="B11" s="5" t="s">
        <v>34</v>
      </c>
      <c r="C11" s="3">
        <v>1</v>
      </c>
      <c r="D11" s="3" t="s">
        <v>35</v>
      </c>
      <c r="E11" s="3" t="s">
        <v>36</v>
      </c>
      <c r="F11" s="4" t="s">
        <v>37</v>
      </c>
      <c r="G11" s="4"/>
      <c r="H11" s="3" t="s">
        <v>108</v>
      </c>
      <c r="I11" s="8">
        <v>1.01</v>
      </c>
      <c r="J11" s="8">
        <f t="shared" si="0"/>
        <v>1.01</v>
      </c>
      <c r="K11" s="8">
        <v>12.12</v>
      </c>
      <c r="L11" s="8">
        <f t="shared" si="2"/>
        <v>12.12</v>
      </c>
      <c r="M11" s="8">
        <v>86.2</v>
      </c>
      <c r="N11" s="8">
        <f t="shared" si="1"/>
        <v>86.2</v>
      </c>
      <c r="O11" s="7" t="s">
        <v>94</v>
      </c>
    </row>
    <row r="12" spans="1:15" x14ac:dyDescent="0.3">
      <c r="A12" s="3">
        <v>11</v>
      </c>
      <c r="B12" s="5" t="s">
        <v>38</v>
      </c>
      <c r="C12" s="3">
        <v>1</v>
      </c>
      <c r="D12" s="3" t="s">
        <v>39</v>
      </c>
      <c r="E12" s="3" t="s">
        <v>36</v>
      </c>
      <c r="F12" s="4" t="s">
        <v>37</v>
      </c>
      <c r="G12" s="4"/>
      <c r="H12" s="3" t="s">
        <v>108</v>
      </c>
      <c r="I12" s="8">
        <v>1.01</v>
      </c>
      <c r="J12" s="8">
        <f t="shared" si="0"/>
        <v>1.01</v>
      </c>
      <c r="K12" s="8">
        <v>12.12</v>
      </c>
      <c r="L12" s="8">
        <f t="shared" si="2"/>
        <v>12.12</v>
      </c>
      <c r="M12" s="8">
        <v>86.2</v>
      </c>
      <c r="N12" s="8">
        <f t="shared" si="1"/>
        <v>86.2</v>
      </c>
      <c r="O12" s="7" t="s">
        <v>94</v>
      </c>
    </row>
    <row r="13" spans="1:15" x14ac:dyDescent="0.3">
      <c r="A13" s="3">
        <v>12</v>
      </c>
      <c r="B13" s="5" t="s">
        <v>40</v>
      </c>
      <c r="C13" s="3">
        <v>1</v>
      </c>
      <c r="D13" s="3" t="s">
        <v>41</v>
      </c>
      <c r="E13" s="3" t="s">
        <v>36</v>
      </c>
      <c r="F13" s="4" t="s">
        <v>37</v>
      </c>
      <c r="G13" s="4"/>
      <c r="H13" s="3" t="s">
        <v>108</v>
      </c>
      <c r="I13" s="8">
        <v>1.01</v>
      </c>
      <c r="J13" s="8">
        <f t="shared" si="0"/>
        <v>1.01</v>
      </c>
      <c r="K13" s="8">
        <v>12.12</v>
      </c>
      <c r="L13" s="8">
        <f t="shared" si="2"/>
        <v>12.12</v>
      </c>
      <c r="M13" s="8">
        <v>86.2</v>
      </c>
      <c r="N13" s="8">
        <f t="shared" si="1"/>
        <v>86.2</v>
      </c>
      <c r="O13" s="7" t="s">
        <v>94</v>
      </c>
    </row>
    <row r="14" spans="1:15" x14ac:dyDescent="0.3">
      <c r="A14" s="3">
        <v>13</v>
      </c>
      <c r="B14" s="5" t="s">
        <v>42</v>
      </c>
      <c r="C14" s="3">
        <v>1</v>
      </c>
      <c r="D14" s="3" t="s">
        <v>22</v>
      </c>
      <c r="E14" s="3" t="s">
        <v>43</v>
      </c>
      <c r="F14" s="4" t="s">
        <v>44</v>
      </c>
      <c r="G14" s="4" t="s">
        <v>45</v>
      </c>
      <c r="H14" s="3" t="s">
        <v>88</v>
      </c>
      <c r="I14" s="8">
        <v>0.78</v>
      </c>
      <c r="J14" s="8">
        <f t="shared" si="0"/>
        <v>0.78</v>
      </c>
      <c r="K14" s="8">
        <v>7.4</v>
      </c>
      <c r="L14" s="8">
        <f t="shared" si="2"/>
        <v>7.4</v>
      </c>
      <c r="M14" s="8">
        <v>54.6</v>
      </c>
      <c r="N14" s="8">
        <f t="shared" si="1"/>
        <v>54.6</v>
      </c>
      <c r="O14" s="7" t="s">
        <v>95</v>
      </c>
    </row>
    <row r="15" spans="1:15" x14ac:dyDescent="0.3">
      <c r="A15" s="3">
        <v>14</v>
      </c>
      <c r="B15" s="5" t="s">
        <v>46</v>
      </c>
      <c r="C15" s="3">
        <v>2</v>
      </c>
      <c r="D15" s="3" t="s">
        <v>47</v>
      </c>
      <c r="E15" s="3" t="s">
        <v>48</v>
      </c>
      <c r="F15" s="4" t="s">
        <v>49</v>
      </c>
      <c r="G15" s="4" t="s">
        <v>50</v>
      </c>
      <c r="H15" s="3" t="s">
        <v>88</v>
      </c>
      <c r="I15" s="8">
        <v>0.41</v>
      </c>
      <c r="J15" s="8">
        <f t="shared" si="0"/>
        <v>0.82</v>
      </c>
      <c r="K15" s="8">
        <v>1.33</v>
      </c>
      <c r="L15" s="8">
        <f t="shared" si="2"/>
        <v>2.66</v>
      </c>
      <c r="M15" s="8">
        <v>5.2</v>
      </c>
      <c r="N15" s="8">
        <f t="shared" si="1"/>
        <v>10.4</v>
      </c>
      <c r="O15" s="7" t="s">
        <v>96</v>
      </c>
    </row>
    <row r="16" spans="1:15" x14ac:dyDescent="0.3">
      <c r="A16" s="3">
        <v>15</v>
      </c>
      <c r="B16" s="5" t="s">
        <v>51</v>
      </c>
      <c r="C16" s="3">
        <v>1</v>
      </c>
      <c r="D16" s="3" t="s">
        <v>52</v>
      </c>
      <c r="E16" s="3" t="s">
        <v>48</v>
      </c>
      <c r="F16" s="4" t="s">
        <v>49</v>
      </c>
      <c r="G16" s="4" t="s">
        <v>50</v>
      </c>
      <c r="H16" s="3" t="s">
        <v>88</v>
      </c>
      <c r="I16" s="8">
        <v>0.56999999999999995</v>
      </c>
      <c r="J16" s="8">
        <f t="shared" si="0"/>
        <v>0.56999999999999995</v>
      </c>
      <c r="K16" s="8">
        <v>3.23</v>
      </c>
      <c r="L16" s="8">
        <f t="shared" si="2"/>
        <v>3.23</v>
      </c>
      <c r="M16" s="8">
        <v>28.8</v>
      </c>
      <c r="N16" s="8">
        <f t="shared" si="1"/>
        <v>28.8</v>
      </c>
      <c r="O16" s="7" t="s">
        <v>97</v>
      </c>
    </row>
    <row r="17" spans="1:15" x14ac:dyDescent="0.3">
      <c r="A17" s="3">
        <v>16</v>
      </c>
      <c r="B17" s="5" t="s">
        <v>53</v>
      </c>
      <c r="C17" s="3">
        <v>1</v>
      </c>
      <c r="D17" s="3" t="s">
        <v>54</v>
      </c>
      <c r="E17" s="3" t="s">
        <v>48</v>
      </c>
      <c r="F17" s="4" t="s">
        <v>49</v>
      </c>
      <c r="G17" s="4" t="s">
        <v>50</v>
      </c>
      <c r="H17" s="3" t="s">
        <v>88</v>
      </c>
      <c r="I17" s="8">
        <v>0.86</v>
      </c>
      <c r="J17" s="8">
        <f t="shared" si="0"/>
        <v>0.86</v>
      </c>
      <c r="K17" s="8">
        <v>6.28</v>
      </c>
      <c r="L17" s="8">
        <f t="shared" si="2"/>
        <v>6.28</v>
      </c>
      <c r="M17" s="8">
        <v>44.3</v>
      </c>
      <c r="N17" s="8">
        <f t="shared" si="1"/>
        <v>44.3</v>
      </c>
      <c r="O17" s="7" t="s">
        <v>98</v>
      </c>
    </row>
    <row r="18" spans="1:15" x14ac:dyDescent="0.3">
      <c r="A18" s="3">
        <v>17</v>
      </c>
      <c r="B18" s="5" t="s">
        <v>55</v>
      </c>
      <c r="C18" s="3">
        <v>2</v>
      </c>
      <c r="D18" s="3" t="s">
        <v>56</v>
      </c>
      <c r="E18" s="3" t="s">
        <v>48</v>
      </c>
      <c r="F18" s="4" t="s">
        <v>49</v>
      </c>
      <c r="G18" s="4" t="s">
        <v>50</v>
      </c>
      <c r="H18" s="3" t="s">
        <v>88</v>
      </c>
      <c r="I18" s="8">
        <v>0.49</v>
      </c>
      <c r="J18" s="8">
        <f t="shared" si="0"/>
        <v>0.98</v>
      </c>
      <c r="K18" s="8">
        <v>3.61</v>
      </c>
      <c r="L18" s="8">
        <f t="shared" si="2"/>
        <v>7.22</v>
      </c>
      <c r="M18" s="8">
        <v>24.9</v>
      </c>
      <c r="N18" s="8">
        <f t="shared" si="1"/>
        <v>49.8</v>
      </c>
      <c r="O18" s="7" t="s">
        <v>99</v>
      </c>
    </row>
    <row r="19" spans="1:15" x14ac:dyDescent="0.3">
      <c r="A19" s="3">
        <v>18</v>
      </c>
      <c r="B19" s="5" t="s">
        <v>57</v>
      </c>
      <c r="C19" s="3">
        <v>2</v>
      </c>
      <c r="D19" s="3" t="s">
        <v>58</v>
      </c>
      <c r="E19" s="3" t="s">
        <v>48</v>
      </c>
      <c r="F19" s="4" t="s">
        <v>49</v>
      </c>
      <c r="G19" s="4" t="s">
        <v>50</v>
      </c>
      <c r="H19" s="3" t="s">
        <v>88</v>
      </c>
      <c r="I19" s="8">
        <v>0.62</v>
      </c>
      <c r="J19" s="8">
        <f t="shared" si="0"/>
        <v>1.24</v>
      </c>
      <c r="K19" s="8">
        <v>5.03</v>
      </c>
      <c r="L19" s="8">
        <f t="shared" si="2"/>
        <v>10.06</v>
      </c>
      <c r="M19" s="8">
        <v>19.8</v>
      </c>
      <c r="N19" s="8">
        <f t="shared" si="1"/>
        <v>39.6</v>
      </c>
      <c r="O19" s="7" t="s">
        <v>100</v>
      </c>
    </row>
    <row r="20" spans="1:15" x14ac:dyDescent="0.3">
      <c r="A20" s="3">
        <v>19</v>
      </c>
      <c r="B20" s="5" t="s">
        <v>59</v>
      </c>
      <c r="C20" s="3">
        <v>7</v>
      </c>
      <c r="D20" s="3" t="s">
        <v>60</v>
      </c>
      <c r="E20" s="3" t="s">
        <v>60</v>
      </c>
      <c r="F20" s="4" t="s">
        <v>61</v>
      </c>
      <c r="G20" s="4" t="s">
        <v>102</v>
      </c>
      <c r="H20" s="3" t="s">
        <v>88</v>
      </c>
      <c r="I20" s="8">
        <f>4.05/5</f>
        <v>0.80999999999999994</v>
      </c>
      <c r="J20" s="8">
        <f t="shared" si="0"/>
        <v>5.67</v>
      </c>
      <c r="K20" s="8">
        <v>8.1</v>
      </c>
      <c r="L20" s="8">
        <f t="shared" si="2"/>
        <v>56.699999999999996</v>
      </c>
      <c r="M20" s="8">
        <v>51.2</v>
      </c>
      <c r="N20" s="8">
        <f t="shared" si="1"/>
        <v>358.40000000000003</v>
      </c>
      <c r="O20" s="7" t="s">
        <v>101</v>
      </c>
    </row>
    <row r="21" spans="1:15" ht="28.8" x14ac:dyDescent="0.3">
      <c r="A21" s="3">
        <v>20</v>
      </c>
      <c r="B21" s="5" t="s">
        <v>62</v>
      </c>
      <c r="C21" s="3">
        <v>1</v>
      </c>
      <c r="D21" s="3" t="s">
        <v>63</v>
      </c>
      <c r="E21" s="3" t="s">
        <v>63</v>
      </c>
      <c r="F21" s="4" t="s">
        <v>64</v>
      </c>
      <c r="G21" s="4" t="s">
        <v>65</v>
      </c>
      <c r="H21" s="3" t="s">
        <v>108</v>
      </c>
      <c r="I21" s="8">
        <v>3.24</v>
      </c>
      <c r="J21" s="8">
        <f t="shared" si="0"/>
        <v>3.24</v>
      </c>
      <c r="K21" s="8">
        <v>32.4</v>
      </c>
      <c r="L21" s="8">
        <f t="shared" si="2"/>
        <v>32.4</v>
      </c>
      <c r="M21" s="8">
        <v>324</v>
      </c>
      <c r="N21" s="8">
        <f t="shared" si="1"/>
        <v>324</v>
      </c>
      <c r="O21" s="7" t="s">
        <v>103</v>
      </c>
    </row>
    <row r="22" spans="1:15" x14ac:dyDescent="0.3">
      <c r="A22" s="3">
        <v>21</v>
      </c>
      <c r="B22" s="5" t="s">
        <v>66</v>
      </c>
      <c r="C22" s="3">
        <v>1</v>
      </c>
      <c r="D22" s="3" t="s">
        <v>67</v>
      </c>
      <c r="E22" s="3" t="s">
        <v>67</v>
      </c>
      <c r="F22" s="4" t="s">
        <v>68</v>
      </c>
      <c r="G22" s="4"/>
      <c r="H22" s="3" t="s">
        <v>88</v>
      </c>
      <c r="I22" s="8">
        <v>7.91</v>
      </c>
      <c r="J22" s="8">
        <f t="shared" si="0"/>
        <v>7.91</v>
      </c>
      <c r="K22" s="8">
        <v>71</v>
      </c>
      <c r="L22" s="8">
        <f t="shared" si="2"/>
        <v>71</v>
      </c>
      <c r="M22" s="8">
        <v>572</v>
      </c>
      <c r="N22" s="8">
        <f t="shared" si="1"/>
        <v>572</v>
      </c>
      <c r="O22" s="7" t="s">
        <v>104</v>
      </c>
    </row>
    <row r="23" spans="1:15" ht="57.6" x14ac:dyDescent="0.3">
      <c r="A23" s="3">
        <v>22</v>
      </c>
      <c r="B23" s="5" t="s">
        <v>69</v>
      </c>
      <c r="C23" s="3">
        <v>1</v>
      </c>
      <c r="D23" s="3" t="s">
        <v>70</v>
      </c>
      <c r="E23" s="3" t="s">
        <v>70</v>
      </c>
      <c r="F23" s="4" t="s">
        <v>71</v>
      </c>
      <c r="G23" s="4" t="s">
        <v>72</v>
      </c>
      <c r="H23" s="3" t="s">
        <v>88</v>
      </c>
      <c r="I23" s="8">
        <v>3.27</v>
      </c>
      <c r="J23" s="8">
        <f t="shared" si="0"/>
        <v>3.27</v>
      </c>
      <c r="K23" s="8">
        <v>27.7</v>
      </c>
      <c r="L23" s="8">
        <f t="shared" si="2"/>
        <v>27.7</v>
      </c>
      <c r="M23" s="8">
        <f>218.7+27.7</f>
        <v>246.39999999999998</v>
      </c>
      <c r="N23" s="8">
        <f t="shared" si="1"/>
        <v>246.39999999999998</v>
      </c>
      <c r="O23" s="7" t="s">
        <v>105</v>
      </c>
    </row>
    <row r="24" spans="1:15" x14ac:dyDescent="0.3">
      <c r="A24" s="3">
        <v>23</v>
      </c>
      <c r="B24" s="5" t="s">
        <v>73</v>
      </c>
      <c r="C24" s="3">
        <v>1</v>
      </c>
      <c r="D24" s="3" t="s">
        <v>74</v>
      </c>
      <c r="E24" s="3" t="s">
        <v>74</v>
      </c>
      <c r="F24" s="4" t="s">
        <v>75</v>
      </c>
      <c r="G24" s="4"/>
      <c r="H24" s="10"/>
      <c r="I24" s="11"/>
      <c r="J24" s="11"/>
      <c r="K24" s="11"/>
      <c r="L24" s="11"/>
      <c r="M24" s="11"/>
      <c r="N24" s="11"/>
      <c r="O24" s="12"/>
    </row>
    <row r="25" spans="1:15" ht="28.8" x14ac:dyDescent="0.3">
      <c r="A25" s="3">
        <v>24</v>
      </c>
      <c r="B25" s="5" t="s">
        <v>76</v>
      </c>
      <c r="C25" s="3">
        <v>1</v>
      </c>
      <c r="D25" s="3" t="s">
        <v>77</v>
      </c>
      <c r="E25" s="3" t="s">
        <v>77</v>
      </c>
      <c r="F25" s="4" t="s">
        <v>78</v>
      </c>
      <c r="G25" s="4" t="s">
        <v>79</v>
      </c>
      <c r="H25" s="3" t="s">
        <v>88</v>
      </c>
      <c r="I25" s="8">
        <v>5.07</v>
      </c>
      <c r="J25" s="8">
        <f t="shared" si="0"/>
        <v>5.07</v>
      </c>
      <c r="K25" s="8">
        <v>38.4</v>
      </c>
      <c r="L25" s="8">
        <f t="shared" si="2"/>
        <v>38.4</v>
      </c>
      <c r="M25" s="8">
        <v>359</v>
      </c>
      <c r="N25" s="8">
        <f t="shared" si="1"/>
        <v>359</v>
      </c>
      <c r="O25" s="7" t="s">
        <v>106</v>
      </c>
    </row>
    <row r="26" spans="1:15" ht="28.8" x14ac:dyDescent="0.3">
      <c r="A26" s="3">
        <v>25</v>
      </c>
      <c r="B26" s="5" t="s">
        <v>80</v>
      </c>
      <c r="C26" s="3">
        <v>1</v>
      </c>
      <c r="D26" s="3" t="s">
        <v>81</v>
      </c>
      <c r="E26" s="3" t="s">
        <v>81</v>
      </c>
      <c r="F26" s="4" t="s">
        <v>82</v>
      </c>
      <c r="G26" s="4"/>
      <c r="H26" s="3" t="s">
        <v>108</v>
      </c>
      <c r="I26" s="8">
        <v>1.75</v>
      </c>
      <c r="J26" s="8">
        <f>$I26*$C26</f>
        <v>1.75</v>
      </c>
      <c r="K26" s="8">
        <v>17.5</v>
      </c>
      <c r="L26" s="8">
        <f t="shared" si="2"/>
        <v>17.5</v>
      </c>
      <c r="M26" s="8">
        <v>113.6</v>
      </c>
      <c r="N26" s="8">
        <f>$M26*$C26</f>
        <v>113.6</v>
      </c>
      <c r="O26" s="7" t="s">
        <v>107</v>
      </c>
    </row>
    <row r="28" spans="1:15" x14ac:dyDescent="0.3">
      <c r="H28" s="3" t="s">
        <v>124</v>
      </c>
      <c r="I28" s="8" t="s">
        <v>118</v>
      </c>
      <c r="J28" s="8" t="s">
        <v>119</v>
      </c>
      <c r="K28" s="8" t="s">
        <v>123</v>
      </c>
      <c r="L28" s="8" t="s">
        <v>120</v>
      </c>
      <c r="M28" s="8" t="s">
        <v>121</v>
      </c>
      <c r="N28" s="8" t="s">
        <v>122</v>
      </c>
    </row>
    <row r="29" spans="1:15" x14ac:dyDescent="0.3">
      <c r="H29" s="3"/>
      <c r="I29" s="8">
        <f>SUM(J2:J26)</f>
        <v>77.319999999999993</v>
      </c>
      <c r="J29" s="8">
        <f>SUM(J2:J26)/1</f>
        <v>77.319999999999993</v>
      </c>
      <c r="K29" s="8">
        <f>SUM(L2:L26)</f>
        <v>655.7700000000001</v>
      </c>
      <c r="L29" s="8">
        <f>SUM(L2:L26)/10</f>
        <v>65.577000000000012</v>
      </c>
      <c r="M29" s="8">
        <f>SUM(N2:N26)</f>
        <v>5206.2000000000007</v>
      </c>
      <c r="N29" s="8">
        <f>SUM(N2:N26)/100</f>
        <v>52.062000000000005</v>
      </c>
    </row>
    <row r="30" spans="1:15" x14ac:dyDescent="0.3">
      <c r="H30" s="3"/>
      <c r="I30" s="8"/>
      <c r="J30" s="8"/>
      <c r="K30" s="8"/>
      <c r="L30" s="8"/>
      <c r="M30" s="8"/>
      <c r="N30" s="8"/>
    </row>
    <row r="31" spans="1:15" x14ac:dyDescent="0.3">
      <c r="H31" s="3" t="s">
        <v>125</v>
      </c>
      <c r="I31" s="8" t="s">
        <v>126</v>
      </c>
      <c r="J31" s="8" t="s">
        <v>127</v>
      </c>
      <c r="K31" s="8" t="s">
        <v>128</v>
      </c>
      <c r="L31" s="8" t="s">
        <v>120</v>
      </c>
      <c r="M31" s="8" t="s">
        <v>129</v>
      </c>
      <c r="N31" s="8" t="s">
        <v>122</v>
      </c>
    </row>
    <row r="32" spans="1:15" x14ac:dyDescent="0.3">
      <c r="H32" s="3"/>
      <c r="I32" s="8">
        <v>4.07</v>
      </c>
      <c r="J32" s="8">
        <f>I32/5</f>
        <v>0.81400000000000006</v>
      </c>
      <c r="K32" s="8">
        <v>20.34</v>
      </c>
      <c r="L32" s="8">
        <f>K32/10</f>
        <v>2.0339999999999998</v>
      </c>
      <c r="M32" s="8">
        <v>122.85</v>
      </c>
      <c r="N32" s="8">
        <f>M32/100</f>
        <v>1.2284999999999999</v>
      </c>
    </row>
    <row r="34" spans="10:14" x14ac:dyDescent="0.3">
      <c r="J34" s="9">
        <f>SUM(J32,J29)</f>
        <v>78.133999999999986</v>
      </c>
      <c r="L34" s="9">
        <f>SUM(L32,L29)</f>
        <v>67.611000000000018</v>
      </c>
      <c r="N34" s="9">
        <f>SUM(N32,N29)</f>
        <v>53.290500000000002</v>
      </c>
    </row>
  </sheetData>
  <hyperlinks>
    <hyperlink ref="O2" r:id="rId1" xr:uid="{3576DFA1-D5D6-496D-A0E1-5063852F64E3}"/>
    <hyperlink ref="O3" r:id="rId2" xr:uid="{7E44DF0A-DCBD-4F94-86EC-412CE491528B}"/>
    <hyperlink ref="O4" r:id="rId3" xr:uid="{73AD13D4-A662-48E1-B509-AF20376ACBE5}"/>
    <hyperlink ref="O5" r:id="rId4" xr:uid="{B5F2F8E5-6A38-4EA1-9D52-314A83E35267}"/>
    <hyperlink ref="O6" r:id="rId5" xr:uid="{8985992F-1E9A-4370-829D-98A86ECDD5FD}"/>
    <hyperlink ref="O7" r:id="rId6" xr:uid="{E70B010F-D86A-4853-8EF9-EB9C0DB83BDE}"/>
    <hyperlink ref="O8" r:id="rId7" xr:uid="{2C1CC840-7A5C-43C2-B096-9EAECBA8A96C}"/>
    <hyperlink ref="O9" r:id="rId8" xr:uid="{D80AD054-8F33-4A42-86DC-56677DEC18D2}"/>
    <hyperlink ref="O10" r:id="rId9" xr:uid="{AC24039E-6569-4CBD-9B8A-9AA1D8D12B2E}"/>
    <hyperlink ref="O11" r:id="rId10" xr:uid="{495F0D50-02B3-479F-A5FB-F242672398B7}"/>
    <hyperlink ref="O12" r:id="rId11" xr:uid="{5C85542F-557D-4763-85DD-69482B1F79CD}"/>
    <hyperlink ref="O13" r:id="rId12" xr:uid="{6D3C2776-0539-416E-9477-5F9CCB36ECE2}"/>
    <hyperlink ref="O14" r:id="rId13" xr:uid="{87315A0E-2D1F-46A0-A2B4-13F5ACC23370}"/>
    <hyperlink ref="O15" r:id="rId14" xr:uid="{B5C2446B-BE66-4FF9-88E0-0036B279A105}"/>
    <hyperlink ref="O16" r:id="rId15" xr:uid="{77E8B5DC-9612-4CF3-B075-66B59FB15D2C}"/>
    <hyperlink ref="O17" r:id="rId16" xr:uid="{03A26E38-CDA7-4424-8868-36E0B308A022}"/>
    <hyperlink ref="O18" r:id="rId17" xr:uid="{86D1A9D2-FBE8-4B44-AE6A-91C276854CD7}"/>
    <hyperlink ref="O19" r:id="rId18" xr:uid="{61E213AB-554F-47F5-A447-110A41B5DCE2}"/>
    <hyperlink ref="O20" r:id="rId19" xr:uid="{5B610063-ED56-44E0-878B-B2037ED63B8E}"/>
    <hyperlink ref="O21" r:id="rId20" xr:uid="{A9EBC3E7-CCF6-4344-AE41-4B60C72FE150}"/>
    <hyperlink ref="O22" r:id="rId21" xr:uid="{A7D5E75D-16B3-495A-B260-37764BCEAF28}"/>
    <hyperlink ref="O23" r:id="rId22" xr:uid="{9D97BA21-0511-4A7E-A940-2930317710B4}"/>
    <hyperlink ref="O25" r:id="rId23" xr:uid="{EE6E9AD9-A9D7-428A-BA54-64713D2D8CA5}"/>
    <hyperlink ref="O26" r:id="rId24" xr:uid="{808D30F2-BB32-4650-8588-CE797768C01D}"/>
  </hyperlinks>
  <pageMargins left="0.7" right="0.7" top="0.75" bottom="0.75" header="0.3" footer="0.3"/>
  <ignoredErrors>
    <ignoredError sqref="J29 L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dalmierz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Gogulski</dc:creator>
  <cp:lastModifiedBy>Szymon Gogulski</cp:lastModifiedBy>
  <dcterms:created xsi:type="dcterms:W3CDTF">2024-12-09T11:38:31Z</dcterms:created>
  <dcterms:modified xsi:type="dcterms:W3CDTF">2024-12-11T21:48:47Z</dcterms:modified>
</cp:coreProperties>
</file>