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ummary Estimate" sheetId="1" r:id="rId1"/>
    <sheet name="Percentage Confidence" sheetId="4" r:id="rId2"/>
  </sheets>
  <calcPr calcId="125725"/>
</workbook>
</file>

<file path=xl/calcChain.xml><?xml version="1.0" encoding="utf-8"?>
<calcChain xmlns="http://schemas.openxmlformats.org/spreadsheetml/2006/main">
  <c r="I28" i="1"/>
  <c r="J28"/>
  <c r="K28"/>
  <c r="L28"/>
  <c r="M28"/>
  <c r="N28"/>
  <c r="O28"/>
  <c r="P28"/>
  <c r="Q28"/>
  <c r="H28"/>
  <c r="D26"/>
  <c r="E26"/>
  <c r="F26"/>
  <c r="G26"/>
  <c r="H26"/>
  <c r="I26"/>
  <c r="J26"/>
  <c r="K26"/>
  <c r="L26"/>
  <c r="M26"/>
  <c r="N26"/>
  <c r="O26"/>
  <c r="P26"/>
  <c r="Q26"/>
  <c r="C26"/>
  <c r="K8"/>
  <c r="D22"/>
  <c r="E22"/>
  <c r="F22"/>
  <c r="G22"/>
  <c r="H22"/>
  <c r="I22"/>
  <c r="J22"/>
  <c r="K22"/>
  <c r="L22"/>
  <c r="M22"/>
  <c r="N22"/>
  <c r="O22"/>
  <c r="P22"/>
  <c r="Q22"/>
  <c r="C22"/>
  <c r="D12"/>
  <c r="E12"/>
  <c r="F12"/>
  <c r="G12"/>
  <c r="H12"/>
  <c r="I12"/>
  <c r="J12"/>
  <c r="K12"/>
  <c r="L12"/>
  <c r="M12"/>
  <c r="N12"/>
  <c r="O12"/>
  <c r="P12"/>
  <c r="Q12"/>
  <c r="C12"/>
  <c r="D8"/>
  <c r="E8"/>
  <c r="F8"/>
  <c r="G8"/>
  <c r="H8"/>
  <c r="I8"/>
  <c r="J8"/>
  <c r="C8"/>
  <c r="D4"/>
  <c r="E4"/>
  <c r="F4"/>
  <c r="G4"/>
  <c r="H4"/>
  <c r="I4"/>
  <c r="J4"/>
  <c r="C4"/>
  <c r="R27"/>
  <c r="K27"/>
  <c r="P27" s="1"/>
  <c r="R25"/>
  <c r="K25"/>
  <c r="P25" s="1"/>
  <c r="R24"/>
  <c r="K24"/>
  <c r="P24" s="1"/>
  <c r="R23"/>
  <c r="K23"/>
  <c r="P23" s="1"/>
  <c r="R21"/>
  <c r="K21"/>
  <c r="P21" s="1"/>
  <c r="R20"/>
  <c r="K20"/>
  <c r="P20" s="1"/>
  <c r="R19"/>
  <c r="K19"/>
  <c r="P19" s="1"/>
  <c r="R18"/>
  <c r="K18"/>
  <c r="P18" s="1"/>
  <c r="R17"/>
  <c r="K17"/>
  <c r="P17" s="1"/>
  <c r="R16"/>
  <c r="K16"/>
  <c r="P16" s="1"/>
  <c r="R15"/>
  <c r="K15"/>
  <c r="P15" s="1"/>
  <c r="R14"/>
  <c r="K14"/>
  <c r="P14" s="1"/>
  <c r="R13"/>
  <c r="K13"/>
  <c r="P13" s="1"/>
  <c r="R11"/>
  <c r="K11"/>
  <c r="P11" s="1"/>
  <c r="R10"/>
  <c r="K10"/>
  <c r="P10" s="1"/>
  <c r="R9"/>
  <c r="K9"/>
  <c r="P9" s="1"/>
  <c r="P8" s="1"/>
  <c r="R7"/>
  <c r="K7"/>
  <c r="P7" s="1"/>
  <c r="R6"/>
  <c r="K6"/>
  <c r="P6" s="1"/>
  <c r="R5"/>
  <c r="K5"/>
  <c r="P5" s="1"/>
  <c r="M5" l="1"/>
  <c r="L27"/>
  <c r="L24"/>
  <c r="L21"/>
  <c r="L19"/>
  <c r="L17"/>
  <c r="L15"/>
  <c r="L13"/>
  <c r="L10"/>
  <c r="L7"/>
  <c r="M27"/>
  <c r="M24"/>
  <c r="M21"/>
  <c r="M19"/>
  <c r="M17"/>
  <c r="M15"/>
  <c r="M13"/>
  <c r="M10"/>
  <c r="M7"/>
  <c r="N27"/>
  <c r="N24"/>
  <c r="N21"/>
  <c r="N19"/>
  <c r="N17"/>
  <c r="N15"/>
  <c r="N13"/>
  <c r="N10"/>
  <c r="N7"/>
  <c r="L5"/>
  <c r="N5"/>
  <c r="L25"/>
  <c r="L23"/>
  <c r="L20"/>
  <c r="L18"/>
  <c r="L16"/>
  <c r="L14"/>
  <c r="L11"/>
  <c r="L9"/>
  <c r="L8" s="1"/>
  <c r="L6"/>
  <c r="M25"/>
  <c r="M23"/>
  <c r="M20"/>
  <c r="M18"/>
  <c r="M16"/>
  <c r="M14"/>
  <c r="M11"/>
  <c r="M9"/>
  <c r="M6"/>
  <c r="N25"/>
  <c r="N23"/>
  <c r="N20"/>
  <c r="N18"/>
  <c r="N16"/>
  <c r="N14"/>
  <c r="N11"/>
  <c r="N9"/>
  <c r="N8" s="1"/>
  <c r="N6"/>
  <c r="K4"/>
  <c r="P4"/>
  <c r="O5"/>
  <c r="O27"/>
  <c r="Q27"/>
  <c r="Q5"/>
  <c r="O6"/>
  <c r="Q6"/>
  <c r="O7"/>
  <c r="Q7"/>
  <c r="O9"/>
  <c r="Q9"/>
  <c r="O10"/>
  <c r="Q10"/>
  <c r="O11"/>
  <c r="Q11"/>
  <c r="O13"/>
  <c r="Q13"/>
  <c r="O14"/>
  <c r="Q14"/>
  <c r="O15"/>
  <c r="Q15"/>
  <c r="O16"/>
  <c r="Q16"/>
  <c r="O17"/>
  <c r="Q17"/>
  <c r="O18"/>
  <c r="Q18"/>
  <c r="O19"/>
  <c r="Q19"/>
  <c r="O20"/>
  <c r="Q20"/>
  <c r="O21"/>
  <c r="Q21"/>
  <c r="O23"/>
  <c r="Q23"/>
  <c r="O24"/>
  <c r="Q24"/>
  <c r="O25"/>
  <c r="Q25"/>
  <c r="N4" l="1"/>
  <c r="M4"/>
  <c r="L4"/>
  <c r="O8"/>
  <c r="O4"/>
  <c r="Q8"/>
  <c r="Q4"/>
  <c r="M8"/>
</calcChain>
</file>

<file path=xl/sharedStrings.xml><?xml version="1.0" encoding="utf-8"?>
<sst xmlns="http://schemas.openxmlformats.org/spreadsheetml/2006/main" count="84" uniqueCount="82">
  <si>
    <t>(P+4ML+O)/6</t>
  </si>
  <si>
    <t>(P-O)/6</t>
  </si>
  <si>
    <t>Task Name</t>
  </si>
  <si>
    <t>Most Likely</t>
  </si>
  <si>
    <t>Pessimistic</t>
  </si>
  <si>
    <t>Mean</t>
  </si>
  <si>
    <t>Std Dev</t>
  </si>
  <si>
    <t>Totals</t>
  </si>
  <si>
    <t>ID</t>
  </si>
  <si>
    <t>Best</t>
  </si>
  <si>
    <t>Total</t>
  </si>
  <si>
    <t>Date :</t>
  </si>
  <si>
    <t>Name :</t>
  </si>
  <si>
    <t>Role :</t>
  </si>
  <si>
    <t>% Confidence</t>
  </si>
  <si>
    <t>Calculation</t>
  </si>
  <si>
    <t>Expected Case - (2 *Standard Deviation)</t>
  </si>
  <si>
    <t>Expected Case - (1.28 * Standard Deviation)</t>
  </si>
  <si>
    <t>Expected Case - (1 * Standard Deviation)</t>
  </si>
  <si>
    <t>Expected Case - (.84 * Standard Deviation)</t>
  </si>
  <si>
    <t>Expected Case - (.67 * Standard Deviation)</t>
  </si>
  <si>
    <t>Expected Case - (.52 * Standard Deviation)</t>
  </si>
  <si>
    <t>Expected Case - (.25 * Standard Deviation)</t>
  </si>
  <si>
    <t>Expected Case</t>
  </si>
  <si>
    <t>Expected Case + (.25 *Standard Deviation)</t>
  </si>
  <si>
    <t>Expected Case + (.52 * Standard Deviation)</t>
  </si>
  <si>
    <t>Expected Case + (.67 * Standard Deviation)</t>
  </si>
  <si>
    <t>Expected Case + (.84 * Standard Deviation)</t>
  </si>
  <si>
    <t>Expected Case + (1 * Standard Deviation)</t>
  </si>
  <si>
    <t>Expected Case + (1.28 * Standard Deviation)</t>
  </si>
  <si>
    <t>Expected Case + (2 * Standard Deviation)</t>
  </si>
  <si>
    <t>% of Outcomes</t>
  </si>
  <si>
    <t>Complex SD Divisor</t>
  </si>
  <si>
    <t>Notes</t>
  </si>
  <si>
    <t>Duong</t>
  </si>
  <si>
    <t>Hien</t>
  </si>
  <si>
    <t>Mung</t>
  </si>
  <si>
    <t>Binh</t>
  </si>
  <si>
    <t>Manh</t>
  </si>
  <si>
    <t>Collect historical data</t>
  </si>
  <si>
    <t>Interview with customer</t>
  </si>
  <si>
    <t>Software requirement specification</t>
  </si>
  <si>
    <t>Develop project plan</t>
  </si>
  <si>
    <t>Deploy infrastructure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</si>
  <si>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</si>
  <si>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</si>
  <si>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</si>
  <si>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</si>
  <si>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</si>
  <si>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</si>
  <si>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</si>
  <si>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</si>
  <si>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</si>
  <si>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</si>
  <si>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</si>
  <si>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</si>
  <si>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</si>
  <si>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</si>
  <si>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Discrepancy between Binh and Manh</t>
  </si>
  <si>
    <t>Assumptions</t>
  </si>
  <si>
    <t>1 Requirement Engineer</t>
  </si>
  <si>
    <t>9/12 uses case have been discovered, 1 Requirement Engineer</t>
  </si>
  <si>
    <t>1 Project Manager</t>
  </si>
  <si>
    <t>Starts from the beginning</t>
  </si>
  <si>
    <t>9/12 uses case have been discovered, 1 Architect</t>
  </si>
  <si>
    <t>3 uses case, 1 Requiement Engineer</t>
  </si>
  <si>
    <t>Component 1 includes modules such as Member, Project, User, Lifecycles, Artifacts; 2 Architects</t>
  </si>
  <si>
    <t>Programming language is java, 5 Developers</t>
  </si>
  <si>
    <t>Test environment available, 2 Tester</t>
  </si>
  <si>
    <t>Component 2 includes modules such as Roles, Permissions, Login, Issue; 2 Architects</t>
  </si>
  <si>
    <t>Component  includes modules such as Communication, Report, Syschronize data, 1 Architect</t>
  </si>
  <si>
    <t>Programming language is java, 3 Developers</t>
  </si>
  <si>
    <t>Test environment unavailable, 2 Testers</t>
  </si>
  <si>
    <t>1 Architect</t>
  </si>
  <si>
    <t>2 person</t>
  </si>
  <si>
    <t>Customer is friendly, 2 Testers</t>
  </si>
  <si>
    <t>1 person</t>
  </si>
  <si>
    <t>Inception</t>
  </si>
  <si>
    <t>Elaboration</t>
  </si>
  <si>
    <t>Construction</t>
  </si>
  <si>
    <t>Transition</t>
  </si>
  <si>
    <t>Close-out</t>
  </si>
</sst>
</file>

<file path=xl/styles.xml><?xml version="1.0" encoding="utf-8"?>
<styleSheet xmlns="http://schemas.openxmlformats.org/spreadsheetml/2006/main">
  <numFmts count="2">
    <numFmt numFmtId="164" formatCode="#,##0.000_);[Red]\(#,##0.000\)"/>
    <numFmt numFmtId="165" formatCode="#,##0.0_);[Red]\(#,##0.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1"/>
      <name val="Arial"/>
      <family val="2"/>
    </font>
    <font>
      <b/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9" fontId="0" fillId="0" borderId="0" xfId="1" applyFont="1"/>
    <xf numFmtId="9" fontId="0" fillId="0" borderId="1" xfId="1" applyFont="1" applyBorder="1"/>
    <xf numFmtId="0" fontId="0" fillId="0" borderId="1" xfId="0" applyBorder="1"/>
    <xf numFmtId="0" fontId="2" fillId="6" borderId="1" xfId="0" applyFont="1" applyFill="1" applyBorder="1" applyAlignment="1">
      <alignment horizontal="center"/>
    </xf>
    <xf numFmtId="9" fontId="0" fillId="7" borderId="1" xfId="1" applyFont="1" applyFill="1" applyBorder="1"/>
    <xf numFmtId="2" fontId="0" fillId="7" borderId="1" xfId="1" applyNumberFormat="1" applyFont="1" applyFill="1" applyBorder="1" applyAlignment="1">
      <alignment horizontal="center"/>
    </xf>
    <xf numFmtId="9" fontId="2" fillId="6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1" xfId="0" applyFont="1" applyFill="1" applyBorder="1" applyAlignment="1">
      <alignment horizontal="center"/>
    </xf>
    <xf numFmtId="40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9" fontId="4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9" fontId="4" fillId="9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9" fontId="4" fillId="10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0" fontId="5" fillId="0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1" fontId="6" fillId="0" borderId="1" xfId="0" applyNumberFormat="1" applyFont="1" applyBorder="1" applyAlignment="1">
      <alignment horizontal="left" vertical="center"/>
    </xf>
    <xf numFmtId="40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workbookViewId="0">
      <selection activeCell="C5" sqref="C5:J7"/>
    </sheetView>
  </sheetViews>
  <sheetFormatPr defaultRowHeight="16.5"/>
  <cols>
    <col min="1" max="1" width="9.140625" style="2"/>
    <col min="2" max="2" width="35.7109375" style="1" bestFit="1" customWidth="1"/>
    <col min="3" max="7" width="9.140625" style="1"/>
    <col min="8" max="8" width="12" style="1" customWidth="1"/>
    <col min="9" max="9" width="13.5703125" style="1" customWidth="1"/>
    <col min="10" max="10" width="13.42578125" style="1" customWidth="1"/>
    <col min="11" max="17" width="9.140625" style="1"/>
    <col min="18" max="18" width="9.28515625" style="1" bestFit="1" customWidth="1"/>
    <col min="19" max="19" width="87.85546875" style="1" bestFit="1" customWidth="1"/>
    <col min="20" max="20" width="37.85546875" style="1" bestFit="1" customWidth="1"/>
    <col min="21" max="16384" width="9.140625" style="1"/>
  </cols>
  <sheetData>
    <row r="1" spans="1:20">
      <c r="A1" s="21" t="s">
        <v>12</v>
      </c>
      <c r="C1" s="1" t="s">
        <v>13</v>
      </c>
    </row>
    <row r="2" spans="1:20">
      <c r="A2" s="21" t="s">
        <v>11</v>
      </c>
      <c r="B2" s="2"/>
      <c r="C2" s="2"/>
      <c r="D2" s="2"/>
      <c r="E2" s="2"/>
      <c r="F2" s="2"/>
      <c r="G2" s="2"/>
      <c r="H2" s="2"/>
      <c r="I2" s="2"/>
      <c r="J2" s="2"/>
      <c r="K2" s="3" t="s">
        <v>0</v>
      </c>
      <c r="L2" s="3"/>
      <c r="M2" s="3"/>
      <c r="N2" s="3"/>
      <c r="O2" s="3"/>
      <c r="P2" s="3"/>
      <c r="Q2" s="3"/>
      <c r="R2" s="3" t="s">
        <v>1</v>
      </c>
      <c r="S2" s="3"/>
    </row>
    <row r="3" spans="1:20" ht="33">
      <c r="A3" s="30" t="s">
        <v>8</v>
      </c>
      <c r="B3" s="4" t="s">
        <v>2</v>
      </c>
      <c r="C3" s="22" t="s">
        <v>34</v>
      </c>
      <c r="D3" s="22" t="s">
        <v>35</v>
      </c>
      <c r="E3" s="22" t="s">
        <v>36</v>
      </c>
      <c r="F3" s="22" t="s">
        <v>37</v>
      </c>
      <c r="G3" s="22" t="s">
        <v>38</v>
      </c>
      <c r="H3" s="5" t="s">
        <v>9</v>
      </c>
      <c r="I3" s="5" t="s">
        <v>3</v>
      </c>
      <c r="J3" s="5" t="s">
        <v>4</v>
      </c>
      <c r="K3" s="6" t="s">
        <v>5</v>
      </c>
      <c r="L3" s="31">
        <v>0.6</v>
      </c>
      <c r="M3" s="33">
        <v>0.7</v>
      </c>
      <c r="N3" s="35">
        <v>0.75</v>
      </c>
      <c r="O3" s="7">
        <v>0.8</v>
      </c>
      <c r="P3" s="8">
        <v>0.9</v>
      </c>
      <c r="Q3" s="9">
        <v>0.99</v>
      </c>
      <c r="R3" s="10" t="s">
        <v>6</v>
      </c>
      <c r="S3" s="4" t="s">
        <v>59</v>
      </c>
      <c r="T3" s="30" t="s">
        <v>33</v>
      </c>
    </row>
    <row r="4" spans="1:20">
      <c r="A4" s="30">
        <v>1</v>
      </c>
      <c r="B4" s="44" t="s">
        <v>77</v>
      </c>
      <c r="C4" s="45">
        <f>SUM(C5,C6,C7)</f>
        <v>13</v>
      </c>
      <c r="D4" s="45">
        <f t="shared" ref="D4:J4" si="0">SUM(D5,D6,D7)</f>
        <v>18</v>
      </c>
      <c r="E4" s="45">
        <f t="shared" si="0"/>
        <v>13</v>
      </c>
      <c r="F4" s="45">
        <f t="shared" si="0"/>
        <v>17</v>
      </c>
      <c r="G4" s="45">
        <f t="shared" si="0"/>
        <v>17</v>
      </c>
      <c r="H4" s="45">
        <f t="shared" si="0"/>
        <v>12</v>
      </c>
      <c r="I4" s="45">
        <f t="shared" si="0"/>
        <v>16.5</v>
      </c>
      <c r="J4" s="45">
        <f t="shared" si="0"/>
        <v>20</v>
      </c>
      <c r="K4" s="46">
        <f>SUM(K5,K6,K7)</f>
        <v>16.333333333333332</v>
      </c>
      <c r="L4" s="46">
        <f t="shared" ref="L4:Q4" si="1">SUM(L5,L6,L7)</f>
        <v>16.666666666666664</v>
      </c>
      <c r="M4" s="46">
        <f t="shared" si="1"/>
        <v>17.026666666666667</v>
      </c>
      <c r="N4" s="46">
        <f t="shared" si="1"/>
        <v>17.226666666666667</v>
      </c>
      <c r="O4" s="46">
        <f t="shared" si="1"/>
        <v>17.453333333333333</v>
      </c>
      <c r="P4" s="46">
        <f t="shared" si="1"/>
        <v>18.04</v>
      </c>
      <c r="Q4" s="46">
        <f t="shared" si="1"/>
        <v>19.439999999999998</v>
      </c>
      <c r="R4" s="10"/>
      <c r="S4" s="4"/>
      <c r="T4" s="30"/>
    </row>
    <row r="5" spans="1:20">
      <c r="A5" s="20">
        <v>1.1000000000000001</v>
      </c>
      <c r="B5" s="29" t="s">
        <v>40</v>
      </c>
      <c r="C5" s="23">
        <v>3</v>
      </c>
      <c r="D5" s="23">
        <v>2</v>
      </c>
      <c r="E5" s="23">
        <v>2</v>
      </c>
      <c r="F5" s="23">
        <v>4</v>
      </c>
      <c r="G5" s="23">
        <v>3</v>
      </c>
      <c r="H5" s="23">
        <v>2</v>
      </c>
      <c r="I5" s="23">
        <v>3</v>
      </c>
      <c r="J5" s="23">
        <v>4</v>
      </c>
      <c r="K5" s="24">
        <f>(H5+(4*I5)+J5)/6</f>
        <v>3</v>
      </c>
      <c r="L5" s="32">
        <f>K5+(0.25*R5)</f>
        <v>3.0833333333333335</v>
      </c>
      <c r="M5" s="34">
        <f>K5+(0.52*R5)</f>
        <v>3.1733333333333333</v>
      </c>
      <c r="N5" s="36">
        <f>K5+(0.67*R5)</f>
        <v>3.2233333333333332</v>
      </c>
      <c r="O5" s="25">
        <f t="shared" ref="O5:O27" si="2">K5+(0.84*R5)</f>
        <v>3.28</v>
      </c>
      <c r="P5" s="26">
        <f t="shared" ref="P5:P27" si="3">K5+(1.28*R5)</f>
        <v>3.4266666666666667</v>
      </c>
      <c r="Q5" s="27">
        <f t="shared" ref="Q5:Q27" si="4">K5+(2.33*R5)</f>
        <v>3.7766666666666664</v>
      </c>
      <c r="R5" s="28">
        <f>(J5-H5)/6</f>
        <v>0.33333333333333331</v>
      </c>
      <c r="S5" s="37" t="s">
        <v>60</v>
      </c>
      <c r="T5" s="12"/>
    </row>
    <row r="6" spans="1:20">
      <c r="A6" s="20">
        <v>1.2</v>
      </c>
      <c r="B6" s="29" t="s">
        <v>41</v>
      </c>
      <c r="C6" s="23">
        <v>5</v>
      </c>
      <c r="D6" s="23">
        <v>7</v>
      </c>
      <c r="E6" s="23">
        <v>5</v>
      </c>
      <c r="F6" s="23">
        <v>5</v>
      </c>
      <c r="G6" s="23">
        <v>6</v>
      </c>
      <c r="H6" s="23">
        <v>5</v>
      </c>
      <c r="I6" s="23">
        <v>6</v>
      </c>
      <c r="J6" s="23">
        <v>7</v>
      </c>
      <c r="K6" s="24">
        <f t="shared" ref="K6:K27" si="5">(H6+(4*I6)+J6)/6</f>
        <v>6</v>
      </c>
      <c r="L6" s="32">
        <f t="shared" ref="L6:L27" si="6">K6+(0.25*R6)</f>
        <v>6.083333333333333</v>
      </c>
      <c r="M6" s="34">
        <f t="shared" ref="M6:M27" si="7">K6+(0.52*R6)</f>
        <v>6.1733333333333338</v>
      </c>
      <c r="N6" s="36">
        <f t="shared" ref="N6:N27" si="8">K6+(0.67*R6)</f>
        <v>6.2233333333333336</v>
      </c>
      <c r="O6" s="25">
        <f t="shared" si="2"/>
        <v>6.28</v>
      </c>
      <c r="P6" s="26">
        <f t="shared" si="3"/>
        <v>6.4266666666666667</v>
      </c>
      <c r="Q6" s="27">
        <f t="shared" si="4"/>
        <v>6.7766666666666664</v>
      </c>
      <c r="R6" s="28">
        <f t="shared" ref="R6:R27" si="9">(J6-H6)/6</f>
        <v>0.33333333333333331</v>
      </c>
      <c r="S6" s="37" t="s">
        <v>61</v>
      </c>
      <c r="T6" s="12"/>
    </row>
    <row r="7" spans="1:20">
      <c r="A7" s="20">
        <v>1.3</v>
      </c>
      <c r="B7" s="29" t="s">
        <v>42</v>
      </c>
      <c r="C7" s="23">
        <v>5</v>
      </c>
      <c r="D7" s="23">
        <v>9</v>
      </c>
      <c r="E7" s="23">
        <v>6</v>
      </c>
      <c r="F7" s="23">
        <v>8</v>
      </c>
      <c r="G7" s="23">
        <v>8</v>
      </c>
      <c r="H7" s="23">
        <v>5</v>
      </c>
      <c r="I7" s="23">
        <v>7.5</v>
      </c>
      <c r="J7" s="23">
        <v>9</v>
      </c>
      <c r="K7" s="24">
        <f t="shared" si="5"/>
        <v>7.333333333333333</v>
      </c>
      <c r="L7" s="32">
        <f t="shared" si="6"/>
        <v>7.5</v>
      </c>
      <c r="M7" s="34">
        <f t="shared" si="7"/>
        <v>7.68</v>
      </c>
      <c r="N7" s="36">
        <f t="shared" si="8"/>
        <v>7.7799999999999994</v>
      </c>
      <c r="O7" s="25">
        <f t="shared" si="2"/>
        <v>7.8933333333333326</v>
      </c>
      <c r="P7" s="26">
        <f t="shared" si="3"/>
        <v>8.1866666666666656</v>
      </c>
      <c r="Q7" s="27">
        <f t="shared" si="4"/>
        <v>8.8866666666666667</v>
      </c>
      <c r="R7" s="28">
        <f t="shared" si="9"/>
        <v>0.66666666666666663</v>
      </c>
      <c r="S7" s="37" t="s">
        <v>62</v>
      </c>
      <c r="T7" s="12"/>
    </row>
    <row r="8" spans="1:20" s="48" customFormat="1">
      <c r="A8" s="30">
        <v>2</v>
      </c>
      <c r="B8" s="49" t="s">
        <v>78</v>
      </c>
      <c r="C8" s="50">
        <f>SUM(C9,C10,C11)</f>
        <v>26</v>
      </c>
      <c r="D8" s="50">
        <f>SUM(D9,D10,D11)</f>
        <v>23</v>
      </c>
      <c r="E8" s="50">
        <f>SUM(E9,E10,E11)</f>
        <v>28</v>
      </c>
      <c r="F8" s="50">
        <f>SUM(F9,F10,F11)</f>
        <v>21</v>
      </c>
      <c r="G8" s="50">
        <f>SUM(G9,G10,G11)</f>
        <v>25</v>
      </c>
      <c r="H8" s="50">
        <f>SUM(H9,H10,H11)</f>
        <v>15</v>
      </c>
      <c r="I8" s="50">
        <f>SUM(I9,I10,I11)</f>
        <v>24.5</v>
      </c>
      <c r="J8" s="50">
        <f>SUM(J9,J10,J11)</f>
        <v>31</v>
      </c>
      <c r="K8" s="50">
        <f>SUM(K9,K10,K11)</f>
        <v>24</v>
      </c>
      <c r="L8" s="50">
        <f>SUM(L9,L10,L11)</f>
        <v>24.666666666666668</v>
      </c>
      <c r="M8" s="50">
        <f>SUM(M9,M10,M11)</f>
        <v>25.386666666666667</v>
      </c>
      <c r="N8" s="50">
        <f>SUM(N9,N10,N11)</f>
        <v>25.786666666666669</v>
      </c>
      <c r="O8" s="50">
        <f>SUM(O9,O10,O11)</f>
        <v>26.240000000000002</v>
      </c>
      <c r="P8" s="50">
        <f>SUM(P9,P10,P11)</f>
        <v>27.413333333333334</v>
      </c>
      <c r="Q8" s="50">
        <f>SUM(Q9,Q10,Q11)</f>
        <v>30.213333333333338</v>
      </c>
      <c r="R8" s="51"/>
      <c r="S8" s="52"/>
      <c r="T8" s="47"/>
    </row>
    <row r="9" spans="1:20">
      <c r="A9" s="20">
        <v>2.1</v>
      </c>
      <c r="B9" s="29" t="s">
        <v>43</v>
      </c>
      <c r="C9" s="23">
        <v>15</v>
      </c>
      <c r="D9" s="23">
        <v>10</v>
      </c>
      <c r="E9" s="23">
        <v>12</v>
      </c>
      <c r="F9" s="23">
        <v>5</v>
      </c>
      <c r="G9" s="23">
        <v>12</v>
      </c>
      <c r="H9" s="23">
        <v>5</v>
      </c>
      <c r="I9" s="23">
        <v>11</v>
      </c>
      <c r="J9" s="23">
        <v>15</v>
      </c>
      <c r="K9" s="24">
        <f t="shared" si="5"/>
        <v>10.666666666666666</v>
      </c>
      <c r="L9" s="32">
        <f t="shared" si="6"/>
        <v>11.083333333333332</v>
      </c>
      <c r="M9" s="34">
        <f t="shared" si="7"/>
        <v>11.533333333333333</v>
      </c>
      <c r="N9" s="36">
        <f t="shared" si="8"/>
        <v>11.783333333333333</v>
      </c>
      <c r="O9" s="25">
        <f t="shared" si="2"/>
        <v>12.066666666666666</v>
      </c>
      <c r="P9" s="26">
        <f t="shared" si="3"/>
        <v>12.799999999999999</v>
      </c>
      <c r="Q9" s="27">
        <f t="shared" si="4"/>
        <v>14.55</v>
      </c>
      <c r="R9" s="28">
        <f t="shared" si="9"/>
        <v>1.6666666666666667</v>
      </c>
      <c r="S9" s="37" t="s">
        <v>63</v>
      </c>
      <c r="T9" s="12" t="s">
        <v>58</v>
      </c>
    </row>
    <row r="10" spans="1:20">
      <c r="A10" s="20">
        <v>2.2000000000000002</v>
      </c>
      <c r="B10" s="29" t="s">
        <v>44</v>
      </c>
      <c r="C10" s="23">
        <v>4</v>
      </c>
      <c r="D10" s="23">
        <v>7</v>
      </c>
      <c r="E10" s="23">
        <v>9</v>
      </c>
      <c r="F10" s="23">
        <v>9</v>
      </c>
      <c r="G10" s="23">
        <v>7</v>
      </c>
      <c r="H10" s="23">
        <v>4</v>
      </c>
      <c r="I10" s="23">
        <v>7</v>
      </c>
      <c r="J10" s="23">
        <v>9</v>
      </c>
      <c r="K10" s="24">
        <f t="shared" si="5"/>
        <v>6.833333333333333</v>
      </c>
      <c r="L10" s="32">
        <f t="shared" si="6"/>
        <v>7.0416666666666661</v>
      </c>
      <c r="M10" s="34">
        <f t="shared" si="7"/>
        <v>7.2666666666666666</v>
      </c>
      <c r="N10" s="36">
        <f t="shared" si="8"/>
        <v>7.3916666666666666</v>
      </c>
      <c r="O10" s="25">
        <f t="shared" si="2"/>
        <v>7.5333333333333332</v>
      </c>
      <c r="P10" s="26">
        <f t="shared" si="3"/>
        <v>7.8999999999999995</v>
      </c>
      <c r="Q10" s="27">
        <f t="shared" si="4"/>
        <v>8.7750000000000004</v>
      </c>
      <c r="R10" s="28">
        <f t="shared" si="9"/>
        <v>0.83333333333333337</v>
      </c>
      <c r="S10" s="37" t="s">
        <v>64</v>
      </c>
      <c r="T10" s="12"/>
    </row>
    <row r="11" spans="1:20">
      <c r="A11" s="20">
        <v>2.4</v>
      </c>
      <c r="B11" s="29" t="s">
        <v>45</v>
      </c>
      <c r="C11" s="23">
        <v>7</v>
      </c>
      <c r="D11" s="23">
        <v>6</v>
      </c>
      <c r="E11" s="23">
        <v>7</v>
      </c>
      <c r="F11" s="23">
        <v>7</v>
      </c>
      <c r="G11" s="23">
        <v>6</v>
      </c>
      <c r="H11" s="23">
        <v>6</v>
      </c>
      <c r="I11" s="23">
        <v>6.5</v>
      </c>
      <c r="J11" s="23">
        <v>7</v>
      </c>
      <c r="K11" s="24">
        <f t="shared" si="5"/>
        <v>6.5</v>
      </c>
      <c r="L11" s="32">
        <f t="shared" si="6"/>
        <v>6.541666666666667</v>
      </c>
      <c r="M11" s="34">
        <f t="shared" si="7"/>
        <v>6.5866666666666669</v>
      </c>
      <c r="N11" s="36">
        <f t="shared" si="8"/>
        <v>6.6116666666666664</v>
      </c>
      <c r="O11" s="25">
        <f t="shared" si="2"/>
        <v>6.64</v>
      </c>
      <c r="P11" s="26">
        <f t="shared" si="3"/>
        <v>6.7133333333333329</v>
      </c>
      <c r="Q11" s="27">
        <f t="shared" si="4"/>
        <v>6.8883333333333336</v>
      </c>
      <c r="R11" s="28">
        <f t="shared" si="9"/>
        <v>0.16666666666666666</v>
      </c>
      <c r="S11" s="37" t="s">
        <v>65</v>
      </c>
      <c r="T11" s="12"/>
    </row>
    <row r="12" spans="1:20" s="48" customFormat="1">
      <c r="A12" s="30">
        <v>3</v>
      </c>
      <c r="B12" s="49" t="s">
        <v>79</v>
      </c>
      <c r="C12" s="50">
        <f>SUM(C13,C14,C15,C16,C17,C18,C19,C20,C21)</f>
        <v>118</v>
      </c>
      <c r="D12" s="50">
        <f t="shared" ref="D12:Q12" si="10">SUM(D13,D14,D15,D16,D17,D18,D19,D20,D21)</f>
        <v>114</v>
      </c>
      <c r="E12" s="50">
        <f t="shared" si="10"/>
        <v>125</v>
      </c>
      <c r="F12" s="50">
        <f t="shared" si="10"/>
        <v>123</v>
      </c>
      <c r="G12" s="50">
        <f t="shared" si="10"/>
        <v>130</v>
      </c>
      <c r="H12" s="50">
        <f t="shared" si="10"/>
        <v>99</v>
      </c>
      <c r="I12" s="50">
        <f t="shared" si="10"/>
        <v>116.5</v>
      </c>
      <c r="J12" s="50">
        <f t="shared" si="10"/>
        <v>136</v>
      </c>
      <c r="K12" s="50">
        <f t="shared" si="10"/>
        <v>116.83333333333333</v>
      </c>
      <c r="L12" s="50">
        <f t="shared" si="10"/>
        <v>118.37499999999999</v>
      </c>
      <c r="M12" s="50">
        <f t="shared" si="10"/>
        <v>120.03999999999999</v>
      </c>
      <c r="N12" s="50">
        <f t="shared" si="10"/>
        <v>120.96500000000002</v>
      </c>
      <c r="O12" s="50">
        <f t="shared" si="10"/>
        <v>122.01333333333334</v>
      </c>
      <c r="P12" s="50">
        <f t="shared" si="10"/>
        <v>124.72666666666666</v>
      </c>
      <c r="Q12" s="50">
        <f t="shared" si="10"/>
        <v>131.20166666666665</v>
      </c>
      <c r="R12" s="51"/>
      <c r="S12" s="52"/>
      <c r="T12" s="47"/>
    </row>
    <row r="13" spans="1:20">
      <c r="A13" s="20">
        <v>3.1</v>
      </c>
      <c r="B13" s="29" t="s">
        <v>46</v>
      </c>
      <c r="C13" s="23">
        <v>12</v>
      </c>
      <c r="D13" s="23">
        <v>9</v>
      </c>
      <c r="E13" s="23">
        <v>8</v>
      </c>
      <c r="F13" s="23">
        <v>9</v>
      </c>
      <c r="G13" s="23">
        <v>8</v>
      </c>
      <c r="H13" s="23">
        <v>8</v>
      </c>
      <c r="I13" s="23">
        <v>9</v>
      </c>
      <c r="J13" s="23">
        <v>12</v>
      </c>
      <c r="K13" s="24">
        <f t="shared" si="5"/>
        <v>9.3333333333333339</v>
      </c>
      <c r="L13" s="32">
        <f t="shared" si="6"/>
        <v>9.5</v>
      </c>
      <c r="M13" s="34">
        <f t="shared" si="7"/>
        <v>9.68</v>
      </c>
      <c r="N13" s="36">
        <f t="shared" si="8"/>
        <v>9.7800000000000011</v>
      </c>
      <c r="O13" s="25">
        <f t="shared" si="2"/>
        <v>9.8933333333333344</v>
      </c>
      <c r="P13" s="26">
        <f t="shared" si="3"/>
        <v>10.186666666666667</v>
      </c>
      <c r="Q13" s="27">
        <f t="shared" si="4"/>
        <v>10.886666666666667</v>
      </c>
      <c r="R13" s="28">
        <f t="shared" si="9"/>
        <v>0.66666666666666663</v>
      </c>
      <c r="S13" s="37" t="s">
        <v>66</v>
      </c>
      <c r="T13" s="12"/>
    </row>
    <row r="14" spans="1:20">
      <c r="A14" s="20">
        <v>3.2</v>
      </c>
      <c r="B14" s="29" t="s">
        <v>47</v>
      </c>
      <c r="C14" s="23">
        <v>20</v>
      </c>
      <c r="D14" s="23">
        <v>18</v>
      </c>
      <c r="E14" s="23">
        <v>22</v>
      </c>
      <c r="F14" s="23">
        <v>23</v>
      </c>
      <c r="G14" s="23">
        <v>20</v>
      </c>
      <c r="H14" s="23">
        <v>18</v>
      </c>
      <c r="I14" s="23">
        <v>19</v>
      </c>
      <c r="J14" s="23">
        <v>23</v>
      </c>
      <c r="K14" s="24">
        <f t="shared" si="5"/>
        <v>19.5</v>
      </c>
      <c r="L14" s="32">
        <f t="shared" si="6"/>
        <v>19.708333333333332</v>
      </c>
      <c r="M14" s="34">
        <f t="shared" si="7"/>
        <v>19.933333333333334</v>
      </c>
      <c r="N14" s="36">
        <f t="shared" si="8"/>
        <v>20.058333333333334</v>
      </c>
      <c r="O14" s="25">
        <f t="shared" si="2"/>
        <v>20.2</v>
      </c>
      <c r="P14" s="26">
        <f t="shared" si="3"/>
        <v>20.566666666666666</v>
      </c>
      <c r="Q14" s="27">
        <f t="shared" si="4"/>
        <v>21.441666666666666</v>
      </c>
      <c r="R14" s="28">
        <f t="shared" si="9"/>
        <v>0.83333333333333337</v>
      </c>
      <c r="S14" s="37" t="s">
        <v>67</v>
      </c>
      <c r="T14" s="12"/>
    </row>
    <row r="15" spans="1:20">
      <c r="A15" s="20">
        <v>3.3</v>
      </c>
      <c r="B15" s="29" t="s">
        <v>48</v>
      </c>
      <c r="C15" s="23">
        <v>7</v>
      </c>
      <c r="D15" s="23">
        <v>8</v>
      </c>
      <c r="E15" s="23">
        <v>9</v>
      </c>
      <c r="F15" s="23">
        <v>10</v>
      </c>
      <c r="G15" s="23">
        <v>11</v>
      </c>
      <c r="H15" s="23">
        <v>7</v>
      </c>
      <c r="I15" s="23">
        <v>9</v>
      </c>
      <c r="J15" s="23">
        <v>11</v>
      </c>
      <c r="K15" s="24">
        <f t="shared" si="5"/>
        <v>9</v>
      </c>
      <c r="L15" s="32">
        <f t="shared" si="6"/>
        <v>9.1666666666666661</v>
      </c>
      <c r="M15" s="34">
        <f t="shared" si="7"/>
        <v>9.3466666666666676</v>
      </c>
      <c r="N15" s="36">
        <f t="shared" si="8"/>
        <v>9.4466666666666672</v>
      </c>
      <c r="O15" s="25">
        <f t="shared" si="2"/>
        <v>9.56</v>
      </c>
      <c r="P15" s="26">
        <f t="shared" si="3"/>
        <v>9.8533333333333335</v>
      </c>
      <c r="Q15" s="27">
        <f t="shared" si="4"/>
        <v>10.553333333333333</v>
      </c>
      <c r="R15" s="28">
        <f t="shared" si="9"/>
        <v>0.66666666666666663</v>
      </c>
      <c r="S15" s="37" t="s">
        <v>68</v>
      </c>
      <c r="T15" s="12"/>
    </row>
    <row r="16" spans="1:20">
      <c r="A16" s="20">
        <v>3.4</v>
      </c>
      <c r="B16" s="29" t="s">
        <v>49</v>
      </c>
      <c r="C16" s="23">
        <v>15</v>
      </c>
      <c r="D16" s="23">
        <v>10</v>
      </c>
      <c r="E16" s="23">
        <v>13</v>
      </c>
      <c r="F16" s="23">
        <v>12</v>
      </c>
      <c r="G16" s="23">
        <v>12</v>
      </c>
      <c r="H16" s="23">
        <v>4</v>
      </c>
      <c r="I16" s="23">
        <v>7</v>
      </c>
      <c r="J16" s="23">
        <v>9</v>
      </c>
      <c r="K16" s="24">
        <f t="shared" si="5"/>
        <v>6.833333333333333</v>
      </c>
      <c r="L16" s="32">
        <f t="shared" si="6"/>
        <v>7.0416666666666661</v>
      </c>
      <c r="M16" s="34">
        <f t="shared" si="7"/>
        <v>7.2666666666666666</v>
      </c>
      <c r="N16" s="36">
        <f t="shared" si="8"/>
        <v>7.3916666666666666</v>
      </c>
      <c r="O16" s="25">
        <f t="shared" si="2"/>
        <v>7.5333333333333332</v>
      </c>
      <c r="P16" s="26">
        <f t="shared" si="3"/>
        <v>7.8999999999999995</v>
      </c>
      <c r="Q16" s="27">
        <f t="shared" si="4"/>
        <v>8.7750000000000004</v>
      </c>
      <c r="R16" s="28">
        <f t="shared" si="9"/>
        <v>0.83333333333333337</v>
      </c>
      <c r="S16" s="37" t="s">
        <v>69</v>
      </c>
      <c r="T16" s="12"/>
    </row>
    <row r="17" spans="1:20">
      <c r="A17" s="20">
        <v>3.5</v>
      </c>
      <c r="B17" s="29" t="s">
        <v>50</v>
      </c>
      <c r="C17" s="23">
        <v>12</v>
      </c>
      <c r="D17" s="23">
        <v>13</v>
      </c>
      <c r="E17" s="23">
        <v>14</v>
      </c>
      <c r="F17" s="23">
        <v>13</v>
      </c>
      <c r="G17" s="23">
        <v>14</v>
      </c>
      <c r="H17" s="23">
        <v>12</v>
      </c>
      <c r="I17" s="23">
        <v>13</v>
      </c>
      <c r="J17" s="23">
        <v>14</v>
      </c>
      <c r="K17" s="24">
        <f t="shared" si="5"/>
        <v>13</v>
      </c>
      <c r="L17" s="32">
        <f t="shared" si="6"/>
        <v>13.083333333333334</v>
      </c>
      <c r="M17" s="34">
        <f t="shared" si="7"/>
        <v>13.173333333333334</v>
      </c>
      <c r="N17" s="36">
        <f t="shared" si="8"/>
        <v>13.223333333333333</v>
      </c>
      <c r="O17" s="25">
        <f t="shared" si="2"/>
        <v>13.28</v>
      </c>
      <c r="P17" s="26">
        <f t="shared" si="3"/>
        <v>13.426666666666666</v>
      </c>
      <c r="Q17" s="27">
        <f t="shared" si="4"/>
        <v>13.776666666666667</v>
      </c>
      <c r="R17" s="28">
        <f t="shared" si="9"/>
        <v>0.33333333333333331</v>
      </c>
      <c r="S17" s="37" t="s">
        <v>67</v>
      </c>
      <c r="T17" s="12"/>
    </row>
    <row r="18" spans="1:20">
      <c r="A18" s="20">
        <v>3.6</v>
      </c>
      <c r="B18" s="29" t="s">
        <v>51</v>
      </c>
      <c r="C18" s="23">
        <v>9</v>
      </c>
      <c r="D18" s="23">
        <v>8</v>
      </c>
      <c r="E18" s="23">
        <v>9</v>
      </c>
      <c r="F18" s="23">
        <v>10</v>
      </c>
      <c r="G18" s="23">
        <v>11</v>
      </c>
      <c r="H18" s="23">
        <v>8</v>
      </c>
      <c r="I18" s="23">
        <v>9.5</v>
      </c>
      <c r="J18" s="23">
        <v>11</v>
      </c>
      <c r="K18" s="24">
        <f t="shared" si="5"/>
        <v>9.5</v>
      </c>
      <c r="L18" s="32">
        <f t="shared" si="6"/>
        <v>9.625</v>
      </c>
      <c r="M18" s="34">
        <f t="shared" si="7"/>
        <v>9.76</v>
      </c>
      <c r="N18" s="36">
        <f t="shared" si="8"/>
        <v>9.8350000000000009</v>
      </c>
      <c r="O18" s="25">
        <f t="shared" si="2"/>
        <v>9.92</v>
      </c>
      <c r="P18" s="26">
        <f t="shared" si="3"/>
        <v>10.14</v>
      </c>
      <c r="Q18" s="27">
        <f t="shared" si="4"/>
        <v>10.664999999999999</v>
      </c>
      <c r="R18" s="28">
        <f t="shared" si="9"/>
        <v>0.5</v>
      </c>
      <c r="S18" s="37" t="s">
        <v>68</v>
      </c>
      <c r="T18" s="12"/>
    </row>
    <row r="19" spans="1:20">
      <c r="A19" s="20">
        <v>3.7</v>
      </c>
      <c r="B19" s="29" t="s">
        <v>52</v>
      </c>
      <c r="C19" s="23">
        <v>14</v>
      </c>
      <c r="D19" s="23">
        <v>13</v>
      </c>
      <c r="E19" s="23">
        <v>19</v>
      </c>
      <c r="F19" s="23">
        <v>15</v>
      </c>
      <c r="G19" s="23">
        <v>18</v>
      </c>
      <c r="H19" s="23">
        <v>13</v>
      </c>
      <c r="I19" s="23">
        <v>16.5</v>
      </c>
      <c r="J19" s="23">
        <v>19</v>
      </c>
      <c r="K19" s="24">
        <f t="shared" si="5"/>
        <v>16.333333333333332</v>
      </c>
      <c r="L19" s="32">
        <f t="shared" si="6"/>
        <v>16.583333333333332</v>
      </c>
      <c r="M19" s="34">
        <f t="shared" si="7"/>
        <v>16.853333333333332</v>
      </c>
      <c r="N19" s="36">
        <f t="shared" si="8"/>
        <v>17.003333333333334</v>
      </c>
      <c r="O19" s="25">
        <f t="shared" si="2"/>
        <v>17.173333333333332</v>
      </c>
      <c r="P19" s="26">
        <f t="shared" si="3"/>
        <v>17.613333333333333</v>
      </c>
      <c r="Q19" s="27">
        <f t="shared" si="4"/>
        <v>18.663333333333334</v>
      </c>
      <c r="R19" s="28">
        <f t="shared" si="9"/>
        <v>1</v>
      </c>
      <c r="S19" s="37" t="s">
        <v>70</v>
      </c>
      <c r="T19" s="12"/>
    </row>
    <row r="20" spans="1:20">
      <c r="A20" s="20">
        <v>3.8</v>
      </c>
      <c r="B20" s="29" t="s">
        <v>53</v>
      </c>
      <c r="C20" s="23">
        <v>20</v>
      </c>
      <c r="D20" s="23">
        <v>25</v>
      </c>
      <c r="E20" s="23">
        <v>22</v>
      </c>
      <c r="F20" s="23">
        <v>24</v>
      </c>
      <c r="G20" s="23">
        <v>24</v>
      </c>
      <c r="H20" s="23">
        <v>22</v>
      </c>
      <c r="I20" s="23">
        <v>24</v>
      </c>
      <c r="J20" s="23">
        <v>25</v>
      </c>
      <c r="K20" s="24">
        <f t="shared" si="5"/>
        <v>23.833333333333332</v>
      </c>
      <c r="L20" s="32">
        <f t="shared" si="6"/>
        <v>23.958333333333332</v>
      </c>
      <c r="M20" s="34">
        <f t="shared" si="7"/>
        <v>24.093333333333334</v>
      </c>
      <c r="N20" s="36">
        <f t="shared" si="8"/>
        <v>24.168333333333333</v>
      </c>
      <c r="O20" s="25">
        <f t="shared" si="2"/>
        <v>24.253333333333334</v>
      </c>
      <c r="P20" s="26">
        <f t="shared" si="3"/>
        <v>24.473333333333333</v>
      </c>
      <c r="Q20" s="27">
        <f t="shared" si="4"/>
        <v>24.998333333333331</v>
      </c>
      <c r="R20" s="28">
        <f t="shared" si="9"/>
        <v>0.5</v>
      </c>
      <c r="S20" s="37" t="s">
        <v>71</v>
      </c>
      <c r="T20" s="12"/>
    </row>
    <row r="21" spans="1:20">
      <c r="A21" s="20">
        <v>3.9</v>
      </c>
      <c r="B21" s="29" t="s">
        <v>54</v>
      </c>
      <c r="C21" s="23">
        <v>9</v>
      </c>
      <c r="D21" s="23">
        <v>10</v>
      </c>
      <c r="E21" s="23">
        <v>9</v>
      </c>
      <c r="F21" s="23">
        <v>7</v>
      </c>
      <c r="G21" s="23">
        <v>12</v>
      </c>
      <c r="H21" s="23">
        <v>7</v>
      </c>
      <c r="I21" s="23">
        <v>9.5</v>
      </c>
      <c r="J21" s="23">
        <v>12</v>
      </c>
      <c r="K21" s="24">
        <f t="shared" si="5"/>
        <v>9.5</v>
      </c>
      <c r="L21" s="32">
        <f t="shared" si="6"/>
        <v>9.7083333333333339</v>
      </c>
      <c r="M21" s="34">
        <f t="shared" si="7"/>
        <v>9.9333333333333336</v>
      </c>
      <c r="N21" s="36">
        <f t="shared" si="8"/>
        <v>10.058333333333334</v>
      </c>
      <c r="O21" s="25">
        <f t="shared" si="2"/>
        <v>10.199999999999999</v>
      </c>
      <c r="P21" s="26">
        <f t="shared" si="3"/>
        <v>10.566666666666666</v>
      </c>
      <c r="Q21" s="27">
        <f t="shared" si="4"/>
        <v>11.441666666666666</v>
      </c>
      <c r="R21" s="28">
        <f t="shared" si="9"/>
        <v>0.83333333333333337</v>
      </c>
      <c r="S21" s="37" t="s">
        <v>72</v>
      </c>
      <c r="T21" s="12"/>
    </row>
    <row r="22" spans="1:20" s="48" customFormat="1">
      <c r="A22" s="30">
        <v>4</v>
      </c>
      <c r="B22" s="49" t="s">
        <v>80</v>
      </c>
      <c r="C22" s="50">
        <f>SUM(C23,C24,C25)</f>
        <v>27</v>
      </c>
      <c r="D22" s="50">
        <f t="shared" ref="D22:Q22" si="11">SUM(D23,D24,D25)</f>
        <v>28</v>
      </c>
      <c r="E22" s="50">
        <f t="shared" si="11"/>
        <v>29</v>
      </c>
      <c r="F22" s="50">
        <f t="shared" si="11"/>
        <v>23</v>
      </c>
      <c r="G22" s="50">
        <f t="shared" si="11"/>
        <v>29</v>
      </c>
      <c r="H22" s="50">
        <f t="shared" si="11"/>
        <v>22</v>
      </c>
      <c r="I22" s="50">
        <f t="shared" si="11"/>
        <v>29</v>
      </c>
      <c r="J22" s="50">
        <f t="shared" si="11"/>
        <v>32</v>
      </c>
      <c r="K22" s="50">
        <f t="shared" si="11"/>
        <v>28.333333333333336</v>
      </c>
      <c r="L22" s="50">
        <f t="shared" si="11"/>
        <v>28.75</v>
      </c>
      <c r="M22" s="50">
        <f t="shared" si="11"/>
        <v>29.200000000000003</v>
      </c>
      <c r="N22" s="50">
        <f t="shared" si="11"/>
        <v>29.450000000000003</v>
      </c>
      <c r="O22" s="50">
        <f t="shared" si="11"/>
        <v>29.733333333333334</v>
      </c>
      <c r="P22" s="50">
        <f t="shared" si="11"/>
        <v>30.466666666666669</v>
      </c>
      <c r="Q22" s="50">
        <f t="shared" si="11"/>
        <v>32.216666666666669</v>
      </c>
      <c r="R22" s="51"/>
      <c r="S22" s="52"/>
      <c r="T22" s="47"/>
    </row>
    <row r="23" spans="1:20">
      <c r="A23" s="20">
        <v>4.0999999999999996</v>
      </c>
      <c r="B23" s="29" t="s">
        <v>55</v>
      </c>
      <c r="C23" s="23">
        <v>5</v>
      </c>
      <c r="D23" s="23">
        <v>3</v>
      </c>
      <c r="E23" s="23">
        <v>2</v>
      </c>
      <c r="F23" s="23">
        <v>2</v>
      </c>
      <c r="G23" s="23">
        <v>3</v>
      </c>
      <c r="H23" s="23">
        <v>2</v>
      </c>
      <c r="I23" s="23">
        <v>4</v>
      </c>
      <c r="J23" s="23">
        <v>5</v>
      </c>
      <c r="K23" s="24">
        <f t="shared" si="5"/>
        <v>3.8333333333333335</v>
      </c>
      <c r="L23" s="32">
        <f t="shared" si="6"/>
        <v>3.9583333333333335</v>
      </c>
      <c r="M23" s="34">
        <f t="shared" si="7"/>
        <v>4.0933333333333337</v>
      </c>
      <c r="N23" s="36">
        <f t="shared" si="8"/>
        <v>4.1683333333333339</v>
      </c>
      <c r="O23" s="25">
        <f t="shared" si="2"/>
        <v>4.2533333333333339</v>
      </c>
      <c r="P23" s="26">
        <f t="shared" si="3"/>
        <v>4.4733333333333336</v>
      </c>
      <c r="Q23" s="27">
        <f t="shared" si="4"/>
        <v>4.9983333333333331</v>
      </c>
      <c r="R23" s="28">
        <f t="shared" si="9"/>
        <v>0.5</v>
      </c>
      <c r="S23" s="37" t="s">
        <v>73</v>
      </c>
      <c r="T23" s="12"/>
    </row>
    <row r="24" spans="1:20">
      <c r="A24" s="20">
        <v>4.2</v>
      </c>
      <c r="B24" s="29" t="s">
        <v>56</v>
      </c>
      <c r="C24" s="23">
        <v>7</v>
      </c>
      <c r="D24" s="23">
        <v>5</v>
      </c>
      <c r="E24" s="23">
        <v>7</v>
      </c>
      <c r="F24" s="23">
        <v>6</v>
      </c>
      <c r="G24" s="23">
        <v>7</v>
      </c>
      <c r="H24" s="23">
        <v>5</v>
      </c>
      <c r="I24" s="23">
        <v>6</v>
      </c>
      <c r="J24" s="23">
        <v>7</v>
      </c>
      <c r="K24" s="24">
        <f t="shared" si="5"/>
        <v>6</v>
      </c>
      <c r="L24" s="32">
        <f t="shared" si="6"/>
        <v>6.083333333333333</v>
      </c>
      <c r="M24" s="34">
        <f t="shared" si="7"/>
        <v>6.1733333333333338</v>
      </c>
      <c r="N24" s="36">
        <f t="shared" si="8"/>
        <v>6.2233333333333336</v>
      </c>
      <c r="O24" s="25">
        <f t="shared" si="2"/>
        <v>6.28</v>
      </c>
      <c r="P24" s="26">
        <f t="shared" si="3"/>
        <v>6.4266666666666667</v>
      </c>
      <c r="Q24" s="27">
        <f t="shared" si="4"/>
        <v>6.7766666666666664</v>
      </c>
      <c r="R24" s="28">
        <f t="shared" si="9"/>
        <v>0.33333333333333331</v>
      </c>
      <c r="S24" s="37" t="s">
        <v>74</v>
      </c>
      <c r="T24" s="12"/>
    </row>
    <row r="25" spans="1:20">
      <c r="A25" s="20">
        <v>4.3</v>
      </c>
      <c r="B25" s="29" t="s">
        <v>57</v>
      </c>
      <c r="C25" s="23">
        <v>15</v>
      </c>
      <c r="D25" s="23">
        <v>20</v>
      </c>
      <c r="E25" s="23">
        <v>20</v>
      </c>
      <c r="F25" s="23">
        <v>15</v>
      </c>
      <c r="G25" s="23">
        <v>19</v>
      </c>
      <c r="H25" s="23">
        <v>15</v>
      </c>
      <c r="I25" s="23">
        <v>19</v>
      </c>
      <c r="J25" s="23">
        <v>20</v>
      </c>
      <c r="K25" s="24">
        <f t="shared" si="5"/>
        <v>18.5</v>
      </c>
      <c r="L25" s="32">
        <f t="shared" si="6"/>
        <v>18.708333333333332</v>
      </c>
      <c r="M25" s="34">
        <f t="shared" si="7"/>
        <v>18.933333333333334</v>
      </c>
      <c r="N25" s="36">
        <f t="shared" si="8"/>
        <v>19.058333333333334</v>
      </c>
      <c r="O25" s="25">
        <f t="shared" si="2"/>
        <v>19.2</v>
      </c>
      <c r="P25" s="26">
        <f t="shared" si="3"/>
        <v>19.566666666666666</v>
      </c>
      <c r="Q25" s="27">
        <f t="shared" si="4"/>
        <v>20.441666666666666</v>
      </c>
      <c r="R25" s="28">
        <f t="shared" si="9"/>
        <v>0.83333333333333337</v>
      </c>
      <c r="S25" s="37" t="s">
        <v>75</v>
      </c>
      <c r="T25" s="12"/>
    </row>
    <row r="26" spans="1:20" s="48" customFormat="1">
      <c r="A26" s="30">
        <v>5</v>
      </c>
      <c r="B26" s="49" t="s">
        <v>81</v>
      </c>
      <c r="C26" s="50">
        <f>C27</f>
        <v>5</v>
      </c>
      <c r="D26" s="50">
        <f t="shared" ref="D26:Q26" si="12">D27</f>
        <v>6</v>
      </c>
      <c r="E26" s="50">
        <f t="shared" si="12"/>
        <v>4</v>
      </c>
      <c r="F26" s="50">
        <f t="shared" si="12"/>
        <v>6</v>
      </c>
      <c r="G26" s="50">
        <f t="shared" si="12"/>
        <v>5</v>
      </c>
      <c r="H26" s="50">
        <f t="shared" si="12"/>
        <v>4</v>
      </c>
      <c r="I26" s="50">
        <f t="shared" si="12"/>
        <v>5</v>
      </c>
      <c r="J26" s="50">
        <f t="shared" si="12"/>
        <v>6</v>
      </c>
      <c r="K26" s="50">
        <f t="shared" si="12"/>
        <v>5</v>
      </c>
      <c r="L26" s="50">
        <f t="shared" si="12"/>
        <v>5.083333333333333</v>
      </c>
      <c r="M26" s="50">
        <f t="shared" si="12"/>
        <v>5.1733333333333338</v>
      </c>
      <c r="N26" s="50">
        <f t="shared" si="12"/>
        <v>5.2233333333333336</v>
      </c>
      <c r="O26" s="50">
        <f t="shared" si="12"/>
        <v>5.28</v>
      </c>
      <c r="P26" s="50">
        <f t="shared" si="12"/>
        <v>5.4266666666666667</v>
      </c>
      <c r="Q26" s="50">
        <f t="shared" si="12"/>
        <v>5.7766666666666664</v>
      </c>
      <c r="R26" s="51"/>
      <c r="S26" s="52"/>
      <c r="T26" s="47"/>
    </row>
    <row r="27" spans="1:20">
      <c r="A27" s="20">
        <v>5.0999999999999996</v>
      </c>
      <c r="B27" s="29" t="s">
        <v>39</v>
      </c>
      <c r="C27" s="23">
        <v>5</v>
      </c>
      <c r="D27" s="23">
        <v>6</v>
      </c>
      <c r="E27" s="23">
        <v>4</v>
      </c>
      <c r="F27" s="23">
        <v>6</v>
      </c>
      <c r="G27" s="23">
        <v>5</v>
      </c>
      <c r="H27" s="23">
        <v>4</v>
      </c>
      <c r="I27" s="23">
        <v>5</v>
      </c>
      <c r="J27" s="23">
        <v>6</v>
      </c>
      <c r="K27" s="24">
        <f t="shared" si="5"/>
        <v>5</v>
      </c>
      <c r="L27" s="32">
        <f t="shared" si="6"/>
        <v>5.083333333333333</v>
      </c>
      <c r="M27" s="34">
        <f t="shared" si="7"/>
        <v>5.1733333333333338</v>
      </c>
      <c r="N27" s="36">
        <f t="shared" si="8"/>
        <v>5.2233333333333336</v>
      </c>
      <c r="O27" s="25">
        <f t="shared" si="2"/>
        <v>5.28</v>
      </c>
      <c r="P27" s="26">
        <f t="shared" si="3"/>
        <v>5.4266666666666667</v>
      </c>
      <c r="Q27" s="27">
        <f t="shared" si="4"/>
        <v>5.7766666666666664</v>
      </c>
      <c r="R27" s="28">
        <f t="shared" si="9"/>
        <v>0.33333333333333331</v>
      </c>
      <c r="S27" s="37" t="s">
        <v>76</v>
      </c>
      <c r="T27" s="12"/>
    </row>
    <row r="28" spans="1:20">
      <c r="A28" s="20" t="s">
        <v>10</v>
      </c>
      <c r="B28" s="38"/>
      <c r="C28" s="39"/>
      <c r="D28" s="39"/>
      <c r="E28" s="39"/>
      <c r="F28" s="39"/>
      <c r="G28" s="40"/>
      <c r="H28" s="11">
        <f>SUM(H5,H7,H6,H9,H10,H11,H13,H14,H15,H16,H17,H18,H19,H20,H21,H23,H24,H25,H27)</f>
        <v>152</v>
      </c>
      <c r="I28" s="11">
        <f t="shared" ref="I28:Q28" si="13">SUM(I5,I7,I6,I9,I10,I11,I13,I14,I15,I16,I17,I18,I19,I20,I21,I23,I24,I25,I27)</f>
        <v>191.5</v>
      </c>
      <c r="J28" s="11">
        <f t="shared" si="13"/>
        <v>225</v>
      </c>
      <c r="K28" s="11">
        <f t="shared" si="13"/>
        <v>190.5</v>
      </c>
      <c r="L28" s="11">
        <f t="shared" si="13"/>
        <v>193.54166666666671</v>
      </c>
      <c r="M28" s="11">
        <f t="shared" si="13"/>
        <v>196.82666666666671</v>
      </c>
      <c r="N28" s="11">
        <f t="shared" si="13"/>
        <v>198.65166666666664</v>
      </c>
      <c r="O28" s="11">
        <f t="shared" si="13"/>
        <v>200.71999999999997</v>
      </c>
      <c r="P28" s="11">
        <f t="shared" si="13"/>
        <v>206.07333333333335</v>
      </c>
      <c r="Q28" s="11">
        <f t="shared" si="13"/>
        <v>218.84833333333333</v>
      </c>
      <c r="R28" s="41" t="s">
        <v>7</v>
      </c>
      <c r="S28" s="42"/>
      <c r="T28" s="43"/>
    </row>
  </sheetData>
  <mergeCells count="2">
    <mergeCell ref="B28:G28"/>
    <mergeCell ref="R28:T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9"/>
  <sheetViews>
    <sheetView workbookViewId="0">
      <selection activeCell="E35" sqref="E35"/>
    </sheetView>
  </sheetViews>
  <sheetFormatPr defaultRowHeight="15"/>
  <cols>
    <col min="1" max="1" width="14.42578125" bestFit="1" customWidth="1"/>
    <col min="2" max="2" width="40.28515625" bestFit="1" customWidth="1"/>
  </cols>
  <sheetData>
    <row r="2" spans="1:2">
      <c r="A2" s="16" t="s">
        <v>14</v>
      </c>
      <c r="B2" s="16" t="s">
        <v>15</v>
      </c>
    </row>
    <row r="3" spans="1:2">
      <c r="A3" s="14">
        <v>0.02</v>
      </c>
      <c r="B3" s="15" t="s">
        <v>16</v>
      </c>
    </row>
    <row r="4" spans="1:2">
      <c r="A4" s="14">
        <v>0.1</v>
      </c>
      <c r="B4" s="15" t="s">
        <v>17</v>
      </c>
    </row>
    <row r="5" spans="1:2">
      <c r="A5" s="14">
        <v>0.16</v>
      </c>
      <c r="B5" s="15" t="s">
        <v>18</v>
      </c>
    </row>
    <row r="6" spans="1:2">
      <c r="A6" s="14">
        <v>0.2</v>
      </c>
      <c r="B6" s="15" t="s">
        <v>19</v>
      </c>
    </row>
    <row r="7" spans="1:2">
      <c r="A7" s="14">
        <v>0.25</v>
      </c>
      <c r="B7" s="15" t="s">
        <v>20</v>
      </c>
    </row>
    <row r="8" spans="1:2">
      <c r="A8" s="14">
        <v>0.3</v>
      </c>
      <c r="B8" s="15" t="s">
        <v>21</v>
      </c>
    </row>
    <row r="9" spans="1:2">
      <c r="A9" s="14">
        <v>0.4</v>
      </c>
      <c r="B9" s="15" t="s">
        <v>22</v>
      </c>
    </row>
    <row r="10" spans="1:2">
      <c r="A10" s="14">
        <v>0.5</v>
      </c>
      <c r="B10" s="15" t="s">
        <v>23</v>
      </c>
    </row>
    <row r="11" spans="1:2">
      <c r="A11" s="14">
        <v>0.6</v>
      </c>
      <c r="B11" s="15" t="s">
        <v>24</v>
      </c>
    </row>
    <row r="12" spans="1:2">
      <c r="A12" s="14">
        <v>0.7</v>
      </c>
      <c r="B12" s="15" t="s">
        <v>25</v>
      </c>
    </row>
    <row r="13" spans="1:2">
      <c r="A13" s="14">
        <v>0.75</v>
      </c>
      <c r="B13" s="15" t="s">
        <v>26</v>
      </c>
    </row>
    <row r="14" spans="1:2">
      <c r="A14" s="14">
        <v>0.8</v>
      </c>
      <c r="B14" s="15" t="s">
        <v>27</v>
      </c>
    </row>
    <row r="15" spans="1:2">
      <c r="A15" s="14">
        <v>0.84</v>
      </c>
      <c r="B15" s="15" t="s">
        <v>28</v>
      </c>
    </row>
    <row r="16" spans="1:2">
      <c r="A16" s="14">
        <v>0.9</v>
      </c>
      <c r="B16" s="15" t="s">
        <v>29</v>
      </c>
    </row>
    <row r="17" spans="1:2">
      <c r="A17" s="14">
        <v>0.98</v>
      </c>
      <c r="B17" s="15" t="s">
        <v>30</v>
      </c>
    </row>
    <row r="18" spans="1:2">
      <c r="A18" s="13"/>
      <c r="B18" s="13"/>
    </row>
    <row r="19" spans="1:2">
      <c r="A19" s="19" t="s">
        <v>31</v>
      </c>
      <c r="B19" s="16" t="s">
        <v>32</v>
      </c>
    </row>
    <row r="20" spans="1:2">
      <c r="A20" s="17">
        <v>0.1</v>
      </c>
      <c r="B20" s="18">
        <v>0.25</v>
      </c>
    </row>
    <row r="21" spans="1:2">
      <c r="A21" s="17">
        <v>0.2</v>
      </c>
      <c r="B21" s="18">
        <v>0.51</v>
      </c>
    </row>
    <row r="22" spans="1:2">
      <c r="A22" s="17">
        <v>0.3</v>
      </c>
      <c r="B22" s="18">
        <v>0.77</v>
      </c>
    </row>
    <row r="23" spans="1:2">
      <c r="A23" s="17">
        <v>0.4</v>
      </c>
      <c r="B23" s="18">
        <v>1</v>
      </c>
    </row>
    <row r="24" spans="1:2">
      <c r="A24" s="17">
        <v>0.5</v>
      </c>
      <c r="B24" s="18">
        <v>1.4</v>
      </c>
    </row>
    <row r="25" spans="1:2">
      <c r="A25" s="17">
        <v>0.6</v>
      </c>
      <c r="B25" s="18">
        <v>1.7</v>
      </c>
    </row>
    <row r="26" spans="1:2">
      <c r="A26" s="17">
        <v>0.7</v>
      </c>
      <c r="B26" s="18">
        <v>2.1</v>
      </c>
    </row>
    <row r="27" spans="1:2">
      <c r="A27" s="17">
        <v>0.8</v>
      </c>
      <c r="B27" s="18">
        <v>2.6</v>
      </c>
    </row>
    <row r="28" spans="1:2">
      <c r="A28" s="17">
        <v>0.9</v>
      </c>
      <c r="B28" s="18">
        <v>3.3</v>
      </c>
    </row>
    <row r="29" spans="1:2">
      <c r="A29" s="17">
        <v>0.997</v>
      </c>
      <c r="B29" s="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Estimate</vt:lpstr>
      <vt:lpstr>Percentage Confidence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2010-12-09T04:58:53Z</dcterms:modified>
</cp:coreProperties>
</file>