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rfaustralia.sharepoint.com/sites/oneplace-mission/Team Documents/Global Project/Index model/Model assets/"/>
    </mc:Choice>
  </mc:AlternateContent>
  <xr:revisionPtr revIDLastSave="240" documentId="13_ncr:1_{FBD67EF1-446A-41C4-BF32-A20CCC3EE10F}" xr6:coauthVersionLast="45" xr6:coauthVersionMax="45" xr10:uidLastSave="{A83E9A68-AF42-4BB8-9653-F6A12E861497}"/>
  <bookViews>
    <workbookView xWindow="-98" yWindow="-98" windowWidth="20715" windowHeight="13276" activeTab="2" xr2:uid="{CBA10FEF-9CFB-425A-B69A-7E0471677078}"/>
  </bookViews>
  <sheets>
    <sheet name="Description" sheetId="5" r:id="rId1"/>
    <sheet name="Country T1D incidence" sheetId="6" r:id="rId2"/>
    <sheet name="Country T1D incidence - single" sheetId="8" r:id="rId3"/>
    <sheet name="Longitudinal" sheetId="7" r:id="rId4"/>
    <sheet name="Incidence calcs" sheetId="1" r:id="rId5"/>
    <sheet name="2019 IDF estimates" sheetId="2" r:id="rId6"/>
    <sheet name="Adult curve ratios" sheetId="3" r:id="rId7"/>
  </sheets>
  <definedNames>
    <definedName name="_xlnm._FilterDatabase" localSheetId="5" hidden="1">'2019 IDF estimates'!$A$1:$DQ$216</definedName>
    <definedName name="_xlnm._FilterDatabase" localSheetId="2" hidden="1">'Country T1D incidence - single'!$A$1:$W$196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96" i="8" l="1"/>
  <c r="V196" i="8"/>
  <c r="U196" i="8"/>
  <c r="T196" i="8"/>
  <c r="S196" i="8"/>
  <c r="R196" i="8"/>
  <c r="Q196" i="8"/>
  <c r="P196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B196" i="8"/>
  <c r="W195" i="8"/>
  <c r="V195" i="8"/>
  <c r="U195" i="8"/>
  <c r="T195" i="8"/>
  <c r="S195" i="8"/>
  <c r="R195" i="8"/>
  <c r="Q195" i="8"/>
  <c r="P195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B195" i="8"/>
  <c r="W194" i="8"/>
  <c r="V194" i="8"/>
  <c r="U194" i="8"/>
  <c r="T194" i="8"/>
  <c r="S194" i="8"/>
  <c r="R194" i="8"/>
  <c r="Q194" i="8"/>
  <c r="P194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B194" i="8"/>
  <c r="W193" i="8"/>
  <c r="V193" i="8"/>
  <c r="U193" i="8"/>
  <c r="T193" i="8"/>
  <c r="S193" i="8"/>
  <c r="R193" i="8"/>
  <c r="Q193" i="8"/>
  <c r="P193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B193" i="8"/>
  <c r="W192" i="8"/>
  <c r="V192" i="8"/>
  <c r="U192" i="8"/>
  <c r="T192" i="8"/>
  <c r="S192" i="8"/>
  <c r="R192" i="8"/>
  <c r="Q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B192" i="8"/>
  <c r="W191" i="8"/>
  <c r="V191" i="8"/>
  <c r="U191" i="8"/>
  <c r="T191" i="8"/>
  <c r="S191" i="8"/>
  <c r="R191" i="8"/>
  <c r="Q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B191" i="8"/>
  <c r="W190" i="8"/>
  <c r="V190" i="8"/>
  <c r="U190" i="8"/>
  <c r="T190" i="8"/>
  <c r="S190" i="8"/>
  <c r="R190" i="8"/>
  <c r="Q190" i="8"/>
  <c r="P190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B190" i="8"/>
  <c r="W189" i="8"/>
  <c r="V189" i="8"/>
  <c r="U189" i="8"/>
  <c r="T189" i="8"/>
  <c r="S189" i="8"/>
  <c r="R189" i="8"/>
  <c r="Q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B189" i="8"/>
  <c r="W188" i="8"/>
  <c r="V188" i="8"/>
  <c r="U188" i="8"/>
  <c r="T188" i="8"/>
  <c r="S188" i="8"/>
  <c r="R188" i="8"/>
  <c r="Q188" i="8"/>
  <c r="P188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B188" i="8"/>
  <c r="W187" i="8"/>
  <c r="V187" i="8"/>
  <c r="U187" i="8"/>
  <c r="T187" i="8"/>
  <c r="S187" i="8"/>
  <c r="R187" i="8"/>
  <c r="Q187" i="8"/>
  <c r="P187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B187" i="8"/>
  <c r="W186" i="8"/>
  <c r="V186" i="8"/>
  <c r="U186" i="8"/>
  <c r="T186" i="8"/>
  <c r="S186" i="8"/>
  <c r="R186" i="8"/>
  <c r="Q186" i="8"/>
  <c r="P186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B186" i="8"/>
  <c r="W185" i="8"/>
  <c r="V185" i="8"/>
  <c r="U185" i="8"/>
  <c r="T185" i="8"/>
  <c r="S185" i="8"/>
  <c r="R185" i="8"/>
  <c r="Q185" i="8"/>
  <c r="P185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B185" i="8"/>
  <c r="W184" i="8"/>
  <c r="V184" i="8"/>
  <c r="U184" i="8"/>
  <c r="T184" i="8"/>
  <c r="S184" i="8"/>
  <c r="R184" i="8"/>
  <c r="Q184" i="8"/>
  <c r="P184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B184" i="8"/>
  <c r="W183" i="8"/>
  <c r="V183" i="8"/>
  <c r="U183" i="8"/>
  <c r="T183" i="8"/>
  <c r="S183" i="8"/>
  <c r="R183" i="8"/>
  <c r="Q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B183" i="8"/>
  <c r="W182" i="8"/>
  <c r="V182" i="8"/>
  <c r="U182" i="8"/>
  <c r="T182" i="8"/>
  <c r="S182" i="8"/>
  <c r="R182" i="8"/>
  <c r="Q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B182" i="8"/>
  <c r="W181" i="8"/>
  <c r="V181" i="8"/>
  <c r="U181" i="8"/>
  <c r="T181" i="8"/>
  <c r="S181" i="8"/>
  <c r="R181" i="8"/>
  <c r="Q181" i="8"/>
  <c r="P181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B181" i="8"/>
  <c r="W180" i="8"/>
  <c r="V180" i="8"/>
  <c r="U180" i="8"/>
  <c r="T180" i="8"/>
  <c r="S180" i="8"/>
  <c r="R180" i="8"/>
  <c r="Q180" i="8"/>
  <c r="P180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B180" i="8"/>
  <c r="W179" i="8"/>
  <c r="V179" i="8"/>
  <c r="U179" i="8"/>
  <c r="T179" i="8"/>
  <c r="S179" i="8"/>
  <c r="R179" i="8"/>
  <c r="Q179" i="8"/>
  <c r="P179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B179" i="8"/>
  <c r="W178" i="8"/>
  <c r="V178" i="8"/>
  <c r="U178" i="8"/>
  <c r="T178" i="8"/>
  <c r="S178" i="8"/>
  <c r="R178" i="8"/>
  <c r="Q178" i="8"/>
  <c r="P178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B178" i="8"/>
  <c r="W177" i="8"/>
  <c r="V177" i="8"/>
  <c r="U177" i="8"/>
  <c r="T177" i="8"/>
  <c r="S177" i="8"/>
  <c r="R177" i="8"/>
  <c r="Q177" i="8"/>
  <c r="P177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B177" i="8"/>
  <c r="W176" i="8"/>
  <c r="V176" i="8"/>
  <c r="U176" i="8"/>
  <c r="T176" i="8"/>
  <c r="S176" i="8"/>
  <c r="R176" i="8"/>
  <c r="Q176" i="8"/>
  <c r="P176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B176" i="8"/>
  <c r="W175" i="8"/>
  <c r="V175" i="8"/>
  <c r="U175" i="8"/>
  <c r="T175" i="8"/>
  <c r="S175" i="8"/>
  <c r="R175" i="8"/>
  <c r="Q175" i="8"/>
  <c r="P175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B175" i="8"/>
  <c r="W174" i="8"/>
  <c r="V174" i="8"/>
  <c r="U174" i="8"/>
  <c r="T174" i="8"/>
  <c r="S174" i="8"/>
  <c r="R174" i="8"/>
  <c r="Q174" i="8"/>
  <c r="P174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B174" i="8"/>
  <c r="W173" i="8"/>
  <c r="V173" i="8"/>
  <c r="U173" i="8"/>
  <c r="T173" i="8"/>
  <c r="S173" i="8"/>
  <c r="R173" i="8"/>
  <c r="Q173" i="8"/>
  <c r="P173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B173" i="8"/>
  <c r="W172" i="8"/>
  <c r="V172" i="8"/>
  <c r="U172" i="8"/>
  <c r="T172" i="8"/>
  <c r="S172" i="8"/>
  <c r="R172" i="8"/>
  <c r="Q172" i="8"/>
  <c r="P172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B172" i="8"/>
  <c r="W171" i="8"/>
  <c r="V171" i="8"/>
  <c r="U171" i="8"/>
  <c r="T171" i="8"/>
  <c r="S171" i="8"/>
  <c r="R171" i="8"/>
  <c r="Q171" i="8"/>
  <c r="P171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B171" i="8"/>
  <c r="W170" i="8"/>
  <c r="V170" i="8"/>
  <c r="U170" i="8"/>
  <c r="T170" i="8"/>
  <c r="S170" i="8"/>
  <c r="R170" i="8"/>
  <c r="Q170" i="8"/>
  <c r="P170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B170" i="8"/>
  <c r="W169" i="8"/>
  <c r="V169" i="8"/>
  <c r="U169" i="8"/>
  <c r="T169" i="8"/>
  <c r="S169" i="8"/>
  <c r="R169" i="8"/>
  <c r="Q169" i="8"/>
  <c r="P169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B169" i="8"/>
  <c r="W168" i="8"/>
  <c r="V168" i="8"/>
  <c r="U168" i="8"/>
  <c r="T168" i="8"/>
  <c r="S168" i="8"/>
  <c r="R168" i="8"/>
  <c r="Q168" i="8"/>
  <c r="P168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B168" i="8"/>
  <c r="W167" i="8"/>
  <c r="V167" i="8"/>
  <c r="U167" i="8"/>
  <c r="T167" i="8"/>
  <c r="S167" i="8"/>
  <c r="R167" i="8"/>
  <c r="Q167" i="8"/>
  <c r="P167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B167" i="8"/>
  <c r="W166" i="8"/>
  <c r="V166" i="8"/>
  <c r="U166" i="8"/>
  <c r="T166" i="8"/>
  <c r="S166" i="8"/>
  <c r="R166" i="8"/>
  <c r="Q166" i="8"/>
  <c r="P166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B166" i="8"/>
  <c r="W165" i="8"/>
  <c r="V165" i="8"/>
  <c r="U165" i="8"/>
  <c r="T165" i="8"/>
  <c r="S165" i="8"/>
  <c r="R165" i="8"/>
  <c r="Q165" i="8"/>
  <c r="P165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B165" i="8"/>
  <c r="W164" i="8"/>
  <c r="V164" i="8"/>
  <c r="U164" i="8"/>
  <c r="T164" i="8"/>
  <c r="S164" i="8"/>
  <c r="R164" i="8"/>
  <c r="Q164" i="8"/>
  <c r="P164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B164" i="8"/>
  <c r="W163" i="8"/>
  <c r="V163" i="8"/>
  <c r="U163" i="8"/>
  <c r="T163" i="8"/>
  <c r="S163" i="8"/>
  <c r="R163" i="8"/>
  <c r="Q163" i="8"/>
  <c r="P163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B163" i="8"/>
  <c r="W162" i="8"/>
  <c r="V162" i="8"/>
  <c r="U162" i="8"/>
  <c r="T162" i="8"/>
  <c r="S162" i="8"/>
  <c r="R162" i="8"/>
  <c r="Q162" i="8"/>
  <c r="P162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B162" i="8"/>
  <c r="W161" i="8"/>
  <c r="V161" i="8"/>
  <c r="U161" i="8"/>
  <c r="T161" i="8"/>
  <c r="S161" i="8"/>
  <c r="R161" i="8"/>
  <c r="Q161" i="8"/>
  <c r="P161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B161" i="8"/>
  <c r="W160" i="8"/>
  <c r="V160" i="8"/>
  <c r="U160" i="8"/>
  <c r="T160" i="8"/>
  <c r="S160" i="8"/>
  <c r="R160" i="8"/>
  <c r="Q160" i="8"/>
  <c r="P160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B160" i="8"/>
  <c r="W159" i="8"/>
  <c r="V159" i="8"/>
  <c r="U159" i="8"/>
  <c r="T159" i="8"/>
  <c r="S159" i="8"/>
  <c r="R159" i="8"/>
  <c r="Q159" i="8"/>
  <c r="P159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B159" i="8"/>
  <c r="W158" i="8"/>
  <c r="V158" i="8"/>
  <c r="U158" i="8"/>
  <c r="T158" i="8"/>
  <c r="S158" i="8"/>
  <c r="R158" i="8"/>
  <c r="Q158" i="8"/>
  <c r="P158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B158" i="8"/>
  <c r="W157" i="8"/>
  <c r="V157" i="8"/>
  <c r="U157" i="8"/>
  <c r="T157" i="8"/>
  <c r="S157" i="8"/>
  <c r="R157" i="8"/>
  <c r="Q157" i="8"/>
  <c r="P157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B157" i="8"/>
  <c r="W156" i="8"/>
  <c r="V156" i="8"/>
  <c r="U156" i="8"/>
  <c r="T156" i="8"/>
  <c r="S156" i="8"/>
  <c r="R156" i="8"/>
  <c r="Q156" i="8"/>
  <c r="P156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B156" i="8"/>
  <c r="W155" i="8"/>
  <c r="V155" i="8"/>
  <c r="U155" i="8"/>
  <c r="T155" i="8"/>
  <c r="S155" i="8"/>
  <c r="R155" i="8"/>
  <c r="Q155" i="8"/>
  <c r="P155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B155" i="8"/>
  <c r="W154" i="8"/>
  <c r="V154" i="8"/>
  <c r="U154" i="8"/>
  <c r="T154" i="8"/>
  <c r="S154" i="8"/>
  <c r="R154" i="8"/>
  <c r="Q154" i="8"/>
  <c r="P154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B154" i="8"/>
  <c r="W153" i="8"/>
  <c r="V153" i="8"/>
  <c r="U153" i="8"/>
  <c r="T153" i="8"/>
  <c r="S153" i="8"/>
  <c r="R153" i="8"/>
  <c r="Q153" i="8"/>
  <c r="P153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B153" i="8"/>
  <c r="W152" i="8"/>
  <c r="V152" i="8"/>
  <c r="U152" i="8"/>
  <c r="T152" i="8"/>
  <c r="S152" i="8"/>
  <c r="R152" i="8"/>
  <c r="Q152" i="8"/>
  <c r="P152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B152" i="8"/>
  <c r="W151" i="8"/>
  <c r="V151" i="8"/>
  <c r="U151" i="8"/>
  <c r="T151" i="8"/>
  <c r="S151" i="8"/>
  <c r="R151" i="8"/>
  <c r="Q151" i="8"/>
  <c r="P151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B151" i="8"/>
  <c r="W150" i="8"/>
  <c r="V150" i="8"/>
  <c r="U150" i="8"/>
  <c r="T150" i="8"/>
  <c r="S150" i="8"/>
  <c r="R150" i="8"/>
  <c r="Q150" i="8"/>
  <c r="P150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B150" i="8"/>
  <c r="W149" i="8"/>
  <c r="V149" i="8"/>
  <c r="U149" i="8"/>
  <c r="T149" i="8"/>
  <c r="S149" i="8"/>
  <c r="R149" i="8"/>
  <c r="Q149" i="8"/>
  <c r="P149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B149" i="8"/>
  <c r="W148" i="8"/>
  <c r="V148" i="8"/>
  <c r="U148" i="8"/>
  <c r="T148" i="8"/>
  <c r="S148" i="8"/>
  <c r="R148" i="8"/>
  <c r="Q148" i="8"/>
  <c r="P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B148" i="8"/>
  <c r="W147" i="8"/>
  <c r="V147" i="8"/>
  <c r="U147" i="8"/>
  <c r="T147" i="8"/>
  <c r="S147" i="8"/>
  <c r="R147" i="8"/>
  <c r="Q147" i="8"/>
  <c r="P147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B147" i="8"/>
  <c r="W146" i="8"/>
  <c r="V146" i="8"/>
  <c r="U146" i="8"/>
  <c r="T146" i="8"/>
  <c r="S146" i="8"/>
  <c r="R146" i="8"/>
  <c r="Q146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B146" i="8"/>
  <c r="W145" i="8"/>
  <c r="V145" i="8"/>
  <c r="U145" i="8"/>
  <c r="T145" i="8"/>
  <c r="S145" i="8"/>
  <c r="R145" i="8"/>
  <c r="Q145" i="8"/>
  <c r="P145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B145" i="8"/>
  <c r="W144" i="8"/>
  <c r="V144" i="8"/>
  <c r="U144" i="8"/>
  <c r="T144" i="8"/>
  <c r="S144" i="8"/>
  <c r="R144" i="8"/>
  <c r="Q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B144" i="8"/>
  <c r="W143" i="8"/>
  <c r="V143" i="8"/>
  <c r="U143" i="8"/>
  <c r="T143" i="8"/>
  <c r="S143" i="8"/>
  <c r="R143" i="8"/>
  <c r="Q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B143" i="8"/>
  <c r="W142" i="8"/>
  <c r="V142" i="8"/>
  <c r="U142" i="8"/>
  <c r="T142" i="8"/>
  <c r="S142" i="8"/>
  <c r="R142" i="8"/>
  <c r="Q142" i="8"/>
  <c r="P142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B142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B141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B140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B139" i="8"/>
  <c r="W138" i="8"/>
  <c r="V138" i="8"/>
  <c r="U138" i="8"/>
  <c r="T138" i="8"/>
  <c r="S138" i="8"/>
  <c r="R138" i="8"/>
  <c r="Q138" i="8"/>
  <c r="P138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B138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B137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B136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B135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B134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B133" i="8"/>
  <c r="W132" i="8"/>
  <c r="V132" i="8"/>
  <c r="U132" i="8"/>
  <c r="T132" i="8"/>
  <c r="S132" i="8"/>
  <c r="R132" i="8"/>
  <c r="Q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B132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B131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B130" i="8"/>
  <c r="W129" i="8"/>
  <c r="V129" i="8"/>
  <c r="U129" i="8"/>
  <c r="T129" i="8"/>
  <c r="S129" i="8"/>
  <c r="R129" i="8"/>
  <c r="Q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B129" i="8"/>
  <c r="W128" i="8"/>
  <c r="V128" i="8"/>
  <c r="U128" i="8"/>
  <c r="T128" i="8"/>
  <c r="S128" i="8"/>
  <c r="R128" i="8"/>
  <c r="Q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B128" i="8"/>
  <c r="W127" i="8"/>
  <c r="V127" i="8"/>
  <c r="U127" i="8"/>
  <c r="T127" i="8"/>
  <c r="S127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B127" i="8"/>
  <c r="W126" i="8"/>
  <c r="V126" i="8"/>
  <c r="U126" i="8"/>
  <c r="T126" i="8"/>
  <c r="S126" i="8"/>
  <c r="R126" i="8"/>
  <c r="Q126" i="8"/>
  <c r="P126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B126" i="8"/>
  <c r="W125" i="8"/>
  <c r="V125" i="8"/>
  <c r="U125" i="8"/>
  <c r="T125" i="8"/>
  <c r="S125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B125" i="8"/>
  <c r="W124" i="8"/>
  <c r="V124" i="8"/>
  <c r="U124" i="8"/>
  <c r="T124" i="8"/>
  <c r="S124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B124" i="8"/>
  <c r="W123" i="8"/>
  <c r="V123" i="8"/>
  <c r="U123" i="8"/>
  <c r="T123" i="8"/>
  <c r="S123" i="8"/>
  <c r="R123" i="8"/>
  <c r="Q123" i="8"/>
  <c r="P123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B123" i="8"/>
  <c r="W122" i="8"/>
  <c r="V122" i="8"/>
  <c r="U122" i="8"/>
  <c r="T122" i="8"/>
  <c r="S122" i="8"/>
  <c r="R122" i="8"/>
  <c r="Q122" i="8"/>
  <c r="P122" i="8"/>
  <c r="O122" i="8"/>
  <c r="N122" i="8"/>
  <c r="M122" i="8"/>
  <c r="L122" i="8"/>
  <c r="K122" i="8"/>
  <c r="J122" i="8"/>
  <c r="I122" i="8"/>
  <c r="H122" i="8"/>
  <c r="G122" i="8"/>
  <c r="F122" i="8"/>
  <c r="E122" i="8"/>
  <c r="D122" i="8"/>
  <c r="B122" i="8"/>
  <c r="W121" i="8"/>
  <c r="V121" i="8"/>
  <c r="U121" i="8"/>
  <c r="T121" i="8"/>
  <c r="S121" i="8"/>
  <c r="R121" i="8"/>
  <c r="Q121" i="8"/>
  <c r="P121" i="8"/>
  <c r="O121" i="8"/>
  <c r="N121" i="8"/>
  <c r="M121" i="8"/>
  <c r="L121" i="8"/>
  <c r="K121" i="8"/>
  <c r="J121" i="8"/>
  <c r="I121" i="8"/>
  <c r="H121" i="8"/>
  <c r="G121" i="8"/>
  <c r="F121" i="8"/>
  <c r="E121" i="8"/>
  <c r="D121" i="8"/>
  <c r="B121" i="8"/>
  <c r="W120" i="8"/>
  <c r="V120" i="8"/>
  <c r="U120" i="8"/>
  <c r="T120" i="8"/>
  <c r="S120" i="8"/>
  <c r="R120" i="8"/>
  <c r="Q120" i="8"/>
  <c r="P120" i="8"/>
  <c r="O120" i="8"/>
  <c r="N120" i="8"/>
  <c r="M120" i="8"/>
  <c r="L120" i="8"/>
  <c r="K120" i="8"/>
  <c r="J120" i="8"/>
  <c r="I120" i="8"/>
  <c r="H120" i="8"/>
  <c r="G120" i="8"/>
  <c r="F120" i="8"/>
  <c r="E120" i="8"/>
  <c r="D120" i="8"/>
  <c r="B120" i="8"/>
  <c r="W119" i="8"/>
  <c r="V119" i="8"/>
  <c r="U119" i="8"/>
  <c r="T119" i="8"/>
  <c r="S119" i="8"/>
  <c r="R119" i="8"/>
  <c r="Q119" i="8"/>
  <c r="P119" i="8"/>
  <c r="O119" i="8"/>
  <c r="N119" i="8"/>
  <c r="M119" i="8"/>
  <c r="L119" i="8"/>
  <c r="K119" i="8"/>
  <c r="J119" i="8"/>
  <c r="I119" i="8"/>
  <c r="H119" i="8"/>
  <c r="G119" i="8"/>
  <c r="F119" i="8"/>
  <c r="E119" i="8"/>
  <c r="D119" i="8"/>
  <c r="B119" i="8"/>
  <c r="W118" i="8"/>
  <c r="V118" i="8"/>
  <c r="U118" i="8"/>
  <c r="T118" i="8"/>
  <c r="S118" i="8"/>
  <c r="R118" i="8"/>
  <c r="Q118" i="8"/>
  <c r="P118" i="8"/>
  <c r="O118" i="8"/>
  <c r="N118" i="8"/>
  <c r="M118" i="8"/>
  <c r="L118" i="8"/>
  <c r="K118" i="8"/>
  <c r="J118" i="8"/>
  <c r="I118" i="8"/>
  <c r="H118" i="8"/>
  <c r="G118" i="8"/>
  <c r="F118" i="8"/>
  <c r="E118" i="8"/>
  <c r="D118" i="8"/>
  <c r="B118" i="8"/>
  <c r="W117" i="8"/>
  <c r="V117" i="8"/>
  <c r="U117" i="8"/>
  <c r="T117" i="8"/>
  <c r="S117" i="8"/>
  <c r="R117" i="8"/>
  <c r="Q117" i="8"/>
  <c r="P11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B117" i="8"/>
  <c r="W116" i="8"/>
  <c r="V116" i="8"/>
  <c r="U116" i="8"/>
  <c r="T116" i="8"/>
  <c r="S116" i="8"/>
  <c r="R116" i="8"/>
  <c r="Q116" i="8"/>
  <c r="P116" i="8"/>
  <c r="O116" i="8"/>
  <c r="N116" i="8"/>
  <c r="M116" i="8"/>
  <c r="L116" i="8"/>
  <c r="K116" i="8"/>
  <c r="J116" i="8"/>
  <c r="I116" i="8"/>
  <c r="H116" i="8"/>
  <c r="G116" i="8"/>
  <c r="F116" i="8"/>
  <c r="E116" i="8"/>
  <c r="D116" i="8"/>
  <c r="B116" i="8"/>
  <c r="W115" i="8"/>
  <c r="V115" i="8"/>
  <c r="U115" i="8"/>
  <c r="T115" i="8"/>
  <c r="S115" i="8"/>
  <c r="R115" i="8"/>
  <c r="Q115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D115" i="8"/>
  <c r="B115" i="8"/>
  <c r="W114" i="8"/>
  <c r="V114" i="8"/>
  <c r="U114" i="8"/>
  <c r="T114" i="8"/>
  <c r="S114" i="8"/>
  <c r="R114" i="8"/>
  <c r="Q114" i="8"/>
  <c r="P114" i="8"/>
  <c r="O114" i="8"/>
  <c r="N114" i="8"/>
  <c r="M114" i="8"/>
  <c r="L114" i="8"/>
  <c r="K114" i="8"/>
  <c r="J114" i="8"/>
  <c r="I114" i="8"/>
  <c r="H114" i="8"/>
  <c r="G114" i="8"/>
  <c r="F114" i="8"/>
  <c r="E114" i="8"/>
  <c r="D114" i="8"/>
  <c r="B114" i="8"/>
  <c r="W113" i="8"/>
  <c r="V113" i="8"/>
  <c r="U113" i="8"/>
  <c r="T113" i="8"/>
  <c r="S113" i="8"/>
  <c r="R113" i="8"/>
  <c r="Q113" i="8"/>
  <c r="P113" i="8"/>
  <c r="O113" i="8"/>
  <c r="N113" i="8"/>
  <c r="M113" i="8"/>
  <c r="L113" i="8"/>
  <c r="K113" i="8"/>
  <c r="J113" i="8"/>
  <c r="I113" i="8"/>
  <c r="H113" i="8"/>
  <c r="G113" i="8"/>
  <c r="F113" i="8"/>
  <c r="E113" i="8"/>
  <c r="D113" i="8"/>
  <c r="B113" i="8"/>
  <c r="W112" i="8"/>
  <c r="V112" i="8"/>
  <c r="U112" i="8"/>
  <c r="T112" i="8"/>
  <c r="S112" i="8"/>
  <c r="R112" i="8"/>
  <c r="Q112" i="8"/>
  <c r="P112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B112" i="8"/>
  <c r="W111" i="8"/>
  <c r="V111" i="8"/>
  <c r="U111" i="8"/>
  <c r="T111" i="8"/>
  <c r="S111" i="8"/>
  <c r="R111" i="8"/>
  <c r="Q111" i="8"/>
  <c r="P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B111" i="8"/>
  <c r="W110" i="8"/>
  <c r="V110" i="8"/>
  <c r="U110" i="8"/>
  <c r="T110" i="8"/>
  <c r="S110" i="8"/>
  <c r="R110" i="8"/>
  <c r="Q110" i="8"/>
  <c r="P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B110" i="8"/>
  <c r="W109" i="8"/>
  <c r="V109" i="8"/>
  <c r="U109" i="8"/>
  <c r="T109" i="8"/>
  <c r="S109" i="8"/>
  <c r="R109" i="8"/>
  <c r="Q109" i="8"/>
  <c r="P109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B109" i="8"/>
  <c r="W108" i="8"/>
  <c r="V108" i="8"/>
  <c r="U108" i="8"/>
  <c r="T108" i="8"/>
  <c r="S108" i="8"/>
  <c r="R108" i="8"/>
  <c r="Q108" i="8"/>
  <c r="P108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B108" i="8"/>
  <c r="W107" i="8"/>
  <c r="V107" i="8"/>
  <c r="U107" i="8"/>
  <c r="T107" i="8"/>
  <c r="S107" i="8"/>
  <c r="R107" i="8"/>
  <c r="Q107" i="8"/>
  <c r="P107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B107" i="8"/>
  <c r="W106" i="8"/>
  <c r="V106" i="8"/>
  <c r="U106" i="8"/>
  <c r="T106" i="8"/>
  <c r="S106" i="8"/>
  <c r="R106" i="8"/>
  <c r="Q106" i="8"/>
  <c r="P106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B106" i="8"/>
  <c r="W105" i="8"/>
  <c r="V105" i="8"/>
  <c r="U105" i="8"/>
  <c r="T105" i="8"/>
  <c r="S105" i="8"/>
  <c r="R105" i="8"/>
  <c r="Q105" i="8"/>
  <c r="P105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B105" i="8"/>
  <c r="W104" i="8"/>
  <c r="V104" i="8"/>
  <c r="U104" i="8"/>
  <c r="T104" i="8"/>
  <c r="S104" i="8"/>
  <c r="R104" i="8"/>
  <c r="Q104" i="8"/>
  <c r="P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B104" i="8"/>
  <c r="W103" i="8"/>
  <c r="V103" i="8"/>
  <c r="U103" i="8"/>
  <c r="T103" i="8"/>
  <c r="S103" i="8"/>
  <c r="R103" i="8"/>
  <c r="Q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B103" i="8"/>
  <c r="W102" i="8"/>
  <c r="V102" i="8"/>
  <c r="U102" i="8"/>
  <c r="T102" i="8"/>
  <c r="S102" i="8"/>
  <c r="R102" i="8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B102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B101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B100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B99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B98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B97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B96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B95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B94" i="8"/>
  <c r="W93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B93" i="8"/>
  <c r="W92" i="8"/>
  <c r="V92" i="8"/>
  <c r="U92" i="8"/>
  <c r="T92" i="8"/>
  <c r="S92" i="8"/>
  <c r="R92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B92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B91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B90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B89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B88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B87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B86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B85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B84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B83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B82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B81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B80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B79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B78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B77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B76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B75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B74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B73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B72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B71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B70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B69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B68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B67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B66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B65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B64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B63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B62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B61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B60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B59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B58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B57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B56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B55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B54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B53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B52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B51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B50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B49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B48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B47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B46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B45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B44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B43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B42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B41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B40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B39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B38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B37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B36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B35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B34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B33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B32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B31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B30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B29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B28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B27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B26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B25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B24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B23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B22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B21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B20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B19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B18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B17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B16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B15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B14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B13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B12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B11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B10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B9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B8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B7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B6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B5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B4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B3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B2" i="8"/>
  <c r="W271" i="6" a="1"/>
  <c r="W271" i="6" s="1"/>
  <c r="V271" i="6" a="1"/>
  <c r="V271" i="6" s="1"/>
  <c r="U271" i="6" a="1"/>
  <c r="U271" i="6" s="1"/>
  <c r="T271" i="6" a="1"/>
  <c r="T271" i="6" s="1"/>
  <c r="S271" i="6" a="1"/>
  <c r="S271" i="6" s="1"/>
  <c r="R271" i="6" a="1"/>
  <c r="R271" i="6" s="1"/>
  <c r="Q271" i="6" a="1"/>
  <c r="Q271" i="6" s="1"/>
  <c r="P271" i="6" a="1"/>
  <c r="P271" i="6" s="1"/>
  <c r="O271" i="6" a="1"/>
  <c r="O271" i="6" s="1"/>
  <c r="N271" i="6" a="1"/>
  <c r="N271" i="6" s="1"/>
  <c r="M271" i="6" a="1"/>
  <c r="M271" i="6" s="1"/>
  <c r="L271" i="6" a="1"/>
  <c r="L271" i="6" s="1"/>
  <c r="K271" i="6" a="1"/>
  <c r="K271" i="6" s="1"/>
  <c r="J271" i="6" a="1"/>
  <c r="J271" i="6" s="1"/>
  <c r="I271" i="6" a="1"/>
  <c r="I271" i="6" s="1"/>
  <c r="H271" i="6" a="1"/>
  <c r="H271" i="6" s="1"/>
  <c r="G271" i="6" a="1"/>
  <c r="G271" i="6" s="1"/>
  <c r="F271" i="6" a="1"/>
  <c r="F271" i="6" s="1"/>
  <c r="E271" i="6" a="1"/>
  <c r="E271" i="6" s="1"/>
  <c r="D271" i="6" a="1"/>
  <c r="D271" i="6" s="1"/>
  <c r="W270" i="6" a="1"/>
  <c r="W270" i="6" s="1"/>
  <c r="V270" i="6" a="1"/>
  <c r="V270" i="6" s="1"/>
  <c r="U270" i="6" a="1"/>
  <c r="U270" i="6" s="1"/>
  <c r="T270" i="6" a="1"/>
  <c r="T270" i="6" s="1"/>
  <c r="S270" i="6" a="1"/>
  <c r="S270" i="6" s="1"/>
  <c r="R270" i="6" a="1"/>
  <c r="R270" i="6" s="1"/>
  <c r="Q270" i="6" a="1"/>
  <c r="Q270" i="6" s="1"/>
  <c r="P270" i="6" a="1"/>
  <c r="P270" i="6" s="1"/>
  <c r="O270" i="6" a="1"/>
  <c r="O270" i="6" s="1"/>
  <c r="N270" i="6" a="1"/>
  <c r="N270" i="6" s="1"/>
  <c r="M270" i="6" a="1"/>
  <c r="M270" i="6" s="1"/>
  <c r="L270" i="6" a="1"/>
  <c r="L270" i="6" s="1"/>
  <c r="K270" i="6" a="1"/>
  <c r="K270" i="6" s="1"/>
  <c r="J270" i="6" a="1"/>
  <c r="J270" i="6" s="1"/>
  <c r="I270" i="6" a="1"/>
  <c r="I270" i="6" s="1"/>
  <c r="H270" i="6" a="1"/>
  <c r="H270" i="6" s="1"/>
  <c r="G270" i="6" a="1"/>
  <c r="G270" i="6" s="1"/>
  <c r="F270" i="6" a="1"/>
  <c r="F270" i="6" s="1"/>
  <c r="E270" i="6" a="1"/>
  <c r="E270" i="6" s="1"/>
  <c r="D270" i="6" a="1"/>
  <c r="D270" i="6" s="1"/>
  <c r="W269" i="6" a="1"/>
  <c r="W269" i="6" s="1"/>
  <c r="V269" i="6" a="1"/>
  <c r="V269" i="6" s="1"/>
  <c r="U269" i="6" a="1"/>
  <c r="U269" i="6" s="1"/>
  <c r="T269" i="6" a="1"/>
  <c r="T269" i="6" s="1"/>
  <c r="S269" i="6" a="1"/>
  <c r="S269" i="6" s="1"/>
  <c r="R269" i="6" a="1"/>
  <c r="R269" i="6" s="1"/>
  <c r="Q269" i="6" a="1"/>
  <c r="Q269" i="6" s="1"/>
  <c r="P269" i="6" a="1"/>
  <c r="P269" i="6" s="1"/>
  <c r="O269" i="6" a="1"/>
  <c r="O269" i="6" s="1"/>
  <c r="N269" i="6" a="1"/>
  <c r="N269" i="6" s="1"/>
  <c r="M269" i="6" a="1"/>
  <c r="M269" i="6" s="1"/>
  <c r="L269" i="6" a="1"/>
  <c r="L269" i="6" s="1"/>
  <c r="K269" i="6" a="1"/>
  <c r="K269" i="6" s="1"/>
  <c r="J269" i="6" a="1"/>
  <c r="J269" i="6" s="1"/>
  <c r="I269" i="6" a="1"/>
  <c r="I269" i="6" s="1"/>
  <c r="H269" i="6" a="1"/>
  <c r="H269" i="6" s="1"/>
  <c r="G269" i="6" a="1"/>
  <c r="G269" i="6" s="1"/>
  <c r="F269" i="6" a="1"/>
  <c r="F269" i="6" s="1"/>
  <c r="E269" i="6" a="1"/>
  <c r="E269" i="6" s="1"/>
  <c r="D269" i="6" a="1"/>
  <c r="D269" i="6" s="1"/>
  <c r="W268" i="6" a="1"/>
  <c r="W268" i="6" s="1"/>
  <c r="V268" i="6" a="1"/>
  <c r="V268" i="6" s="1"/>
  <c r="U268" i="6" a="1"/>
  <c r="U268" i="6" s="1"/>
  <c r="T268" i="6" a="1"/>
  <c r="T268" i="6" s="1"/>
  <c r="S268" i="6" a="1"/>
  <c r="S268" i="6" s="1"/>
  <c r="R268" i="6" a="1"/>
  <c r="R268" i="6" s="1"/>
  <c r="Q268" i="6" a="1"/>
  <c r="Q268" i="6" s="1"/>
  <c r="P268" i="6" a="1"/>
  <c r="P268" i="6" s="1"/>
  <c r="O268" i="6" a="1"/>
  <c r="O268" i="6" s="1"/>
  <c r="N268" i="6" a="1"/>
  <c r="N268" i="6" s="1"/>
  <c r="M268" i="6" a="1"/>
  <c r="M268" i="6" s="1"/>
  <c r="L268" i="6" a="1"/>
  <c r="L268" i="6" s="1"/>
  <c r="K268" i="6" a="1"/>
  <c r="K268" i="6" s="1"/>
  <c r="J268" i="6" a="1"/>
  <c r="J268" i="6" s="1"/>
  <c r="I268" i="6" a="1"/>
  <c r="I268" i="6" s="1"/>
  <c r="H268" i="6" a="1"/>
  <c r="H268" i="6" s="1"/>
  <c r="G268" i="6" a="1"/>
  <c r="G268" i="6" s="1"/>
  <c r="F268" i="6" a="1"/>
  <c r="F268" i="6" s="1"/>
  <c r="E268" i="6" a="1"/>
  <c r="E268" i="6" s="1"/>
  <c r="D268" i="6" a="1"/>
  <c r="D268" i="6" s="1"/>
  <c r="W267" i="6" a="1"/>
  <c r="W267" i="6" s="1"/>
  <c r="V267" i="6" a="1"/>
  <c r="V267" i="6" s="1"/>
  <c r="U267" i="6" a="1"/>
  <c r="U267" i="6" s="1"/>
  <c r="T267" i="6" a="1"/>
  <c r="T267" i="6" s="1"/>
  <c r="S267" i="6" a="1"/>
  <c r="S267" i="6" s="1"/>
  <c r="R267" i="6" a="1"/>
  <c r="R267" i="6" s="1"/>
  <c r="Q267" i="6" a="1"/>
  <c r="Q267" i="6" s="1"/>
  <c r="P267" i="6" a="1"/>
  <c r="P267" i="6" s="1"/>
  <c r="O267" i="6" a="1"/>
  <c r="O267" i="6" s="1"/>
  <c r="N267" i="6" a="1"/>
  <c r="N267" i="6" s="1"/>
  <c r="M267" i="6" a="1"/>
  <c r="M267" i="6" s="1"/>
  <c r="L267" i="6" a="1"/>
  <c r="L267" i="6" s="1"/>
  <c r="K267" i="6" a="1"/>
  <c r="K267" i="6" s="1"/>
  <c r="J267" i="6" a="1"/>
  <c r="J267" i="6" s="1"/>
  <c r="I267" i="6" a="1"/>
  <c r="I267" i="6" s="1"/>
  <c r="H267" i="6" a="1"/>
  <c r="H267" i="6" s="1"/>
  <c r="G267" i="6" a="1"/>
  <c r="G267" i="6" s="1"/>
  <c r="F267" i="6" a="1"/>
  <c r="F267" i="6" s="1"/>
  <c r="E267" i="6" a="1"/>
  <c r="E267" i="6" s="1"/>
  <c r="D267" i="6" a="1"/>
  <c r="D267" i="6" s="1"/>
  <c r="W266" i="6" a="1"/>
  <c r="W266" i="6" s="1"/>
  <c r="V266" i="6" a="1"/>
  <c r="V266" i="6" s="1"/>
  <c r="U266" i="6" a="1"/>
  <c r="U266" i="6" s="1"/>
  <c r="T266" i="6" a="1"/>
  <c r="T266" i="6" s="1"/>
  <c r="S266" i="6" a="1"/>
  <c r="S266" i="6" s="1"/>
  <c r="R266" i="6" a="1"/>
  <c r="R266" i="6" s="1"/>
  <c r="Q266" i="6" a="1"/>
  <c r="Q266" i="6" s="1"/>
  <c r="P266" i="6" a="1"/>
  <c r="P266" i="6" s="1"/>
  <c r="O266" i="6" a="1"/>
  <c r="O266" i="6" s="1"/>
  <c r="N266" i="6" a="1"/>
  <c r="N266" i="6" s="1"/>
  <c r="M266" i="6" a="1"/>
  <c r="M266" i="6" s="1"/>
  <c r="L266" i="6" a="1"/>
  <c r="L266" i="6" s="1"/>
  <c r="K266" i="6" a="1"/>
  <c r="K266" i="6" s="1"/>
  <c r="J266" i="6" a="1"/>
  <c r="J266" i="6" s="1"/>
  <c r="I266" i="6" a="1"/>
  <c r="I266" i="6" s="1"/>
  <c r="H266" i="6" a="1"/>
  <c r="H266" i="6" s="1"/>
  <c r="G266" i="6" a="1"/>
  <c r="G266" i="6" s="1"/>
  <c r="F266" i="6" a="1"/>
  <c r="F266" i="6" s="1"/>
  <c r="E266" i="6" a="1"/>
  <c r="E266" i="6" s="1"/>
  <c r="D266" i="6" a="1"/>
  <c r="D266" i="6" s="1"/>
  <c r="W265" i="6" a="1"/>
  <c r="W265" i="6" s="1"/>
  <c r="V265" i="6" a="1"/>
  <c r="V265" i="6" s="1"/>
  <c r="U265" i="6" a="1"/>
  <c r="U265" i="6" s="1"/>
  <c r="T265" i="6" a="1"/>
  <c r="T265" i="6" s="1"/>
  <c r="S265" i="6" a="1"/>
  <c r="S265" i="6" s="1"/>
  <c r="R265" i="6" a="1"/>
  <c r="R265" i="6" s="1"/>
  <c r="Q265" i="6" a="1"/>
  <c r="Q265" i="6" s="1"/>
  <c r="P265" i="6" a="1"/>
  <c r="P265" i="6" s="1"/>
  <c r="O265" i="6" a="1"/>
  <c r="O265" i="6" s="1"/>
  <c r="N265" i="6" a="1"/>
  <c r="N265" i="6" s="1"/>
  <c r="M265" i="6" a="1"/>
  <c r="M265" i="6" s="1"/>
  <c r="L265" i="6" a="1"/>
  <c r="L265" i="6" s="1"/>
  <c r="K265" i="6" a="1"/>
  <c r="K265" i="6" s="1"/>
  <c r="J265" i="6" a="1"/>
  <c r="J265" i="6" s="1"/>
  <c r="I265" i="6" a="1"/>
  <c r="I265" i="6" s="1"/>
  <c r="H265" i="6" a="1"/>
  <c r="H265" i="6" s="1"/>
  <c r="G265" i="6" a="1"/>
  <c r="G265" i="6" s="1"/>
  <c r="F265" i="6" a="1"/>
  <c r="F265" i="6" s="1"/>
  <c r="E265" i="6"/>
  <c r="E265" i="6" a="1"/>
  <c r="D265" i="6" a="1"/>
  <c r="D265" i="6" s="1"/>
  <c r="W264" i="6" a="1"/>
  <c r="W264" i="6" s="1"/>
  <c r="V264" i="6" a="1"/>
  <c r="V264" i="6" s="1"/>
  <c r="U264" i="6" a="1"/>
  <c r="U264" i="6" s="1"/>
  <c r="T264" i="6" a="1"/>
  <c r="T264" i="6" s="1"/>
  <c r="S264" i="6" a="1"/>
  <c r="S264" i="6" s="1"/>
  <c r="R264" i="6" a="1"/>
  <c r="R264" i="6" s="1"/>
  <c r="Q264" i="6" a="1"/>
  <c r="Q264" i="6" s="1"/>
  <c r="P264" i="6" a="1"/>
  <c r="P264" i="6" s="1"/>
  <c r="O264" i="6" a="1"/>
  <c r="O264" i="6" s="1"/>
  <c r="N264" i="6" a="1"/>
  <c r="N264" i="6" s="1"/>
  <c r="M264" i="6" a="1"/>
  <c r="M264" i="6" s="1"/>
  <c r="L264" i="6" a="1"/>
  <c r="L264" i="6" s="1"/>
  <c r="K264" i="6" a="1"/>
  <c r="K264" i="6" s="1"/>
  <c r="J264" i="6" a="1"/>
  <c r="J264" i="6" s="1"/>
  <c r="I264" i="6" a="1"/>
  <c r="I264" i="6" s="1"/>
  <c r="H264" i="6" a="1"/>
  <c r="H264" i="6" s="1"/>
  <c r="G264" i="6" a="1"/>
  <c r="G264" i="6" s="1"/>
  <c r="F264" i="6" a="1"/>
  <c r="F264" i="6" s="1"/>
  <c r="E264" i="6" a="1"/>
  <c r="E264" i="6" s="1"/>
  <c r="D264" i="6" a="1"/>
  <c r="D264" i="6" s="1"/>
  <c r="W263" i="6" a="1"/>
  <c r="W263" i="6" s="1"/>
  <c r="V263" i="6" a="1"/>
  <c r="V263" i="6" s="1"/>
  <c r="U263" i="6" a="1"/>
  <c r="U263" i="6" s="1"/>
  <c r="T263" i="6" a="1"/>
  <c r="T263" i="6" s="1"/>
  <c r="S263" i="6" a="1"/>
  <c r="S263" i="6" s="1"/>
  <c r="R263" i="6" a="1"/>
  <c r="R263" i="6" s="1"/>
  <c r="Q263" i="6" a="1"/>
  <c r="Q263" i="6" s="1"/>
  <c r="P263" i="6" a="1"/>
  <c r="P263" i="6" s="1"/>
  <c r="O263" i="6" a="1"/>
  <c r="O263" i="6" s="1"/>
  <c r="N263" i="6" a="1"/>
  <c r="N263" i="6" s="1"/>
  <c r="M263" i="6" a="1"/>
  <c r="M263" i="6" s="1"/>
  <c r="L263" i="6" a="1"/>
  <c r="L263" i="6" s="1"/>
  <c r="K263" i="6" a="1"/>
  <c r="K263" i="6" s="1"/>
  <c r="J263" i="6" a="1"/>
  <c r="J263" i="6" s="1"/>
  <c r="I263" i="6" a="1"/>
  <c r="I263" i="6" s="1"/>
  <c r="H263" i="6" a="1"/>
  <c r="H263" i="6" s="1"/>
  <c r="G263" i="6" a="1"/>
  <c r="G263" i="6" s="1"/>
  <c r="F263" i="6" a="1"/>
  <c r="F263" i="6" s="1"/>
  <c r="E263" i="6" a="1"/>
  <c r="E263" i="6" s="1"/>
  <c r="D263" i="6" a="1"/>
  <c r="D263" i="6" s="1"/>
  <c r="W262" i="6" a="1"/>
  <c r="W262" i="6" s="1"/>
  <c r="V262" i="6" a="1"/>
  <c r="V262" i="6" s="1"/>
  <c r="U262" i="6" a="1"/>
  <c r="U262" i="6" s="1"/>
  <c r="T262" i="6" a="1"/>
  <c r="T262" i="6" s="1"/>
  <c r="S262" i="6" a="1"/>
  <c r="S262" i="6" s="1"/>
  <c r="R262" i="6" a="1"/>
  <c r="R262" i="6" s="1"/>
  <c r="Q262" i="6" a="1"/>
  <c r="Q262" i="6" s="1"/>
  <c r="P262" i="6" a="1"/>
  <c r="P262" i="6" s="1"/>
  <c r="O262" i="6" a="1"/>
  <c r="O262" i="6" s="1"/>
  <c r="N262" i="6" a="1"/>
  <c r="N262" i="6" s="1"/>
  <c r="M262" i="6" a="1"/>
  <c r="M262" i="6" s="1"/>
  <c r="L262" i="6" a="1"/>
  <c r="L262" i="6" s="1"/>
  <c r="K262" i="6" a="1"/>
  <c r="K262" i="6" s="1"/>
  <c r="J262" i="6" a="1"/>
  <c r="J262" i="6" s="1"/>
  <c r="I262" i="6" a="1"/>
  <c r="I262" i="6" s="1"/>
  <c r="H262" i="6" a="1"/>
  <c r="H262" i="6" s="1"/>
  <c r="G262" i="6" a="1"/>
  <c r="G262" i="6" s="1"/>
  <c r="F262" i="6" a="1"/>
  <c r="F262" i="6" s="1"/>
  <c r="E262" i="6" a="1"/>
  <c r="E262" i="6" s="1"/>
  <c r="D262" i="6" a="1"/>
  <c r="D262" i="6" s="1"/>
  <c r="W261" i="6" a="1"/>
  <c r="W261" i="6" s="1"/>
  <c r="V261" i="6" a="1"/>
  <c r="V261" i="6" s="1"/>
  <c r="U261" i="6" a="1"/>
  <c r="U261" i="6" s="1"/>
  <c r="T261" i="6" a="1"/>
  <c r="T261" i="6" s="1"/>
  <c r="S261" i="6" a="1"/>
  <c r="S261" i="6" s="1"/>
  <c r="R261" i="6" a="1"/>
  <c r="R261" i="6" s="1"/>
  <c r="Q261" i="6" a="1"/>
  <c r="Q261" i="6" s="1"/>
  <c r="P261" i="6" a="1"/>
  <c r="P261" i="6" s="1"/>
  <c r="O261" i="6" a="1"/>
  <c r="O261" i="6" s="1"/>
  <c r="N261" i="6" a="1"/>
  <c r="N261" i="6" s="1"/>
  <c r="M261" i="6" a="1"/>
  <c r="M261" i="6" s="1"/>
  <c r="L261" i="6" a="1"/>
  <c r="L261" i="6" s="1"/>
  <c r="K261" i="6" a="1"/>
  <c r="K261" i="6" s="1"/>
  <c r="J261" i="6" a="1"/>
  <c r="J261" i="6" s="1"/>
  <c r="I261" i="6" a="1"/>
  <c r="I261" i="6" s="1"/>
  <c r="H261" i="6" a="1"/>
  <c r="H261" i="6" s="1"/>
  <c r="G261" i="6" a="1"/>
  <c r="G261" i="6" s="1"/>
  <c r="F261" i="6" a="1"/>
  <c r="F261" i="6" s="1"/>
  <c r="E261" i="6" a="1"/>
  <c r="E261" i="6" s="1"/>
  <c r="D261" i="6" a="1"/>
  <c r="D261" i="6" s="1"/>
  <c r="W260" i="6" a="1"/>
  <c r="W260" i="6" s="1"/>
  <c r="V260" i="6" a="1"/>
  <c r="V260" i="6" s="1"/>
  <c r="U260" i="6" a="1"/>
  <c r="U260" i="6" s="1"/>
  <c r="T260" i="6" a="1"/>
  <c r="T260" i="6" s="1"/>
  <c r="S260" i="6" a="1"/>
  <c r="S260" i="6" s="1"/>
  <c r="R260" i="6" a="1"/>
  <c r="R260" i="6" s="1"/>
  <c r="Q260" i="6" a="1"/>
  <c r="Q260" i="6" s="1"/>
  <c r="P260" i="6" a="1"/>
  <c r="P260" i="6" s="1"/>
  <c r="O260" i="6" a="1"/>
  <c r="O260" i="6" s="1"/>
  <c r="N260" i="6" a="1"/>
  <c r="N260" i="6" s="1"/>
  <c r="M260" i="6" a="1"/>
  <c r="M260" i="6" s="1"/>
  <c r="L260" i="6" a="1"/>
  <c r="L260" i="6" s="1"/>
  <c r="K260" i="6" a="1"/>
  <c r="K260" i="6" s="1"/>
  <c r="J260" i="6" a="1"/>
  <c r="J260" i="6" s="1"/>
  <c r="I260" i="6" a="1"/>
  <c r="I260" i="6" s="1"/>
  <c r="H260" i="6" a="1"/>
  <c r="H260" i="6" s="1"/>
  <c r="G260" i="6" a="1"/>
  <c r="G260" i="6" s="1"/>
  <c r="F260" i="6" a="1"/>
  <c r="F260" i="6" s="1"/>
  <c r="E260" i="6" a="1"/>
  <c r="E260" i="6" s="1"/>
  <c r="D260" i="6" a="1"/>
  <c r="D260" i="6" s="1"/>
  <c r="W259" i="6" a="1"/>
  <c r="W259" i="6" s="1"/>
  <c r="V259" i="6" a="1"/>
  <c r="V259" i="6" s="1"/>
  <c r="U259" i="6" a="1"/>
  <c r="U259" i="6" s="1"/>
  <c r="T259" i="6" a="1"/>
  <c r="T259" i="6" s="1"/>
  <c r="S259" i="6" a="1"/>
  <c r="S259" i="6" s="1"/>
  <c r="R259" i="6" a="1"/>
  <c r="R259" i="6" s="1"/>
  <c r="Q259" i="6" a="1"/>
  <c r="Q259" i="6" s="1"/>
  <c r="P259" i="6" a="1"/>
  <c r="P259" i="6" s="1"/>
  <c r="O259" i="6" a="1"/>
  <c r="O259" i="6" s="1"/>
  <c r="N259" i="6" a="1"/>
  <c r="N259" i="6" s="1"/>
  <c r="M259" i="6" a="1"/>
  <c r="M259" i="6" s="1"/>
  <c r="L259" i="6" a="1"/>
  <c r="L259" i="6" s="1"/>
  <c r="K259" i="6" a="1"/>
  <c r="K259" i="6" s="1"/>
  <c r="J259" i="6" a="1"/>
  <c r="J259" i="6" s="1"/>
  <c r="I259" i="6" a="1"/>
  <c r="I259" i="6" s="1"/>
  <c r="H259" i="6" a="1"/>
  <c r="H259" i="6" s="1"/>
  <c r="G259" i="6" a="1"/>
  <c r="G259" i="6" s="1"/>
  <c r="F259" i="6" a="1"/>
  <c r="F259" i="6" s="1"/>
  <c r="E259" i="6" a="1"/>
  <c r="E259" i="6" s="1"/>
  <c r="D259" i="6" a="1"/>
  <c r="D259" i="6" s="1"/>
  <c r="W258" i="6" a="1"/>
  <c r="W258" i="6" s="1"/>
  <c r="V258" i="6" a="1"/>
  <c r="V258" i="6" s="1"/>
  <c r="U258" i="6" a="1"/>
  <c r="U258" i="6" s="1"/>
  <c r="T258" i="6" a="1"/>
  <c r="T258" i="6" s="1"/>
  <c r="S258" i="6" a="1"/>
  <c r="S258" i="6" s="1"/>
  <c r="R258" i="6" a="1"/>
  <c r="R258" i="6" s="1"/>
  <c r="Q258" i="6" a="1"/>
  <c r="Q258" i="6" s="1"/>
  <c r="P258" i="6" a="1"/>
  <c r="P258" i="6" s="1"/>
  <c r="O258" i="6" a="1"/>
  <c r="O258" i="6" s="1"/>
  <c r="N258" i="6" a="1"/>
  <c r="N258" i="6" s="1"/>
  <c r="M258" i="6" a="1"/>
  <c r="M258" i="6" s="1"/>
  <c r="L258" i="6" a="1"/>
  <c r="L258" i="6" s="1"/>
  <c r="K258" i="6" a="1"/>
  <c r="K258" i="6" s="1"/>
  <c r="J258" i="6" a="1"/>
  <c r="J258" i="6" s="1"/>
  <c r="I258" i="6" a="1"/>
  <c r="I258" i="6" s="1"/>
  <c r="H258" i="6" a="1"/>
  <c r="H258" i="6" s="1"/>
  <c r="G258" i="6" a="1"/>
  <c r="G258" i="6" s="1"/>
  <c r="F258" i="6" a="1"/>
  <c r="F258" i="6" s="1"/>
  <c r="E258" i="6" a="1"/>
  <c r="E258" i="6" s="1"/>
  <c r="D258" i="6" a="1"/>
  <c r="D258" i="6" s="1"/>
  <c r="W257" i="6" a="1"/>
  <c r="W257" i="6" s="1"/>
  <c r="V257" i="6" a="1"/>
  <c r="V257" i="6" s="1"/>
  <c r="U257" i="6" a="1"/>
  <c r="U257" i="6" s="1"/>
  <c r="T257" i="6" a="1"/>
  <c r="T257" i="6" s="1"/>
  <c r="S257" i="6" a="1"/>
  <c r="S257" i="6" s="1"/>
  <c r="R257" i="6" a="1"/>
  <c r="R257" i="6" s="1"/>
  <c r="Q257" i="6" a="1"/>
  <c r="Q257" i="6" s="1"/>
  <c r="P257" i="6" a="1"/>
  <c r="P257" i="6" s="1"/>
  <c r="O257" i="6" a="1"/>
  <c r="O257" i="6" s="1"/>
  <c r="N257" i="6" a="1"/>
  <c r="N257" i="6" s="1"/>
  <c r="M257" i="6" a="1"/>
  <c r="M257" i="6" s="1"/>
  <c r="L257" i="6" a="1"/>
  <c r="L257" i="6" s="1"/>
  <c r="K257" i="6" a="1"/>
  <c r="K257" i="6" s="1"/>
  <c r="J257" i="6" a="1"/>
  <c r="J257" i="6" s="1"/>
  <c r="I257" i="6" a="1"/>
  <c r="I257" i="6" s="1"/>
  <c r="H257" i="6" a="1"/>
  <c r="H257" i="6" s="1"/>
  <c r="G257" i="6" a="1"/>
  <c r="G257" i="6" s="1"/>
  <c r="F257" i="6" a="1"/>
  <c r="F257" i="6" s="1"/>
  <c r="E257" i="6" a="1"/>
  <c r="E257" i="6" s="1"/>
  <c r="D257" i="6" a="1"/>
  <c r="D257" i="6" s="1"/>
  <c r="W256" i="6" a="1"/>
  <c r="W256" i="6" s="1"/>
  <c r="V256" i="6" a="1"/>
  <c r="V256" i="6" s="1"/>
  <c r="U256" i="6" a="1"/>
  <c r="U256" i="6" s="1"/>
  <c r="T256" i="6" a="1"/>
  <c r="T256" i="6" s="1"/>
  <c r="S256" i="6" a="1"/>
  <c r="S256" i="6" s="1"/>
  <c r="R256" i="6" a="1"/>
  <c r="R256" i="6" s="1"/>
  <c r="Q256" i="6" a="1"/>
  <c r="Q256" i="6" s="1"/>
  <c r="P256" i="6" a="1"/>
  <c r="P256" i="6" s="1"/>
  <c r="O256" i="6" a="1"/>
  <c r="O256" i="6" s="1"/>
  <c r="N256" i="6" a="1"/>
  <c r="N256" i="6" s="1"/>
  <c r="M256" i="6" a="1"/>
  <c r="M256" i="6" s="1"/>
  <c r="L256" i="6" a="1"/>
  <c r="L256" i="6" s="1"/>
  <c r="K256" i="6" a="1"/>
  <c r="K256" i="6" s="1"/>
  <c r="J256" i="6" a="1"/>
  <c r="J256" i="6" s="1"/>
  <c r="I256" i="6" a="1"/>
  <c r="I256" i="6" s="1"/>
  <c r="H256" i="6" a="1"/>
  <c r="H256" i="6" s="1"/>
  <c r="G256" i="6" a="1"/>
  <c r="G256" i="6" s="1"/>
  <c r="F256" i="6"/>
  <c r="F256" i="6" a="1"/>
  <c r="E256" i="6" a="1"/>
  <c r="E256" i="6" s="1"/>
  <c r="D256" i="6"/>
  <c r="D256" i="6" a="1"/>
  <c r="W255" i="6" a="1"/>
  <c r="W255" i="6" s="1"/>
  <c r="V255" i="6" a="1"/>
  <c r="V255" i="6" s="1"/>
  <c r="U255" i="6" a="1"/>
  <c r="U255" i="6" s="1"/>
  <c r="T255" i="6" a="1"/>
  <c r="T255" i="6" s="1"/>
  <c r="S255" i="6" a="1"/>
  <c r="S255" i="6" s="1"/>
  <c r="R255" i="6"/>
  <c r="R255" i="6" a="1"/>
  <c r="Q255" i="6"/>
  <c r="Q255" i="6" a="1"/>
  <c r="P255" i="6"/>
  <c r="P255" i="6" a="1"/>
  <c r="O255" i="6" a="1"/>
  <c r="O255" i="6" s="1"/>
  <c r="N255" i="6" a="1"/>
  <c r="N255" i="6" s="1"/>
  <c r="M255" i="6" a="1"/>
  <c r="M255" i="6" s="1"/>
  <c r="L255" i="6" a="1"/>
  <c r="L255" i="6" s="1"/>
  <c r="K255" i="6" a="1"/>
  <c r="K255" i="6" s="1"/>
  <c r="J255" i="6" a="1"/>
  <c r="J255" i="6" s="1"/>
  <c r="I255" i="6" a="1"/>
  <c r="I255" i="6" s="1"/>
  <c r="H255" i="6"/>
  <c r="H255" i="6" a="1"/>
  <c r="G255" i="6" a="1"/>
  <c r="G255" i="6" s="1"/>
  <c r="F255" i="6"/>
  <c r="F255" i="6" a="1"/>
  <c r="E255" i="6"/>
  <c r="E255" i="6" a="1"/>
  <c r="D255" i="6"/>
  <c r="D255" i="6" a="1"/>
  <c r="W254" i="6" a="1"/>
  <c r="W254" i="6" s="1"/>
  <c r="V254" i="6" a="1"/>
  <c r="V254" i="6" s="1"/>
  <c r="U254" i="6" a="1"/>
  <c r="U254" i="6" s="1"/>
  <c r="T254" i="6" a="1"/>
  <c r="T254" i="6" s="1"/>
  <c r="S254" i="6" a="1"/>
  <c r="S254" i="6" s="1"/>
  <c r="R254" i="6" a="1"/>
  <c r="R254" i="6" s="1"/>
  <c r="Q254" i="6"/>
  <c r="Q254" i="6" a="1"/>
  <c r="P254" i="6"/>
  <c r="P254" i="6" a="1"/>
  <c r="O254" i="6" a="1"/>
  <c r="O254" i="6" s="1"/>
  <c r="N254" i="6" a="1"/>
  <c r="N254" i="6" s="1"/>
  <c r="M254" i="6" a="1"/>
  <c r="M254" i="6" s="1"/>
  <c r="L254" i="6" a="1"/>
  <c r="L254" i="6" s="1"/>
  <c r="K254" i="6" a="1"/>
  <c r="K254" i="6" s="1"/>
  <c r="J254" i="6"/>
  <c r="J254" i="6" a="1"/>
  <c r="I254" i="6" a="1"/>
  <c r="I254" i="6" s="1"/>
  <c r="H254" i="6"/>
  <c r="H254" i="6" a="1"/>
  <c r="G254" i="6" a="1"/>
  <c r="G254" i="6" s="1"/>
  <c r="F254" i="6" a="1"/>
  <c r="F254" i="6" s="1"/>
  <c r="E254" i="6" a="1"/>
  <c r="E254" i="6" s="1"/>
  <c r="D254" i="6" a="1"/>
  <c r="D254" i="6" s="1"/>
  <c r="W253" i="6" a="1"/>
  <c r="W253" i="6" s="1"/>
  <c r="V253" i="6"/>
  <c r="V253" i="6" a="1"/>
  <c r="U253" i="6"/>
  <c r="U253" i="6" a="1"/>
  <c r="T253" i="6" a="1"/>
  <c r="T253" i="6" s="1"/>
  <c r="S253" i="6" a="1"/>
  <c r="S253" i="6" s="1"/>
  <c r="R253" i="6" a="1"/>
  <c r="R253" i="6" s="1"/>
  <c r="Q253" i="6" a="1"/>
  <c r="Q253" i="6" s="1"/>
  <c r="P253" i="6" a="1"/>
  <c r="P253" i="6" s="1"/>
  <c r="O253" i="6" a="1"/>
  <c r="O253" i="6" s="1"/>
  <c r="N253" i="6"/>
  <c r="N253" i="6" a="1"/>
  <c r="M253" i="6"/>
  <c r="M253" i="6" a="1"/>
  <c r="L253" i="6"/>
  <c r="L253" i="6" a="1"/>
  <c r="K253" i="6" a="1"/>
  <c r="K253" i="6" s="1"/>
  <c r="J253" i="6" a="1"/>
  <c r="J253" i="6" s="1"/>
  <c r="I253" i="6" a="1"/>
  <c r="I253" i="6" s="1"/>
  <c r="H253" i="6" a="1"/>
  <c r="H253" i="6" s="1"/>
  <c r="G253" i="6" a="1"/>
  <c r="G253" i="6" s="1"/>
  <c r="F253" i="6" a="1"/>
  <c r="F253" i="6" s="1"/>
  <c r="E253" i="6"/>
  <c r="E253" i="6" a="1"/>
  <c r="D253" i="6"/>
  <c r="D253" i="6" a="1"/>
  <c r="W252" i="6" a="1"/>
  <c r="W252" i="6" s="1"/>
  <c r="V252" i="6" a="1"/>
  <c r="V252" i="6" s="1"/>
  <c r="U252" i="6" a="1"/>
  <c r="U252" i="6" s="1"/>
  <c r="T252" i="6" a="1"/>
  <c r="T252" i="6" s="1"/>
  <c r="S252" i="6" a="1"/>
  <c r="S252" i="6" s="1"/>
  <c r="R252" i="6"/>
  <c r="R252" i="6" a="1"/>
  <c r="Q252" i="6" a="1"/>
  <c r="Q252" i="6" s="1"/>
  <c r="P252" i="6"/>
  <c r="P252" i="6" a="1"/>
  <c r="O252" i="6" a="1"/>
  <c r="O252" i="6" s="1"/>
  <c r="N252" i="6" a="1"/>
  <c r="N252" i="6" s="1"/>
  <c r="M252" i="6" a="1"/>
  <c r="M252" i="6" s="1"/>
  <c r="L252" i="6" a="1"/>
  <c r="L252" i="6" s="1"/>
  <c r="K252" i="6" a="1"/>
  <c r="K252" i="6" s="1"/>
  <c r="J252" i="6"/>
  <c r="J252" i="6" a="1"/>
  <c r="I252" i="6"/>
  <c r="I252" i="6" a="1"/>
  <c r="H252" i="6" a="1"/>
  <c r="H252" i="6" s="1"/>
  <c r="G252" i="6" a="1"/>
  <c r="G252" i="6" s="1"/>
  <c r="F252" i="6" a="1"/>
  <c r="F252" i="6" s="1"/>
  <c r="E252" i="6" a="1"/>
  <c r="E252" i="6" s="1"/>
  <c r="D252" i="6" a="1"/>
  <c r="D252" i="6" s="1"/>
  <c r="W251" i="6" a="1"/>
  <c r="W251" i="6" s="1"/>
  <c r="V251" i="6"/>
  <c r="V251" i="6" a="1"/>
  <c r="U251" i="6"/>
  <c r="U251" i="6" a="1"/>
  <c r="T251" i="6"/>
  <c r="T251" i="6" a="1"/>
  <c r="S251" i="6" a="1"/>
  <c r="S251" i="6" s="1"/>
  <c r="R251" i="6" a="1"/>
  <c r="R251" i="6" s="1"/>
  <c r="Q251" i="6" a="1"/>
  <c r="Q251" i="6" s="1"/>
  <c r="P251" i="6" a="1"/>
  <c r="P251" i="6" s="1"/>
  <c r="O251" i="6" a="1"/>
  <c r="O251" i="6" s="1"/>
  <c r="N251" i="6" a="1"/>
  <c r="N251" i="6" s="1"/>
  <c r="M251" i="6"/>
  <c r="M251" i="6" a="1"/>
  <c r="L251" i="6"/>
  <c r="L251" i="6" a="1"/>
  <c r="K251" i="6" a="1"/>
  <c r="K251" i="6" s="1"/>
  <c r="J251" i="6" a="1"/>
  <c r="J251" i="6" s="1"/>
  <c r="I251" i="6" a="1"/>
  <c r="I251" i="6" s="1"/>
  <c r="H251" i="6" a="1"/>
  <c r="H251" i="6" s="1"/>
  <c r="G251" i="6" a="1"/>
  <c r="G251" i="6" s="1"/>
  <c r="F251" i="6"/>
  <c r="F251" i="6" a="1"/>
  <c r="E251" i="6" a="1"/>
  <c r="E251" i="6" s="1"/>
  <c r="D251" i="6"/>
  <c r="D251" i="6" a="1"/>
  <c r="W250" i="6" a="1"/>
  <c r="W250" i="6" s="1"/>
  <c r="V250" i="6" a="1"/>
  <c r="V250" i="6" s="1"/>
  <c r="U250" i="6" a="1"/>
  <c r="U250" i="6" s="1"/>
  <c r="T250" i="6" a="1"/>
  <c r="T250" i="6" s="1"/>
  <c r="S250" i="6" a="1"/>
  <c r="S250" i="6" s="1"/>
  <c r="R250" i="6"/>
  <c r="R250" i="6" a="1"/>
  <c r="Q250" i="6"/>
  <c r="Q250" i="6" a="1"/>
  <c r="P250" i="6" a="1"/>
  <c r="P250" i="6" s="1"/>
  <c r="O250" i="6" a="1"/>
  <c r="O250" i="6" s="1"/>
  <c r="N250" i="6" a="1"/>
  <c r="N250" i="6" s="1"/>
  <c r="M250" i="6" a="1"/>
  <c r="M250" i="6" s="1"/>
  <c r="L250" i="6" a="1"/>
  <c r="L250" i="6" s="1"/>
  <c r="K250" i="6" a="1"/>
  <c r="K250" i="6" s="1"/>
  <c r="J250" i="6"/>
  <c r="J250" i="6" a="1"/>
  <c r="I250" i="6"/>
  <c r="I250" i="6" a="1"/>
  <c r="H250" i="6"/>
  <c r="H250" i="6" a="1"/>
  <c r="G250" i="6" a="1"/>
  <c r="G250" i="6" s="1"/>
  <c r="F250" i="6" a="1"/>
  <c r="F250" i="6" s="1"/>
  <c r="E250" i="6" a="1"/>
  <c r="E250" i="6" s="1"/>
  <c r="D250" i="6" a="1"/>
  <c r="D250" i="6" s="1"/>
  <c r="W249" i="6" a="1"/>
  <c r="W249" i="6" s="1"/>
  <c r="V249" i="6" a="1"/>
  <c r="V249" i="6" s="1"/>
  <c r="U249" i="6"/>
  <c r="U249" i="6" a="1"/>
  <c r="T249" i="6"/>
  <c r="T249" i="6" a="1"/>
  <c r="S249" i="6" a="1"/>
  <c r="S249" i="6" s="1"/>
  <c r="R249" i="6" a="1"/>
  <c r="R249" i="6" s="1"/>
  <c r="Q249" i="6" a="1"/>
  <c r="Q249" i="6" s="1"/>
  <c r="P249" i="6" a="1"/>
  <c r="P249" i="6" s="1"/>
  <c r="O249" i="6" a="1"/>
  <c r="O249" i="6" s="1"/>
  <c r="N249" i="6"/>
  <c r="N249" i="6" a="1"/>
  <c r="M249" i="6" a="1"/>
  <c r="M249" i="6" s="1"/>
  <c r="L249" i="6"/>
  <c r="L249" i="6" a="1"/>
  <c r="K249" i="6" a="1"/>
  <c r="K249" i="6" s="1"/>
  <c r="J249" i="6" a="1"/>
  <c r="J249" i="6" s="1"/>
  <c r="I249" i="6" a="1"/>
  <c r="I249" i="6" s="1"/>
  <c r="H249" i="6" a="1"/>
  <c r="H249" i="6" s="1"/>
  <c r="G249" i="6" a="1"/>
  <c r="G249" i="6" s="1"/>
  <c r="F249" i="6"/>
  <c r="F249" i="6" a="1"/>
  <c r="E249" i="6"/>
  <c r="E249" i="6" a="1"/>
  <c r="D249" i="6" a="1"/>
  <c r="D249" i="6" s="1"/>
  <c r="W248" i="6" a="1"/>
  <c r="W248" i="6" s="1"/>
  <c r="V248" i="6" a="1"/>
  <c r="V248" i="6" s="1"/>
  <c r="U248" i="6" a="1"/>
  <c r="U248" i="6" s="1"/>
  <c r="T248" i="6" a="1"/>
  <c r="T248" i="6" s="1"/>
  <c r="S248" i="6" a="1"/>
  <c r="S248" i="6" s="1"/>
  <c r="R248" i="6"/>
  <c r="R248" i="6" a="1"/>
  <c r="Q248" i="6"/>
  <c r="Q248" i="6" a="1"/>
  <c r="P248" i="6"/>
  <c r="P248" i="6" a="1"/>
  <c r="O248" i="6" a="1"/>
  <c r="O248" i="6" s="1"/>
  <c r="N248" i="6" a="1"/>
  <c r="N248" i="6" s="1"/>
  <c r="M248" i="6" a="1"/>
  <c r="M248" i="6" s="1"/>
  <c r="L248" i="6" a="1"/>
  <c r="L248" i="6" s="1"/>
  <c r="K248" i="6" a="1"/>
  <c r="K248" i="6" s="1"/>
  <c r="J248" i="6" a="1"/>
  <c r="J248" i="6" s="1"/>
  <c r="I248" i="6"/>
  <c r="I248" i="6" a="1"/>
  <c r="H248" i="6"/>
  <c r="H248" i="6" a="1"/>
  <c r="G248" i="6" a="1"/>
  <c r="G248" i="6" s="1"/>
  <c r="F248" i="6" a="1"/>
  <c r="F248" i="6" s="1"/>
  <c r="E248" i="6" a="1"/>
  <c r="E248" i="6" s="1"/>
  <c r="D248" i="6" a="1"/>
  <c r="D248" i="6" s="1"/>
  <c r="W247" i="6" a="1"/>
  <c r="W247" i="6" s="1"/>
  <c r="V247" i="6"/>
  <c r="V247" i="6" a="1"/>
  <c r="U247" i="6" a="1"/>
  <c r="U247" i="6" s="1"/>
  <c r="T247" i="6"/>
  <c r="T247" i="6" a="1"/>
  <c r="S247" i="6" a="1"/>
  <c r="S247" i="6" s="1"/>
  <c r="R247" i="6" a="1"/>
  <c r="R247" i="6" s="1"/>
  <c r="Q247" i="6" a="1"/>
  <c r="Q247" i="6" s="1"/>
  <c r="P247" i="6" a="1"/>
  <c r="P247" i="6" s="1"/>
  <c r="O247" i="6" a="1"/>
  <c r="O247" i="6" s="1"/>
  <c r="N247" i="6"/>
  <c r="N247" i="6" a="1"/>
  <c r="M247" i="6"/>
  <c r="M247" i="6" a="1"/>
  <c r="L247" i="6" a="1"/>
  <c r="L247" i="6" s="1"/>
  <c r="K247" i="6" a="1"/>
  <c r="K247" i="6" s="1"/>
  <c r="J247" i="6" a="1"/>
  <c r="J247" i="6" s="1"/>
  <c r="I247" i="6" a="1"/>
  <c r="I247" i="6" s="1"/>
  <c r="H247" i="6" a="1"/>
  <c r="H247" i="6" s="1"/>
  <c r="G247" i="6" a="1"/>
  <c r="G247" i="6" s="1"/>
  <c r="F247" i="6"/>
  <c r="F247" i="6" a="1"/>
  <c r="E247" i="6"/>
  <c r="E247" i="6" a="1"/>
  <c r="D247" i="6"/>
  <c r="D247" i="6" a="1"/>
  <c r="W246" i="6" a="1"/>
  <c r="W246" i="6" s="1"/>
  <c r="V246" i="6" a="1"/>
  <c r="V246" i="6" s="1"/>
  <c r="U246" i="6" a="1"/>
  <c r="U246" i="6" s="1"/>
  <c r="T246" i="6" a="1"/>
  <c r="T246" i="6" s="1"/>
  <c r="S246" i="6" a="1"/>
  <c r="S246" i="6" s="1"/>
  <c r="R246" i="6" a="1"/>
  <c r="R246" i="6" s="1"/>
  <c r="Q246" i="6"/>
  <c r="Q246" i="6" a="1"/>
  <c r="P246" i="6"/>
  <c r="P246" i="6" a="1"/>
  <c r="O246" i="6" a="1"/>
  <c r="O246" i="6" s="1"/>
  <c r="N246" i="6" a="1"/>
  <c r="N246" i="6" s="1"/>
  <c r="M246" i="6" a="1"/>
  <c r="M246" i="6" s="1"/>
  <c r="L246" i="6" a="1"/>
  <c r="L246" i="6" s="1"/>
  <c r="K246" i="6" a="1"/>
  <c r="K246" i="6" s="1"/>
  <c r="J246" i="6"/>
  <c r="J246" i="6" a="1"/>
  <c r="I246" i="6" a="1"/>
  <c r="I246" i="6" s="1"/>
  <c r="H246" i="6"/>
  <c r="H246" i="6" a="1"/>
  <c r="G246" i="6"/>
  <c r="G246" i="6" a="1"/>
  <c r="F246" i="6"/>
  <c r="F246" i="6" a="1"/>
  <c r="E246" i="6" a="1"/>
  <c r="E246" i="6" s="1"/>
  <c r="D246" i="6"/>
  <c r="D246" i="6" a="1"/>
  <c r="W245" i="6"/>
  <c r="W245" i="6" a="1"/>
  <c r="V245" i="6"/>
  <c r="V245" i="6" a="1"/>
  <c r="U245" i="6" a="1"/>
  <c r="U245" i="6" s="1"/>
  <c r="T245" i="6"/>
  <c r="T245" i="6" a="1"/>
  <c r="S245" i="6"/>
  <c r="S245" i="6" a="1"/>
  <c r="R245" i="6"/>
  <c r="R245" i="6" a="1"/>
  <c r="Q245" i="6" a="1"/>
  <c r="Q245" i="6" s="1"/>
  <c r="P245" i="6"/>
  <c r="P245" i="6" a="1"/>
  <c r="O245" i="6"/>
  <c r="O245" i="6" a="1"/>
  <c r="N245" i="6"/>
  <c r="N245" i="6" a="1"/>
  <c r="M245" i="6" a="1"/>
  <c r="M245" i="6" s="1"/>
  <c r="L245" i="6"/>
  <c r="L245" i="6" a="1"/>
  <c r="K245" i="6"/>
  <c r="K245" i="6" a="1"/>
  <c r="J245" i="6"/>
  <c r="J245" i="6" a="1"/>
  <c r="I245" i="6" a="1"/>
  <c r="I245" i="6" s="1"/>
  <c r="H245" i="6"/>
  <c r="H245" i="6" a="1"/>
  <c r="G245" i="6"/>
  <c r="G245" i="6" a="1"/>
  <c r="F245" i="6"/>
  <c r="F245" i="6" a="1"/>
  <c r="E245" i="6" a="1"/>
  <c r="E245" i="6" s="1"/>
  <c r="D245" i="6"/>
  <c r="D245" i="6" a="1"/>
  <c r="W272" i="6" a="1"/>
  <c r="W272" i="6" s="1"/>
  <c r="V272" i="6" a="1"/>
  <c r="V272" i="6" s="1"/>
  <c r="U272" i="6" a="1"/>
  <c r="U272" i="6" s="1"/>
  <c r="T272" i="6" a="1"/>
  <c r="T272" i="6" s="1"/>
  <c r="S272" i="6" a="1"/>
  <c r="S272" i="6" s="1"/>
  <c r="R272" i="6" a="1"/>
  <c r="R272" i="6" s="1"/>
  <c r="Q272" i="6" a="1"/>
  <c r="Q272" i="6" s="1"/>
  <c r="P272" i="6" a="1"/>
  <c r="P272" i="6" s="1"/>
  <c r="O272" i="6" a="1"/>
  <c r="O272" i="6" s="1"/>
  <c r="N272" i="6" a="1"/>
  <c r="N272" i="6" s="1"/>
  <c r="M272" i="6" a="1"/>
  <c r="M272" i="6" s="1"/>
  <c r="L272" i="6" a="1"/>
  <c r="L272" i="6" s="1"/>
  <c r="K272" i="6" a="1"/>
  <c r="K272" i="6" s="1"/>
  <c r="J272" i="6" a="1"/>
  <c r="J272" i="6" s="1"/>
  <c r="I272" i="6" a="1"/>
  <c r="I272" i="6" s="1"/>
  <c r="H272" i="6" a="1"/>
  <c r="H272" i="6" s="1"/>
  <c r="G272" i="6" a="1"/>
  <c r="G272" i="6" s="1"/>
  <c r="F272" i="6" a="1"/>
  <c r="F272" i="6" s="1"/>
  <c r="E272" i="6" a="1"/>
  <c r="E272" i="6" s="1"/>
  <c r="D272" i="6" a="1"/>
  <c r="D272" i="6" s="1"/>
  <c r="E274" i="6" a="1"/>
  <c r="E274" i="6" s="1"/>
  <c r="F274" i="6" a="1"/>
  <c r="F274" i="6"/>
  <c r="G274" i="6" a="1"/>
  <c r="G274" i="6" s="1"/>
  <c r="H274" i="6" a="1"/>
  <c r="H274" i="6"/>
  <c r="I274" i="6" a="1"/>
  <c r="I274" i="6" s="1"/>
  <c r="J274" i="6" a="1"/>
  <c r="J274" i="6"/>
  <c r="K274" i="6" a="1"/>
  <c r="K274" i="6" s="1"/>
  <c r="L274" i="6" a="1"/>
  <c r="L274" i="6"/>
  <c r="M274" i="6" a="1"/>
  <c r="M274" i="6" s="1"/>
  <c r="N274" i="6" a="1"/>
  <c r="N274" i="6"/>
  <c r="O274" i="6" a="1"/>
  <c r="O274" i="6" s="1"/>
  <c r="P274" i="6" a="1"/>
  <c r="P274" i="6"/>
  <c r="Q274" i="6" a="1"/>
  <c r="Q274" i="6" s="1"/>
  <c r="R274" i="6" a="1"/>
  <c r="R274" i="6"/>
  <c r="S274" i="6" a="1"/>
  <c r="S274" i="6" s="1"/>
  <c r="T274" i="6" a="1"/>
  <c r="T274" i="6" s="1"/>
  <c r="U274" i="6" a="1"/>
  <c r="U274" i="6" s="1"/>
  <c r="V274" i="6" a="1"/>
  <c r="V274" i="6" s="1"/>
  <c r="W274" i="6" a="1"/>
  <c r="W274" i="6" s="1"/>
  <c r="D274" i="6" a="1"/>
  <c r="D274" i="6" s="1"/>
  <c r="B273" i="6"/>
  <c r="F106" i="7" a="1"/>
  <c r="F106" i="7" s="1"/>
  <c r="F130" i="7" a="1"/>
  <c r="F130" i="7" s="1"/>
  <c r="F122" i="7" a="1"/>
  <c r="F122" i="7" s="1"/>
  <c r="F114" i="7" a="1"/>
  <c r="F114" i="7" s="1"/>
  <c r="F105" i="7" a="1"/>
  <c r="F105" i="7" s="1"/>
  <c r="F97" i="7" a="1"/>
  <c r="F97" i="7" s="1"/>
  <c r="F89" i="7" a="1"/>
  <c r="F89" i="7" s="1"/>
  <c r="F88" i="7" a="1"/>
  <c r="F88" i="7" s="1"/>
  <c r="F81" i="7" a="1"/>
  <c r="F81" i="7" s="1"/>
  <c r="F80" i="7" a="1"/>
  <c r="F80" i="7" s="1"/>
  <c r="F73" i="7" a="1"/>
  <c r="F73" i="7" s="1"/>
  <c r="F72" i="7" a="1"/>
  <c r="F72" i="7" s="1"/>
  <c r="F65" i="7" a="1"/>
  <c r="F65" i="7" s="1"/>
  <c r="F64" i="7" a="1"/>
  <c r="F64" i="7" s="1"/>
  <c r="F57" i="7" a="1"/>
  <c r="F57" i="7" s="1"/>
  <c r="F56" i="7" a="1"/>
  <c r="F56" i="7" s="1"/>
  <c r="F50" i="7" a="1"/>
  <c r="F50" i="7" s="1"/>
  <c r="F49" i="7" a="1"/>
  <c r="F49" i="7" s="1"/>
  <c r="F48" i="7" a="1"/>
  <c r="F48" i="7" s="1"/>
  <c r="F44" i="7" a="1"/>
  <c r="F44" i="7" s="1"/>
  <c r="F42" i="7" a="1"/>
  <c r="F42" i="7" s="1"/>
  <c r="F41" i="7" a="1"/>
  <c r="F41" i="7" s="1"/>
  <c r="F40" i="7" a="1"/>
  <c r="F40" i="7" s="1"/>
  <c r="F36" i="7" a="1"/>
  <c r="F36" i="7" s="1"/>
  <c r="F34" i="7" a="1"/>
  <c r="F34" i="7" s="1"/>
  <c r="F33" i="7" a="1"/>
  <c r="F33" i="7" s="1"/>
  <c r="F32" i="7" a="1"/>
  <c r="F32" i="7" s="1"/>
  <c r="F29" i="7" a="1"/>
  <c r="F29" i="7" s="1"/>
  <c r="F28" i="7" a="1"/>
  <c r="F28" i="7" s="1"/>
  <c r="F25" i="7" a="1"/>
  <c r="F25" i="7" s="1"/>
  <c r="F24" i="7" a="1"/>
  <c r="F24" i="7" s="1"/>
  <c r="F20" i="7" a="1"/>
  <c r="F20" i="7" s="1"/>
  <c r="F17" i="7" a="1"/>
  <c r="F17" i="7" s="1"/>
  <c r="F16" i="7" a="1"/>
  <c r="F16" i="7" s="1"/>
  <c r="F12" i="7" a="1"/>
  <c r="F12" i="7" s="1"/>
  <c r="F9" i="7" a="1"/>
  <c r="F9" i="7" s="1"/>
  <c r="F8" i="7" a="1"/>
  <c r="F8" i="7" s="1"/>
  <c r="F4" i="7" a="1"/>
  <c r="F4" i="7" s="1"/>
  <c r="F2" i="7" a="1"/>
  <c r="F2" i="7" s="1"/>
  <c r="B30" i="7"/>
  <c r="F30" i="7" s="1" a="1"/>
  <c r="F30" i="7" s="1"/>
  <c r="B31" i="7"/>
  <c r="F31" i="7" s="1" a="1"/>
  <c r="F31" i="7" s="1"/>
  <c r="B32" i="7"/>
  <c r="B33" i="7"/>
  <c r="B34" i="7"/>
  <c r="B35" i="7"/>
  <c r="F35" i="7" s="1" a="1"/>
  <c r="F35" i="7" s="1"/>
  <c r="B36" i="7"/>
  <c r="B37" i="7"/>
  <c r="F37" i="7" s="1" a="1"/>
  <c r="F37" i="7" s="1"/>
  <c r="B38" i="7"/>
  <c r="F38" i="7" s="1" a="1"/>
  <c r="F38" i="7" s="1"/>
  <c r="B39" i="7"/>
  <c r="F39" i="7" s="1" a="1"/>
  <c r="F39" i="7" s="1"/>
  <c r="B40" i="7"/>
  <c r="B41" i="7"/>
  <c r="B42" i="7"/>
  <c r="B43" i="7"/>
  <c r="F43" i="7" s="1" a="1"/>
  <c r="F43" i="7" s="1"/>
  <c r="B44" i="7"/>
  <c r="B45" i="7"/>
  <c r="F45" i="7" s="1" a="1"/>
  <c r="F45" i="7" s="1"/>
  <c r="B46" i="7"/>
  <c r="F46" i="7" s="1" a="1"/>
  <c r="F46" i="7" s="1"/>
  <c r="B47" i="7"/>
  <c r="F47" i="7" s="1" a="1"/>
  <c r="F47" i="7" s="1"/>
  <c r="B48" i="7"/>
  <c r="B49" i="7"/>
  <c r="B50" i="7"/>
  <c r="B51" i="7"/>
  <c r="F51" i="7" s="1" a="1"/>
  <c r="F51" i="7" s="1"/>
  <c r="B52" i="7"/>
  <c r="F52" i="7" s="1" a="1"/>
  <c r="F52" i="7" s="1"/>
  <c r="B53" i="7"/>
  <c r="F53" i="7" s="1" a="1"/>
  <c r="F53" i="7" s="1"/>
  <c r="B54" i="7"/>
  <c r="F54" i="7" s="1" a="1"/>
  <c r="F54" i="7" s="1"/>
  <c r="B55" i="7"/>
  <c r="F55" i="7" s="1" a="1"/>
  <c r="F55" i="7" s="1"/>
  <c r="B56" i="7"/>
  <c r="B57" i="7"/>
  <c r="B58" i="7"/>
  <c r="F58" i="7" s="1" a="1"/>
  <c r="F58" i="7" s="1"/>
  <c r="B59" i="7"/>
  <c r="F59" i="7" s="1" a="1"/>
  <c r="F59" i="7" s="1"/>
  <c r="B60" i="7"/>
  <c r="F60" i="7" s="1" a="1"/>
  <c r="F60" i="7" s="1"/>
  <c r="B61" i="7"/>
  <c r="F61" i="7" s="1" a="1"/>
  <c r="F61" i="7" s="1"/>
  <c r="B62" i="7"/>
  <c r="F62" i="7" s="1" a="1"/>
  <c r="F62" i="7" s="1"/>
  <c r="B63" i="7"/>
  <c r="F63" i="7" s="1" a="1"/>
  <c r="F63" i="7" s="1"/>
  <c r="B64" i="7"/>
  <c r="B65" i="7"/>
  <c r="B66" i="7"/>
  <c r="F66" i="7" s="1" a="1"/>
  <c r="F66" i="7" s="1"/>
  <c r="B67" i="7"/>
  <c r="F67" i="7" s="1" a="1"/>
  <c r="F67" i="7" s="1"/>
  <c r="B68" i="7"/>
  <c r="F68" i="7" s="1" a="1"/>
  <c r="F68" i="7" s="1"/>
  <c r="B69" i="7"/>
  <c r="F69" i="7" s="1" a="1"/>
  <c r="F69" i="7" s="1"/>
  <c r="B70" i="7"/>
  <c r="F70" i="7" s="1" a="1"/>
  <c r="F70" i="7" s="1"/>
  <c r="B71" i="7"/>
  <c r="F71" i="7" s="1" a="1"/>
  <c r="F71" i="7" s="1"/>
  <c r="B72" i="7"/>
  <c r="B73" i="7"/>
  <c r="B74" i="7"/>
  <c r="F74" i="7" s="1" a="1"/>
  <c r="F74" i="7" s="1"/>
  <c r="B75" i="7"/>
  <c r="F75" i="7" s="1" a="1"/>
  <c r="F75" i="7" s="1"/>
  <c r="B76" i="7"/>
  <c r="F76" i="7" s="1" a="1"/>
  <c r="F76" i="7" s="1"/>
  <c r="B77" i="7"/>
  <c r="F77" i="7" s="1" a="1"/>
  <c r="F77" i="7" s="1"/>
  <c r="B78" i="7"/>
  <c r="F78" i="7" s="1" a="1"/>
  <c r="F78" i="7" s="1"/>
  <c r="B79" i="7"/>
  <c r="F79" i="7" s="1" a="1"/>
  <c r="F79" i="7" s="1"/>
  <c r="B80" i="7"/>
  <c r="B81" i="7"/>
  <c r="B82" i="7"/>
  <c r="F82" i="7" s="1" a="1"/>
  <c r="F82" i="7" s="1"/>
  <c r="B83" i="7"/>
  <c r="F83" i="7" s="1" a="1"/>
  <c r="F83" i="7" s="1"/>
  <c r="B84" i="7"/>
  <c r="F84" i="7" s="1" a="1"/>
  <c r="F84" i="7" s="1"/>
  <c r="B85" i="7"/>
  <c r="F85" i="7" s="1" a="1"/>
  <c r="F85" i="7" s="1"/>
  <c r="B86" i="7"/>
  <c r="F86" i="7" s="1" a="1"/>
  <c r="F86" i="7" s="1"/>
  <c r="B87" i="7"/>
  <c r="F87" i="7" s="1" a="1"/>
  <c r="F87" i="7" s="1"/>
  <c r="B89" i="7"/>
  <c r="B90" i="7"/>
  <c r="F90" i="7" s="1" a="1"/>
  <c r="F90" i="7" s="1"/>
  <c r="B91" i="7"/>
  <c r="F91" i="7" s="1" a="1"/>
  <c r="F91" i="7" s="1"/>
  <c r="B92" i="7"/>
  <c r="F92" i="7" s="1" a="1"/>
  <c r="F92" i="7" s="1"/>
  <c r="B93" i="7"/>
  <c r="F93" i="7" s="1" a="1"/>
  <c r="F93" i="7" s="1"/>
  <c r="B94" i="7"/>
  <c r="F94" i="7" s="1" a="1"/>
  <c r="F94" i="7" s="1"/>
  <c r="B95" i="7"/>
  <c r="F95" i="7" s="1" a="1"/>
  <c r="F95" i="7" s="1"/>
  <c r="B96" i="7"/>
  <c r="F96" i="7" s="1" a="1"/>
  <c r="F96" i="7" s="1"/>
  <c r="B97" i="7"/>
  <c r="B98" i="7"/>
  <c r="F98" i="7" s="1" a="1"/>
  <c r="F98" i="7" s="1"/>
  <c r="B99" i="7"/>
  <c r="F99" i="7" s="1" a="1"/>
  <c r="F99" i="7" s="1"/>
  <c r="B100" i="7"/>
  <c r="F100" i="7" s="1" a="1"/>
  <c r="F100" i="7" s="1"/>
  <c r="B101" i="7"/>
  <c r="F101" i="7" s="1" a="1"/>
  <c r="F101" i="7" s="1"/>
  <c r="B102" i="7"/>
  <c r="F102" i="7" s="1" a="1"/>
  <c r="F102" i="7" s="1"/>
  <c r="B103" i="7"/>
  <c r="F103" i="7" s="1" a="1"/>
  <c r="F103" i="7" s="1"/>
  <c r="B104" i="7"/>
  <c r="F104" i="7" s="1" a="1"/>
  <c r="F104" i="7" s="1"/>
  <c r="B105" i="7"/>
  <c r="B107" i="7"/>
  <c r="F107" i="7" s="1" a="1"/>
  <c r="F107" i="7" s="1"/>
  <c r="B108" i="7"/>
  <c r="F108" i="7" s="1" a="1"/>
  <c r="F108" i="7" s="1"/>
  <c r="B109" i="7"/>
  <c r="F109" i="7" s="1" a="1"/>
  <c r="F109" i="7" s="1"/>
  <c r="B110" i="7"/>
  <c r="F110" i="7" s="1" a="1"/>
  <c r="F110" i="7" s="1"/>
  <c r="B111" i="7"/>
  <c r="F111" i="7" s="1" a="1"/>
  <c r="F111" i="7" s="1"/>
  <c r="B112" i="7"/>
  <c r="F112" i="7" s="1" a="1"/>
  <c r="F112" i="7" s="1"/>
  <c r="B113" i="7"/>
  <c r="F113" i="7" s="1" a="1"/>
  <c r="F113" i="7" s="1"/>
  <c r="B114" i="7"/>
  <c r="B115" i="7"/>
  <c r="F115" i="7" s="1" a="1"/>
  <c r="F115" i="7" s="1"/>
  <c r="B116" i="7"/>
  <c r="F116" i="7" s="1" a="1"/>
  <c r="F116" i="7" s="1"/>
  <c r="B117" i="7"/>
  <c r="F117" i="7" s="1" a="1"/>
  <c r="F117" i="7" s="1"/>
  <c r="B118" i="7"/>
  <c r="F118" i="7" s="1" a="1"/>
  <c r="F118" i="7" s="1"/>
  <c r="B119" i="7"/>
  <c r="F119" i="7" s="1" a="1"/>
  <c r="F119" i="7" s="1"/>
  <c r="B120" i="7"/>
  <c r="F120" i="7" s="1" a="1"/>
  <c r="F120" i="7" s="1"/>
  <c r="B121" i="7"/>
  <c r="F121" i="7" s="1" a="1"/>
  <c r="F121" i="7" s="1"/>
  <c r="B122" i="7"/>
  <c r="B123" i="7"/>
  <c r="F123" i="7" s="1" a="1"/>
  <c r="F123" i="7" s="1"/>
  <c r="B124" i="7"/>
  <c r="F124" i="7" s="1" a="1"/>
  <c r="F124" i="7" s="1"/>
  <c r="B125" i="7"/>
  <c r="F125" i="7" s="1" a="1"/>
  <c r="F125" i="7" s="1"/>
  <c r="B126" i="7"/>
  <c r="F126" i="7" s="1" a="1"/>
  <c r="F126" i="7" s="1"/>
  <c r="B127" i="7"/>
  <c r="F127" i="7" s="1" a="1"/>
  <c r="F127" i="7" s="1"/>
  <c r="B128" i="7"/>
  <c r="F128" i="7" s="1" a="1"/>
  <c r="F128" i="7" s="1"/>
  <c r="B129" i="7"/>
  <c r="F129" i="7" s="1" a="1"/>
  <c r="F129" i="7" s="1"/>
  <c r="B130" i="7"/>
  <c r="B131" i="7"/>
  <c r="F131" i="7" s="1" a="1"/>
  <c r="F131" i="7" s="1"/>
  <c r="B132" i="7"/>
  <c r="F132" i="7" s="1" a="1"/>
  <c r="F132" i="7" s="1"/>
  <c r="B133" i="7"/>
  <c r="F133" i="7" s="1" a="1"/>
  <c r="F133" i="7" s="1"/>
  <c r="B134" i="7"/>
  <c r="F134" i="7" s="1" a="1"/>
  <c r="F134" i="7" s="1"/>
  <c r="B135" i="7"/>
  <c r="F135" i="7" s="1" a="1"/>
  <c r="F135" i="7" s="1"/>
  <c r="B136" i="7"/>
  <c r="F136" i="7" s="1" a="1"/>
  <c r="F136" i="7" s="1"/>
  <c r="B3" i="7"/>
  <c r="F3" i="7" s="1" a="1"/>
  <c r="F3" i="7" s="1"/>
  <c r="B4" i="7"/>
  <c r="B5" i="7"/>
  <c r="F5" i="7" s="1" a="1"/>
  <c r="F5" i="7" s="1"/>
  <c r="B6" i="7"/>
  <c r="F6" i="7" s="1" a="1"/>
  <c r="F6" i="7" s="1"/>
  <c r="B7" i="7"/>
  <c r="F7" i="7" s="1" a="1"/>
  <c r="F7" i="7" s="1"/>
  <c r="B8" i="7"/>
  <c r="B9" i="7"/>
  <c r="B10" i="7"/>
  <c r="F10" i="7" s="1" a="1"/>
  <c r="F10" i="7" s="1"/>
  <c r="B11" i="7"/>
  <c r="F11" i="7" s="1" a="1"/>
  <c r="F11" i="7" s="1"/>
  <c r="B12" i="7"/>
  <c r="B13" i="7"/>
  <c r="F13" i="7" s="1" a="1"/>
  <c r="F13" i="7" s="1"/>
  <c r="B14" i="7"/>
  <c r="F14" i="7" s="1" a="1"/>
  <c r="F14" i="7" s="1"/>
  <c r="B15" i="7"/>
  <c r="F15" i="7" s="1" a="1"/>
  <c r="F15" i="7" s="1"/>
  <c r="B16" i="7"/>
  <c r="B17" i="7"/>
  <c r="B18" i="7"/>
  <c r="F18" i="7" s="1" a="1"/>
  <c r="F18" i="7" s="1"/>
  <c r="B19" i="7"/>
  <c r="F19" i="7" s="1" a="1"/>
  <c r="F19" i="7" s="1"/>
  <c r="B20" i="7"/>
  <c r="B21" i="7"/>
  <c r="F21" i="7" s="1" a="1"/>
  <c r="F21" i="7" s="1"/>
  <c r="B22" i="7"/>
  <c r="F22" i="7" s="1" a="1"/>
  <c r="F22" i="7" s="1"/>
  <c r="B23" i="7"/>
  <c r="F23" i="7" s="1" a="1"/>
  <c r="F23" i="7" s="1"/>
  <c r="B24" i="7"/>
  <c r="B25" i="7"/>
  <c r="B26" i="7"/>
  <c r="F26" i="7" s="1" a="1"/>
  <c r="F26" i="7" s="1"/>
  <c r="B27" i="7"/>
  <c r="F27" i="7" s="1" a="1"/>
  <c r="F27" i="7" s="1"/>
  <c r="B28" i="7"/>
  <c r="B2" i="7"/>
  <c r="W327" i="6" l="1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B327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B326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B325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B324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B323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B322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B321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B320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B319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B318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B290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B289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B288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B287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B286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B285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B284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B283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B282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B281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B280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B279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B278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B277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B276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B275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B244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B243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B242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B241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B240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B239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B238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B237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B236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B235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B234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B233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B232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B231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B230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B229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B228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B227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B226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B225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B224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B223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B222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B221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B220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B219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B218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B217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B216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B215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B214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B213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B212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B211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B210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B209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B208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B207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B206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B205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B204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B203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B202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B201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B200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B199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B198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B197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B196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B195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B194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B193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B192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B191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B190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B189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B188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B187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B186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B185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B184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B183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B182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B181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B180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B179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B178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B177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B176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B175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B174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B173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B172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B171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B170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B169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B168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B167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B166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B165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B164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B163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B162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B161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B160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B159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B158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B157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B156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B155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B154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B153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B152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B151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B150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B149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B148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B147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B146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B128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B127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B126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B125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B124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B123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B64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B63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B62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B61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B60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B59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B58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B57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B56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B55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B54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B53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B52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B51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B50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B49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B48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B47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B46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B45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B44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B43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B42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B41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B40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B39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B38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B37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B36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B35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B34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B33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B32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B31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B30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B29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B28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B27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B26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B25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B24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B23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B22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B21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B20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B19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B18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B17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B16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B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B14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B13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B12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B11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B10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B9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B8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B7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B6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B5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B4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B3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B2" i="6"/>
  <c r="K135" i="6" l="1" a="1"/>
  <c r="K135" i="6" s="1"/>
  <c r="K143" i="6" a="1"/>
  <c r="K143" i="6" s="1"/>
  <c r="K134" i="6" a="1"/>
  <c r="K134" i="6" s="1"/>
  <c r="K142" i="6" a="1"/>
  <c r="K142" i="6" s="1"/>
  <c r="K129" i="6" a="1"/>
  <c r="K129" i="6" s="1"/>
  <c r="K138" i="6" a="1"/>
  <c r="K138" i="6" s="1"/>
  <c r="K145" i="6" a="1"/>
  <c r="K145" i="6" s="1"/>
  <c r="K133" i="6" a="1"/>
  <c r="K133" i="6" s="1"/>
  <c r="K141" i="6" a="1"/>
  <c r="K141" i="6" s="1"/>
  <c r="K144" i="6" a="1"/>
  <c r="K144" i="6" s="1"/>
  <c r="K131" i="6" a="1"/>
  <c r="K131" i="6" s="1"/>
  <c r="K136" i="6" a="1"/>
  <c r="K136" i="6" s="1"/>
  <c r="K139" i="6" a="1"/>
  <c r="K139" i="6" s="1"/>
  <c r="K132" i="6" a="1"/>
  <c r="K132" i="6" s="1"/>
  <c r="K137" i="6" a="1"/>
  <c r="K137" i="6" s="1"/>
  <c r="K130" i="6" a="1"/>
  <c r="K130" i="6" s="1"/>
  <c r="K140" i="6" a="1"/>
  <c r="K140" i="6" s="1"/>
  <c r="S135" i="6" a="1"/>
  <c r="S135" i="6" s="1"/>
  <c r="S143" i="6" a="1"/>
  <c r="S143" i="6" s="1"/>
  <c r="S139" i="6" a="1"/>
  <c r="S139" i="6" s="1"/>
  <c r="S145" i="6" a="1"/>
  <c r="S145" i="6" s="1"/>
  <c r="S132" i="6" a="1"/>
  <c r="S132" i="6" s="1"/>
  <c r="S129" i="6" a="1"/>
  <c r="S129" i="6" s="1"/>
  <c r="S130" i="6" a="1"/>
  <c r="S130" i="6" s="1"/>
  <c r="S131" i="6" a="1"/>
  <c r="S131" i="6" s="1"/>
  <c r="S138" i="6" a="1"/>
  <c r="S138" i="6" s="1"/>
  <c r="S137" i="6" a="1"/>
  <c r="S137" i="6" s="1"/>
  <c r="S133" i="6" a="1"/>
  <c r="S133" i="6" s="1"/>
  <c r="S141" i="6" a="1"/>
  <c r="S141" i="6" s="1"/>
  <c r="S134" i="6" a="1"/>
  <c r="S134" i="6" s="1"/>
  <c r="S142" i="6" a="1"/>
  <c r="S142" i="6" s="1"/>
  <c r="S136" i="6" a="1"/>
  <c r="S136" i="6" s="1"/>
  <c r="S144" i="6" a="1"/>
  <c r="S144" i="6" s="1"/>
  <c r="S140" i="6" a="1"/>
  <c r="S140" i="6" s="1"/>
  <c r="L129" i="6" a="1"/>
  <c r="L129" i="6" s="1"/>
  <c r="L130" i="6" a="1"/>
  <c r="L130" i="6" s="1"/>
  <c r="L131" i="6" a="1"/>
  <c r="L131" i="6" s="1"/>
  <c r="L132" i="6" a="1"/>
  <c r="L132" i="6" s="1"/>
  <c r="L140" i="6" a="1"/>
  <c r="L140" i="6" s="1"/>
  <c r="L139" i="6" a="1"/>
  <c r="L139" i="6" s="1"/>
  <c r="L134" i="6" a="1"/>
  <c r="L134" i="6" s="1"/>
  <c r="L135" i="6" a="1"/>
  <c r="L135" i="6" s="1"/>
  <c r="L143" i="6" a="1"/>
  <c r="L143" i="6" s="1"/>
  <c r="L138" i="6" a="1"/>
  <c r="L138" i="6" s="1"/>
  <c r="L133" i="6" a="1"/>
  <c r="L133" i="6" s="1"/>
  <c r="L141" i="6" a="1"/>
  <c r="L141" i="6" s="1"/>
  <c r="L136" i="6" a="1"/>
  <c r="L136" i="6" s="1"/>
  <c r="L144" i="6" a="1"/>
  <c r="L144" i="6" s="1"/>
  <c r="L142" i="6" a="1"/>
  <c r="L142" i="6" s="1"/>
  <c r="L145" i="6" a="1"/>
  <c r="L145" i="6" s="1"/>
  <c r="L137" i="6" a="1"/>
  <c r="L137" i="6" s="1"/>
  <c r="T132" i="6" a="1"/>
  <c r="T132" i="6" s="1"/>
  <c r="T140" i="6" a="1"/>
  <c r="T140" i="6" s="1"/>
  <c r="T135" i="6" a="1"/>
  <c r="T135" i="6" s="1"/>
  <c r="T143" i="6" a="1"/>
  <c r="T143" i="6" s="1"/>
  <c r="T136" i="6" a="1"/>
  <c r="T136" i="6" s="1"/>
  <c r="T144" i="6" a="1"/>
  <c r="T144" i="6" s="1"/>
  <c r="T142" i="6" a="1"/>
  <c r="T142" i="6" s="1"/>
  <c r="T129" i="6" a="1"/>
  <c r="T129" i="6" s="1"/>
  <c r="T130" i="6" a="1"/>
  <c r="T130" i="6" s="1"/>
  <c r="T131" i="6" a="1"/>
  <c r="T131" i="6" s="1"/>
  <c r="T138" i="6" a="1"/>
  <c r="T138" i="6" s="1"/>
  <c r="T134" i="6" a="1"/>
  <c r="T134" i="6" s="1"/>
  <c r="T133" i="6" a="1"/>
  <c r="T133" i="6" s="1"/>
  <c r="T141" i="6" a="1"/>
  <c r="T141" i="6" s="1"/>
  <c r="T139" i="6" a="1"/>
  <c r="T139" i="6" s="1"/>
  <c r="T145" i="6" a="1"/>
  <c r="T145" i="6" s="1"/>
  <c r="T137" i="6" a="1"/>
  <c r="T137" i="6" s="1"/>
  <c r="Q133" i="6" a="1"/>
  <c r="Q133" i="6" s="1"/>
  <c r="Q141" i="6" a="1"/>
  <c r="Q141" i="6" s="1"/>
  <c r="Q145" i="6" a="1"/>
  <c r="Q145" i="6" s="1"/>
  <c r="Q132" i="6" a="1"/>
  <c r="Q132" i="6" s="1"/>
  <c r="Q140" i="6" a="1"/>
  <c r="Q140" i="6" s="1"/>
  <c r="Q136" i="6" a="1"/>
  <c r="Q136" i="6" s="1"/>
  <c r="Q144" i="6" a="1"/>
  <c r="Q144" i="6" s="1"/>
  <c r="Q137" i="6" a="1"/>
  <c r="Q137" i="6" s="1"/>
  <c r="Q130" i="6" a="1"/>
  <c r="Q130" i="6" s="1"/>
  <c r="Q139" i="6" a="1"/>
  <c r="Q139" i="6" s="1"/>
  <c r="Q143" i="6" a="1"/>
  <c r="Q143" i="6" s="1"/>
  <c r="Q129" i="6" a="1"/>
  <c r="Q129" i="6" s="1"/>
  <c r="Q134" i="6" a="1"/>
  <c r="Q134" i="6" s="1"/>
  <c r="Q142" i="6" a="1"/>
  <c r="Q142" i="6" s="1"/>
  <c r="Q131" i="6" a="1"/>
  <c r="Q131" i="6" s="1"/>
  <c r="Q135" i="6" a="1"/>
  <c r="Q135" i="6" s="1"/>
  <c r="Q138" i="6" a="1"/>
  <c r="Q138" i="6" s="1"/>
  <c r="M137" i="6" a="1"/>
  <c r="M137" i="6" s="1"/>
  <c r="M145" i="6" a="1"/>
  <c r="M145" i="6" s="1"/>
  <c r="M144" i="6" a="1"/>
  <c r="M144" i="6" s="1"/>
  <c r="M130" i="6" a="1"/>
  <c r="M130" i="6" s="1"/>
  <c r="M131" i="6" a="1"/>
  <c r="M131" i="6" s="1"/>
  <c r="M132" i="6" a="1"/>
  <c r="M132" i="6" s="1"/>
  <c r="M140" i="6" a="1"/>
  <c r="M140" i="6" s="1"/>
  <c r="M133" i="6" a="1"/>
  <c r="M133" i="6" s="1"/>
  <c r="M136" i="6" a="1"/>
  <c r="M136" i="6" s="1"/>
  <c r="M129" i="6" a="1"/>
  <c r="M129" i="6" s="1"/>
  <c r="M135" i="6" a="1"/>
  <c r="M135" i="6" s="1"/>
  <c r="M143" i="6" a="1"/>
  <c r="M143" i="6" s="1"/>
  <c r="M139" i="6" a="1"/>
  <c r="M139" i="6" s="1"/>
  <c r="M134" i="6" a="1"/>
  <c r="M134" i="6" s="1"/>
  <c r="M138" i="6" a="1"/>
  <c r="M138" i="6" s="1"/>
  <c r="M141" i="6" a="1"/>
  <c r="M141" i="6" s="1"/>
  <c r="M142" i="6" a="1"/>
  <c r="M142" i="6" s="1"/>
  <c r="J138" i="6" a="1"/>
  <c r="J138" i="6" s="1"/>
  <c r="J142" i="6" a="1"/>
  <c r="J142" i="6" s="1"/>
  <c r="J145" i="6" a="1"/>
  <c r="J145" i="6" s="1"/>
  <c r="J133" i="6" a="1"/>
  <c r="J133" i="6" s="1"/>
  <c r="J141" i="6" a="1"/>
  <c r="J141" i="6" s="1"/>
  <c r="J134" i="6" a="1"/>
  <c r="J134" i="6" s="1"/>
  <c r="J130" i="6" a="1"/>
  <c r="J130" i="6" s="1"/>
  <c r="J140" i="6" a="1"/>
  <c r="J140" i="6" s="1"/>
  <c r="J136" i="6" a="1"/>
  <c r="J136" i="6" s="1"/>
  <c r="J144" i="6" a="1"/>
  <c r="J144" i="6" s="1"/>
  <c r="J131" i="6" a="1"/>
  <c r="J131" i="6" s="1"/>
  <c r="J132" i="6" a="1"/>
  <c r="J132" i="6" s="1"/>
  <c r="J137" i="6" a="1"/>
  <c r="J137" i="6" s="1"/>
  <c r="J129" i="6" a="1"/>
  <c r="J129" i="6" s="1"/>
  <c r="J139" i="6" a="1"/>
  <c r="J139" i="6" s="1"/>
  <c r="J143" i="6" a="1"/>
  <c r="J143" i="6" s="1"/>
  <c r="J135" i="6" a="1"/>
  <c r="J135" i="6" s="1"/>
  <c r="F131" i="6" a="1"/>
  <c r="F131" i="6" s="1"/>
  <c r="F132" i="6" a="1"/>
  <c r="F132" i="6" s="1"/>
  <c r="F134" i="6" a="1"/>
  <c r="F134" i="6" s="1"/>
  <c r="F142" i="6" a="1"/>
  <c r="F142" i="6" s="1"/>
  <c r="F145" i="6" a="1"/>
  <c r="F145" i="6" s="1"/>
  <c r="F144" i="6" a="1"/>
  <c r="F144" i="6" s="1"/>
  <c r="F129" i="6" a="1"/>
  <c r="F129" i="6" s="1"/>
  <c r="F130" i="6" a="1"/>
  <c r="F130" i="6" s="1"/>
  <c r="F137" i="6" a="1"/>
  <c r="F137" i="6" s="1"/>
  <c r="F141" i="6" a="1"/>
  <c r="F141" i="6" s="1"/>
  <c r="F136" i="6" a="1"/>
  <c r="F136" i="6" s="1"/>
  <c r="F140" i="6" a="1"/>
  <c r="F140" i="6" s="1"/>
  <c r="F133" i="6" a="1"/>
  <c r="F133" i="6" s="1"/>
  <c r="F135" i="6" a="1"/>
  <c r="F135" i="6" s="1"/>
  <c r="F143" i="6" a="1"/>
  <c r="F143" i="6" s="1"/>
  <c r="F138" i="6" a="1"/>
  <c r="F138" i="6" s="1"/>
  <c r="F139" i="6" a="1"/>
  <c r="F139" i="6" s="1"/>
  <c r="N134" i="6" a="1"/>
  <c r="N134" i="6" s="1"/>
  <c r="N142" i="6" a="1"/>
  <c r="N142" i="6" s="1"/>
  <c r="N133" i="6" a="1"/>
  <c r="N133" i="6" s="1"/>
  <c r="N141" i="6" a="1"/>
  <c r="N141" i="6" s="1"/>
  <c r="N136" i="6" a="1"/>
  <c r="N136" i="6" s="1"/>
  <c r="N137" i="6" a="1"/>
  <c r="N137" i="6" s="1"/>
  <c r="N145" i="6" a="1"/>
  <c r="N145" i="6" s="1"/>
  <c r="N131" i="6" a="1"/>
  <c r="N131" i="6" s="1"/>
  <c r="N132" i="6" a="1"/>
  <c r="N132" i="6" s="1"/>
  <c r="N140" i="6" a="1"/>
  <c r="N140" i="6" s="1"/>
  <c r="N138" i="6" a="1"/>
  <c r="N138" i="6" s="1"/>
  <c r="N144" i="6" a="1"/>
  <c r="N144" i="6" s="1"/>
  <c r="N129" i="6" a="1"/>
  <c r="N129" i="6" s="1"/>
  <c r="N130" i="6" a="1"/>
  <c r="N130" i="6" s="1"/>
  <c r="N135" i="6" a="1"/>
  <c r="N135" i="6" s="1"/>
  <c r="N143" i="6" a="1"/>
  <c r="N143" i="6" s="1"/>
  <c r="N139" i="6" a="1"/>
  <c r="N139" i="6" s="1"/>
  <c r="V134" i="6" a="1"/>
  <c r="V134" i="6" s="1"/>
  <c r="V142" i="6" a="1"/>
  <c r="V142" i="6" s="1"/>
  <c r="V145" i="6" a="1"/>
  <c r="V145" i="6" s="1"/>
  <c r="V129" i="6" a="1"/>
  <c r="V129" i="6" s="1"/>
  <c r="V130" i="6" a="1"/>
  <c r="V130" i="6" s="1"/>
  <c r="V137" i="6" a="1"/>
  <c r="V137" i="6" s="1"/>
  <c r="V131" i="6" a="1"/>
  <c r="V131" i="6" s="1"/>
  <c r="V138" i="6" a="1"/>
  <c r="V138" i="6" s="1"/>
  <c r="V132" i="6" a="1"/>
  <c r="V132" i="6" s="1"/>
  <c r="V140" i="6" a="1"/>
  <c r="V140" i="6" s="1"/>
  <c r="V133" i="6" a="1"/>
  <c r="V133" i="6" s="1"/>
  <c r="V141" i="6" a="1"/>
  <c r="V141" i="6" s="1"/>
  <c r="V136" i="6" a="1"/>
  <c r="V136" i="6" s="1"/>
  <c r="V135" i="6" a="1"/>
  <c r="V135" i="6" s="1"/>
  <c r="V143" i="6" a="1"/>
  <c r="V143" i="6" s="1"/>
  <c r="V144" i="6" a="1"/>
  <c r="V144" i="6" s="1"/>
  <c r="V139" i="6" a="1"/>
  <c r="V139" i="6" s="1"/>
  <c r="U137" i="6" a="1"/>
  <c r="U137" i="6" s="1"/>
  <c r="U145" i="6" a="1"/>
  <c r="U145" i="6" s="1"/>
  <c r="U134" i="6" a="1"/>
  <c r="U134" i="6" s="1"/>
  <c r="U132" i="6" a="1"/>
  <c r="U132" i="6" s="1"/>
  <c r="U140" i="6" a="1"/>
  <c r="U140" i="6" s="1"/>
  <c r="U141" i="6" a="1"/>
  <c r="U141" i="6" s="1"/>
  <c r="U135" i="6" a="1"/>
  <c r="U135" i="6" s="1"/>
  <c r="U143" i="6" a="1"/>
  <c r="U143" i="6" s="1"/>
  <c r="U144" i="6" a="1"/>
  <c r="U144" i="6" s="1"/>
  <c r="U130" i="6" a="1"/>
  <c r="U130" i="6" s="1"/>
  <c r="U131" i="6" a="1"/>
  <c r="U131" i="6" s="1"/>
  <c r="U138" i="6" a="1"/>
  <c r="U138" i="6" s="1"/>
  <c r="U129" i="6" a="1"/>
  <c r="U129" i="6" s="1"/>
  <c r="U133" i="6" a="1"/>
  <c r="U133" i="6" s="1"/>
  <c r="U136" i="6" a="1"/>
  <c r="U136" i="6" s="1"/>
  <c r="U139" i="6" a="1"/>
  <c r="U139" i="6" s="1"/>
  <c r="U142" i="6" a="1"/>
  <c r="U142" i="6" s="1"/>
  <c r="G139" i="6" a="1"/>
  <c r="G139" i="6" s="1"/>
  <c r="G132" i="6" a="1"/>
  <c r="G132" i="6" s="1"/>
  <c r="G134" i="6" a="1"/>
  <c r="G134" i="6" s="1"/>
  <c r="G142" i="6" a="1"/>
  <c r="G142" i="6" s="1"/>
  <c r="G129" i="6" a="1"/>
  <c r="G129" i="6" s="1"/>
  <c r="G130" i="6" a="1"/>
  <c r="G130" i="6" s="1"/>
  <c r="G131" i="6" a="1"/>
  <c r="G131" i="6" s="1"/>
  <c r="G137" i="6" a="1"/>
  <c r="G137" i="6" s="1"/>
  <c r="G145" i="6" a="1"/>
  <c r="G145" i="6" s="1"/>
  <c r="G135" i="6" a="1"/>
  <c r="G135" i="6" s="1"/>
  <c r="G143" i="6" a="1"/>
  <c r="G143" i="6" s="1"/>
  <c r="G138" i="6" a="1"/>
  <c r="G138" i="6" s="1"/>
  <c r="G141" i="6" a="1"/>
  <c r="G141" i="6" s="1"/>
  <c r="G140" i="6" a="1"/>
  <c r="G140" i="6" s="1"/>
  <c r="G133" i="6" a="1"/>
  <c r="G133" i="6" s="1"/>
  <c r="G144" i="6" a="1"/>
  <c r="G144" i="6" s="1"/>
  <c r="G136" i="6" a="1"/>
  <c r="G136" i="6" s="1"/>
  <c r="O139" i="6" a="1"/>
  <c r="O139" i="6" s="1"/>
  <c r="O129" i="6" a="1"/>
  <c r="O129" i="6" s="1"/>
  <c r="O138" i="6" a="1"/>
  <c r="O138" i="6" s="1"/>
  <c r="O141" i="6" a="1"/>
  <c r="O141" i="6" s="1"/>
  <c r="O134" i="6" a="1"/>
  <c r="O134" i="6" s="1"/>
  <c r="O142" i="6" a="1"/>
  <c r="O142" i="6" s="1"/>
  <c r="O135" i="6" a="1"/>
  <c r="O135" i="6" s="1"/>
  <c r="O143" i="6" a="1"/>
  <c r="O143" i="6" s="1"/>
  <c r="O133" i="6" a="1"/>
  <c r="O133" i="6" s="1"/>
  <c r="O137" i="6" a="1"/>
  <c r="O137" i="6" s="1"/>
  <c r="O145" i="6" a="1"/>
  <c r="O145" i="6" s="1"/>
  <c r="O132" i="6" a="1"/>
  <c r="O132" i="6" s="1"/>
  <c r="O140" i="6" a="1"/>
  <c r="O140" i="6" s="1"/>
  <c r="O130" i="6" a="1"/>
  <c r="O130" i="6" s="1"/>
  <c r="O131" i="6" a="1"/>
  <c r="O131" i="6" s="1"/>
  <c r="O136" i="6" a="1"/>
  <c r="O136" i="6" s="1"/>
  <c r="O144" i="6" a="1"/>
  <c r="O144" i="6" s="1"/>
  <c r="W139" i="6" a="1"/>
  <c r="W139" i="6" s="1"/>
  <c r="W135" i="6" a="1"/>
  <c r="W135" i="6" s="1"/>
  <c r="W143" i="6" a="1"/>
  <c r="W143" i="6" s="1"/>
  <c r="W134" i="6" a="1"/>
  <c r="W134" i="6" s="1"/>
  <c r="W142" i="6" a="1"/>
  <c r="W142" i="6" s="1"/>
  <c r="W131" i="6" a="1"/>
  <c r="W131" i="6" s="1"/>
  <c r="W137" i="6" a="1"/>
  <c r="W137" i="6" s="1"/>
  <c r="W145" i="6" a="1"/>
  <c r="W145" i="6" s="1"/>
  <c r="W138" i="6" a="1"/>
  <c r="W138" i="6" s="1"/>
  <c r="W141" i="6" a="1"/>
  <c r="W141" i="6" s="1"/>
  <c r="W132" i="6" a="1"/>
  <c r="W132" i="6" s="1"/>
  <c r="W140" i="6" a="1"/>
  <c r="W140" i="6" s="1"/>
  <c r="W129" i="6" a="1"/>
  <c r="W129" i="6" s="1"/>
  <c r="W130" i="6" a="1"/>
  <c r="W130" i="6" s="1"/>
  <c r="W133" i="6" a="1"/>
  <c r="W133" i="6" s="1"/>
  <c r="W136" i="6" a="1"/>
  <c r="W136" i="6" s="1"/>
  <c r="W144" i="6" a="1"/>
  <c r="W144" i="6" s="1"/>
  <c r="I133" i="6" a="1"/>
  <c r="I133" i="6" s="1"/>
  <c r="I141" i="6" a="1"/>
  <c r="I141" i="6" s="1"/>
  <c r="I144" i="6" a="1"/>
  <c r="I144" i="6" s="1"/>
  <c r="I143" i="6" a="1"/>
  <c r="I143" i="6" s="1"/>
  <c r="I136" i="6" a="1"/>
  <c r="I136" i="6" s="1"/>
  <c r="I130" i="6" a="1"/>
  <c r="I130" i="6" s="1"/>
  <c r="I131" i="6" a="1"/>
  <c r="I131" i="6" s="1"/>
  <c r="I135" i="6" a="1"/>
  <c r="I135" i="6" s="1"/>
  <c r="I139" i="6" a="1"/>
  <c r="I139" i="6" s="1"/>
  <c r="I145" i="6" a="1"/>
  <c r="I145" i="6" s="1"/>
  <c r="I140" i="6" a="1"/>
  <c r="I140" i="6" s="1"/>
  <c r="I134" i="6" a="1"/>
  <c r="I134" i="6" s="1"/>
  <c r="I142" i="6" a="1"/>
  <c r="I142" i="6" s="1"/>
  <c r="I132" i="6" a="1"/>
  <c r="I132" i="6" s="1"/>
  <c r="I137" i="6" a="1"/>
  <c r="I137" i="6" s="1"/>
  <c r="I129" i="6" a="1"/>
  <c r="I129" i="6" s="1"/>
  <c r="I138" i="6" a="1"/>
  <c r="I138" i="6" s="1"/>
  <c r="R129" i="6" a="1"/>
  <c r="R129" i="6" s="1"/>
  <c r="R130" i="6" a="1"/>
  <c r="R130" i="6" s="1"/>
  <c r="R138" i="6" a="1"/>
  <c r="R138" i="6" s="1"/>
  <c r="R137" i="6" a="1"/>
  <c r="R137" i="6" s="1"/>
  <c r="R140" i="6" a="1"/>
  <c r="R140" i="6" s="1"/>
  <c r="R131" i="6" a="1"/>
  <c r="R131" i="6" s="1"/>
  <c r="R133" i="6" a="1"/>
  <c r="R133" i="6" s="1"/>
  <c r="R141" i="6" a="1"/>
  <c r="R141" i="6" s="1"/>
  <c r="R132" i="6" a="1"/>
  <c r="R132" i="6" s="1"/>
  <c r="R136" i="6" a="1"/>
  <c r="R136" i="6" s="1"/>
  <c r="R144" i="6" a="1"/>
  <c r="R144" i="6" s="1"/>
  <c r="R139" i="6" a="1"/>
  <c r="R139" i="6" s="1"/>
  <c r="R134" i="6" a="1"/>
  <c r="R134" i="6" s="1"/>
  <c r="R142" i="6" a="1"/>
  <c r="R142" i="6" s="1"/>
  <c r="R145" i="6" a="1"/>
  <c r="R145" i="6" s="1"/>
  <c r="R135" i="6" a="1"/>
  <c r="R135" i="6" s="1"/>
  <c r="R143" i="6" a="1"/>
  <c r="R143" i="6" s="1"/>
  <c r="E129" i="6" a="1"/>
  <c r="E129" i="6" s="1"/>
  <c r="E137" i="6" a="1"/>
  <c r="E137" i="6" s="1"/>
  <c r="E145" i="6" a="1"/>
  <c r="E145" i="6" s="1"/>
  <c r="E136" i="6" a="1"/>
  <c r="E136" i="6" s="1"/>
  <c r="E131" i="6" a="1"/>
  <c r="E131" i="6" s="1"/>
  <c r="E140" i="6" a="1"/>
  <c r="E140" i="6" s="1"/>
  <c r="E139" i="6" a="1"/>
  <c r="E139" i="6" s="1"/>
  <c r="E130" i="6" a="1"/>
  <c r="E130" i="6" s="1"/>
  <c r="E135" i="6" a="1"/>
  <c r="E135" i="6" s="1"/>
  <c r="E143" i="6" a="1"/>
  <c r="E143" i="6" s="1"/>
  <c r="E141" i="6" a="1"/>
  <c r="E141" i="6" s="1"/>
  <c r="E144" i="6" a="1"/>
  <c r="E144" i="6" s="1"/>
  <c r="E132" i="6" a="1"/>
  <c r="E132" i="6" s="1"/>
  <c r="E134" i="6" a="1"/>
  <c r="E134" i="6" s="1"/>
  <c r="E138" i="6" a="1"/>
  <c r="E138" i="6" s="1"/>
  <c r="E133" i="6" a="1"/>
  <c r="E133" i="6" s="1"/>
  <c r="E142" i="6" a="1"/>
  <c r="E142" i="6" s="1"/>
  <c r="H136" i="6" a="1"/>
  <c r="H136" i="6" s="1"/>
  <c r="H144" i="6" a="1"/>
  <c r="H144" i="6" s="1"/>
  <c r="H135" i="6" a="1"/>
  <c r="H135" i="6" s="1"/>
  <c r="H139" i="6" a="1"/>
  <c r="H139" i="6" s="1"/>
  <c r="H134" i="6" a="1"/>
  <c r="H134" i="6" s="1"/>
  <c r="H142" i="6" a="1"/>
  <c r="H142" i="6" s="1"/>
  <c r="H145" i="6" a="1"/>
  <c r="H145" i="6" s="1"/>
  <c r="H133" i="6" a="1"/>
  <c r="H133" i="6" s="1"/>
  <c r="H129" i="6" a="1"/>
  <c r="H129" i="6" s="1"/>
  <c r="H130" i="6" a="1"/>
  <c r="H130" i="6" s="1"/>
  <c r="H131" i="6" a="1"/>
  <c r="H131" i="6" s="1"/>
  <c r="H132" i="6" a="1"/>
  <c r="H132" i="6" s="1"/>
  <c r="H137" i="6" a="1"/>
  <c r="H137" i="6" s="1"/>
  <c r="H140" i="6" a="1"/>
  <c r="H140" i="6" s="1"/>
  <c r="H143" i="6" a="1"/>
  <c r="H143" i="6" s="1"/>
  <c r="H138" i="6" a="1"/>
  <c r="H138" i="6" s="1"/>
  <c r="H141" i="6" a="1"/>
  <c r="H141" i="6" s="1"/>
  <c r="P136" i="6" a="1"/>
  <c r="P136" i="6" s="1"/>
  <c r="P144" i="6" a="1"/>
  <c r="P144" i="6" s="1"/>
  <c r="P131" i="6" a="1"/>
  <c r="P131" i="6" s="1"/>
  <c r="P138" i="6" a="1"/>
  <c r="P138" i="6" s="1"/>
  <c r="P133" i="6" a="1"/>
  <c r="P133" i="6" s="1"/>
  <c r="P139" i="6" a="1"/>
  <c r="P139" i="6" s="1"/>
  <c r="P132" i="6" a="1"/>
  <c r="P132" i="6" s="1"/>
  <c r="P140" i="6" a="1"/>
  <c r="P140" i="6" s="1"/>
  <c r="P129" i="6" a="1"/>
  <c r="P129" i="6" s="1"/>
  <c r="P143" i="6" a="1"/>
  <c r="P143" i="6" s="1"/>
  <c r="P134" i="6" a="1"/>
  <c r="P134" i="6" s="1"/>
  <c r="P142" i="6" a="1"/>
  <c r="P142" i="6" s="1"/>
  <c r="P145" i="6" a="1"/>
  <c r="P145" i="6" s="1"/>
  <c r="P130" i="6" a="1"/>
  <c r="P130" i="6" s="1"/>
  <c r="P135" i="6" a="1"/>
  <c r="P135" i="6" s="1"/>
  <c r="P137" i="6" a="1"/>
  <c r="P137" i="6" s="1"/>
  <c r="P141" i="6" a="1"/>
  <c r="P141" i="6" s="1"/>
  <c r="D129" i="6" a="1"/>
  <c r="D129" i="6" s="1"/>
  <c r="D136" i="6" a="1"/>
  <c r="D136" i="6" s="1"/>
  <c r="D143" i="6" a="1"/>
  <c r="D143" i="6" s="1"/>
  <c r="D130" i="6" a="1"/>
  <c r="D130" i="6" s="1"/>
  <c r="D144" i="6" a="1"/>
  <c r="D144" i="6" s="1"/>
  <c r="D131" i="6" a="1"/>
  <c r="D131" i="6" s="1"/>
  <c r="D145" i="6" a="1"/>
  <c r="D145" i="6" s="1"/>
  <c r="D132" i="6" a="1"/>
  <c r="D132" i="6" s="1"/>
  <c r="D138" i="6" a="1"/>
  <c r="D138" i="6" s="1"/>
  <c r="D140" i="6" a="1"/>
  <c r="D140" i="6" s="1"/>
  <c r="D141" i="6" a="1"/>
  <c r="D141" i="6" s="1"/>
  <c r="D142" i="6" a="1"/>
  <c r="D142" i="6" s="1"/>
  <c r="D137" i="6" a="1"/>
  <c r="D137" i="6" s="1"/>
  <c r="D139" i="6" a="1"/>
  <c r="D139" i="6" s="1"/>
  <c r="D133" i="6" a="1"/>
  <c r="D133" i="6" s="1"/>
  <c r="D134" i="6" a="1"/>
  <c r="D134" i="6" s="1"/>
  <c r="D135" i="6" a="1"/>
  <c r="D135" i="6" s="1"/>
  <c r="G67" i="6" a="1"/>
  <c r="G67" i="6" s="1"/>
  <c r="G77" i="6" a="1"/>
  <c r="G77" i="6" s="1"/>
  <c r="G79" i="6" a="1"/>
  <c r="G79" i="6" s="1"/>
  <c r="G84" i="6" a="1"/>
  <c r="G84" i="6" s="1"/>
  <c r="G86" i="6" a="1"/>
  <c r="G86" i="6" s="1"/>
  <c r="G89" i="6" a="1"/>
  <c r="G89" i="6" s="1"/>
  <c r="G92" i="6" a="1"/>
  <c r="G92" i="6" s="1"/>
  <c r="G70" i="6" a="1"/>
  <c r="G70" i="6" s="1"/>
  <c r="G87" i="6" a="1"/>
  <c r="G87" i="6" s="1"/>
  <c r="G65" i="6" a="1"/>
  <c r="G65" i="6" s="1"/>
  <c r="G73" i="6" a="1"/>
  <c r="G73" i="6" s="1"/>
  <c r="G75" i="6" a="1"/>
  <c r="G75" i="6" s="1"/>
  <c r="G93" i="6" a="1"/>
  <c r="G93" i="6" s="1"/>
  <c r="G69" i="6" a="1"/>
  <c r="G69" i="6" s="1"/>
  <c r="G85" i="6" a="1"/>
  <c r="G85" i="6" s="1"/>
  <c r="G95" i="6" a="1"/>
  <c r="G95" i="6" s="1"/>
  <c r="G96" i="6" a="1"/>
  <c r="G96" i="6" s="1"/>
  <c r="G88" i="6" a="1"/>
  <c r="G88" i="6" s="1"/>
  <c r="G81" i="6" a="1"/>
  <c r="G81" i="6" s="1"/>
  <c r="G99" i="6" a="1"/>
  <c r="G99" i="6" s="1"/>
  <c r="G102" i="6" a="1"/>
  <c r="G102" i="6" s="1"/>
  <c r="G105" i="6" a="1"/>
  <c r="G105" i="6" s="1"/>
  <c r="G68" i="6" a="1"/>
  <c r="G68" i="6" s="1"/>
  <c r="G110" i="6" a="1"/>
  <c r="G110" i="6" s="1"/>
  <c r="G114" i="6" a="1"/>
  <c r="G114" i="6" s="1"/>
  <c r="G90" i="6" a="1"/>
  <c r="G90" i="6" s="1"/>
  <c r="G94" i="6" a="1"/>
  <c r="G94" i="6" s="1"/>
  <c r="G66" i="6" a="1"/>
  <c r="G66" i="6" s="1"/>
  <c r="G74" i="6" a="1"/>
  <c r="G74" i="6" s="1"/>
  <c r="G91" i="6" a="1"/>
  <c r="G91" i="6" s="1"/>
  <c r="G76" i="6" a="1"/>
  <c r="G76" i="6" s="1"/>
  <c r="G78" i="6" a="1"/>
  <c r="G78" i="6" s="1"/>
  <c r="G119" i="6" a="1"/>
  <c r="G119" i="6" s="1"/>
  <c r="G72" i="6" a="1"/>
  <c r="G72" i="6" s="1"/>
  <c r="G80" i="6" a="1"/>
  <c r="G80" i="6" s="1"/>
  <c r="G83" i="6" a="1"/>
  <c r="G83" i="6" s="1"/>
  <c r="G100" i="6" a="1"/>
  <c r="G100" i="6" s="1"/>
  <c r="G109" i="6" a="1"/>
  <c r="G109" i="6" s="1"/>
  <c r="G116" i="6" a="1"/>
  <c r="G116" i="6" s="1"/>
  <c r="G101" i="6" a="1"/>
  <c r="G101" i="6" s="1"/>
  <c r="G104" i="6" a="1"/>
  <c r="G104" i="6" s="1"/>
  <c r="G108" i="6" a="1"/>
  <c r="G108" i="6" s="1"/>
  <c r="G82" i="6" a="1"/>
  <c r="G82" i="6" s="1"/>
  <c r="G97" i="6" a="1"/>
  <c r="G97" i="6" s="1"/>
  <c r="G71" i="6" a="1"/>
  <c r="G71" i="6" s="1"/>
  <c r="G98" i="6" a="1"/>
  <c r="G98" i="6" s="1"/>
  <c r="G106" i="6" a="1"/>
  <c r="G106" i="6" s="1"/>
  <c r="G113" i="6" a="1"/>
  <c r="G113" i="6" s="1"/>
  <c r="G107" i="6" a="1"/>
  <c r="G107" i="6" s="1"/>
  <c r="G111" i="6" a="1"/>
  <c r="G111" i="6" s="1"/>
  <c r="G103" i="6" a="1"/>
  <c r="G103" i="6" s="1"/>
  <c r="G120" i="6" a="1"/>
  <c r="G120" i="6" s="1"/>
  <c r="G112" i="6" a="1"/>
  <c r="G112" i="6" s="1"/>
  <c r="G115" i="6" a="1"/>
  <c r="G115" i="6" s="1"/>
  <c r="G118" i="6" a="1"/>
  <c r="G118" i="6" s="1"/>
  <c r="G121" i="6" a="1"/>
  <c r="G121" i="6" s="1"/>
  <c r="G117" i="6" a="1"/>
  <c r="G117" i="6" s="1"/>
  <c r="G122" i="6" a="1"/>
  <c r="G122" i="6" s="1"/>
  <c r="I69" i="6" a="1"/>
  <c r="I69" i="6" s="1"/>
  <c r="I74" i="6" a="1"/>
  <c r="I74" i="6" s="1"/>
  <c r="I83" i="6" a="1"/>
  <c r="I83" i="6" s="1"/>
  <c r="I72" i="6" a="1"/>
  <c r="I72" i="6" s="1"/>
  <c r="I81" i="6" a="1"/>
  <c r="I81" i="6" s="1"/>
  <c r="I91" i="6" a="1"/>
  <c r="I91" i="6" s="1"/>
  <c r="I67" i="6" a="1"/>
  <c r="I67" i="6" s="1"/>
  <c r="I77" i="6" a="1"/>
  <c r="I77" i="6" s="1"/>
  <c r="I79" i="6" a="1"/>
  <c r="I79" i="6" s="1"/>
  <c r="I86" i="6" a="1"/>
  <c r="I86" i="6" s="1"/>
  <c r="I89" i="6" a="1"/>
  <c r="I89" i="6" s="1"/>
  <c r="I73" i="6" a="1"/>
  <c r="I73" i="6" s="1"/>
  <c r="I84" i="6" a="1"/>
  <c r="I84" i="6" s="1"/>
  <c r="I93" i="6" a="1"/>
  <c r="I93" i="6" s="1"/>
  <c r="I65" i="6" a="1"/>
  <c r="I65" i="6" s="1"/>
  <c r="I71" i="6" a="1"/>
  <c r="I71" i="6" s="1"/>
  <c r="I75" i="6" a="1"/>
  <c r="I75" i="6" s="1"/>
  <c r="I82" i="6" a="1"/>
  <c r="I82" i="6" s="1"/>
  <c r="I97" i="6" a="1"/>
  <c r="I97" i="6" s="1"/>
  <c r="I85" i="6" a="1"/>
  <c r="I85" i="6" s="1"/>
  <c r="I95" i="6" a="1"/>
  <c r="I95" i="6" s="1"/>
  <c r="I100" i="6" a="1"/>
  <c r="I100" i="6" s="1"/>
  <c r="I103" i="6" a="1"/>
  <c r="I103" i="6" s="1"/>
  <c r="I68" i="6" a="1"/>
  <c r="I68" i="6" s="1"/>
  <c r="I80" i="6" a="1"/>
  <c r="I80" i="6" s="1"/>
  <c r="I92" i="6" a="1"/>
  <c r="I92" i="6" s="1"/>
  <c r="I109" i="6" a="1"/>
  <c r="I109" i="6" s="1"/>
  <c r="I113" i="6" a="1"/>
  <c r="I113" i="6" s="1"/>
  <c r="I76" i="6" a="1"/>
  <c r="I76" i="6" s="1"/>
  <c r="I87" i="6" a="1"/>
  <c r="I87" i="6" s="1"/>
  <c r="I70" i="6" a="1"/>
  <c r="I70" i="6" s="1"/>
  <c r="I106" i="6" a="1"/>
  <c r="I106" i="6" s="1"/>
  <c r="I99" i="6" a="1"/>
  <c r="I99" i="6" s="1"/>
  <c r="I78" i="6" a="1"/>
  <c r="I78" i="6" s="1"/>
  <c r="I90" i="6" a="1"/>
  <c r="I90" i="6" s="1"/>
  <c r="I112" i="6" a="1"/>
  <c r="I112" i="6" s="1"/>
  <c r="I122" i="6" a="1"/>
  <c r="I122" i="6" s="1"/>
  <c r="I66" i="6" a="1"/>
  <c r="I66" i="6" s="1"/>
  <c r="I94" i="6" a="1"/>
  <c r="I94" i="6" s="1"/>
  <c r="I96" i="6" a="1"/>
  <c r="I96" i="6" s="1"/>
  <c r="I110" i="6" a="1"/>
  <c r="I110" i="6" s="1"/>
  <c r="I111" i="6" a="1"/>
  <c r="I111" i="6" s="1"/>
  <c r="I119" i="6" a="1"/>
  <c r="I119" i="6" s="1"/>
  <c r="I88" i="6" a="1"/>
  <c r="I88" i="6" s="1"/>
  <c r="I101" i="6" a="1"/>
  <c r="I101" i="6" s="1"/>
  <c r="I104" i="6" a="1"/>
  <c r="I104" i="6" s="1"/>
  <c r="I116" i="6" a="1"/>
  <c r="I116" i="6" s="1"/>
  <c r="I117" i="6" a="1"/>
  <c r="I117" i="6" s="1"/>
  <c r="I118" i="6" a="1"/>
  <c r="I118" i="6" s="1"/>
  <c r="I102" i="6" a="1"/>
  <c r="I102" i="6" s="1"/>
  <c r="I120" i="6" a="1"/>
  <c r="I120" i="6" s="1"/>
  <c r="I121" i="6" a="1"/>
  <c r="I121" i="6" s="1"/>
  <c r="I107" i="6" a="1"/>
  <c r="I107" i="6" s="1"/>
  <c r="I114" i="6" a="1"/>
  <c r="I114" i="6" s="1"/>
  <c r="I105" i="6" a="1"/>
  <c r="I105" i="6" s="1"/>
  <c r="I98" i="6" a="1"/>
  <c r="I98" i="6" s="1"/>
  <c r="I108" i="6" a="1"/>
  <c r="I108" i="6" s="1"/>
  <c r="I115" i="6" a="1"/>
  <c r="I115" i="6" s="1"/>
  <c r="Q69" i="6" a="1"/>
  <c r="Q69" i="6" s="1"/>
  <c r="Q74" i="6" a="1"/>
  <c r="Q74" i="6" s="1"/>
  <c r="Q72" i="6" a="1"/>
  <c r="Q72" i="6" s="1"/>
  <c r="Q82" i="6" a="1"/>
  <c r="Q82" i="6" s="1"/>
  <c r="Q90" i="6" a="1"/>
  <c r="Q90" i="6" s="1"/>
  <c r="Q67" i="6" a="1"/>
  <c r="Q67" i="6" s="1"/>
  <c r="Q81" i="6" a="1"/>
  <c r="Q81" i="6" s="1"/>
  <c r="Q88" i="6" a="1"/>
  <c r="Q88" i="6" s="1"/>
  <c r="Q84" i="6" a="1"/>
  <c r="Q84" i="6" s="1"/>
  <c r="Q94" i="6" a="1"/>
  <c r="Q94" i="6" s="1"/>
  <c r="Q70" i="6" a="1"/>
  <c r="Q70" i="6" s="1"/>
  <c r="Q85" i="6" a="1"/>
  <c r="Q85" i="6" s="1"/>
  <c r="Q101" i="6" a="1"/>
  <c r="Q101" i="6" s="1"/>
  <c r="Q68" i="6" a="1"/>
  <c r="Q68" i="6" s="1"/>
  <c r="Q86" i="6" a="1"/>
  <c r="Q86" i="6" s="1"/>
  <c r="Q100" i="6" a="1"/>
  <c r="Q100" i="6" s="1"/>
  <c r="Q73" i="6" a="1"/>
  <c r="Q73" i="6" s="1"/>
  <c r="Q66" i="6" a="1"/>
  <c r="Q66" i="6" s="1"/>
  <c r="Q108" i="6" a="1"/>
  <c r="Q108" i="6" s="1"/>
  <c r="Q111" i="6" a="1"/>
  <c r="Q111" i="6" s="1"/>
  <c r="Q115" i="6" a="1"/>
  <c r="Q115" i="6" s="1"/>
  <c r="Q65" i="6" a="1"/>
  <c r="Q65" i="6" s="1"/>
  <c r="Q80" i="6" a="1"/>
  <c r="Q80" i="6" s="1"/>
  <c r="Q91" i="6" a="1"/>
  <c r="Q91" i="6" s="1"/>
  <c r="Q83" i="6" a="1"/>
  <c r="Q83" i="6" s="1"/>
  <c r="Q89" i="6" a="1"/>
  <c r="Q89" i="6" s="1"/>
  <c r="Q92" i="6" a="1"/>
  <c r="Q92" i="6" s="1"/>
  <c r="Q79" i="6" a="1"/>
  <c r="Q79" i="6" s="1"/>
  <c r="Q87" i="6" a="1"/>
  <c r="Q87" i="6" s="1"/>
  <c r="Q93" i="6" a="1"/>
  <c r="Q93" i="6" s="1"/>
  <c r="Q96" i="6" a="1"/>
  <c r="Q96" i="6" s="1"/>
  <c r="Q97" i="6" a="1"/>
  <c r="Q97" i="6" s="1"/>
  <c r="Q116" i="6" a="1"/>
  <c r="Q116" i="6" s="1"/>
  <c r="Q76" i="6" a="1"/>
  <c r="Q76" i="6" s="1"/>
  <c r="Q112" i="6" a="1"/>
  <c r="Q112" i="6" s="1"/>
  <c r="Q117" i="6" a="1"/>
  <c r="Q117" i="6" s="1"/>
  <c r="Q121" i="6" a="1"/>
  <c r="Q121" i="6" s="1"/>
  <c r="Q78" i="6" a="1"/>
  <c r="Q78" i="6" s="1"/>
  <c r="Q98" i="6" a="1"/>
  <c r="Q98" i="6" s="1"/>
  <c r="Q102" i="6" a="1"/>
  <c r="Q102" i="6" s="1"/>
  <c r="Q104" i="6" a="1"/>
  <c r="Q104" i="6" s="1"/>
  <c r="Q99" i="6" a="1"/>
  <c r="Q99" i="6" s="1"/>
  <c r="Q106" i="6" a="1"/>
  <c r="Q106" i="6" s="1"/>
  <c r="Q110" i="6" a="1"/>
  <c r="Q110" i="6" s="1"/>
  <c r="Q75" i="6" a="1"/>
  <c r="Q75" i="6" s="1"/>
  <c r="Q119" i="6" a="1"/>
  <c r="Q119" i="6" s="1"/>
  <c r="Q120" i="6" a="1"/>
  <c r="Q120" i="6" s="1"/>
  <c r="Q122" i="6" a="1"/>
  <c r="Q122" i="6" s="1"/>
  <c r="Q114" i="6" a="1"/>
  <c r="Q114" i="6" s="1"/>
  <c r="Q103" i="6" a="1"/>
  <c r="Q103" i="6" s="1"/>
  <c r="Q113" i="6" a="1"/>
  <c r="Q113" i="6" s="1"/>
  <c r="Q118" i="6" a="1"/>
  <c r="Q118" i="6" s="1"/>
  <c r="Q77" i="6" a="1"/>
  <c r="Q77" i="6" s="1"/>
  <c r="Q107" i="6" a="1"/>
  <c r="Q107" i="6" s="1"/>
  <c r="Q71" i="6" a="1"/>
  <c r="Q71" i="6" s="1"/>
  <c r="Q105" i="6" a="1"/>
  <c r="Q105" i="6" s="1"/>
  <c r="Q109" i="6" a="1"/>
  <c r="Q109" i="6" s="1"/>
  <c r="Q95" i="6" a="1"/>
  <c r="Q95" i="6" s="1"/>
  <c r="P72" i="6" a="1"/>
  <c r="P72" i="6" s="1"/>
  <c r="P88" i="6" a="1"/>
  <c r="P88" i="6" s="1"/>
  <c r="P90" i="6" a="1"/>
  <c r="P90" i="6" s="1"/>
  <c r="P67" i="6" a="1"/>
  <c r="P67" i="6" s="1"/>
  <c r="P81" i="6" a="1"/>
  <c r="P81" i="6" s="1"/>
  <c r="P83" i="6" a="1"/>
  <c r="P83" i="6" s="1"/>
  <c r="P85" i="6" a="1"/>
  <c r="P85" i="6" s="1"/>
  <c r="P70" i="6" a="1"/>
  <c r="P70" i="6" s="1"/>
  <c r="P77" i="6" a="1"/>
  <c r="P77" i="6" s="1"/>
  <c r="P79" i="6" a="1"/>
  <c r="P79" i="6" s="1"/>
  <c r="P91" i="6" a="1"/>
  <c r="P91" i="6" s="1"/>
  <c r="P68" i="6" a="1"/>
  <c r="P68" i="6" s="1"/>
  <c r="P86" i="6" a="1"/>
  <c r="P86" i="6" s="1"/>
  <c r="P87" i="6" a="1"/>
  <c r="P87" i="6" s="1"/>
  <c r="P100" i="6" a="1"/>
  <c r="P100" i="6" s="1"/>
  <c r="P66" i="6" a="1"/>
  <c r="P66" i="6" s="1"/>
  <c r="P74" i="6" a="1"/>
  <c r="P74" i="6" s="1"/>
  <c r="P76" i="6" a="1"/>
  <c r="P76" i="6" s="1"/>
  <c r="P97" i="6" a="1"/>
  <c r="P97" i="6" s="1"/>
  <c r="P103" i="6" a="1"/>
  <c r="P103" i="6" s="1"/>
  <c r="P65" i="6" a="1"/>
  <c r="P65" i="6" s="1"/>
  <c r="P71" i="6" a="1"/>
  <c r="P71" i="6" s="1"/>
  <c r="P75" i="6" a="1"/>
  <c r="P75" i="6" s="1"/>
  <c r="P84" i="6" a="1"/>
  <c r="P84" i="6" s="1"/>
  <c r="P94" i="6" a="1"/>
  <c r="P94" i="6" s="1"/>
  <c r="P112" i="6" a="1"/>
  <c r="P112" i="6" s="1"/>
  <c r="P69" i="6" a="1"/>
  <c r="P69" i="6" s="1"/>
  <c r="P78" i="6" a="1"/>
  <c r="P78" i="6" s="1"/>
  <c r="P102" i="6" a="1"/>
  <c r="P102" i="6" s="1"/>
  <c r="P93" i="6" a="1"/>
  <c r="P93" i="6" s="1"/>
  <c r="P95" i="6" a="1"/>
  <c r="P95" i="6" s="1"/>
  <c r="P96" i="6" a="1"/>
  <c r="P96" i="6" s="1"/>
  <c r="P106" i="6" a="1"/>
  <c r="P106" i="6" s="1"/>
  <c r="P113" i="6" a="1"/>
  <c r="P113" i="6" s="1"/>
  <c r="P114" i="6" a="1"/>
  <c r="P114" i="6" s="1"/>
  <c r="P92" i="6" a="1"/>
  <c r="P92" i="6" s="1"/>
  <c r="P98" i="6" a="1"/>
  <c r="P98" i="6" s="1"/>
  <c r="P104" i="6" a="1"/>
  <c r="P104" i="6" s="1"/>
  <c r="P111" i="6" a="1"/>
  <c r="P111" i="6" s="1"/>
  <c r="P118" i="6" a="1"/>
  <c r="P118" i="6" s="1"/>
  <c r="P122" i="6" a="1"/>
  <c r="P122" i="6" s="1"/>
  <c r="P80" i="6" a="1"/>
  <c r="P80" i="6" s="1"/>
  <c r="P99" i="6" a="1"/>
  <c r="P99" i="6" s="1"/>
  <c r="P89" i="6" a="1"/>
  <c r="P89" i="6" s="1"/>
  <c r="P105" i="6" a="1"/>
  <c r="P105" i="6" s="1"/>
  <c r="P109" i="6" a="1"/>
  <c r="P109" i="6" s="1"/>
  <c r="P110" i="6" a="1"/>
  <c r="P110" i="6" s="1"/>
  <c r="P117" i="6" a="1"/>
  <c r="P117" i="6" s="1"/>
  <c r="P119" i="6" a="1"/>
  <c r="P119" i="6" s="1"/>
  <c r="P82" i="6" a="1"/>
  <c r="P82" i="6" s="1"/>
  <c r="P108" i="6" a="1"/>
  <c r="P108" i="6" s="1"/>
  <c r="P120" i="6" a="1"/>
  <c r="P120" i="6" s="1"/>
  <c r="P115" i="6" a="1"/>
  <c r="P115" i="6" s="1"/>
  <c r="P101" i="6" a="1"/>
  <c r="P101" i="6" s="1"/>
  <c r="P121" i="6" a="1"/>
  <c r="P121" i="6" s="1"/>
  <c r="P116" i="6" a="1"/>
  <c r="P116" i="6" s="1"/>
  <c r="P73" i="6" a="1"/>
  <c r="P73" i="6" s="1"/>
  <c r="P107" i="6" a="1"/>
  <c r="P107" i="6" s="1"/>
  <c r="J66" i="6" a="1"/>
  <c r="J66" i="6" s="1"/>
  <c r="J76" i="6" a="1"/>
  <c r="J76" i="6" s="1"/>
  <c r="J78" i="6" a="1"/>
  <c r="J78" i="6" s="1"/>
  <c r="J82" i="6" a="1"/>
  <c r="J82" i="6" s="1"/>
  <c r="J85" i="6" a="1"/>
  <c r="J85" i="6" s="1"/>
  <c r="J69" i="6" a="1"/>
  <c r="J69" i="6" s="1"/>
  <c r="J74" i="6" a="1"/>
  <c r="J74" i="6" s="1"/>
  <c r="J83" i="6" a="1"/>
  <c r="J83" i="6" s="1"/>
  <c r="J88" i="6" a="1"/>
  <c r="J88" i="6" s="1"/>
  <c r="J72" i="6" a="1"/>
  <c r="J72" i="6" s="1"/>
  <c r="J81" i="6" a="1"/>
  <c r="J81" i="6" s="1"/>
  <c r="J91" i="6" a="1"/>
  <c r="J91" i="6" s="1"/>
  <c r="J80" i="6" a="1"/>
  <c r="J80" i="6" s="1"/>
  <c r="J90" i="6" a="1"/>
  <c r="J90" i="6" s="1"/>
  <c r="J92" i="6" a="1"/>
  <c r="J92" i="6" s="1"/>
  <c r="J67" i="6" a="1"/>
  <c r="J67" i="6" s="1"/>
  <c r="J73" i="6" a="1"/>
  <c r="J73" i="6" s="1"/>
  <c r="J77" i="6" a="1"/>
  <c r="J77" i="6" s="1"/>
  <c r="J93" i="6" a="1"/>
  <c r="J93" i="6" s="1"/>
  <c r="J94" i="6" a="1"/>
  <c r="J94" i="6" s="1"/>
  <c r="J98" i="6" a="1"/>
  <c r="J98" i="6" s="1"/>
  <c r="J101" i="6" a="1"/>
  <c r="J101" i="6" s="1"/>
  <c r="J65" i="6" a="1"/>
  <c r="J65" i="6" s="1"/>
  <c r="J71" i="6" a="1"/>
  <c r="J71" i="6" s="1"/>
  <c r="J75" i="6" a="1"/>
  <c r="J75" i="6" s="1"/>
  <c r="J79" i="6" a="1"/>
  <c r="J79" i="6" s="1"/>
  <c r="J84" i="6" a="1"/>
  <c r="J84" i="6" s="1"/>
  <c r="J97" i="6" a="1"/>
  <c r="J97" i="6" s="1"/>
  <c r="J70" i="6" a="1"/>
  <c r="J70" i="6" s="1"/>
  <c r="J86" i="6" a="1"/>
  <c r="J86" i="6" s="1"/>
  <c r="J108" i="6" a="1"/>
  <c r="J108" i="6" s="1"/>
  <c r="J112" i="6" a="1"/>
  <c r="J112" i="6" s="1"/>
  <c r="J68" i="6" a="1"/>
  <c r="J68" i="6" s="1"/>
  <c r="J100" i="6" a="1"/>
  <c r="J100" i="6" s="1"/>
  <c r="J102" i="6" a="1"/>
  <c r="J102" i="6" s="1"/>
  <c r="J105" i="6" a="1"/>
  <c r="J105" i="6" s="1"/>
  <c r="J107" i="6" a="1"/>
  <c r="J107" i="6" s="1"/>
  <c r="J114" i="6" a="1"/>
  <c r="J114" i="6" s="1"/>
  <c r="J99" i="6" a="1"/>
  <c r="J99" i="6" s="1"/>
  <c r="J95" i="6" a="1"/>
  <c r="J95" i="6" s="1"/>
  <c r="J103" i="6" a="1"/>
  <c r="J103" i="6" s="1"/>
  <c r="J118" i="6" a="1"/>
  <c r="J118" i="6" s="1"/>
  <c r="J89" i="6" a="1"/>
  <c r="J89" i="6" s="1"/>
  <c r="J122" i="6" a="1"/>
  <c r="J122" i="6" s="1"/>
  <c r="J96" i="6" a="1"/>
  <c r="J96" i="6" s="1"/>
  <c r="J87" i="6" a="1"/>
  <c r="J87" i="6" s="1"/>
  <c r="J109" i="6" a="1"/>
  <c r="J109" i="6" s="1"/>
  <c r="J111" i="6" a="1"/>
  <c r="J111" i="6" s="1"/>
  <c r="J106" i="6" a="1"/>
  <c r="J106" i="6" s="1"/>
  <c r="J117" i="6" a="1"/>
  <c r="J117" i="6" s="1"/>
  <c r="J119" i="6" a="1"/>
  <c r="J119" i="6" s="1"/>
  <c r="J116" i="6" a="1"/>
  <c r="J116" i="6" s="1"/>
  <c r="J120" i="6" a="1"/>
  <c r="J120" i="6" s="1"/>
  <c r="J121" i="6" a="1"/>
  <c r="J121" i="6" s="1"/>
  <c r="J110" i="6" a="1"/>
  <c r="J110" i="6" s="1"/>
  <c r="J104" i="6" a="1"/>
  <c r="J104" i="6" s="1"/>
  <c r="J115" i="6" a="1"/>
  <c r="J115" i="6" s="1"/>
  <c r="J113" i="6" a="1"/>
  <c r="J113" i="6" s="1"/>
  <c r="R66" i="6" a="1"/>
  <c r="R66" i="6" s="1"/>
  <c r="R76" i="6" a="1"/>
  <c r="R76" i="6" s="1"/>
  <c r="R78" i="6" a="1"/>
  <c r="R78" i="6" s="1"/>
  <c r="R84" i="6" a="1"/>
  <c r="R84" i="6" s="1"/>
  <c r="R87" i="6" a="1"/>
  <c r="R87" i="6" s="1"/>
  <c r="R93" i="6" a="1"/>
  <c r="R93" i="6" s="1"/>
  <c r="R69" i="6" a="1"/>
  <c r="R69" i="6" s="1"/>
  <c r="R74" i="6" a="1"/>
  <c r="R74" i="6" s="1"/>
  <c r="R72" i="6" a="1"/>
  <c r="R72" i="6" s="1"/>
  <c r="R94" i="6" a="1"/>
  <c r="R94" i="6" s="1"/>
  <c r="R79" i="6" a="1"/>
  <c r="R79" i="6" s="1"/>
  <c r="R81" i="6" a="1"/>
  <c r="R81" i="6" s="1"/>
  <c r="R92" i="6" a="1"/>
  <c r="R92" i="6" s="1"/>
  <c r="R98" i="6" a="1"/>
  <c r="R98" i="6" s="1"/>
  <c r="R104" i="6" a="1"/>
  <c r="R104" i="6" s="1"/>
  <c r="R70" i="6" a="1"/>
  <c r="R70" i="6" s="1"/>
  <c r="R85" i="6" a="1"/>
  <c r="R85" i="6" s="1"/>
  <c r="R101" i="6" a="1"/>
  <c r="R101" i="6" s="1"/>
  <c r="R90" i="6" a="1"/>
  <c r="R90" i="6" s="1"/>
  <c r="R106" i="6" a="1"/>
  <c r="R106" i="6" s="1"/>
  <c r="R107" i="6" a="1"/>
  <c r="R107" i="6" s="1"/>
  <c r="R73" i="6" a="1"/>
  <c r="R73" i="6" s="1"/>
  <c r="R88" i="6" a="1"/>
  <c r="R88" i="6" s="1"/>
  <c r="R99" i="6" a="1"/>
  <c r="R99" i="6" s="1"/>
  <c r="R102" i="6" a="1"/>
  <c r="R102" i="6" s="1"/>
  <c r="R67" i="6" a="1"/>
  <c r="R67" i="6" s="1"/>
  <c r="R71" i="6" a="1"/>
  <c r="R71" i="6" s="1"/>
  <c r="R82" i="6" a="1"/>
  <c r="R82" i="6" s="1"/>
  <c r="R108" i="6" a="1"/>
  <c r="R108" i="6" s="1"/>
  <c r="R115" i="6" a="1"/>
  <c r="R115" i="6" s="1"/>
  <c r="R119" i="6" a="1"/>
  <c r="R119" i="6" s="1"/>
  <c r="R65" i="6" a="1"/>
  <c r="R65" i="6" s="1"/>
  <c r="R96" i="6" a="1"/>
  <c r="R96" i="6" s="1"/>
  <c r="R97" i="6" a="1"/>
  <c r="R97" i="6" s="1"/>
  <c r="R86" i="6" a="1"/>
  <c r="R86" i="6" s="1"/>
  <c r="R113" i="6" a="1"/>
  <c r="R113" i="6" s="1"/>
  <c r="R114" i="6" a="1"/>
  <c r="R114" i="6" s="1"/>
  <c r="R116" i="6" a="1"/>
  <c r="R116" i="6" s="1"/>
  <c r="R120" i="6" a="1"/>
  <c r="R120" i="6" s="1"/>
  <c r="R91" i="6" a="1"/>
  <c r="R91" i="6" s="1"/>
  <c r="R117" i="6" a="1"/>
  <c r="R117" i="6" s="1"/>
  <c r="R68" i="6" a="1"/>
  <c r="R68" i="6" s="1"/>
  <c r="R80" i="6" a="1"/>
  <c r="R80" i="6" s="1"/>
  <c r="R112" i="6" a="1"/>
  <c r="R112" i="6" s="1"/>
  <c r="R121" i="6" a="1"/>
  <c r="R121" i="6" s="1"/>
  <c r="R89" i="6" a="1"/>
  <c r="R89" i="6" s="1"/>
  <c r="R75" i="6" a="1"/>
  <c r="R75" i="6" s="1"/>
  <c r="R110" i="6" a="1"/>
  <c r="R110" i="6" s="1"/>
  <c r="R122" i="6" a="1"/>
  <c r="R122" i="6" s="1"/>
  <c r="R77" i="6" a="1"/>
  <c r="R77" i="6" s="1"/>
  <c r="R83" i="6" a="1"/>
  <c r="R83" i="6" s="1"/>
  <c r="R100" i="6" a="1"/>
  <c r="R100" i="6" s="1"/>
  <c r="R103" i="6" a="1"/>
  <c r="R103" i="6" s="1"/>
  <c r="R111" i="6" a="1"/>
  <c r="R111" i="6" s="1"/>
  <c r="R105" i="6" a="1"/>
  <c r="R105" i="6" s="1"/>
  <c r="R109" i="6" a="1"/>
  <c r="R109" i="6" s="1"/>
  <c r="R95" i="6" a="1"/>
  <c r="R95" i="6" s="1"/>
  <c r="R118" i="6" a="1"/>
  <c r="R118" i="6" s="1"/>
  <c r="W67" i="6" a="1"/>
  <c r="W67" i="6" s="1"/>
  <c r="W82" i="6" a="1"/>
  <c r="W82" i="6" s="1"/>
  <c r="W84" i="6" a="1"/>
  <c r="W84" i="6" s="1"/>
  <c r="W89" i="6" a="1"/>
  <c r="W89" i="6" s="1"/>
  <c r="W70" i="6" a="1"/>
  <c r="W70" i="6" s="1"/>
  <c r="W77" i="6" a="1"/>
  <c r="W77" i="6" s="1"/>
  <c r="W79" i="6" a="1"/>
  <c r="W79" i="6" s="1"/>
  <c r="W81" i="6" a="1"/>
  <c r="W81" i="6" s="1"/>
  <c r="W90" i="6" a="1"/>
  <c r="W90" i="6" s="1"/>
  <c r="W65" i="6" a="1"/>
  <c r="W65" i="6" s="1"/>
  <c r="W73" i="6" a="1"/>
  <c r="W73" i="6" s="1"/>
  <c r="W75" i="6" a="1"/>
  <c r="W75" i="6" s="1"/>
  <c r="W87" i="6" a="1"/>
  <c r="W87" i="6" s="1"/>
  <c r="W88" i="6" a="1"/>
  <c r="W88" i="6" s="1"/>
  <c r="W71" i="6" a="1"/>
  <c r="W71" i="6" s="1"/>
  <c r="W103" i="6" a="1"/>
  <c r="W103" i="6" s="1"/>
  <c r="W69" i="6" a="1"/>
  <c r="W69" i="6" s="1"/>
  <c r="W97" i="6" a="1"/>
  <c r="W97" i="6" s="1"/>
  <c r="W100" i="6" a="1"/>
  <c r="W100" i="6" s="1"/>
  <c r="W68" i="6" a="1"/>
  <c r="W68" i="6" s="1"/>
  <c r="W83" i="6" a="1"/>
  <c r="W83" i="6" s="1"/>
  <c r="W98" i="6" a="1"/>
  <c r="W98" i="6" s="1"/>
  <c r="W104" i="6" a="1"/>
  <c r="W104" i="6" s="1"/>
  <c r="W105" i="6" a="1"/>
  <c r="W105" i="6" s="1"/>
  <c r="W115" i="6" a="1"/>
  <c r="W115" i="6" s="1"/>
  <c r="W66" i="6" a="1"/>
  <c r="W66" i="6" s="1"/>
  <c r="W80" i="6" a="1"/>
  <c r="W80" i="6" s="1"/>
  <c r="W94" i="6" a="1"/>
  <c r="W94" i="6" s="1"/>
  <c r="W99" i="6" a="1"/>
  <c r="W99" i="6" s="1"/>
  <c r="W107" i="6" a="1"/>
  <c r="W107" i="6" s="1"/>
  <c r="W114" i="6" a="1"/>
  <c r="W114" i="6" s="1"/>
  <c r="W116" i="6" a="1"/>
  <c r="W116" i="6" s="1"/>
  <c r="W93" i="6" a="1"/>
  <c r="W93" i="6" s="1"/>
  <c r="W95" i="6" a="1"/>
  <c r="W95" i="6" s="1"/>
  <c r="W96" i="6" a="1"/>
  <c r="W96" i="6" s="1"/>
  <c r="W112" i="6" a="1"/>
  <c r="W112" i="6" s="1"/>
  <c r="W76" i="6" a="1"/>
  <c r="W76" i="6" s="1"/>
  <c r="W92" i="6" a="1"/>
  <c r="W92" i="6" s="1"/>
  <c r="W111" i="6" a="1"/>
  <c r="W111" i="6" s="1"/>
  <c r="W117" i="6" a="1"/>
  <c r="W117" i="6" s="1"/>
  <c r="W121" i="6" a="1"/>
  <c r="W121" i="6" s="1"/>
  <c r="W72" i="6" a="1"/>
  <c r="W72" i="6" s="1"/>
  <c r="W74" i="6" a="1"/>
  <c r="W74" i="6" s="1"/>
  <c r="W86" i="6" a="1"/>
  <c r="W86" i="6" s="1"/>
  <c r="W91" i="6" a="1"/>
  <c r="W91" i="6" s="1"/>
  <c r="W78" i="6" a="1"/>
  <c r="W78" i="6" s="1"/>
  <c r="W85" i="6" a="1"/>
  <c r="W85" i="6" s="1"/>
  <c r="W101" i="6" a="1"/>
  <c r="W101" i="6" s="1"/>
  <c r="W119" i="6" a="1"/>
  <c r="W119" i="6" s="1"/>
  <c r="W109" i="6" a="1"/>
  <c r="W109" i="6" s="1"/>
  <c r="W110" i="6" a="1"/>
  <c r="W110" i="6" s="1"/>
  <c r="W118" i="6" a="1"/>
  <c r="W118" i="6" s="1"/>
  <c r="W106" i="6" a="1"/>
  <c r="W106" i="6" s="1"/>
  <c r="W113" i="6" a="1"/>
  <c r="W113" i="6" s="1"/>
  <c r="W102" i="6" a="1"/>
  <c r="W102" i="6" s="1"/>
  <c r="W108" i="6" a="1"/>
  <c r="W108" i="6" s="1"/>
  <c r="W120" i="6" a="1"/>
  <c r="W120" i="6" s="1"/>
  <c r="W122" i="6" a="1"/>
  <c r="W122" i="6" s="1"/>
  <c r="K71" i="6" a="1"/>
  <c r="K71" i="6" s="1"/>
  <c r="K80" i="6" a="1"/>
  <c r="K80" i="6" s="1"/>
  <c r="K66" i="6" a="1"/>
  <c r="K66" i="6" s="1"/>
  <c r="K76" i="6" a="1"/>
  <c r="K76" i="6" s="1"/>
  <c r="K78" i="6" a="1"/>
  <c r="K78" i="6" s="1"/>
  <c r="K82" i="6" a="1"/>
  <c r="K82" i="6" s="1"/>
  <c r="K90" i="6" a="1"/>
  <c r="K90" i="6" s="1"/>
  <c r="K69" i="6" a="1"/>
  <c r="K69" i="6" s="1"/>
  <c r="K74" i="6" a="1"/>
  <c r="K74" i="6" s="1"/>
  <c r="K85" i="6" a="1"/>
  <c r="K85" i="6" s="1"/>
  <c r="K88" i="6" a="1"/>
  <c r="K88" i="6" s="1"/>
  <c r="K89" i="6" a="1"/>
  <c r="K89" i="6" s="1"/>
  <c r="K91" i="6" a="1"/>
  <c r="K91" i="6" s="1"/>
  <c r="K83" i="6" a="1"/>
  <c r="K83" i="6" s="1"/>
  <c r="K104" i="6" a="1"/>
  <c r="K104" i="6" s="1"/>
  <c r="K67" i="6" a="1"/>
  <c r="K67" i="6" s="1"/>
  <c r="K73" i="6" a="1"/>
  <c r="K73" i="6" s="1"/>
  <c r="K77" i="6" a="1"/>
  <c r="K77" i="6" s="1"/>
  <c r="K92" i="6" a="1"/>
  <c r="K92" i="6" s="1"/>
  <c r="K93" i="6" a="1"/>
  <c r="K93" i="6" s="1"/>
  <c r="K94" i="6" a="1"/>
  <c r="K94" i="6" s="1"/>
  <c r="K98" i="6" a="1"/>
  <c r="K98" i="6" s="1"/>
  <c r="K101" i="6" a="1"/>
  <c r="K101" i="6" s="1"/>
  <c r="K72" i="6" a="1"/>
  <c r="K72" i="6" s="1"/>
  <c r="K65" i="6" a="1"/>
  <c r="K65" i="6" s="1"/>
  <c r="K79" i="6" a="1"/>
  <c r="K79" i="6" s="1"/>
  <c r="K87" i="6" a="1"/>
  <c r="K87" i="6" s="1"/>
  <c r="K97" i="6" a="1"/>
  <c r="K97" i="6" s="1"/>
  <c r="K115" i="6" a="1"/>
  <c r="K115" i="6" s="1"/>
  <c r="K116" i="6" a="1"/>
  <c r="K116" i="6" s="1"/>
  <c r="K120" i="6" a="1"/>
  <c r="K120" i="6" s="1"/>
  <c r="K70" i="6" a="1"/>
  <c r="K70" i="6" s="1"/>
  <c r="K84" i="6" a="1"/>
  <c r="K84" i="6" s="1"/>
  <c r="K99" i="6" a="1"/>
  <c r="K99" i="6" s="1"/>
  <c r="K105" i="6" a="1"/>
  <c r="K105" i="6" s="1"/>
  <c r="K117" i="6" a="1"/>
  <c r="K117" i="6" s="1"/>
  <c r="K68" i="6" a="1"/>
  <c r="K68" i="6" s="1"/>
  <c r="K95" i="6" a="1"/>
  <c r="K95" i="6" s="1"/>
  <c r="K100" i="6" a="1"/>
  <c r="K100" i="6" s="1"/>
  <c r="K103" i="6" a="1"/>
  <c r="K103" i="6" s="1"/>
  <c r="K112" i="6" a="1"/>
  <c r="K112" i="6" s="1"/>
  <c r="K113" i="6" a="1"/>
  <c r="K113" i="6" s="1"/>
  <c r="K121" i="6" a="1"/>
  <c r="K121" i="6" s="1"/>
  <c r="K75" i="6" a="1"/>
  <c r="K75" i="6" s="1"/>
  <c r="K96" i="6" a="1"/>
  <c r="K96" i="6" s="1"/>
  <c r="K110" i="6" a="1"/>
  <c r="K110" i="6" s="1"/>
  <c r="K111" i="6" a="1"/>
  <c r="K111" i="6" s="1"/>
  <c r="K122" i="6" a="1"/>
  <c r="K122" i="6" s="1"/>
  <c r="K118" i="6" a="1"/>
  <c r="K118" i="6" s="1"/>
  <c r="K81" i="6" a="1"/>
  <c r="K81" i="6" s="1"/>
  <c r="K102" i="6" a="1"/>
  <c r="K102" i="6" s="1"/>
  <c r="K106" i="6" a="1"/>
  <c r="K106" i="6" s="1"/>
  <c r="K109" i="6" a="1"/>
  <c r="K109" i="6" s="1"/>
  <c r="K119" i="6" a="1"/>
  <c r="K119" i="6" s="1"/>
  <c r="K107" i="6" a="1"/>
  <c r="K107" i="6" s="1"/>
  <c r="K114" i="6" a="1"/>
  <c r="K114" i="6" s="1"/>
  <c r="K86" i="6" a="1"/>
  <c r="K86" i="6" s="1"/>
  <c r="K108" i="6" a="1"/>
  <c r="K108" i="6" s="1"/>
  <c r="S71" i="6" a="1"/>
  <c r="S71" i="6" s="1"/>
  <c r="S80" i="6" a="1"/>
  <c r="S80" i="6" s="1"/>
  <c r="S86" i="6" a="1"/>
  <c r="S86" i="6" s="1"/>
  <c r="S92" i="6" a="1"/>
  <c r="S92" i="6" s="1"/>
  <c r="S66" i="6" a="1"/>
  <c r="S66" i="6" s="1"/>
  <c r="S76" i="6" a="1"/>
  <c r="S76" i="6" s="1"/>
  <c r="S78" i="6" a="1"/>
  <c r="S78" i="6" s="1"/>
  <c r="S84" i="6" a="1"/>
  <c r="S84" i="6" s="1"/>
  <c r="S89" i="6" a="1"/>
  <c r="S89" i="6" s="1"/>
  <c r="S93" i="6" a="1"/>
  <c r="S93" i="6" s="1"/>
  <c r="S69" i="6" a="1"/>
  <c r="S69" i="6" s="1"/>
  <c r="S74" i="6" a="1"/>
  <c r="S74" i="6" s="1"/>
  <c r="S87" i="6" a="1"/>
  <c r="S87" i="6" s="1"/>
  <c r="S65" i="6" a="1"/>
  <c r="S65" i="6" s="1"/>
  <c r="S75" i="6" a="1"/>
  <c r="S75" i="6" s="1"/>
  <c r="S77" i="6" a="1"/>
  <c r="S77" i="6" s="1"/>
  <c r="S82" i="6" a="1"/>
  <c r="S82" i="6" s="1"/>
  <c r="S95" i="6" a="1"/>
  <c r="S95" i="6" s="1"/>
  <c r="S96" i="6" a="1"/>
  <c r="S96" i="6" s="1"/>
  <c r="S79" i="6" a="1"/>
  <c r="S79" i="6" s="1"/>
  <c r="S81" i="6" a="1"/>
  <c r="S81" i="6" s="1"/>
  <c r="S83" i="6" a="1"/>
  <c r="S83" i="6" s="1"/>
  <c r="S91" i="6" a="1"/>
  <c r="S91" i="6" s="1"/>
  <c r="S94" i="6" a="1"/>
  <c r="S94" i="6" s="1"/>
  <c r="S106" i="6" a="1"/>
  <c r="S106" i="6" s="1"/>
  <c r="S72" i="6" a="1"/>
  <c r="S72" i="6" s="1"/>
  <c r="S98" i="6" a="1"/>
  <c r="S98" i="6" s="1"/>
  <c r="S104" i="6" a="1"/>
  <c r="S104" i="6" s="1"/>
  <c r="S70" i="6" a="1"/>
  <c r="S70" i="6" s="1"/>
  <c r="S110" i="6" a="1"/>
  <c r="S110" i="6" s="1"/>
  <c r="S114" i="6" a="1"/>
  <c r="S114" i="6" s="1"/>
  <c r="S68" i="6" a="1"/>
  <c r="S68" i="6" s="1"/>
  <c r="S97" i="6" a="1"/>
  <c r="S97" i="6" s="1"/>
  <c r="S100" i="6" a="1"/>
  <c r="S100" i="6" s="1"/>
  <c r="S101" i="6" a="1"/>
  <c r="S101" i="6" s="1"/>
  <c r="S103" i="6" a="1"/>
  <c r="S103" i="6" s="1"/>
  <c r="S105" i="6" a="1"/>
  <c r="S105" i="6" s="1"/>
  <c r="S109" i="6" a="1"/>
  <c r="S109" i="6" s="1"/>
  <c r="S67" i="6" a="1"/>
  <c r="S67" i="6" s="1"/>
  <c r="S107" i="6" a="1"/>
  <c r="S107" i="6" s="1"/>
  <c r="S108" i="6" a="1"/>
  <c r="S108" i="6" s="1"/>
  <c r="S120" i="6" a="1"/>
  <c r="S120" i="6" s="1"/>
  <c r="S85" i="6" a="1"/>
  <c r="S85" i="6" s="1"/>
  <c r="S90" i="6" a="1"/>
  <c r="S90" i="6" s="1"/>
  <c r="S112" i="6" a="1"/>
  <c r="S112" i="6" s="1"/>
  <c r="S99" i="6" a="1"/>
  <c r="S99" i="6" s="1"/>
  <c r="S116" i="6" a="1"/>
  <c r="S116" i="6" s="1"/>
  <c r="S117" i="6" a="1"/>
  <c r="S117" i="6" s="1"/>
  <c r="S118" i="6" a="1"/>
  <c r="S118" i="6" s="1"/>
  <c r="S73" i="6" a="1"/>
  <c r="S73" i="6" s="1"/>
  <c r="S119" i="6" a="1"/>
  <c r="S119" i="6" s="1"/>
  <c r="S88" i="6" a="1"/>
  <c r="S88" i="6" s="1"/>
  <c r="S115" i="6" a="1"/>
  <c r="S115" i="6" s="1"/>
  <c r="S102" i="6" a="1"/>
  <c r="S102" i="6" s="1"/>
  <c r="S113" i="6" a="1"/>
  <c r="S113" i="6" s="1"/>
  <c r="S121" i="6" a="1"/>
  <c r="S121" i="6" s="1"/>
  <c r="S122" i="6" a="1"/>
  <c r="S122" i="6" s="1"/>
  <c r="S111" i="6" a="1"/>
  <c r="S111" i="6" s="1"/>
  <c r="H72" i="6" a="1"/>
  <c r="H72" i="6" s="1"/>
  <c r="H81" i="6" a="1"/>
  <c r="H81" i="6" s="1"/>
  <c r="H91" i="6" a="1"/>
  <c r="H91" i="6" s="1"/>
  <c r="H67" i="6" a="1"/>
  <c r="H67" i="6" s="1"/>
  <c r="H77" i="6" a="1"/>
  <c r="H77" i="6" s="1"/>
  <c r="H79" i="6" a="1"/>
  <c r="H79" i="6" s="1"/>
  <c r="H84" i="6" a="1"/>
  <c r="H84" i="6" s="1"/>
  <c r="H86" i="6" a="1"/>
  <c r="H86" i="6" s="1"/>
  <c r="H89" i="6" a="1"/>
  <c r="H89" i="6" s="1"/>
  <c r="H70" i="6" a="1"/>
  <c r="H70" i="6" s="1"/>
  <c r="H92" i="6" a="1"/>
  <c r="H92" i="6" s="1"/>
  <c r="H65" i="6" a="1"/>
  <c r="H65" i="6" s="1"/>
  <c r="H71" i="6" a="1"/>
  <c r="H71" i="6" s="1"/>
  <c r="H75" i="6" a="1"/>
  <c r="H75" i="6" s="1"/>
  <c r="H97" i="6" a="1"/>
  <c r="H97" i="6" s="1"/>
  <c r="H69" i="6" a="1"/>
  <c r="H69" i="6" s="1"/>
  <c r="H85" i="6" a="1"/>
  <c r="H85" i="6" s="1"/>
  <c r="H95" i="6" a="1"/>
  <c r="H95" i="6" s="1"/>
  <c r="H100" i="6" a="1"/>
  <c r="H100" i="6" s="1"/>
  <c r="H103" i="6" a="1"/>
  <c r="H103" i="6" s="1"/>
  <c r="H87" i="6" a="1"/>
  <c r="H87" i="6" s="1"/>
  <c r="H96" i="6" a="1"/>
  <c r="H96" i="6" s="1"/>
  <c r="H106" i="6" a="1"/>
  <c r="H106" i="6" s="1"/>
  <c r="H66" i="6" a="1"/>
  <c r="H66" i="6" s="1"/>
  <c r="H74" i="6" a="1"/>
  <c r="H74" i="6" s="1"/>
  <c r="H76" i="6" a="1"/>
  <c r="H76" i="6" s="1"/>
  <c r="H101" i="6" a="1"/>
  <c r="H101" i="6" s="1"/>
  <c r="H105" i="6" a="1"/>
  <c r="H105" i="6" s="1"/>
  <c r="H112" i="6" a="1"/>
  <c r="H112" i="6" s="1"/>
  <c r="H122" i="6" a="1"/>
  <c r="H122" i="6" s="1"/>
  <c r="H78" i="6" a="1"/>
  <c r="H78" i="6" s="1"/>
  <c r="H90" i="6" a="1"/>
  <c r="H90" i="6" s="1"/>
  <c r="H68" i="6" a="1"/>
  <c r="H68" i="6" s="1"/>
  <c r="H94" i="6" a="1"/>
  <c r="H94" i="6" s="1"/>
  <c r="H110" i="6" a="1"/>
  <c r="H110" i="6" s="1"/>
  <c r="H119" i="6" a="1"/>
  <c r="H119" i="6" s="1"/>
  <c r="H80" i="6" a="1"/>
  <c r="H80" i="6" s="1"/>
  <c r="H83" i="6" a="1"/>
  <c r="H83" i="6" s="1"/>
  <c r="H88" i="6" a="1"/>
  <c r="H88" i="6" s="1"/>
  <c r="H116" i="6" a="1"/>
  <c r="H116" i="6" s="1"/>
  <c r="H93" i="6" a="1"/>
  <c r="H93" i="6" s="1"/>
  <c r="H73" i="6" a="1"/>
  <c r="H73" i="6" s="1"/>
  <c r="H82" i="6" a="1"/>
  <c r="H82" i="6" s="1"/>
  <c r="H102" i="6" a="1"/>
  <c r="H102" i="6" s="1"/>
  <c r="H114" i="6" a="1"/>
  <c r="H114" i="6" s="1"/>
  <c r="H115" i="6" a="1"/>
  <c r="H115" i="6" s="1"/>
  <c r="H109" i="6" a="1"/>
  <c r="H109" i="6" s="1"/>
  <c r="H120" i="6" a="1"/>
  <c r="H120" i="6" s="1"/>
  <c r="H121" i="6" a="1"/>
  <c r="H121" i="6" s="1"/>
  <c r="H104" i="6" a="1"/>
  <c r="H104" i="6" s="1"/>
  <c r="H111" i="6" a="1"/>
  <c r="H111" i="6" s="1"/>
  <c r="H107" i="6" a="1"/>
  <c r="H107" i="6" s="1"/>
  <c r="H108" i="6" a="1"/>
  <c r="H108" i="6" s="1"/>
  <c r="H99" i="6" a="1"/>
  <c r="H99" i="6" s="1"/>
  <c r="H118" i="6" a="1"/>
  <c r="H118" i="6" s="1"/>
  <c r="H98" i="6" a="1"/>
  <c r="H98" i="6" s="1"/>
  <c r="H117" i="6" a="1"/>
  <c r="H117" i="6" s="1"/>
  <c r="H113" i="6" a="1"/>
  <c r="H113" i="6" s="1"/>
  <c r="D120" i="6" a="1"/>
  <c r="D120" i="6" s="1"/>
  <c r="D112" i="6" a="1"/>
  <c r="D112" i="6" s="1"/>
  <c r="D104" i="6" a="1"/>
  <c r="D104" i="6" s="1"/>
  <c r="D96" i="6" a="1"/>
  <c r="D96" i="6" s="1"/>
  <c r="D88" i="6" a="1"/>
  <c r="D88" i="6" s="1"/>
  <c r="D80" i="6" a="1"/>
  <c r="D80" i="6" s="1"/>
  <c r="D72" i="6" a="1"/>
  <c r="D72" i="6" s="1"/>
  <c r="D118" i="6" a="1"/>
  <c r="D118" i="6" s="1"/>
  <c r="D110" i="6" a="1"/>
  <c r="D110" i="6" s="1"/>
  <c r="D102" i="6" a="1"/>
  <c r="D102" i="6" s="1"/>
  <c r="D94" i="6" a="1"/>
  <c r="D94" i="6" s="1"/>
  <c r="D86" i="6" a="1"/>
  <c r="D86" i="6" s="1"/>
  <c r="D78" i="6" a="1"/>
  <c r="D78" i="6" s="1"/>
  <c r="D70" i="6" a="1"/>
  <c r="D70" i="6" s="1"/>
  <c r="D117" i="6" a="1"/>
  <c r="D117" i="6" s="1"/>
  <c r="D119" i="6" a="1"/>
  <c r="D119" i="6" s="1"/>
  <c r="D107" i="6" a="1"/>
  <c r="D107" i="6" s="1"/>
  <c r="D97" i="6" a="1"/>
  <c r="D97" i="6" s="1"/>
  <c r="D85" i="6" a="1"/>
  <c r="D85" i="6" s="1"/>
  <c r="D75" i="6" a="1"/>
  <c r="D75" i="6" s="1"/>
  <c r="D65" i="6" a="1"/>
  <c r="D65" i="6" s="1"/>
  <c r="D71" i="6" a="1"/>
  <c r="D71" i="6" s="1"/>
  <c r="D113" i="6" a="1"/>
  <c r="D113" i="6" s="1"/>
  <c r="D89" i="6" a="1"/>
  <c r="D89" i="6" s="1"/>
  <c r="D98" i="6" a="1"/>
  <c r="D98" i="6" s="1"/>
  <c r="D116" i="6" a="1"/>
  <c r="D116" i="6" s="1"/>
  <c r="D106" i="6" a="1"/>
  <c r="D106" i="6" s="1"/>
  <c r="D95" i="6" a="1"/>
  <c r="D95" i="6" s="1"/>
  <c r="D84" i="6" a="1"/>
  <c r="D84" i="6" s="1"/>
  <c r="D74" i="6" a="1"/>
  <c r="D74" i="6" s="1"/>
  <c r="D114" i="6" a="1"/>
  <c r="D114" i="6" s="1"/>
  <c r="D92" i="6" a="1"/>
  <c r="D92" i="6" s="1"/>
  <c r="D91" i="6" a="1"/>
  <c r="D91" i="6" s="1"/>
  <c r="D69" i="6" a="1"/>
  <c r="D69" i="6" s="1"/>
  <c r="D99" i="6" a="1"/>
  <c r="D99" i="6" s="1"/>
  <c r="D67" i="6" a="1"/>
  <c r="D67" i="6" s="1"/>
  <c r="D121" i="6" a="1"/>
  <c r="D121" i="6" s="1"/>
  <c r="D66" i="6" a="1"/>
  <c r="D66" i="6" s="1"/>
  <c r="D115" i="6" a="1"/>
  <c r="D115" i="6" s="1"/>
  <c r="D105" i="6" a="1"/>
  <c r="D105" i="6" s="1"/>
  <c r="D93" i="6" a="1"/>
  <c r="D93" i="6" s="1"/>
  <c r="D83" i="6" a="1"/>
  <c r="D83" i="6" s="1"/>
  <c r="D73" i="6" a="1"/>
  <c r="D73" i="6" s="1"/>
  <c r="D103" i="6" a="1"/>
  <c r="D103" i="6" s="1"/>
  <c r="D82" i="6" a="1"/>
  <c r="D82" i="6" s="1"/>
  <c r="D101" i="6" a="1"/>
  <c r="D101" i="6" s="1"/>
  <c r="D81" i="6" a="1"/>
  <c r="D81" i="6" s="1"/>
  <c r="D77" i="6" a="1"/>
  <c r="D77" i="6" s="1"/>
  <c r="D108" i="6" a="1"/>
  <c r="D108" i="6" s="1"/>
  <c r="D87" i="6" a="1"/>
  <c r="D87" i="6" s="1"/>
  <c r="D111" i="6" a="1"/>
  <c r="D111" i="6" s="1"/>
  <c r="D100" i="6" a="1"/>
  <c r="D100" i="6" s="1"/>
  <c r="D90" i="6" a="1"/>
  <c r="D90" i="6" s="1"/>
  <c r="D79" i="6" a="1"/>
  <c r="D79" i="6" s="1"/>
  <c r="D68" i="6" a="1"/>
  <c r="D68" i="6" s="1"/>
  <c r="D109" i="6" a="1"/>
  <c r="D109" i="6" s="1"/>
  <c r="D76" i="6" a="1"/>
  <c r="D76" i="6" s="1"/>
  <c r="L68" i="6" a="1"/>
  <c r="L68" i="6" s="1"/>
  <c r="L84" i="6" a="1"/>
  <c r="L84" i="6" s="1"/>
  <c r="L87" i="6" a="1"/>
  <c r="L87" i="6" s="1"/>
  <c r="L92" i="6" a="1"/>
  <c r="L92" i="6" s="1"/>
  <c r="L93" i="6" a="1"/>
  <c r="L93" i="6" s="1"/>
  <c r="L71" i="6" a="1"/>
  <c r="L71" i="6" s="1"/>
  <c r="L80" i="6" a="1"/>
  <c r="L80" i="6" s="1"/>
  <c r="L94" i="6" a="1"/>
  <c r="L94" i="6" s="1"/>
  <c r="L66" i="6" a="1"/>
  <c r="L66" i="6" s="1"/>
  <c r="L76" i="6" a="1"/>
  <c r="L76" i="6" s="1"/>
  <c r="L78" i="6" a="1"/>
  <c r="L78" i="6" s="1"/>
  <c r="L82" i="6" a="1"/>
  <c r="L82" i="6" s="1"/>
  <c r="L96" i="6" a="1"/>
  <c r="L96" i="6" s="1"/>
  <c r="L89" i="6" a="1"/>
  <c r="L89" i="6" s="1"/>
  <c r="L90" i="6" a="1"/>
  <c r="L90" i="6" s="1"/>
  <c r="L91" i="6" a="1"/>
  <c r="L91" i="6" s="1"/>
  <c r="L69" i="6" a="1"/>
  <c r="L69" i="6" s="1"/>
  <c r="L83" i="6" a="1"/>
  <c r="L83" i="6" s="1"/>
  <c r="L104" i="6" a="1"/>
  <c r="L104" i="6" s="1"/>
  <c r="L73" i="6" a="1"/>
  <c r="L73" i="6" s="1"/>
  <c r="L88" i="6" a="1"/>
  <c r="L88" i="6" s="1"/>
  <c r="L99" i="6" a="1"/>
  <c r="L99" i="6" s="1"/>
  <c r="L103" i="6" a="1"/>
  <c r="L103" i="6" s="1"/>
  <c r="L105" i="6" a="1"/>
  <c r="L105" i="6" s="1"/>
  <c r="L106" i="6" a="1"/>
  <c r="L106" i="6" s="1"/>
  <c r="L107" i="6" a="1"/>
  <c r="L107" i="6" s="1"/>
  <c r="L111" i="6" a="1"/>
  <c r="L111" i="6" s="1"/>
  <c r="L115" i="6" a="1"/>
  <c r="L115" i="6" s="1"/>
  <c r="L72" i="6" a="1"/>
  <c r="L72" i="6" s="1"/>
  <c r="L86" i="6" a="1"/>
  <c r="L86" i="6" s="1"/>
  <c r="L95" i="6" a="1"/>
  <c r="L95" i="6" s="1"/>
  <c r="L75" i="6" a="1"/>
  <c r="L75" i="6" s="1"/>
  <c r="L65" i="6" a="1"/>
  <c r="L65" i="6" s="1"/>
  <c r="L81" i="6" a="1"/>
  <c r="L81" i="6" s="1"/>
  <c r="L98" i="6" a="1"/>
  <c r="L98" i="6" s="1"/>
  <c r="L102" i="6" a="1"/>
  <c r="L102" i="6" s="1"/>
  <c r="L109" i="6" a="1"/>
  <c r="L109" i="6" s="1"/>
  <c r="L74" i="6" a="1"/>
  <c r="L74" i="6" s="1"/>
  <c r="L85" i="6" a="1"/>
  <c r="L85" i="6" s="1"/>
  <c r="L108" i="6" a="1"/>
  <c r="L108" i="6" s="1"/>
  <c r="L70" i="6" a="1"/>
  <c r="L70" i="6" s="1"/>
  <c r="L114" i="6" a="1"/>
  <c r="L114" i="6" s="1"/>
  <c r="L117" i="6" a="1"/>
  <c r="L117" i="6" s="1"/>
  <c r="L100" i="6" a="1"/>
  <c r="L100" i="6" s="1"/>
  <c r="L77" i="6" a="1"/>
  <c r="L77" i="6" s="1"/>
  <c r="L113" i="6" a="1"/>
  <c r="L113" i="6" s="1"/>
  <c r="L112" i="6" a="1"/>
  <c r="L112" i="6" s="1"/>
  <c r="L67" i="6" a="1"/>
  <c r="L67" i="6" s="1"/>
  <c r="L119" i="6" a="1"/>
  <c r="L119" i="6" s="1"/>
  <c r="L120" i="6" a="1"/>
  <c r="L120" i="6" s="1"/>
  <c r="L121" i="6" a="1"/>
  <c r="L121" i="6" s="1"/>
  <c r="L97" i="6" a="1"/>
  <c r="L97" i="6" s="1"/>
  <c r="L116" i="6" a="1"/>
  <c r="L116" i="6" s="1"/>
  <c r="L118" i="6" a="1"/>
  <c r="L118" i="6" s="1"/>
  <c r="L122" i="6" a="1"/>
  <c r="L122" i="6" s="1"/>
  <c r="L79" i="6" a="1"/>
  <c r="L79" i="6" s="1"/>
  <c r="L101" i="6" a="1"/>
  <c r="L101" i="6" s="1"/>
  <c r="L110" i="6" a="1"/>
  <c r="L110" i="6" s="1"/>
  <c r="T68" i="6" a="1"/>
  <c r="T68" i="6" s="1"/>
  <c r="T83" i="6" a="1"/>
  <c r="T83" i="6" s="1"/>
  <c r="T91" i="6" a="1"/>
  <c r="T91" i="6" s="1"/>
  <c r="T71" i="6" a="1"/>
  <c r="T71" i="6" s="1"/>
  <c r="T80" i="6" a="1"/>
  <c r="T80" i="6" s="1"/>
  <c r="T86" i="6" a="1"/>
  <c r="T86" i="6" s="1"/>
  <c r="T66" i="6" a="1"/>
  <c r="T66" i="6" s="1"/>
  <c r="T76" i="6" a="1"/>
  <c r="T76" i="6" s="1"/>
  <c r="T78" i="6" a="1"/>
  <c r="T78" i="6" s="1"/>
  <c r="T89" i="6" a="1"/>
  <c r="T89" i="6" s="1"/>
  <c r="T92" i="6" a="1"/>
  <c r="T92" i="6" s="1"/>
  <c r="T67" i="6" a="1"/>
  <c r="T67" i="6" s="1"/>
  <c r="T73" i="6" a="1"/>
  <c r="T73" i="6" s="1"/>
  <c r="T93" i="6" a="1"/>
  <c r="T93" i="6" s="1"/>
  <c r="T65" i="6" a="1"/>
  <c r="T65" i="6" s="1"/>
  <c r="T75" i="6" a="1"/>
  <c r="T75" i="6" s="1"/>
  <c r="T77" i="6" a="1"/>
  <c r="T77" i="6" s="1"/>
  <c r="T82" i="6" a="1"/>
  <c r="T82" i="6" s="1"/>
  <c r="T90" i="6" a="1"/>
  <c r="T90" i="6" s="1"/>
  <c r="T95" i="6" a="1"/>
  <c r="T95" i="6" s="1"/>
  <c r="T96" i="6" a="1"/>
  <c r="T96" i="6" s="1"/>
  <c r="T99" i="6" a="1"/>
  <c r="T99" i="6" s="1"/>
  <c r="T102" i="6" a="1"/>
  <c r="T102" i="6" s="1"/>
  <c r="T79" i="6" a="1"/>
  <c r="T79" i="6" s="1"/>
  <c r="T84" i="6" a="1"/>
  <c r="T84" i="6" s="1"/>
  <c r="T94" i="6" a="1"/>
  <c r="T94" i="6" s="1"/>
  <c r="T74" i="6" a="1"/>
  <c r="T74" i="6" s="1"/>
  <c r="T113" i="6" a="1"/>
  <c r="T113" i="6" s="1"/>
  <c r="T85" i="6" a="1"/>
  <c r="T85" i="6" s="1"/>
  <c r="T88" i="6" a="1"/>
  <c r="T88" i="6" s="1"/>
  <c r="T98" i="6" a="1"/>
  <c r="T98" i="6" s="1"/>
  <c r="T104" i="6" a="1"/>
  <c r="T104" i="6" s="1"/>
  <c r="T69" i="6" a="1"/>
  <c r="T69" i="6" s="1"/>
  <c r="T100" i="6" a="1"/>
  <c r="T100" i="6" s="1"/>
  <c r="T103" i="6" a="1"/>
  <c r="T103" i="6" s="1"/>
  <c r="T105" i="6" a="1"/>
  <c r="T105" i="6" s="1"/>
  <c r="T110" i="6" a="1"/>
  <c r="T110" i="6" s="1"/>
  <c r="T111" i="6" a="1"/>
  <c r="T111" i="6" s="1"/>
  <c r="T118" i="6" a="1"/>
  <c r="T118" i="6" s="1"/>
  <c r="T121" i="6" a="1"/>
  <c r="T121" i="6" s="1"/>
  <c r="T87" i="6" a="1"/>
  <c r="T87" i="6" s="1"/>
  <c r="T81" i="6" a="1"/>
  <c r="T81" i="6" s="1"/>
  <c r="T101" i="6" a="1"/>
  <c r="T101" i="6" s="1"/>
  <c r="T109" i="6" a="1"/>
  <c r="T109" i="6" s="1"/>
  <c r="T119" i="6" a="1"/>
  <c r="T119" i="6" s="1"/>
  <c r="T72" i="6" a="1"/>
  <c r="T72" i="6" s="1"/>
  <c r="T97" i="6" a="1"/>
  <c r="T97" i="6" s="1"/>
  <c r="T108" i="6" a="1"/>
  <c r="T108" i="6" s="1"/>
  <c r="T114" i="6" a="1"/>
  <c r="T114" i="6" s="1"/>
  <c r="T115" i="6" a="1"/>
  <c r="T115" i="6" s="1"/>
  <c r="T70" i="6" a="1"/>
  <c r="T70" i="6" s="1"/>
  <c r="T107" i="6" a="1"/>
  <c r="T107" i="6" s="1"/>
  <c r="T112" i="6" a="1"/>
  <c r="T112" i="6" s="1"/>
  <c r="T116" i="6" a="1"/>
  <c r="T116" i="6" s="1"/>
  <c r="T117" i="6" a="1"/>
  <c r="T117" i="6" s="1"/>
  <c r="T120" i="6" a="1"/>
  <c r="T120" i="6" s="1"/>
  <c r="T122" i="6" a="1"/>
  <c r="T122" i="6" s="1"/>
  <c r="T106" i="6" a="1"/>
  <c r="T106" i="6" s="1"/>
  <c r="E65" i="6" a="1"/>
  <c r="E65" i="6" s="1"/>
  <c r="E73" i="6" a="1"/>
  <c r="E73" i="6" s="1"/>
  <c r="E75" i="6" a="1"/>
  <c r="E75" i="6" s="1"/>
  <c r="E88" i="6" a="1"/>
  <c r="E88" i="6" s="1"/>
  <c r="E93" i="6" a="1"/>
  <c r="E93" i="6" s="1"/>
  <c r="E94" i="6" a="1"/>
  <c r="E94" i="6" s="1"/>
  <c r="E68" i="6" a="1"/>
  <c r="E68" i="6" s="1"/>
  <c r="E83" i="6" a="1"/>
  <c r="E83" i="6" s="1"/>
  <c r="E90" i="6" a="1"/>
  <c r="E90" i="6" s="1"/>
  <c r="E95" i="6" a="1"/>
  <c r="E95" i="6" s="1"/>
  <c r="E71" i="6" a="1"/>
  <c r="E71" i="6" s="1"/>
  <c r="E78" i="6" a="1"/>
  <c r="E78" i="6" s="1"/>
  <c r="E80" i="6" a="1"/>
  <c r="E80" i="6" s="1"/>
  <c r="E82" i="6" a="1"/>
  <c r="E82" i="6" s="1"/>
  <c r="E85" i="6" a="1"/>
  <c r="E85" i="6" s="1"/>
  <c r="E79" i="6" a="1"/>
  <c r="E79" i="6" s="1"/>
  <c r="E81" i="6" a="1"/>
  <c r="E81" i="6" s="1"/>
  <c r="E87" i="6" a="1"/>
  <c r="E87" i="6" s="1"/>
  <c r="E66" i="6" a="1"/>
  <c r="E66" i="6" s="1"/>
  <c r="E72" i="6" a="1"/>
  <c r="E72" i="6" s="1"/>
  <c r="E74" i="6" a="1"/>
  <c r="E74" i="6" s="1"/>
  <c r="E76" i="6" a="1"/>
  <c r="E76" i="6" s="1"/>
  <c r="E89" i="6" a="1"/>
  <c r="E89" i="6" s="1"/>
  <c r="E104" i="6" a="1"/>
  <c r="E104" i="6" s="1"/>
  <c r="E108" i="6" a="1"/>
  <c r="E108" i="6" s="1"/>
  <c r="E112" i="6" a="1"/>
  <c r="E112" i="6" s="1"/>
  <c r="E115" i="6" a="1"/>
  <c r="E115" i="6" s="1"/>
  <c r="E91" i="6" a="1"/>
  <c r="E91" i="6" s="1"/>
  <c r="E97" i="6" a="1"/>
  <c r="E97" i="6" s="1"/>
  <c r="E100" i="6" a="1"/>
  <c r="E100" i="6" s="1"/>
  <c r="E102" i="6" a="1"/>
  <c r="E102" i="6" s="1"/>
  <c r="E92" i="6" a="1"/>
  <c r="E92" i="6" s="1"/>
  <c r="E84" i="6" a="1"/>
  <c r="E84" i="6" s="1"/>
  <c r="E110" i="6" a="1"/>
  <c r="E110" i="6" s="1"/>
  <c r="E120" i="6" a="1"/>
  <c r="E120" i="6" s="1"/>
  <c r="E70" i="6" a="1"/>
  <c r="E70" i="6" s="1"/>
  <c r="E96" i="6" a="1"/>
  <c r="E96" i="6" s="1"/>
  <c r="E101" i="6" a="1"/>
  <c r="E101" i="6" s="1"/>
  <c r="E106" i="6" a="1"/>
  <c r="E106" i="6" s="1"/>
  <c r="E107" i="6" a="1"/>
  <c r="E107" i="6" s="1"/>
  <c r="E114" i="6" a="1"/>
  <c r="E114" i="6" s="1"/>
  <c r="E121" i="6" a="1"/>
  <c r="E121" i="6" s="1"/>
  <c r="E113" i="6" a="1"/>
  <c r="E113" i="6" s="1"/>
  <c r="E77" i="6" a="1"/>
  <c r="E77" i="6" s="1"/>
  <c r="E98" i="6" a="1"/>
  <c r="E98" i="6" s="1"/>
  <c r="E69" i="6" a="1"/>
  <c r="E69" i="6" s="1"/>
  <c r="E67" i="6" a="1"/>
  <c r="E67" i="6" s="1"/>
  <c r="E118" i="6" a="1"/>
  <c r="E118" i="6" s="1"/>
  <c r="E105" i="6" a="1"/>
  <c r="E105" i="6" s="1"/>
  <c r="E117" i="6" a="1"/>
  <c r="E117" i="6" s="1"/>
  <c r="E111" i="6" a="1"/>
  <c r="E111" i="6" s="1"/>
  <c r="E119" i="6" a="1"/>
  <c r="E119" i="6" s="1"/>
  <c r="E122" i="6" a="1"/>
  <c r="E122" i="6" s="1"/>
  <c r="E86" i="6" a="1"/>
  <c r="E86" i="6" s="1"/>
  <c r="E99" i="6" a="1"/>
  <c r="E99" i="6" s="1"/>
  <c r="E103" i="6" a="1"/>
  <c r="E103" i="6" s="1"/>
  <c r="E109" i="6" a="1"/>
  <c r="E109" i="6" s="1"/>
  <c r="E116" i="6" a="1"/>
  <c r="E116" i="6" s="1"/>
  <c r="M65" i="6" a="1"/>
  <c r="M65" i="6" s="1"/>
  <c r="M73" i="6" a="1"/>
  <c r="M73" i="6" s="1"/>
  <c r="M75" i="6" a="1"/>
  <c r="M75" i="6" s="1"/>
  <c r="M68" i="6" a="1"/>
  <c r="M68" i="6" s="1"/>
  <c r="M89" i="6" a="1"/>
  <c r="M89" i="6" s="1"/>
  <c r="M92" i="6" a="1"/>
  <c r="M92" i="6" s="1"/>
  <c r="M71" i="6" a="1"/>
  <c r="M71" i="6" s="1"/>
  <c r="M80" i="6" a="1"/>
  <c r="M80" i="6" s="1"/>
  <c r="M84" i="6" a="1"/>
  <c r="M84" i="6" s="1"/>
  <c r="M87" i="6" a="1"/>
  <c r="M87" i="6" s="1"/>
  <c r="M93" i="6" a="1"/>
  <c r="M93" i="6" s="1"/>
  <c r="M94" i="6" a="1"/>
  <c r="M94" i="6" s="1"/>
  <c r="M70" i="6" a="1"/>
  <c r="M70" i="6" s="1"/>
  <c r="M78" i="6" a="1"/>
  <c r="M78" i="6" s="1"/>
  <c r="M88" i="6" a="1"/>
  <c r="M88" i="6" s="1"/>
  <c r="M96" i="6" a="1"/>
  <c r="M96" i="6" s="1"/>
  <c r="M99" i="6" a="1"/>
  <c r="M99" i="6" s="1"/>
  <c r="M102" i="6" a="1"/>
  <c r="M102" i="6" s="1"/>
  <c r="M105" i="6" a="1"/>
  <c r="M105" i="6" s="1"/>
  <c r="M90" i="6" a="1"/>
  <c r="M90" i="6" s="1"/>
  <c r="M91" i="6" a="1"/>
  <c r="M91" i="6" s="1"/>
  <c r="M69" i="6" a="1"/>
  <c r="M69" i="6" s="1"/>
  <c r="M81" i="6" a="1"/>
  <c r="M81" i="6" s="1"/>
  <c r="M82" i="6" a="1"/>
  <c r="M82" i="6" s="1"/>
  <c r="M97" i="6" a="1"/>
  <c r="M97" i="6" s="1"/>
  <c r="M98" i="6" a="1"/>
  <c r="M98" i="6" s="1"/>
  <c r="M100" i="6" a="1"/>
  <c r="M100" i="6" s="1"/>
  <c r="M101" i="6" a="1"/>
  <c r="M101" i="6" s="1"/>
  <c r="M110" i="6" a="1"/>
  <c r="M110" i="6" s="1"/>
  <c r="M114" i="6" a="1"/>
  <c r="M114" i="6" s="1"/>
  <c r="M77" i="6" a="1"/>
  <c r="M77" i="6" s="1"/>
  <c r="M79" i="6" a="1"/>
  <c r="M79" i="6" s="1"/>
  <c r="M83" i="6" a="1"/>
  <c r="M83" i="6" s="1"/>
  <c r="M67" i="6" a="1"/>
  <c r="M67" i="6" s="1"/>
  <c r="M86" i="6" a="1"/>
  <c r="M86" i="6" s="1"/>
  <c r="M118" i="6" a="1"/>
  <c r="M118" i="6" s="1"/>
  <c r="M76" i="6" a="1"/>
  <c r="M76" i="6" s="1"/>
  <c r="M72" i="6" a="1"/>
  <c r="M72" i="6" s="1"/>
  <c r="M74" i="6" a="1"/>
  <c r="M74" i="6" s="1"/>
  <c r="M85" i="6" a="1"/>
  <c r="M85" i="6" s="1"/>
  <c r="M115" i="6" a="1"/>
  <c r="M115" i="6" s="1"/>
  <c r="M116" i="6" a="1"/>
  <c r="M116" i="6" s="1"/>
  <c r="M120" i="6" a="1"/>
  <c r="M120" i="6" s="1"/>
  <c r="M107" i="6" a="1"/>
  <c r="M107" i="6" s="1"/>
  <c r="M108" i="6" a="1"/>
  <c r="M108" i="6" s="1"/>
  <c r="M66" i="6" a="1"/>
  <c r="M66" i="6" s="1"/>
  <c r="M95" i="6" a="1"/>
  <c r="M95" i="6" s="1"/>
  <c r="M103" i="6" a="1"/>
  <c r="M103" i="6" s="1"/>
  <c r="M121" i="6" a="1"/>
  <c r="M121" i="6" s="1"/>
  <c r="M111" i="6" a="1"/>
  <c r="M111" i="6" s="1"/>
  <c r="M113" i="6" a="1"/>
  <c r="M113" i="6" s="1"/>
  <c r="M106" i="6" a="1"/>
  <c r="M106" i="6" s="1"/>
  <c r="M109" i="6" a="1"/>
  <c r="M109" i="6" s="1"/>
  <c r="M117" i="6" a="1"/>
  <c r="M117" i="6" s="1"/>
  <c r="M119" i="6" a="1"/>
  <c r="M119" i="6" s="1"/>
  <c r="M112" i="6" a="1"/>
  <c r="M112" i="6" s="1"/>
  <c r="M122" i="6" a="1"/>
  <c r="M122" i="6" s="1"/>
  <c r="M104" i="6" a="1"/>
  <c r="M104" i="6" s="1"/>
  <c r="U65" i="6" a="1"/>
  <c r="U65" i="6" s="1"/>
  <c r="U73" i="6" a="1"/>
  <c r="U73" i="6" s="1"/>
  <c r="U75" i="6" a="1"/>
  <c r="U75" i="6" s="1"/>
  <c r="U85" i="6" a="1"/>
  <c r="U85" i="6" s="1"/>
  <c r="U68" i="6" a="1"/>
  <c r="U68" i="6" s="1"/>
  <c r="U83" i="6" a="1"/>
  <c r="U83" i="6" s="1"/>
  <c r="U88" i="6" a="1"/>
  <c r="U88" i="6" s="1"/>
  <c r="U91" i="6" a="1"/>
  <c r="U91" i="6" s="1"/>
  <c r="U71" i="6" a="1"/>
  <c r="U71" i="6" s="1"/>
  <c r="U80" i="6" a="1"/>
  <c r="U80" i="6" s="1"/>
  <c r="U86" i="6" a="1"/>
  <c r="U86" i="6" s="1"/>
  <c r="U69" i="6" a="1"/>
  <c r="U69" i="6" s="1"/>
  <c r="U89" i="6" a="1"/>
  <c r="U89" i="6" s="1"/>
  <c r="U67" i="6" a="1"/>
  <c r="U67" i="6" s="1"/>
  <c r="U92" i="6" a="1"/>
  <c r="U92" i="6" s="1"/>
  <c r="U105" i="6" a="1"/>
  <c r="U105" i="6" s="1"/>
  <c r="U77" i="6" a="1"/>
  <c r="U77" i="6" s="1"/>
  <c r="U82" i="6" a="1"/>
  <c r="U82" i="6" s="1"/>
  <c r="U90" i="6" a="1"/>
  <c r="U90" i="6" s="1"/>
  <c r="U93" i="6" a="1"/>
  <c r="U93" i="6" s="1"/>
  <c r="U95" i="6" a="1"/>
  <c r="U95" i="6" s="1"/>
  <c r="U96" i="6" a="1"/>
  <c r="U96" i="6" s="1"/>
  <c r="U99" i="6" a="1"/>
  <c r="U99" i="6" s="1"/>
  <c r="U70" i="6" a="1"/>
  <c r="U70" i="6" s="1"/>
  <c r="U74" i="6" a="1"/>
  <c r="U74" i="6" s="1"/>
  <c r="U97" i="6" a="1"/>
  <c r="U97" i="6" s="1"/>
  <c r="U109" i="6" a="1"/>
  <c r="U109" i="6" s="1"/>
  <c r="U84" i="6" a="1"/>
  <c r="U84" i="6" s="1"/>
  <c r="U87" i="6" a="1"/>
  <c r="U87" i="6" s="1"/>
  <c r="U94" i="6" a="1"/>
  <c r="U94" i="6" s="1"/>
  <c r="U72" i="6" a="1"/>
  <c r="U72" i="6" s="1"/>
  <c r="U76" i="6" a="1"/>
  <c r="U76" i="6" s="1"/>
  <c r="U112" i="6" a="1"/>
  <c r="U112" i="6" s="1"/>
  <c r="U79" i="6" a="1"/>
  <c r="U79" i="6" s="1"/>
  <c r="U100" i="6" a="1"/>
  <c r="U100" i="6" s="1"/>
  <c r="U110" i="6" a="1"/>
  <c r="U110" i="6" s="1"/>
  <c r="U118" i="6" a="1"/>
  <c r="U118" i="6" s="1"/>
  <c r="U122" i="6" a="1"/>
  <c r="U122" i="6" s="1"/>
  <c r="U81" i="6" a="1"/>
  <c r="U81" i="6" s="1"/>
  <c r="U101" i="6" a="1"/>
  <c r="U101" i="6" s="1"/>
  <c r="U119" i="6" a="1"/>
  <c r="U119" i="6" s="1"/>
  <c r="U78" i="6" a="1"/>
  <c r="U78" i="6" s="1"/>
  <c r="U98" i="6" a="1"/>
  <c r="U98" i="6" s="1"/>
  <c r="U66" i="6" a="1"/>
  <c r="U66" i="6" s="1"/>
  <c r="U102" i="6" a="1"/>
  <c r="U102" i="6" s="1"/>
  <c r="U108" i="6" a="1"/>
  <c r="U108" i="6" s="1"/>
  <c r="U114" i="6" a="1"/>
  <c r="U114" i="6" s="1"/>
  <c r="U104" i="6" a="1"/>
  <c r="U104" i="6" s="1"/>
  <c r="U107" i="6" a="1"/>
  <c r="U107" i="6" s="1"/>
  <c r="U103" i="6" a="1"/>
  <c r="U103" i="6" s="1"/>
  <c r="U115" i="6" a="1"/>
  <c r="U115" i="6" s="1"/>
  <c r="U121" i="6" a="1"/>
  <c r="U121" i="6" s="1"/>
  <c r="U111" i="6" a="1"/>
  <c r="U111" i="6" s="1"/>
  <c r="U116" i="6" a="1"/>
  <c r="U116" i="6" s="1"/>
  <c r="U117" i="6" a="1"/>
  <c r="U117" i="6" s="1"/>
  <c r="U120" i="6" a="1"/>
  <c r="U120" i="6" s="1"/>
  <c r="U113" i="6" a="1"/>
  <c r="U113" i="6" s="1"/>
  <c r="U106" i="6" a="1"/>
  <c r="U106" i="6" s="1"/>
  <c r="O67" i="6" a="1"/>
  <c r="O67" i="6" s="1"/>
  <c r="O85" i="6" a="1"/>
  <c r="O85" i="6" s="1"/>
  <c r="O91" i="6" a="1"/>
  <c r="O91" i="6" s="1"/>
  <c r="O70" i="6" a="1"/>
  <c r="O70" i="6" s="1"/>
  <c r="O77" i="6" a="1"/>
  <c r="O77" i="6" s="1"/>
  <c r="O79" i="6" a="1"/>
  <c r="O79" i="6" s="1"/>
  <c r="O65" i="6" a="1"/>
  <c r="O65" i="6" s="1"/>
  <c r="O73" i="6" a="1"/>
  <c r="O73" i="6" s="1"/>
  <c r="O75" i="6" a="1"/>
  <c r="O75" i="6" s="1"/>
  <c r="O86" i="6" a="1"/>
  <c r="O86" i="6" s="1"/>
  <c r="O68" i="6" a="1"/>
  <c r="O68" i="6" s="1"/>
  <c r="O87" i="6" a="1"/>
  <c r="O87" i="6" s="1"/>
  <c r="O66" i="6" a="1"/>
  <c r="O66" i="6" s="1"/>
  <c r="O72" i="6" a="1"/>
  <c r="O72" i="6" s="1"/>
  <c r="O74" i="6" a="1"/>
  <c r="O74" i="6" s="1"/>
  <c r="O76" i="6" a="1"/>
  <c r="O76" i="6" s="1"/>
  <c r="O103" i="6" a="1"/>
  <c r="O103" i="6" s="1"/>
  <c r="O78" i="6" a="1"/>
  <c r="O78" i="6" s="1"/>
  <c r="O80" i="6" a="1"/>
  <c r="O80" i="6" s="1"/>
  <c r="O88" i="6" a="1"/>
  <c r="O88" i="6" s="1"/>
  <c r="O69" i="6" a="1"/>
  <c r="O69" i="6" s="1"/>
  <c r="O81" i="6" a="1"/>
  <c r="O81" i="6" s="1"/>
  <c r="O82" i="6" a="1"/>
  <c r="O82" i="6" s="1"/>
  <c r="O92" i="6" a="1"/>
  <c r="O92" i="6" s="1"/>
  <c r="O97" i="6" a="1"/>
  <c r="O97" i="6" s="1"/>
  <c r="O98" i="6" a="1"/>
  <c r="O98" i="6" s="1"/>
  <c r="O99" i="6" a="1"/>
  <c r="O99" i="6" s="1"/>
  <c r="O100" i="6" a="1"/>
  <c r="O100" i="6" s="1"/>
  <c r="O101" i="6" a="1"/>
  <c r="O101" i="6" s="1"/>
  <c r="O71" i="6" a="1"/>
  <c r="O71" i="6" s="1"/>
  <c r="O106" i="6" a="1"/>
  <c r="O106" i="6" s="1"/>
  <c r="O118" i="6" a="1"/>
  <c r="O118" i="6" s="1"/>
  <c r="O122" i="6" a="1"/>
  <c r="O122" i="6" s="1"/>
  <c r="O110" i="6" a="1"/>
  <c r="O110" i="6" s="1"/>
  <c r="O119" i="6" a="1"/>
  <c r="O119" i="6" s="1"/>
  <c r="O84" i="6" a="1"/>
  <c r="O84" i="6" s="1"/>
  <c r="O89" i="6" a="1"/>
  <c r="O89" i="6" s="1"/>
  <c r="O90" i="6" a="1"/>
  <c r="O90" i="6" s="1"/>
  <c r="O83" i="6" a="1"/>
  <c r="O83" i="6" s="1"/>
  <c r="O94" i="6" a="1"/>
  <c r="O94" i="6" s="1"/>
  <c r="O95" i="6" a="1"/>
  <c r="O95" i="6" s="1"/>
  <c r="O108" i="6" a="1"/>
  <c r="O108" i="6" s="1"/>
  <c r="O115" i="6" a="1"/>
  <c r="O115" i="6" s="1"/>
  <c r="O116" i="6" a="1"/>
  <c r="O116" i="6" s="1"/>
  <c r="O96" i="6" a="1"/>
  <c r="O96" i="6" s="1"/>
  <c r="O109" i="6" a="1"/>
  <c r="O109" i="6" s="1"/>
  <c r="O121" i="6" a="1"/>
  <c r="O121" i="6" s="1"/>
  <c r="O120" i="6" a="1"/>
  <c r="O120" i="6" s="1"/>
  <c r="O93" i="6" a="1"/>
  <c r="O93" i="6" s="1"/>
  <c r="O113" i="6" a="1"/>
  <c r="O113" i="6" s="1"/>
  <c r="O102" i="6" a="1"/>
  <c r="O102" i="6" s="1"/>
  <c r="O111" i="6" a="1"/>
  <c r="O111" i="6" s="1"/>
  <c r="O105" i="6" a="1"/>
  <c r="O105" i="6" s="1"/>
  <c r="O107" i="6" a="1"/>
  <c r="O107" i="6" s="1"/>
  <c r="O114" i="6" a="1"/>
  <c r="O114" i="6" s="1"/>
  <c r="O117" i="6" a="1"/>
  <c r="O117" i="6" s="1"/>
  <c r="O104" i="6" a="1"/>
  <c r="O104" i="6" s="1"/>
  <c r="O112" i="6" a="1"/>
  <c r="O112" i="6" s="1"/>
  <c r="F70" i="6" a="1"/>
  <c r="F70" i="6" s="1"/>
  <c r="F87" i="6" a="1"/>
  <c r="F87" i="6" s="1"/>
  <c r="F65" i="6" a="1"/>
  <c r="F65" i="6" s="1"/>
  <c r="F73" i="6" a="1"/>
  <c r="F73" i="6" s="1"/>
  <c r="F75" i="6" a="1"/>
  <c r="F75" i="6" s="1"/>
  <c r="F93" i="6" a="1"/>
  <c r="F93" i="6" s="1"/>
  <c r="F68" i="6" a="1"/>
  <c r="F68" i="6" s="1"/>
  <c r="F83" i="6" a="1"/>
  <c r="F83" i="6" s="1"/>
  <c r="F88" i="6" a="1"/>
  <c r="F88" i="6" s="1"/>
  <c r="F94" i="6" a="1"/>
  <c r="F94" i="6" s="1"/>
  <c r="F95" i="6" a="1"/>
  <c r="F95" i="6" s="1"/>
  <c r="F67" i="6" a="1"/>
  <c r="F67" i="6" s="1"/>
  <c r="F77" i="6" a="1"/>
  <c r="F77" i="6" s="1"/>
  <c r="F79" i="6" a="1"/>
  <c r="F79" i="6" s="1"/>
  <c r="F81" i="6" a="1"/>
  <c r="F81" i="6" s="1"/>
  <c r="F86" i="6" a="1"/>
  <c r="F86" i="6" s="1"/>
  <c r="F99" i="6" a="1"/>
  <c r="F99" i="6" s="1"/>
  <c r="F102" i="6" a="1"/>
  <c r="F102" i="6" s="1"/>
  <c r="F72" i="6" a="1"/>
  <c r="F72" i="6" s="1"/>
  <c r="F76" i="6" a="1"/>
  <c r="F76" i="6" s="1"/>
  <c r="F107" i="6" a="1"/>
  <c r="F107" i="6" s="1"/>
  <c r="F111" i="6" a="1"/>
  <c r="F111" i="6" s="1"/>
  <c r="F71" i="6" a="1"/>
  <c r="F71" i="6" s="1"/>
  <c r="F98" i="6" a="1"/>
  <c r="F98" i="6" s="1"/>
  <c r="F101" i="6" a="1"/>
  <c r="F101" i="6" s="1"/>
  <c r="F78" i="6" a="1"/>
  <c r="F78" i="6" s="1"/>
  <c r="F80" i="6" a="1"/>
  <c r="F80" i="6" s="1"/>
  <c r="F82" i="6" a="1"/>
  <c r="F82" i="6" s="1"/>
  <c r="F85" i="6" a="1"/>
  <c r="F85" i="6" s="1"/>
  <c r="F96" i="6" a="1"/>
  <c r="F96" i="6" s="1"/>
  <c r="F74" i="6" a="1"/>
  <c r="F74" i="6" s="1"/>
  <c r="F90" i="6" a="1"/>
  <c r="F90" i="6" s="1"/>
  <c r="F103" i="6" a="1"/>
  <c r="F103" i="6" s="1"/>
  <c r="F84" i="6" a="1"/>
  <c r="F84" i="6" s="1"/>
  <c r="F89" i="6" a="1"/>
  <c r="F89" i="6" s="1"/>
  <c r="F100" i="6" a="1"/>
  <c r="F100" i="6" s="1"/>
  <c r="F66" i="6" a="1"/>
  <c r="F66" i="6" s="1"/>
  <c r="F104" i="6" a="1"/>
  <c r="F104" i="6" s="1"/>
  <c r="F117" i="6" a="1"/>
  <c r="F117" i="6" s="1"/>
  <c r="F120" i="6" a="1"/>
  <c r="F120" i="6" s="1"/>
  <c r="F97" i="6" a="1"/>
  <c r="F97" i="6" s="1"/>
  <c r="F106" i="6" a="1"/>
  <c r="F106" i="6" s="1"/>
  <c r="F114" i="6" a="1"/>
  <c r="F114" i="6" s="1"/>
  <c r="F115" i="6" a="1"/>
  <c r="F115" i="6" s="1"/>
  <c r="F121" i="6" a="1"/>
  <c r="F121" i="6" s="1"/>
  <c r="F92" i="6" a="1"/>
  <c r="F92" i="6" s="1"/>
  <c r="F112" i="6" a="1"/>
  <c r="F112" i="6" s="1"/>
  <c r="F108" i="6" a="1"/>
  <c r="F108" i="6" s="1"/>
  <c r="F109" i="6" a="1"/>
  <c r="F109" i="6" s="1"/>
  <c r="F69" i="6" a="1"/>
  <c r="F69" i="6" s="1"/>
  <c r="F105" i="6" a="1"/>
  <c r="F105" i="6" s="1"/>
  <c r="F110" i="6" a="1"/>
  <c r="F110" i="6" s="1"/>
  <c r="F113" i="6" a="1"/>
  <c r="F113" i="6" s="1"/>
  <c r="F122" i="6" a="1"/>
  <c r="F122" i="6" s="1"/>
  <c r="F118" i="6" a="1"/>
  <c r="F118" i="6" s="1"/>
  <c r="F91" i="6" a="1"/>
  <c r="F91" i="6" s="1"/>
  <c r="F119" i="6" a="1"/>
  <c r="F119" i="6" s="1"/>
  <c r="F116" i="6" a="1"/>
  <c r="F116" i="6" s="1"/>
  <c r="N70" i="6" a="1"/>
  <c r="N70" i="6" s="1"/>
  <c r="N77" i="6" a="1"/>
  <c r="N77" i="6" s="1"/>
  <c r="N79" i="6" a="1"/>
  <c r="N79" i="6" s="1"/>
  <c r="N86" i="6" a="1"/>
  <c r="N86" i="6" s="1"/>
  <c r="N65" i="6" a="1"/>
  <c r="N65" i="6" s="1"/>
  <c r="N73" i="6" a="1"/>
  <c r="N73" i="6" s="1"/>
  <c r="N75" i="6" a="1"/>
  <c r="N75" i="6" s="1"/>
  <c r="N68" i="6" a="1"/>
  <c r="N68" i="6" s="1"/>
  <c r="N92" i="6" a="1"/>
  <c r="N92" i="6" s="1"/>
  <c r="N66" i="6" a="1"/>
  <c r="N66" i="6" s="1"/>
  <c r="N72" i="6" a="1"/>
  <c r="N72" i="6" s="1"/>
  <c r="N74" i="6" a="1"/>
  <c r="N74" i="6" s="1"/>
  <c r="N76" i="6" a="1"/>
  <c r="N76" i="6" s="1"/>
  <c r="N85" i="6" a="1"/>
  <c r="N85" i="6" s="1"/>
  <c r="N78" i="6" a="1"/>
  <c r="N78" i="6" s="1"/>
  <c r="N80" i="6" a="1"/>
  <c r="N80" i="6" s="1"/>
  <c r="N88" i="6" a="1"/>
  <c r="N88" i="6" s="1"/>
  <c r="N95" i="6" a="1"/>
  <c r="N95" i="6" s="1"/>
  <c r="N106" i="6" a="1"/>
  <c r="N106" i="6" s="1"/>
  <c r="N89" i="6" a="1"/>
  <c r="N89" i="6" s="1"/>
  <c r="N96" i="6" a="1"/>
  <c r="N96" i="6" s="1"/>
  <c r="N102" i="6" a="1"/>
  <c r="N102" i="6" s="1"/>
  <c r="N105" i="6" a="1"/>
  <c r="N105" i="6" s="1"/>
  <c r="N67" i="6" a="1"/>
  <c r="N67" i="6" s="1"/>
  <c r="N104" i="6" a="1"/>
  <c r="N104" i="6" s="1"/>
  <c r="N113" i="6" a="1"/>
  <c r="N113" i="6" s="1"/>
  <c r="N90" i="6" a="1"/>
  <c r="N90" i="6" s="1"/>
  <c r="N111" i="6" a="1"/>
  <c r="N111" i="6" s="1"/>
  <c r="N122" i="6" a="1"/>
  <c r="N122" i="6" s="1"/>
  <c r="N81" i="6" a="1"/>
  <c r="N81" i="6" s="1"/>
  <c r="N91" i="6" a="1"/>
  <c r="N91" i="6" s="1"/>
  <c r="N98" i="6" a="1"/>
  <c r="N98" i="6" s="1"/>
  <c r="N119" i="6" a="1"/>
  <c r="N119" i="6" s="1"/>
  <c r="N84" i="6" a="1"/>
  <c r="N84" i="6" s="1"/>
  <c r="N99" i="6" a="1"/>
  <c r="N99" i="6" s="1"/>
  <c r="N109" i="6" a="1"/>
  <c r="N109" i="6" s="1"/>
  <c r="N116" i="6" a="1"/>
  <c r="N116" i="6" s="1"/>
  <c r="N83" i="6" a="1"/>
  <c r="N83" i="6" s="1"/>
  <c r="N94" i="6" a="1"/>
  <c r="N94" i="6" s="1"/>
  <c r="N93" i="6" a="1"/>
  <c r="N93" i="6" s="1"/>
  <c r="N100" i="6" a="1"/>
  <c r="N100" i="6" s="1"/>
  <c r="N103" i="6" a="1"/>
  <c r="N103" i="6" s="1"/>
  <c r="N107" i="6" a="1"/>
  <c r="N107" i="6" s="1"/>
  <c r="N82" i="6" a="1"/>
  <c r="N82" i="6" s="1"/>
  <c r="N108" i="6" a="1"/>
  <c r="N108" i="6" s="1"/>
  <c r="N115" i="6" a="1"/>
  <c r="N115" i="6" s="1"/>
  <c r="N114" i="6" a="1"/>
  <c r="N114" i="6" s="1"/>
  <c r="N87" i="6" a="1"/>
  <c r="N87" i="6" s="1"/>
  <c r="N117" i="6" a="1"/>
  <c r="N117" i="6" s="1"/>
  <c r="N120" i="6" a="1"/>
  <c r="N120" i="6" s="1"/>
  <c r="N112" i="6" a="1"/>
  <c r="N112" i="6" s="1"/>
  <c r="N69" i="6" a="1"/>
  <c r="N69" i="6" s="1"/>
  <c r="N97" i="6" a="1"/>
  <c r="N97" i="6" s="1"/>
  <c r="N71" i="6" a="1"/>
  <c r="N71" i="6" s="1"/>
  <c r="N110" i="6" a="1"/>
  <c r="N110" i="6" s="1"/>
  <c r="N118" i="6" a="1"/>
  <c r="N118" i="6" s="1"/>
  <c r="N121" i="6" a="1"/>
  <c r="N121" i="6" s="1"/>
  <c r="N101" i="6" a="1"/>
  <c r="N101" i="6" s="1"/>
  <c r="V70" i="6" a="1"/>
  <c r="V70" i="6" s="1"/>
  <c r="V77" i="6" a="1"/>
  <c r="V77" i="6" s="1"/>
  <c r="V79" i="6" a="1"/>
  <c r="V79" i="6" s="1"/>
  <c r="V81" i="6" a="1"/>
  <c r="V81" i="6" s="1"/>
  <c r="V90" i="6" a="1"/>
  <c r="V90" i="6" s="1"/>
  <c r="V65" i="6" a="1"/>
  <c r="V65" i="6" s="1"/>
  <c r="V73" i="6" a="1"/>
  <c r="V73" i="6" s="1"/>
  <c r="V75" i="6" a="1"/>
  <c r="V75" i="6" s="1"/>
  <c r="V85" i="6" a="1"/>
  <c r="V85" i="6" s="1"/>
  <c r="V68" i="6" a="1"/>
  <c r="V68" i="6" s="1"/>
  <c r="V83" i="6" a="1"/>
  <c r="V83" i="6" s="1"/>
  <c r="V88" i="6" a="1"/>
  <c r="V88" i="6" s="1"/>
  <c r="V91" i="6" a="1"/>
  <c r="V91" i="6" s="1"/>
  <c r="V71" i="6" a="1"/>
  <c r="V71" i="6" s="1"/>
  <c r="V69" i="6" a="1"/>
  <c r="V69" i="6" s="1"/>
  <c r="V97" i="6" a="1"/>
  <c r="V97" i="6" s="1"/>
  <c r="V67" i="6" a="1"/>
  <c r="V67" i="6" s="1"/>
  <c r="V89" i="6" a="1"/>
  <c r="V89" i="6" s="1"/>
  <c r="V92" i="6" a="1"/>
  <c r="V92" i="6" s="1"/>
  <c r="V105" i="6" a="1"/>
  <c r="V105" i="6" s="1"/>
  <c r="V66" i="6" a="1"/>
  <c r="V66" i="6" s="1"/>
  <c r="V72" i="6" a="1"/>
  <c r="V72" i="6" s="1"/>
  <c r="V76" i="6" a="1"/>
  <c r="V76" i="6" s="1"/>
  <c r="V93" i="6" a="1"/>
  <c r="V93" i="6" s="1"/>
  <c r="V96" i="6" a="1"/>
  <c r="V96" i="6" s="1"/>
  <c r="V99" i="6" a="1"/>
  <c r="V99" i="6" s="1"/>
  <c r="V100" i="6" a="1"/>
  <c r="V100" i="6" s="1"/>
  <c r="V101" i="6" a="1"/>
  <c r="V101" i="6" s="1"/>
  <c r="V102" i="6" a="1"/>
  <c r="V102" i="6" s="1"/>
  <c r="V103" i="6" a="1"/>
  <c r="V103" i="6" s="1"/>
  <c r="V108" i="6" a="1"/>
  <c r="V108" i="6" s="1"/>
  <c r="V74" i="6" a="1"/>
  <c r="V74" i="6" s="1"/>
  <c r="V78" i="6" a="1"/>
  <c r="V78" i="6" s="1"/>
  <c r="V82" i="6" a="1"/>
  <c r="V82" i="6" s="1"/>
  <c r="V94" i="6" a="1"/>
  <c r="V94" i="6" s="1"/>
  <c r="V95" i="6" a="1"/>
  <c r="V95" i="6" s="1"/>
  <c r="V106" i="6" a="1"/>
  <c r="V106" i="6" s="1"/>
  <c r="V113" i="6" a="1"/>
  <c r="V113" i="6" s="1"/>
  <c r="V87" i="6" a="1"/>
  <c r="V87" i="6" s="1"/>
  <c r="V111" i="6" a="1"/>
  <c r="V111" i="6" s="1"/>
  <c r="V121" i="6" a="1"/>
  <c r="V121" i="6" s="1"/>
  <c r="V86" i="6" a="1"/>
  <c r="V86" i="6" s="1"/>
  <c r="V110" i="6" a="1"/>
  <c r="V110" i="6" s="1"/>
  <c r="V118" i="6" a="1"/>
  <c r="V118" i="6" s="1"/>
  <c r="V122" i="6" a="1"/>
  <c r="V122" i="6" s="1"/>
  <c r="V98" i="6" a="1"/>
  <c r="V98" i="6" s="1"/>
  <c r="V104" i="6" a="1"/>
  <c r="V104" i="6" s="1"/>
  <c r="V109" i="6" a="1"/>
  <c r="V109" i="6" s="1"/>
  <c r="V117" i="6" a="1"/>
  <c r="V117" i="6" s="1"/>
  <c r="V114" i="6" a="1"/>
  <c r="V114" i="6" s="1"/>
  <c r="V116" i="6" a="1"/>
  <c r="V116" i="6" s="1"/>
  <c r="V107" i="6" a="1"/>
  <c r="V107" i="6" s="1"/>
  <c r="V112" i="6" a="1"/>
  <c r="V112" i="6" s="1"/>
  <c r="V119" i="6" a="1"/>
  <c r="V119" i="6" s="1"/>
  <c r="V120" i="6" a="1"/>
  <c r="V120" i="6" s="1"/>
  <c r="V84" i="6" a="1"/>
  <c r="V84" i="6" s="1"/>
  <c r="V115" i="6" a="1"/>
  <c r="V115" i="6" s="1"/>
  <c r="V80" i="6" a="1"/>
  <c r="V80" i="6" s="1"/>
  <c r="D122" i="6" a="1"/>
  <c r="D122" i="6" s="1"/>
  <c r="F291" i="6" a="1"/>
  <c r="F291" i="6" s="1"/>
  <c r="N291" i="6" a="1"/>
  <c r="N291" i="6" s="1"/>
  <c r="V291" i="6" a="1"/>
  <c r="V291" i="6" s="1"/>
  <c r="E291" i="6" a="1"/>
  <c r="E291" i="6" s="1"/>
  <c r="G291" i="6" a="1"/>
  <c r="G291" i="6" s="1"/>
  <c r="O291" i="6" a="1"/>
  <c r="O291" i="6" s="1"/>
  <c r="W291" i="6" a="1"/>
  <c r="W291" i="6" s="1"/>
  <c r="M291" i="6" a="1"/>
  <c r="M291" i="6" s="1"/>
  <c r="H291" i="6" a="1"/>
  <c r="H291" i="6" s="1"/>
  <c r="P291" i="6" a="1"/>
  <c r="P291" i="6" s="1"/>
  <c r="I291" i="6" a="1"/>
  <c r="I291" i="6" s="1"/>
  <c r="Q291" i="6" a="1"/>
  <c r="Q291" i="6" s="1"/>
  <c r="J291" i="6" a="1"/>
  <c r="J291" i="6" s="1"/>
  <c r="R291" i="6" a="1"/>
  <c r="R291" i="6" s="1"/>
  <c r="U291" i="6" a="1"/>
  <c r="U291" i="6" s="1"/>
  <c r="K291" i="6" a="1"/>
  <c r="K291" i="6" s="1"/>
  <c r="S291" i="6" a="1"/>
  <c r="S291" i="6" s="1"/>
  <c r="D291" i="6" a="1"/>
  <c r="D291" i="6" s="1"/>
  <c r="L291" i="6" a="1"/>
  <c r="L291" i="6" s="1"/>
  <c r="T291" i="6" a="1"/>
  <c r="T291" i="6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E5" i="1"/>
  <c r="D5" i="1"/>
  <c r="F5" i="1" s="1"/>
  <c r="H25" i="1" l="1"/>
  <c r="I25" i="1"/>
  <c r="J25" i="1"/>
  <c r="K25" i="1"/>
  <c r="L25" i="1"/>
  <c r="M25" i="1"/>
  <c r="N25" i="1"/>
  <c r="O25" i="1"/>
  <c r="P25" i="1"/>
  <c r="H31" i="1"/>
  <c r="I31" i="1"/>
  <c r="J31" i="1"/>
  <c r="K31" i="1"/>
  <c r="L31" i="1"/>
  <c r="M31" i="1"/>
  <c r="N31" i="1"/>
  <c r="O31" i="1"/>
  <c r="P31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6" i="1"/>
  <c r="P27" i="1"/>
  <c r="P28" i="1"/>
  <c r="P29" i="1"/>
  <c r="P30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H28" i="1"/>
  <c r="I28" i="1"/>
  <c r="J28" i="1"/>
  <c r="K28" i="1"/>
  <c r="L28" i="1"/>
  <c r="M28" i="1"/>
  <c r="N28" i="1"/>
  <c r="O28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2" i="1"/>
  <c r="I32" i="1"/>
  <c r="J32" i="1"/>
  <c r="K32" i="1"/>
  <c r="L32" i="1"/>
  <c r="M32" i="1"/>
  <c r="N32" i="1"/>
  <c r="O32" i="1"/>
  <c r="H33" i="1"/>
  <c r="I33" i="1"/>
  <c r="J33" i="1"/>
  <c r="K33" i="1"/>
  <c r="L33" i="1"/>
  <c r="M33" i="1"/>
  <c r="N33" i="1"/>
  <c r="O33" i="1"/>
  <c r="H34" i="1"/>
  <c r="I34" i="1"/>
  <c r="J34" i="1"/>
  <c r="K34" i="1"/>
  <c r="L34" i="1"/>
  <c r="M34" i="1"/>
  <c r="N34" i="1"/>
  <c r="O34" i="1"/>
  <c r="H35" i="1"/>
  <c r="I35" i="1"/>
  <c r="J35" i="1"/>
  <c r="K35" i="1"/>
  <c r="L35" i="1"/>
  <c r="M35" i="1"/>
  <c r="N35" i="1"/>
  <c r="O35" i="1"/>
  <c r="H36" i="1"/>
  <c r="I36" i="1"/>
  <c r="J36" i="1"/>
  <c r="K36" i="1"/>
  <c r="L36" i="1"/>
  <c r="M36" i="1"/>
  <c r="N36" i="1"/>
  <c r="O36" i="1"/>
  <c r="H37" i="1"/>
  <c r="I37" i="1"/>
  <c r="J37" i="1"/>
  <c r="K37" i="1"/>
  <c r="L37" i="1"/>
  <c r="M37" i="1"/>
  <c r="N37" i="1"/>
  <c r="O37" i="1"/>
  <c r="H38" i="1"/>
  <c r="I38" i="1"/>
  <c r="J38" i="1"/>
  <c r="K38" i="1"/>
  <c r="L38" i="1"/>
  <c r="M38" i="1"/>
  <c r="N38" i="1"/>
  <c r="O38" i="1"/>
  <c r="H39" i="1"/>
  <c r="I39" i="1"/>
  <c r="J39" i="1"/>
  <c r="K39" i="1"/>
  <c r="L39" i="1"/>
  <c r="M39" i="1"/>
  <c r="N39" i="1"/>
  <c r="O39" i="1"/>
  <c r="H40" i="1"/>
  <c r="I40" i="1"/>
  <c r="J40" i="1"/>
  <c r="K40" i="1"/>
  <c r="L40" i="1"/>
  <c r="M40" i="1"/>
  <c r="N40" i="1"/>
  <c r="O40" i="1"/>
  <c r="H41" i="1"/>
  <c r="I41" i="1"/>
  <c r="J41" i="1"/>
  <c r="K41" i="1"/>
  <c r="L41" i="1"/>
  <c r="M41" i="1"/>
  <c r="N41" i="1"/>
  <c r="O41" i="1"/>
  <c r="H42" i="1"/>
  <c r="I42" i="1"/>
  <c r="J42" i="1"/>
  <c r="K42" i="1"/>
  <c r="L42" i="1"/>
  <c r="M42" i="1"/>
  <c r="N42" i="1"/>
  <c r="O42" i="1"/>
  <c r="H43" i="1"/>
  <c r="I43" i="1"/>
  <c r="J43" i="1"/>
  <c r="K43" i="1"/>
  <c r="L43" i="1"/>
  <c r="M43" i="1"/>
  <c r="N43" i="1"/>
  <c r="O43" i="1"/>
  <c r="H44" i="1"/>
  <c r="I44" i="1"/>
  <c r="J44" i="1"/>
  <c r="K44" i="1"/>
  <c r="L44" i="1"/>
  <c r="M44" i="1"/>
  <c r="N44" i="1"/>
  <c r="O44" i="1"/>
  <c r="H45" i="1"/>
  <c r="I45" i="1"/>
  <c r="J45" i="1"/>
  <c r="K45" i="1"/>
  <c r="L45" i="1"/>
  <c r="M45" i="1"/>
  <c r="N45" i="1"/>
  <c r="O45" i="1"/>
  <c r="H46" i="1"/>
  <c r="I46" i="1"/>
  <c r="J46" i="1"/>
  <c r="K46" i="1"/>
  <c r="L46" i="1"/>
  <c r="M46" i="1"/>
  <c r="N46" i="1"/>
  <c r="O46" i="1"/>
  <c r="H47" i="1"/>
  <c r="I47" i="1"/>
  <c r="J47" i="1"/>
  <c r="K47" i="1"/>
  <c r="L47" i="1"/>
  <c r="M47" i="1"/>
  <c r="N47" i="1"/>
  <c r="O47" i="1"/>
  <c r="H48" i="1"/>
  <c r="I48" i="1"/>
  <c r="J48" i="1"/>
  <c r="K48" i="1"/>
  <c r="L48" i="1"/>
  <c r="M48" i="1"/>
  <c r="N48" i="1"/>
  <c r="O48" i="1"/>
  <c r="H49" i="1"/>
  <c r="I49" i="1"/>
  <c r="J49" i="1"/>
  <c r="K49" i="1"/>
  <c r="L49" i="1"/>
  <c r="M49" i="1"/>
  <c r="N49" i="1"/>
  <c r="O49" i="1"/>
  <c r="H50" i="1"/>
  <c r="I50" i="1"/>
  <c r="J50" i="1"/>
  <c r="K50" i="1"/>
  <c r="L50" i="1"/>
  <c r="M50" i="1"/>
  <c r="N50" i="1"/>
  <c r="O50" i="1"/>
  <c r="H51" i="1"/>
  <c r="I51" i="1"/>
  <c r="J51" i="1"/>
  <c r="K51" i="1"/>
  <c r="L51" i="1"/>
  <c r="M51" i="1"/>
  <c r="N51" i="1"/>
  <c r="O51" i="1"/>
  <c r="H52" i="1"/>
  <c r="I52" i="1"/>
  <c r="J52" i="1"/>
  <c r="K52" i="1"/>
  <c r="L52" i="1"/>
  <c r="M52" i="1"/>
  <c r="N52" i="1"/>
  <c r="O52" i="1"/>
  <c r="H53" i="1"/>
  <c r="I53" i="1"/>
  <c r="J53" i="1"/>
  <c r="K53" i="1"/>
  <c r="L53" i="1"/>
  <c r="M53" i="1"/>
  <c r="N53" i="1"/>
  <c r="O53" i="1"/>
  <c r="H54" i="1"/>
  <c r="I54" i="1"/>
  <c r="J54" i="1"/>
  <c r="K54" i="1"/>
  <c r="L54" i="1"/>
  <c r="M54" i="1"/>
  <c r="N54" i="1"/>
  <c r="O54" i="1"/>
  <c r="H55" i="1"/>
  <c r="I55" i="1"/>
  <c r="J55" i="1"/>
  <c r="K55" i="1"/>
  <c r="L55" i="1"/>
  <c r="M55" i="1"/>
  <c r="N55" i="1"/>
  <c r="O55" i="1"/>
  <c r="H56" i="1"/>
  <c r="I56" i="1"/>
  <c r="J56" i="1"/>
  <c r="K56" i="1"/>
  <c r="L56" i="1"/>
  <c r="M56" i="1"/>
  <c r="N56" i="1"/>
  <c r="O56" i="1"/>
  <c r="H57" i="1"/>
  <c r="I57" i="1"/>
  <c r="J57" i="1"/>
  <c r="K57" i="1"/>
  <c r="L57" i="1"/>
  <c r="M57" i="1"/>
  <c r="N57" i="1"/>
  <c r="O57" i="1"/>
  <c r="H58" i="1"/>
  <c r="I58" i="1"/>
  <c r="J58" i="1"/>
  <c r="K58" i="1"/>
  <c r="L58" i="1"/>
  <c r="M58" i="1"/>
  <c r="N58" i="1"/>
  <c r="O58" i="1"/>
  <c r="H59" i="1"/>
  <c r="I59" i="1"/>
  <c r="J59" i="1"/>
  <c r="K59" i="1"/>
  <c r="L59" i="1"/>
  <c r="M59" i="1"/>
  <c r="N59" i="1"/>
  <c r="O59" i="1"/>
  <c r="H60" i="1"/>
  <c r="I60" i="1"/>
  <c r="J60" i="1"/>
  <c r="K60" i="1"/>
  <c r="L60" i="1"/>
  <c r="M60" i="1"/>
  <c r="N60" i="1"/>
  <c r="O60" i="1"/>
  <c r="H61" i="1"/>
  <c r="I61" i="1"/>
  <c r="J61" i="1"/>
  <c r="K61" i="1"/>
  <c r="L61" i="1"/>
  <c r="M61" i="1"/>
  <c r="N61" i="1"/>
  <c r="O61" i="1"/>
  <c r="H62" i="1"/>
  <c r="I62" i="1"/>
  <c r="J62" i="1"/>
  <c r="K62" i="1"/>
  <c r="L62" i="1"/>
  <c r="M62" i="1"/>
  <c r="N62" i="1"/>
  <c r="O62" i="1"/>
  <c r="H63" i="1"/>
  <c r="I63" i="1"/>
  <c r="J63" i="1"/>
  <c r="K63" i="1"/>
  <c r="L63" i="1"/>
  <c r="M63" i="1"/>
  <c r="N63" i="1"/>
  <c r="O63" i="1"/>
  <c r="H64" i="1"/>
  <c r="I64" i="1"/>
  <c r="J64" i="1"/>
  <c r="K64" i="1"/>
  <c r="L64" i="1"/>
  <c r="M64" i="1"/>
  <c r="N64" i="1"/>
  <c r="O64" i="1"/>
  <c r="H65" i="1"/>
  <c r="I65" i="1"/>
  <c r="J65" i="1"/>
  <c r="K65" i="1"/>
  <c r="L65" i="1"/>
  <c r="M65" i="1"/>
  <c r="N65" i="1"/>
  <c r="O65" i="1"/>
  <c r="H66" i="1"/>
  <c r="I66" i="1"/>
  <c r="J66" i="1"/>
  <c r="K66" i="1"/>
  <c r="L66" i="1"/>
  <c r="M66" i="1"/>
  <c r="N66" i="1"/>
  <c r="O66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H69" i="1"/>
  <c r="I69" i="1"/>
  <c r="J69" i="1"/>
  <c r="K69" i="1"/>
  <c r="L69" i="1"/>
  <c r="M69" i="1"/>
  <c r="N69" i="1"/>
  <c r="O69" i="1"/>
  <c r="H70" i="1"/>
  <c r="I70" i="1"/>
  <c r="J70" i="1"/>
  <c r="K70" i="1"/>
  <c r="L70" i="1"/>
  <c r="M70" i="1"/>
  <c r="N70" i="1"/>
  <c r="O70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H73" i="1"/>
  <c r="I73" i="1"/>
  <c r="J73" i="1"/>
  <c r="K73" i="1"/>
  <c r="L73" i="1"/>
  <c r="M73" i="1"/>
  <c r="N73" i="1"/>
  <c r="O73" i="1"/>
  <c r="H74" i="1"/>
  <c r="I74" i="1"/>
  <c r="J74" i="1"/>
  <c r="K74" i="1"/>
  <c r="L74" i="1"/>
  <c r="M74" i="1"/>
  <c r="N74" i="1"/>
  <c r="O74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H77" i="1"/>
  <c r="I77" i="1"/>
  <c r="J77" i="1"/>
  <c r="K77" i="1"/>
  <c r="L77" i="1"/>
  <c r="M77" i="1"/>
  <c r="N77" i="1"/>
  <c r="O77" i="1"/>
  <c r="H78" i="1"/>
  <c r="I78" i="1"/>
  <c r="J78" i="1"/>
  <c r="K78" i="1"/>
  <c r="L78" i="1"/>
  <c r="M78" i="1"/>
  <c r="N78" i="1"/>
  <c r="O78" i="1"/>
  <c r="H79" i="1"/>
  <c r="I79" i="1"/>
  <c r="J79" i="1"/>
  <c r="K79" i="1"/>
  <c r="L79" i="1"/>
  <c r="M79" i="1"/>
  <c r="N79" i="1"/>
  <c r="O79" i="1"/>
  <c r="H80" i="1"/>
  <c r="I80" i="1"/>
  <c r="J80" i="1"/>
  <c r="K80" i="1"/>
  <c r="L80" i="1"/>
  <c r="M80" i="1"/>
  <c r="N80" i="1"/>
  <c r="O80" i="1"/>
  <c r="H81" i="1"/>
  <c r="I81" i="1"/>
  <c r="J81" i="1"/>
  <c r="K81" i="1"/>
  <c r="L81" i="1"/>
  <c r="M81" i="1"/>
  <c r="N81" i="1"/>
  <c r="O81" i="1"/>
  <c r="H82" i="1"/>
  <c r="I82" i="1"/>
  <c r="J82" i="1"/>
  <c r="K82" i="1"/>
  <c r="L82" i="1"/>
  <c r="M82" i="1"/>
  <c r="N82" i="1"/>
  <c r="O82" i="1"/>
  <c r="H83" i="1"/>
  <c r="I83" i="1"/>
  <c r="J83" i="1"/>
  <c r="K83" i="1"/>
  <c r="L83" i="1"/>
  <c r="M83" i="1"/>
  <c r="N83" i="1"/>
  <c r="O83" i="1"/>
  <c r="H84" i="1"/>
  <c r="I84" i="1"/>
  <c r="J84" i="1"/>
  <c r="K84" i="1"/>
  <c r="L84" i="1"/>
  <c r="M84" i="1"/>
  <c r="N84" i="1"/>
  <c r="O84" i="1"/>
  <c r="H85" i="1"/>
  <c r="I85" i="1"/>
  <c r="J85" i="1"/>
  <c r="K85" i="1"/>
  <c r="L85" i="1"/>
  <c r="M85" i="1"/>
  <c r="N85" i="1"/>
  <c r="O85" i="1"/>
  <c r="H86" i="1"/>
  <c r="I86" i="1"/>
  <c r="J86" i="1"/>
  <c r="K86" i="1"/>
  <c r="L86" i="1"/>
  <c r="M86" i="1"/>
  <c r="N86" i="1"/>
  <c r="O86" i="1"/>
  <c r="H87" i="1"/>
  <c r="I87" i="1"/>
  <c r="J87" i="1"/>
  <c r="K87" i="1"/>
  <c r="L87" i="1"/>
  <c r="M87" i="1"/>
  <c r="N87" i="1"/>
  <c r="O87" i="1"/>
  <c r="H88" i="1"/>
  <c r="I88" i="1"/>
  <c r="J88" i="1"/>
  <c r="K88" i="1"/>
  <c r="L88" i="1"/>
  <c r="M88" i="1"/>
  <c r="N88" i="1"/>
  <c r="O88" i="1"/>
  <c r="H89" i="1"/>
  <c r="I89" i="1"/>
  <c r="J89" i="1"/>
  <c r="K89" i="1"/>
  <c r="L89" i="1"/>
  <c r="M89" i="1"/>
  <c r="N89" i="1"/>
  <c r="O89" i="1"/>
  <c r="H90" i="1"/>
  <c r="I90" i="1"/>
  <c r="J90" i="1"/>
  <c r="K90" i="1"/>
  <c r="L90" i="1"/>
  <c r="M90" i="1"/>
  <c r="N90" i="1"/>
  <c r="O90" i="1"/>
  <c r="H91" i="1"/>
  <c r="I91" i="1"/>
  <c r="J91" i="1"/>
  <c r="K91" i="1"/>
  <c r="L91" i="1"/>
  <c r="M91" i="1"/>
  <c r="N91" i="1"/>
  <c r="O91" i="1"/>
  <c r="H92" i="1"/>
  <c r="I92" i="1"/>
  <c r="J92" i="1"/>
  <c r="K92" i="1"/>
  <c r="L92" i="1"/>
  <c r="M92" i="1"/>
  <c r="N92" i="1"/>
  <c r="O92" i="1"/>
  <c r="H93" i="1"/>
  <c r="I93" i="1"/>
  <c r="J93" i="1"/>
  <c r="K93" i="1"/>
  <c r="L93" i="1"/>
  <c r="M93" i="1"/>
  <c r="N93" i="1"/>
  <c r="O93" i="1"/>
  <c r="H94" i="1"/>
  <c r="I94" i="1"/>
  <c r="J94" i="1"/>
  <c r="K94" i="1"/>
  <c r="L94" i="1"/>
  <c r="M94" i="1"/>
  <c r="N94" i="1"/>
  <c r="O94" i="1"/>
  <c r="H95" i="1"/>
  <c r="I95" i="1"/>
  <c r="J95" i="1"/>
  <c r="K95" i="1"/>
  <c r="L95" i="1"/>
  <c r="M95" i="1"/>
  <c r="N95" i="1"/>
  <c r="O95" i="1"/>
  <c r="H96" i="1"/>
  <c r="I96" i="1"/>
  <c r="J96" i="1"/>
  <c r="K96" i="1"/>
  <c r="L96" i="1"/>
  <c r="M96" i="1"/>
  <c r="N96" i="1"/>
  <c r="O96" i="1"/>
  <c r="H97" i="1"/>
  <c r="I97" i="1"/>
  <c r="J97" i="1"/>
  <c r="K97" i="1"/>
  <c r="L97" i="1"/>
  <c r="M97" i="1"/>
  <c r="N97" i="1"/>
  <c r="O97" i="1"/>
  <c r="H98" i="1"/>
  <c r="I98" i="1"/>
  <c r="J98" i="1"/>
  <c r="K98" i="1"/>
  <c r="L98" i="1"/>
  <c r="M98" i="1"/>
  <c r="N98" i="1"/>
  <c r="O98" i="1"/>
  <c r="H99" i="1"/>
  <c r="I99" i="1"/>
  <c r="J99" i="1"/>
  <c r="K99" i="1"/>
  <c r="L99" i="1"/>
  <c r="M99" i="1"/>
  <c r="N99" i="1"/>
  <c r="O99" i="1"/>
  <c r="H100" i="1"/>
  <c r="I100" i="1"/>
  <c r="J100" i="1"/>
  <c r="K100" i="1"/>
  <c r="L100" i="1"/>
  <c r="M100" i="1"/>
  <c r="N100" i="1"/>
  <c r="O100" i="1"/>
  <c r="H101" i="1"/>
  <c r="I101" i="1"/>
  <c r="J101" i="1"/>
  <c r="K101" i="1"/>
  <c r="L101" i="1"/>
  <c r="M101" i="1"/>
  <c r="N101" i="1"/>
  <c r="O101" i="1"/>
  <c r="H102" i="1"/>
  <c r="I102" i="1"/>
  <c r="J102" i="1"/>
  <c r="K102" i="1"/>
  <c r="L102" i="1"/>
  <c r="M102" i="1"/>
  <c r="N102" i="1"/>
  <c r="O102" i="1"/>
  <c r="H103" i="1"/>
  <c r="I103" i="1"/>
  <c r="J103" i="1"/>
  <c r="K103" i="1"/>
  <c r="L103" i="1"/>
  <c r="M103" i="1"/>
  <c r="N103" i="1"/>
  <c r="O103" i="1"/>
  <c r="H104" i="1"/>
  <c r="I104" i="1"/>
  <c r="J104" i="1"/>
  <c r="K104" i="1"/>
  <c r="L104" i="1"/>
  <c r="M104" i="1"/>
  <c r="N104" i="1"/>
  <c r="O104" i="1"/>
  <c r="H105" i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0" i="1"/>
  <c r="I120" i="1"/>
  <c r="J120" i="1"/>
  <c r="K120" i="1"/>
  <c r="L120" i="1"/>
  <c r="M120" i="1"/>
  <c r="N120" i="1"/>
  <c r="O120" i="1"/>
  <c r="H121" i="1"/>
  <c r="I121" i="1"/>
  <c r="J121" i="1"/>
  <c r="K121" i="1"/>
  <c r="L121" i="1"/>
  <c r="M121" i="1"/>
  <c r="N121" i="1"/>
  <c r="O121" i="1"/>
  <c r="H122" i="1"/>
  <c r="I122" i="1"/>
  <c r="J122" i="1"/>
  <c r="K122" i="1"/>
  <c r="L122" i="1"/>
  <c r="M122" i="1"/>
  <c r="N122" i="1"/>
  <c r="O122" i="1"/>
  <c r="H123" i="1"/>
  <c r="I123" i="1"/>
  <c r="J123" i="1"/>
  <c r="K123" i="1"/>
  <c r="L123" i="1"/>
  <c r="M123" i="1"/>
  <c r="N123" i="1"/>
  <c r="O123" i="1"/>
  <c r="H124" i="1"/>
  <c r="I124" i="1"/>
  <c r="J124" i="1"/>
  <c r="K124" i="1"/>
  <c r="L124" i="1"/>
  <c r="M124" i="1"/>
  <c r="N124" i="1"/>
  <c r="O124" i="1"/>
  <c r="H125" i="1"/>
  <c r="I125" i="1"/>
  <c r="J125" i="1"/>
  <c r="K125" i="1"/>
  <c r="L125" i="1"/>
  <c r="M125" i="1"/>
  <c r="N125" i="1"/>
  <c r="O125" i="1"/>
  <c r="H126" i="1"/>
  <c r="I126" i="1"/>
  <c r="J126" i="1"/>
  <c r="K126" i="1"/>
  <c r="L126" i="1"/>
  <c r="M126" i="1"/>
  <c r="N126" i="1"/>
  <c r="O126" i="1"/>
  <c r="H127" i="1"/>
  <c r="I127" i="1"/>
  <c r="J127" i="1"/>
  <c r="K127" i="1"/>
  <c r="L127" i="1"/>
  <c r="M127" i="1"/>
  <c r="N127" i="1"/>
  <c r="O127" i="1"/>
  <c r="H128" i="1"/>
  <c r="I128" i="1"/>
  <c r="J128" i="1"/>
  <c r="K128" i="1"/>
  <c r="L128" i="1"/>
  <c r="M128" i="1"/>
  <c r="N128" i="1"/>
  <c r="O128" i="1"/>
  <c r="H129" i="1"/>
  <c r="I129" i="1"/>
  <c r="J129" i="1"/>
  <c r="K129" i="1"/>
  <c r="L129" i="1"/>
  <c r="M129" i="1"/>
  <c r="N129" i="1"/>
  <c r="O129" i="1"/>
  <c r="H130" i="1"/>
  <c r="I130" i="1"/>
  <c r="J130" i="1"/>
  <c r="K130" i="1"/>
  <c r="L130" i="1"/>
  <c r="M130" i="1"/>
  <c r="N130" i="1"/>
  <c r="O130" i="1"/>
  <c r="H131" i="1"/>
  <c r="I131" i="1"/>
  <c r="J131" i="1"/>
  <c r="K131" i="1"/>
  <c r="L131" i="1"/>
  <c r="M131" i="1"/>
  <c r="N131" i="1"/>
  <c r="O131" i="1"/>
  <c r="H132" i="1"/>
  <c r="I132" i="1"/>
  <c r="J132" i="1"/>
  <c r="K132" i="1"/>
  <c r="L132" i="1"/>
  <c r="M132" i="1"/>
  <c r="N132" i="1"/>
  <c r="O132" i="1"/>
  <c r="H133" i="1"/>
  <c r="I133" i="1"/>
  <c r="J133" i="1"/>
  <c r="K133" i="1"/>
  <c r="L133" i="1"/>
  <c r="M133" i="1"/>
  <c r="N133" i="1"/>
  <c r="O133" i="1"/>
  <c r="H134" i="1"/>
  <c r="I134" i="1"/>
  <c r="J134" i="1"/>
  <c r="K134" i="1"/>
  <c r="L134" i="1"/>
  <c r="M134" i="1"/>
  <c r="N134" i="1"/>
  <c r="O134" i="1"/>
  <c r="H135" i="1"/>
  <c r="I135" i="1"/>
  <c r="J135" i="1"/>
  <c r="K135" i="1"/>
  <c r="L135" i="1"/>
  <c r="M135" i="1"/>
  <c r="N135" i="1"/>
  <c r="O135" i="1"/>
  <c r="H136" i="1"/>
  <c r="I136" i="1"/>
  <c r="J136" i="1"/>
  <c r="K136" i="1"/>
  <c r="L136" i="1"/>
  <c r="M136" i="1"/>
  <c r="N136" i="1"/>
  <c r="O136" i="1"/>
  <c r="H137" i="1"/>
  <c r="I137" i="1"/>
  <c r="J137" i="1"/>
  <c r="K137" i="1"/>
  <c r="L137" i="1"/>
  <c r="M137" i="1"/>
  <c r="N137" i="1"/>
  <c r="O137" i="1"/>
  <c r="H138" i="1"/>
  <c r="I138" i="1"/>
  <c r="J138" i="1"/>
  <c r="K138" i="1"/>
  <c r="L138" i="1"/>
  <c r="M138" i="1"/>
  <c r="N138" i="1"/>
  <c r="O138" i="1"/>
  <c r="H139" i="1"/>
  <c r="I139" i="1"/>
  <c r="J139" i="1"/>
  <c r="K139" i="1"/>
  <c r="L139" i="1"/>
  <c r="M139" i="1"/>
  <c r="N139" i="1"/>
  <c r="O139" i="1"/>
  <c r="H140" i="1"/>
  <c r="I140" i="1"/>
  <c r="J140" i="1"/>
  <c r="K140" i="1"/>
  <c r="L140" i="1"/>
  <c r="M140" i="1"/>
  <c r="N140" i="1"/>
  <c r="O140" i="1"/>
  <c r="H141" i="1"/>
  <c r="I141" i="1"/>
  <c r="J141" i="1"/>
  <c r="K141" i="1"/>
  <c r="L141" i="1"/>
  <c r="M141" i="1"/>
  <c r="N141" i="1"/>
  <c r="O141" i="1"/>
  <c r="H142" i="1"/>
  <c r="I142" i="1"/>
  <c r="J142" i="1"/>
  <c r="K142" i="1"/>
  <c r="L142" i="1"/>
  <c r="M142" i="1"/>
  <c r="N142" i="1"/>
  <c r="O142" i="1"/>
  <c r="H143" i="1"/>
  <c r="I143" i="1"/>
  <c r="J143" i="1"/>
  <c r="K143" i="1"/>
  <c r="L143" i="1"/>
  <c r="M143" i="1"/>
  <c r="N143" i="1"/>
  <c r="O143" i="1"/>
  <c r="H144" i="1"/>
  <c r="I144" i="1"/>
  <c r="J144" i="1"/>
  <c r="K144" i="1"/>
  <c r="L144" i="1"/>
  <c r="M144" i="1"/>
  <c r="N144" i="1"/>
  <c r="O144" i="1"/>
  <c r="H145" i="1"/>
  <c r="I145" i="1"/>
  <c r="J145" i="1"/>
  <c r="K145" i="1"/>
  <c r="L145" i="1"/>
  <c r="M145" i="1"/>
  <c r="N145" i="1"/>
  <c r="O145" i="1"/>
  <c r="H146" i="1"/>
  <c r="I146" i="1"/>
  <c r="J146" i="1"/>
  <c r="K146" i="1"/>
  <c r="L146" i="1"/>
  <c r="M146" i="1"/>
  <c r="N146" i="1"/>
  <c r="O146" i="1"/>
  <c r="H147" i="1"/>
  <c r="I147" i="1"/>
  <c r="J147" i="1"/>
  <c r="S147" i="1" s="1"/>
  <c r="K147" i="1"/>
  <c r="L147" i="1"/>
  <c r="M147" i="1"/>
  <c r="N147" i="1"/>
  <c r="O147" i="1"/>
  <c r="H148" i="1"/>
  <c r="I148" i="1"/>
  <c r="J148" i="1"/>
  <c r="K148" i="1"/>
  <c r="L148" i="1"/>
  <c r="M148" i="1"/>
  <c r="N148" i="1"/>
  <c r="O148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H151" i="1"/>
  <c r="I151" i="1"/>
  <c r="J151" i="1"/>
  <c r="K151" i="1"/>
  <c r="L151" i="1"/>
  <c r="M151" i="1"/>
  <c r="N151" i="1"/>
  <c r="O151" i="1"/>
  <c r="H152" i="1"/>
  <c r="I152" i="1"/>
  <c r="J152" i="1"/>
  <c r="K152" i="1"/>
  <c r="L152" i="1"/>
  <c r="M152" i="1"/>
  <c r="N152" i="1"/>
  <c r="O152" i="1"/>
  <c r="H153" i="1"/>
  <c r="I153" i="1"/>
  <c r="J153" i="1"/>
  <c r="K153" i="1"/>
  <c r="L153" i="1"/>
  <c r="M153" i="1"/>
  <c r="N153" i="1"/>
  <c r="O153" i="1"/>
  <c r="H154" i="1"/>
  <c r="I154" i="1"/>
  <c r="J154" i="1"/>
  <c r="K154" i="1"/>
  <c r="L154" i="1"/>
  <c r="M154" i="1"/>
  <c r="N154" i="1"/>
  <c r="O154" i="1"/>
  <c r="H155" i="1"/>
  <c r="I155" i="1"/>
  <c r="J155" i="1"/>
  <c r="K155" i="1"/>
  <c r="L155" i="1"/>
  <c r="M155" i="1"/>
  <c r="N155" i="1"/>
  <c r="O155" i="1"/>
  <c r="H156" i="1"/>
  <c r="I156" i="1"/>
  <c r="J156" i="1"/>
  <c r="K156" i="1"/>
  <c r="L156" i="1"/>
  <c r="M156" i="1"/>
  <c r="N156" i="1"/>
  <c r="O156" i="1"/>
  <c r="H157" i="1"/>
  <c r="I157" i="1"/>
  <c r="J157" i="1"/>
  <c r="K157" i="1"/>
  <c r="L157" i="1"/>
  <c r="M157" i="1"/>
  <c r="N157" i="1"/>
  <c r="O157" i="1"/>
  <c r="H158" i="1"/>
  <c r="I158" i="1"/>
  <c r="J158" i="1"/>
  <c r="K158" i="1"/>
  <c r="L158" i="1"/>
  <c r="M158" i="1"/>
  <c r="N158" i="1"/>
  <c r="O158" i="1"/>
  <c r="H159" i="1"/>
  <c r="I159" i="1"/>
  <c r="J159" i="1"/>
  <c r="K159" i="1"/>
  <c r="L159" i="1"/>
  <c r="M159" i="1"/>
  <c r="N159" i="1"/>
  <c r="O159" i="1"/>
  <c r="H160" i="1"/>
  <c r="I160" i="1"/>
  <c r="J160" i="1"/>
  <c r="K160" i="1"/>
  <c r="L160" i="1"/>
  <c r="M160" i="1"/>
  <c r="N160" i="1"/>
  <c r="O160" i="1"/>
  <c r="H161" i="1"/>
  <c r="I161" i="1"/>
  <c r="J161" i="1"/>
  <c r="K161" i="1"/>
  <c r="L161" i="1"/>
  <c r="M161" i="1"/>
  <c r="N161" i="1"/>
  <c r="O161" i="1"/>
  <c r="H162" i="1"/>
  <c r="I162" i="1"/>
  <c r="J162" i="1"/>
  <c r="K162" i="1"/>
  <c r="L162" i="1"/>
  <c r="M162" i="1"/>
  <c r="N162" i="1"/>
  <c r="O162" i="1"/>
  <c r="H163" i="1"/>
  <c r="I163" i="1"/>
  <c r="J163" i="1"/>
  <c r="K163" i="1"/>
  <c r="L163" i="1"/>
  <c r="M163" i="1"/>
  <c r="N163" i="1"/>
  <c r="O163" i="1"/>
  <c r="H164" i="1"/>
  <c r="I164" i="1"/>
  <c r="J164" i="1"/>
  <c r="K164" i="1"/>
  <c r="L164" i="1"/>
  <c r="M164" i="1"/>
  <c r="N164" i="1"/>
  <c r="O164" i="1"/>
  <c r="H165" i="1"/>
  <c r="I165" i="1"/>
  <c r="J165" i="1"/>
  <c r="K165" i="1"/>
  <c r="L165" i="1"/>
  <c r="M165" i="1"/>
  <c r="N165" i="1"/>
  <c r="O165" i="1"/>
  <c r="H166" i="1"/>
  <c r="I166" i="1"/>
  <c r="J166" i="1"/>
  <c r="K166" i="1"/>
  <c r="L166" i="1"/>
  <c r="M166" i="1"/>
  <c r="N166" i="1"/>
  <c r="O166" i="1"/>
  <c r="H167" i="1"/>
  <c r="I167" i="1"/>
  <c r="J167" i="1"/>
  <c r="K167" i="1"/>
  <c r="L167" i="1"/>
  <c r="M167" i="1"/>
  <c r="N167" i="1"/>
  <c r="O167" i="1"/>
  <c r="H168" i="1"/>
  <c r="I168" i="1"/>
  <c r="J168" i="1"/>
  <c r="K168" i="1"/>
  <c r="L168" i="1"/>
  <c r="M168" i="1"/>
  <c r="N168" i="1"/>
  <c r="O168" i="1"/>
  <c r="H169" i="1"/>
  <c r="I169" i="1"/>
  <c r="J169" i="1"/>
  <c r="K169" i="1"/>
  <c r="L169" i="1"/>
  <c r="M169" i="1"/>
  <c r="N169" i="1"/>
  <c r="O169" i="1"/>
  <c r="H170" i="1"/>
  <c r="I170" i="1"/>
  <c r="J170" i="1"/>
  <c r="K170" i="1"/>
  <c r="L170" i="1"/>
  <c r="M170" i="1"/>
  <c r="N170" i="1"/>
  <c r="O170" i="1"/>
  <c r="H171" i="1"/>
  <c r="I171" i="1"/>
  <c r="J171" i="1"/>
  <c r="S171" i="1" s="1"/>
  <c r="K171" i="1"/>
  <c r="L171" i="1"/>
  <c r="M171" i="1"/>
  <c r="N171" i="1"/>
  <c r="O171" i="1"/>
  <c r="H172" i="1"/>
  <c r="I172" i="1"/>
  <c r="J172" i="1"/>
  <c r="K172" i="1"/>
  <c r="L172" i="1"/>
  <c r="M172" i="1"/>
  <c r="N172" i="1"/>
  <c r="O172" i="1"/>
  <c r="H173" i="1"/>
  <c r="I173" i="1"/>
  <c r="J173" i="1"/>
  <c r="K173" i="1"/>
  <c r="L173" i="1"/>
  <c r="M173" i="1"/>
  <c r="N173" i="1"/>
  <c r="O173" i="1"/>
  <c r="H174" i="1"/>
  <c r="I174" i="1"/>
  <c r="J174" i="1"/>
  <c r="K174" i="1"/>
  <c r="L174" i="1"/>
  <c r="M174" i="1"/>
  <c r="N174" i="1"/>
  <c r="O174" i="1"/>
  <c r="H175" i="1"/>
  <c r="I175" i="1"/>
  <c r="J175" i="1"/>
  <c r="K175" i="1"/>
  <c r="L175" i="1"/>
  <c r="M175" i="1"/>
  <c r="N175" i="1"/>
  <c r="O175" i="1"/>
  <c r="H176" i="1"/>
  <c r="I176" i="1"/>
  <c r="J176" i="1"/>
  <c r="K176" i="1"/>
  <c r="L176" i="1"/>
  <c r="M176" i="1"/>
  <c r="N176" i="1"/>
  <c r="O176" i="1"/>
  <c r="H177" i="1"/>
  <c r="I177" i="1"/>
  <c r="J177" i="1"/>
  <c r="K177" i="1"/>
  <c r="L177" i="1"/>
  <c r="M177" i="1"/>
  <c r="N177" i="1"/>
  <c r="O177" i="1"/>
  <c r="H178" i="1"/>
  <c r="I178" i="1"/>
  <c r="J178" i="1"/>
  <c r="S178" i="1" s="1"/>
  <c r="K178" i="1"/>
  <c r="L178" i="1"/>
  <c r="M178" i="1"/>
  <c r="N178" i="1"/>
  <c r="O178" i="1"/>
  <c r="H179" i="1"/>
  <c r="I179" i="1"/>
  <c r="J179" i="1"/>
  <c r="K179" i="1"/>
  <c r="L179" i="1"/>
  <c r="M179" i="1"/>
  <c r="N179" i="1"/>
  <c r="O179" i="1"/>
  <c r="H180" i="1"/>
  <c r="I180" i="1"/>
  <c r="J180" i="1"/>
  <c r="K180" i="1"/>
  <c r="L180" i="1"/>
  <c r="M180" i="1"/>
  <c r="N180" i="1"/>
  <c r="O180" i="1"/>
  <c r="H181" i="1"/>
  <c r="I181" i="1"/>
  <c r="J181" i="1"/>
  <c r="S181" i="1" s="1"/>
  <c r="K181" i="1"/>
  <c r="L181" i="1"/>
  <c r="M181" i="1"/>
  <c r="N181" i="1"/>
  <c r="O181" i="1"/>
  <c r="H182" i="1"/>
  <c r="I182" i="1"/>
  <c r="J182" i="1"/>
  <c r="K182" i="1"/>
  <c r="L182" i="1"/>
  <c r="M182" i="1"/>
  <c r="N182" i="1"/>
  <c r="O182" i="1"/>
  <c r="H183" i="1"/>
  <c r="I183" i="1"/>
  <c r="J183" i="1"/>
  <c r="K183" i="1"/>
  <c r="L183" i="1"/>
  <c r="M183" i="1"/>
  <c r="N183" i="1"/>
  <c r="O183" i="1"/>
  <c r="H184" i="1"/>
  <c r="I184" i="1"/>
  <c r="J184" i="1"/>
  <c r="K184" i="1"/>
  <c r="L184" i="1"/>
  <c r="M184" i="1"/>
  <c r="N184" i="1"/>
  <c r="O184" i="1"/>
  <c r="H185" i="1"/>
  <c r="I185" i="1"/>
  <c r="J185" i="1"/>
  <c r="K185" i="1"/>
  <c r="L185" i="1"/>
  <c r="M185" i="1"/>
  <c r="N185" i="1"/>
  <c r="O185" i="1"/>
  <c r="H186" i="1"/>
  <c r="I186" i="1"/>
  <c r="J186" i="1"/>
  <c r="K186" i="1"/>
  <c r="L186" i="1"/>
  <c r="M186" i="1"/>
  <c r="N186" i="1"/>
  <c r="O186" i="1"/>
  <c r="H187" i="1"/>
  <c r="I187" i="1"/>
  <c r="J187" i="1"/>
  <c r="K187" i="1"/>
  <c r="L187" i="1"/>
  <c r="M187" i="1"/>
  <c r="N187" i="1"/>
  <c r="O187" i="1"/>
  <c r="H188" i="1"/>
  <c r="I188" i="1"/>
  <c r="J188" i="1"/>
  <c r="K188" i="1"/>
  <c r="L188" i="1"/>
  <c r="M188" i="1"/>
  <c r="N188" i="1"/>
  <c r="O188" i="1"/>
  <c r="H189" i="1"/>
  <c r="I189" i="1"/>
  <c r="J189" i="1"/>
  <c r="K189" i="1"/>
  <c r="L189" i="1"/>
  <c r="M189" i="1"/>
  <c r="N189" i="1"/>
  <c r="O189" i="1"/>
  <c r="H190" i="1"/>
  <c r="I190" i="1"/>
  <c r="J190" i="1"/>
  <c r="S190" i="1" s="1"/>
  <c r="K190" i="1"/>
  <c r="L190" i="1"/>
  <c r="M190" i="1"/>
  <c r="N190" i="1"/>
  <c r="O190" i="1"/>
  <c r="H191" i="1"/>
  <c r="I191" i="1"/>
  <c r="J191" i="1"/>
  <c r="S191" i="1" s="1"/>
  <c r="K191" i="1"/>
  <c r="L191" i="1"/>
  <c r="M191" i="1"/>
  <c r="N191" i="1"/>
  <c r="O191" i="1"/>
  <c r="H192" i="1"/>
  <c r="I192" i="1"/>
  <c r="J192" i="1"/>
  <c r="K192" i="1"/>
  <c r="L192" i="1"/>
  <c r="M192" i="1"/>
  <c r="N192" i="1"/>
  <c r="O192" i="1"/>
  <c r="H193" i="1"/>
  <c r="I193" i="1"/>
  <c r="J193" i="1"/>
  <c r="S193" i="1" s="1"/>
  <c r="K193" i="1"/>
  <c r="L193" i="1"/>
  <c r="M193" i="1"/>
  <c r="N193" i="1"/>
  <c r="O193" i="1"/>
  <c r="H194" i="1"/>
  <c r="I194" i="1"/>
  <c r="J194" i="1"/>
  <c r="K194" i="1"/>
  <c r="L194" i="1"/>
  <c r="M194" i="1"/>
  <c r="N194" i="1"/>
  <c r="O194" i="1"/>
  <c r="H195" i="1"/>
  <c r="I195" i="1"/>
  <c r="J195" i="1"/>
  <c r="S195" i="1" s="1"/>
  <c r="K195" i="1"/>
  <c r="L195" i="1"/>
  <c r="M195" i="1"/>
  <c r="N195" i="1"/>
  <c r="O195" i="1"/>
  <c r="H196" i="1"/>
  <c r="I196" i="1"/>
  <c r="J196" i="1"/>
  <c r="K196" i="1"/>
  <c r="L196" i="1"/>
  <c r="M196" i="1"/>
  <c r="N196" i="1"/>
  <c r="O196" i="1"/>
  <c r="H197" i="1"/>
  <c r="I197" i="1"/>
  <c r="J197" i="1"/>
  <c r="K197" i="1"/>
  <c r="L197" i="1"/>
  <c r="M197" i="1"/>
  <c r="N197" i="1"/>
  <c r="O197" i="1"/>
  <c r="H198" i="1"/>
  <c r="I198" i="1"/>
  <c r="J198" i="1"/>
  <c r="K198" i="1"/>
  <c r="L198" i="1"/>
  <c r="M198" i="1"/>
  <c r="N198" i="1"/>
  <c r="O198" i="1"/>
  <c r="H199" i="1"/>
  <c r="I199" i="1"/>
  <c r="J199" i="1"/>
  <c r="K199" i="1"/>
  <c r="L199" i="1"/>
  <c r="M199" i="1"/>
  <c r="N199" i="1"/>
  <c r="O199" i="1"/>
  <c r="H200" i="1"/>
  <c r="I200" i="1"/>
  <c r="J200" i="1"/>
  <c r="K200" i="1"/>
  <c r="L200" i="1"/>
  <c r="M200" i="1"/>
  <c r="N200" i="1"/>
  <c r="O200" i="1"/>
  <c r="H201" i="1"/>
  <c r="I201" i="1"/>
  <c r="J201" i="1"/>
  <c r="K201" i="1"/>
  <c r="L201" i="1"/>
  <c r="M201" i="1"/>
  <c r="N201" i="1"/>
  <c r="O201" i="1"/>
  <c r="H202" i="1"/>
  <c r="I202" i="1"/>
  <c r="J202" i="1"/>
  <c r="S202" i="1" s="1"/>
  <c r="K202" i="1"/>
  <c r="L202" i="1"/>
  <c r="M202" i="1"/>
  <c r="N202" i="1"/>
  <c r="O202" i="1"/>
  <c r="H203" i="1"/>
  <c r="I203" i="1"/>
  <c r="J203" i="1"/>
  <c r="K203" i="1"/>
  <c r="L203" i="1"/>
  <c r="M203" i="1"/>
  <c r="N203" i="1"/>
  <c r="O203" i="1"/>
  <c r="H204" i="1"/>
  <c r="I204" i="1"/>
  <c r="J204" i="1"/>
  <c r="K204" i="1"/>
  <c r="L204" i="1"/>
  <c r="M204" i="1"/>
  <c r="N204" i="1"/>
  <c r="O204" i="1"/>
  <c r="H205" i="1"/>
  <c r="I205" i="1"/>
  <c r="J205" i="1"/>
  <c r="K205" i="1"/>
  <c r="L205" i="1"/>
  <c r="M205" i="1"/>
  <c r="N205" i="1"/>
  <c r="O205" i="1"/>
  <c r="H206" i="1"/>
  <c r="I206" i="1"/>
  <c r="J206" i="1"/>
  <c r="K206" i="1"/>
  <c r="L206" i="1"/>
  <c r="M206" i="1"/>
  <c r="N206" i="1"/>
  <c r="O206" i="1"/>
  <c r="H207" i="1"/>
  <c r="I207" i="1"/>
  <c r="J207" i="1"/>
  <c r="K207" i="1"/>
  <c r="L207" i="1"/>
  <c r="M207" i="1"/>
  <c r="N207" i="1"/>
  <c r="O207" i="1"/>
  <c r="H208" i="1"/>
  <c r="I208" i="1"/>
  <c r="J208" i="1"/>
  <c r="K208" i="1"/>
  <c r="L208" i="1"/>
  <c r="M208" i="1"/>
  <c r="N208" i="1"/>
  <c r="O208" i="1"/>
  <c r="H209" i="1"/>
  <c r="I209" i="1"/>
  <c r="J209" i="1"/>
  <c r="K209" i="1"/>
  <c r="L209" i="1"/>
  <c r="M209" i="1"/>
  <c r="N209" i="1"/>
  <c r="O209" i="1"/>
  <c r="H210" i="1"/>
  <c r="I210" i="1"/>
  <c r="J210" i="1"/>
  <c r="K210" i="1"/>
  <c r="L210" i="1"/>
  <c r="M210" i="1"/>
  <c r="N210" i="1"/>
  <c r="O210" i="1"/>
  <c r="H211" i="1"/>
  <c r="I211" i="1"/>
  <c r="J211" i="1"/>
  <c r="K211" i="1"/>
  <c r="L211" i="1"/>
  <c r="M211" i="1"/>
  <c r="N211" i="1"/>
  <c r="O211" i="1"/>
  <c r="H212" i="1"/>
  <c r="I212" i="1"/>
  <c r="J212" i="1"/>
  <c r="K212" i="1"/>
  <c r="L212" i="1"/>
  <c r="M212" i="1"/>
  <c r="N212" i="1"/>
  <c r="O212" i="1"/>
  <c r="H213" i="1"/>
  <c r="I213" i="1"/>
  <c r="J213" i="1"/>
  <c r="K213" i="1"/>
  <c r="L213" i="1"/>
  <c r="M213" i="1"/>
  <c r="N213" i="1"/>
  <c r="O213" i="1"/>
  <c r="H214" i="1"/>
  <c r="I214" i="1"/>
  <c r="J214" i="1"/>
  <c r="K214" i="1"/>
  <c r="L214" i="1"/>
  <c r="M214" i="1"/>
  <c r="N214" i="1"/>
  <c r="O214" i="1"/>
  <c r="H215" i="1"/>
  <c r="I215" i="1"/>
  <c r="J215" i="1"/>
  <c r="K215" i="1"/>
  <c r="L215" i="1"/>
  <c r="M215" i="1"/>
  <c r="N215" i="1"/>
  <c r="O21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R8" i="1" s="1"/>
  <c r="J8" i="1"/>
  <c r="S8" i="1" s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R12" i="1" s="1"/>
  <c r="J12" i="1"/>
  <c r="S12" i="1" s="1"/>
  <c r="K12" i="1"/>
  <c r="L12" i="1"/>
  <c r="M12" i="1"/>
  <c r="N12" i="1"/>
  <c r="O12" i="1"/>
  <c r="H13" i="1"/>
  <c r="I13" i="1"/>
  <c r="J13" i="1"/>
  <c r="S13" i="1" s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O5" i="1"/>
  <c r="N5" i="1"/>
  <c r="M5" i="1"/>
  <c r="L5" i="1"/>
  <c r="K5" i="1"/>
  <c r="I5" i="1"/>
  <c r="J5" i="1"/>
  <c r="H5" i="1"/>
  <c r="N219" i="2"/>
  <c r="M219" i="2"/>
  <c r="L219" i="2"/>
  <c r="K219" i="2"/>
  <c r="J219" i="2"/>
  <c r="I219" i="2"/>
  <c r="H219" i="2"/>
  <c r="G219" i="2"/>
  <c r="DJ214" i="2"/>
  <c r="DI214" i="2"/>
  <c r="DG214" i="2"/>
  <c r="DF214" i="2"/>
  <c r="DD214" i="2"/>
  <c r="DC214" i="2"/>
  <c r="DA214" i="2"/>
  <c r="CZ214" i="2"/>
  <c r="CX214" i="2"/>
  <c r="CW214" i="2"/>
  <c r="CU214" i="2"/>
  <c r="CT214" i="2"/>
  <c r="CQ214" i="2"/>
  <c r="CD214" i="2"/>
  <c r="CR214" i="2"/>
  <c r="DJ213" i="2"/>
  <c r="DI213" i="2"/>
  <c r="DG213" i="2"/>
  <c r="DF213" i="2"/>
  <c r="DD213" i="2"/>
  <c r="DC213" i="2"/>
  <c r="DA213" i="2"/>
  <c r="CZ213" i="2"/>
  <c r="CX213" i="2"/>
  <c r="CW213" i="2"/>
  <c r="CU213" i="2"/>
  <c r="CT213" i="2"/>
  <c r="CQ213" i="2"/>
  <c r="CD213" i="2"/>
  <c r="CR213" i="2"/>
  <c r="DJ212" i="2"/>
  <c r="DI212" i="2"/>
  <c r="DG212" i="2"/>
  <c r="DF212" i="2"/>
  <c r="DD212" i="2"/>
  <c r="DC212" i="2"/>
  <c r="DA212" i="2"/>
  <c r="CZ212" i="2"/>
  <c r="CX212" i="2"/>
  <c r="CW212" i="2"/>
  <c r="CU212" i="2"/>
  <c r="CT212" i="2"/>
  <c r="CR212" i="2"/>
  <c r="CQ212" i="2"/>
  <c r="CD212" i="2"/>
  <c r="DJ211" i="2"/>
  <c r="DI211" i="2"/>
  <c r="DG211" i="2"/>
  <c r="DF211" i="2"/>
  <c r="DD211" i="2"/>
  <c r="DC211" i="2"/>
  <c r="DA211" i="2"/>
  <c r="CZ211" i="2"/>
  <c r="CX211" i="2"/>
  <c r="CW211" i="2"/>
  <c r="CU211" i="2"/>
  <c r="CT211" i="2"/>
  <c r="CR211" i="2"/>
  <c r="CQ211" i="2"/>
  <c r="CD211" i="2"/>
  <c r="DJ210" i="2"/>
  <c r="DI210" i="2"/>
  <c r="DG210" i="2"/>
  <c r="DF210" i="2"/>
  <c r="DC210" i="2"/>
  <c r="DA210" i="2"/>
  <c r="CZ210" i="2"/>
  <c r="CX210" i="2"/>
  <c r="CW210" i="2"/>
  <c r="CU210" i="2"/>
  <c r="CT210" i="2"/>
  <c r="CR210" i="2"/>
  <c r="CQ210" i="2"/>
  <c r="CD210" i="2"/>
  <c r="DD210" i="2"/>
  <c r="DI209" i="2"/>
  <c r="DG209" i="2"/>
  <c r="DF209" i="2"/>
  <c r="DD209" i="2"/>
  <c r="DC209" i="2"/>
  <c r="DA209" i="2"/>
  <c r="CZ209" i="2"/>
  <c r="CX209" i="2"/>
  <c r="CW209" i="2"/>
  <c r="CU209" i="2"/>
  <c r="CT209" i="2"/>
  <c r="CR209" i="2"/>
  <c r="CQ209" i="2"/>
  <c r="CD209" i="2"/>
  <c r="DJ209" i="2"/>
  <c r="DJ208" i="2"/>
  <c r="DI208" i="2"/>
  <c r="DG208" i="2"/>
  <c r="DF208" i="2"/>
  <c r="DD208" i="2"/>
  <c r="DC208" i="2"/>
  <c r="DA208" i="2"/>
  <c r="CZ208" i="2"/>
  <c r="CX208" i="2"/>
  <c r="CW208" i="2"/>
  <c r="CU208" i="2"/>
  <c r="CT208" i="2"/>
  <c r="CR208" i="2"/>
  <c r="CQ208" i="2"/>
  <c r="CD208" i="2"/>
  <c r="DJ207" i="2"/>
  <c r="DI207" i="2"/>
  <c r="DG207" i="2"/>
  <c r="DF207" i="2"/>
  <c r="DD207" i="2"/>
  <c r="DC207" i="2"/>
  <c r="DA207" i="2"/>
  <c r="CZ207" i="2"/>
  <c r="CX207" i="2"/>
  <c r="CW207" i="2"/>
  <c r="CU207" i="2"/>
  <c r="CT207" i="2"/>
  <c r="CR207" i="2"/>
  <c r="CQ207" i="2"/>
  <c r="CD207" i="2"/>
  <c r="DJ206" i="2"/>
  <c r="DI206" i="2"/>
  <c r="DG206" i="2"/>
  <c r="DF206" i="2"/>
  <c r="DC206" i="2"/>
  <c r="DA206" i="2"/>
  <c r="CZ206" i="2"/>
  <c r="CX206" i="2"/>
  <c r="CW206" i="2"/>
  <c r="CU206" i="2"/>
  <c r="CT206" i="2"/>
  <c r="CR206" i="2"/>
  <c r="CQ206" i="2"/>
  <c r="CD206" i="2"/>
  <c r="DD206" i="2"/>
  <c r="DJ205" i="2"/>
  <c r="DI205" i="2"/>
  <c r="DG205" i="2"/>
  <c r="DF205" i="2"/>
  <c r="DD205" i="2"/>
  <c r="DC205" i="2"/>
  <c r="DA205" i="2"/>
  <c r="CZ205" i="2"/>
  <c r="CX205" i="2"/>
  <c r="CW205" i="2"/>
  <c r="CU205" i="2"/>
  <c r="CT205" i="2"/>
  <c r="CR205" i="2"/>
  <c r="CQ205" i="2"/>
  <c r="CD205" i="2"/>
  <c r="DJ204" i="2"/>
  <c r="DI204" i="2"/>
  <c r="DG204" i="2"/>
  <c r="DF204" i="2"/>
  <c r="DD204" i="2"/>
  <c r="DC204" i="2"/>
  <c r="DA204" i="2"/>
  <c r="CZ204" i="2"/>
  <c r="CX204" i="2"/>
  <c r="CW204" i="2"/>
  <c r="CU204" i="2"/>
  <c r="CT204" i="2"/>
  <c r="CQ204" i="2"/>
  <c r="CD204" i="2"/>
  <c r="CR204" i="2"/>
  <c r="DJ203" i="2"/>
  <c r="DI203" i="2"/>
  <c r="DG203" i="2"/>
  <c r="DF203" i="2"/>
  <c r="DD203" i="2"/>
  <c r="DC203" i="2"/>
  <c r="DA203" i="2"/>
  <c r="CZ203" i="2"/>
  <c r="CW203" i="2"/>
  <c r="CU203" i="2"/>
  <c r="CT203" i="2"/>
  <c r="CR203" i="2"/>
  <c r="CQ203" i="2"/>
  <c r="CD203" i="2"/>
  <c r="CX203" i="2"/>
  <c r="DJ202" i="2"/>
  <c r="DI202" i="2"/>
  <c r="DG202" i="2"/>
  <c r="DF202" i="2"/>
  <c r="DD202" i="2"/>
  <c r="DC202" i="2"/>
  <c r="DA202" i="2"/>
  <c r="CZ202" i="2"/>
  <c r="CX202" i="2"/>
  <c r="CW202" i="2"/>
  <c r="CU202" i="2"/>
  <c r="CT202" i="2"/>
  <c r="CR202" i="2"/>
  <c r="CQ202" i="2"/>
  <c r="CD202" i="2"/>
  <c r="DJ201" i="2"/>
  <c r="DI201" i="2"/>
  <c r="DG201" i="2"/>
  <c r="DF201" i="2"/>
  <c r="DD201" i="2"/>
  <c r="DC201" i="2"/>
  <c r="DA201" i="2"/>
  <c r="CZ201" i="2"/>
  <c r="CX201" i="2"/>
  <c r="CW201" i="2"/>
  <c r="CU201" i="2"/>
  <c r="CT201" i="2"/>
  <c r="CR201" i="2"/>
  <c r="CQ201" i="2"/>
  <c r="CD201" i="2"/>
  <c r="DJ200" i="2"/>
  <c r="DI200" i="2"/>
  <c r="DG200" i="2"/>
  <c r="DF200" i="2"/>
  <c r="DD200" i="2"/>
  <c r="DC200" i="2"/>
  <c r="DA200" i="2"/>
  <c r="CZ200" i="2"/>
  <c r="CX200" i="2"/>
  <c r="CW200" i="2"/>
  <c r="CU200" i="2"/>
  <c r="CT200" i="2"/>
  <c r="CQ200" i="2"/>
  <c r="CD200" i="2"/>
  <c r="CR200" i="2"/>
  <c r="DI199" i="2"/>
  <c r="DG199" i="2"/>
  <c r="DF199" i="2"/>
  <c r="DD199" i="2"/>
  <c r="DC199" i="2"/>
  <c r="DA199" i="2"/>
  <c r="CZ199" i="2"/>
  <c r="CX199" i="2"/>
  <c r="CW199" i="2"/>
  <c r="CU199" i="2"/>
  <c r="CT199" i="2"/>
  <c r="CR199" i="2"/>
  <c r="CQ199" i="2"/>
  <c r="CD199" i="2"/>
  <c r="DJ199" i="2"/>
  <c r="DJ198" i="2"/>
  <c r="DI198" i="2"/>
  <c r="DG198" i="2"/>
  <c r="DF198" i="2"/>
  <c r="DD198" i="2"/>
  <c r="DC198" i="2"/>
  <c r="DA198" i="2"/>
  <c r="CZ198" i="2"/>
  <c r="CX198" i="2"/>
  <c r="CW198" i="2"/>
  <c r="CU198" i="2"/>
  <c r="CT198" i="2"/>
  <c r="CR198" i="2"/>
  <c r="CQ198" i="2"/>
  <c r="CD198" i="2"/>
  <c r="DJ197" i="2"/>
  <c r="DI197" i="2"/>
  <c r="DG197" i="2"/>
  <c r="DF197" i="2"/>
  <c r="DD197" i="2"/>
  <c r="DC197" i="2"/>
  <c r="DA197" i="2"/>
  <c r="CZ197" i="2"/>
  <c r="CW197" i="2"/>
  <c r="CU197" i="2"/>
  <c r="CT197" i="2"/>
  <c r="CR197" i="2"/>
  <c r="CQ197" i="2"/>
  <c r="CD197" i="2"/>
  <c r="CX197" i="2"/>
  <c r="DJ196" i="2"/>
  <c r="DI196" i="2"/>
  <c r="DG196" i="2"/>
  <c r="DF196" i="2"/>
  <c r="DD196" i="2"/>
  <c r="DC196" i="2"/>
  <c r="DA196" i="2"/>
  <c r="CZ196" i="2"/>
  <c r="CX196" i="2"/>
  <c r="CW196" i="2"/>
  <c r="CU196" i="2"/>
  <c r="CT196" i="2"/>
  <c r="CR196" i="2"/>
  <c r="CQ196" i="2"/>
  <c r="CD196" i="2"/>
  <c r="DJ195" i="2"/>
  <c r="DI195" i="2"/>
  <c r="DG195" i="2"/>
  <c r="DF195" i="2"/>
  <c r="DD195" i="2"/>
  <c r="DC195" i="2"/>
  <c r="DA195" i="2"/>
  <c r="CZ195" i="2"/>
  <c r="CX195" i="2"/>
  <c r="CW195" i="2"/>
  <c r="CU195" i="2"/>
  <c r="CT195" i="2"/>
  <c r="CR195" i="2"/>
  <c r="CQ195" i="2"/>
  <c r="CD195" i="2"/>
  <c r="DI194" i="2"/>
  <c r="DG194" i="2"/>
  <c r="DF194" i="2"/>
  <c r="DD194" i="2"/>
  <c r="DC194" i="2"/>
  <c r="DA194" i="2"/>
  <c r="CZ194" i="2"/>
  <c r="CX194" i="2"/>
  <c r="CW194" i="2"/>
  <c r="CU194" i="2"/>
  <c r="CT194" i="2"/>
  <c r="CR194" i="2"/>
  <c r="CQ194" i="2"/>
  <c r="CD194" i="2"/>
  <c r="DJ194" i="2"/>
  <c r="DJ193" i="2"/>
  <c r="DI193" i="2"/>
  <c r="DG193" i="2"/>
  <c r="DF193" i="2"/>
  <c r="DD193" i="2"/>
  <c r="DC193" i="2"/>
  <c r="DA193" i="2"/>
  <c r="CZ193" i="2"/>
  <c r="CX193" i="2"/>
  <c r="CW193" i="2"/>
  <c r="CU193" i="2"/>
  <c r="CT193" i="2"/>
  <c r="CR193" i="2"/>
  <c r="CQ193" i="2"/>
  <c r="CD193" i="2"/>
  <c r="DJ192" i="2"/>
  <c r="DI192" i="2"/>
  <c r="DG192" i="2"/>
  <c r="DF192" i="2"/>
  <c r="DD192" i="2"/>
  <c r="DC192" i="2"/>
  <c r="DA192" i="2"/>
  <c r="CZ192" i="2"/>
  <c r="CX192" i="2"/>
  <c r="CW192" i="2"/>
  <c r="CU192" i="2"/>
  <c r="CT192" i="2"/>
  <c r="CR192" i="2"/>
  <c r="CQ192" i="2"/>
  <c r="CD192" i="2"/>
  <c r="DI191" i="2"/>
  <c r="DG191" i="2"/>
  <c r="DF191" i="2"/>
  <c r="DD191" i="2"/>
  <c r="DC191" i="2"/>
  <c r="DA191" i="2"/>
  <c r="CZ191" i="2"/>
  <c r="CX191" i="2"/>
  <c r="CW191" i="2"/>
  <c r="CU191" i="2"/>
  <c r="CT191" i="2"/>
  <c r="CR191" i="2"/>
  <c r="CQ191" i="2"/>
  <c r="CD191" i="2"/>
  <c r="DJ191" i="2"/>
  <c r="DJ190" i="2"/>
  <c r="DI190" i="2"/>
  <c r="DG190" i="2"/>
  <c r="DF190" i="2"/>
  <c r="DD190" i="2"/>
  <c r="DC190" i="2"/>
  <c r="DA190" i="2"/>
  <c r="CZ190" i="2"/>
  <c r="CW190" i="2"/>
  <c r="CU190" i="2"/>
  <c r="CT190" i="2"/>
  <c r="CR190" i="2"/>
  <c r="CQ190" i="2"/>
  <c r="CD190" i="2"/>
  <c r="CX190" i="2"/>
  <c r="DI189" i="2"/>
  <c r="DG189" i="2"/>
  <c r="DF189" i="2"/>
  <c r="DD189" i="2"/>
  <c r="DC189" i="2"/>
  <c r="DA189" i="2"/>
  <c r="CZ189" i="2"/>
  <c r="CX189" i="2"/>
  <c r="CW189" i="2"/>
  <c r="CU189" i="2"/>
  <c r="CT189" i="2"/>
  <c r="CR189" i="2"/>
  <c r="CQ189" i="2"/>
  <c r="CD189" i="2"/>
  <c r="DJ189" i="2"/>
  <c r="DJ188" i="2"/>
  <c r="DI188" i="2"/>
  <c r="DG188" i="2"/>
  <c r="DF188" i="2"/>
  <c r="DD188" i="2"/>
  <c r="DC188" i="2"/>
  <c r="DA188" i="2"/>
  <c r="CZ188" i="2"/>
  <c r="CX188" i="2"/>
  <c r="CW188" i="2"/>
  <c r="CU188" i="2"/>
  <c r="CT188" i="2"/>
  <c r="CR188" i="2"/>
  <c r="CQ188" i="2"/>
  <c r="CD188" i="2"/>
  <c r="DJ187" i="2"/>
  <c r="DI187" i="2"/>
  <c r="DG187" i="2"/>
  <c r="DF187" i="2"/>
  <c r="DD187" i="2"/>
  <c r="DC187" i="2"/>
  <c r="DA187" i="2"/>
  <c r="CZ187" i="2"/>
  <c r="CW187" i="2"/>
  <c r="CU187" i="2"/>
  <c r="CT187" i="2"/>
  <c r="CR187" i="2"/>
  <c r="CQ187" i="2"/>
  <c r="CD187" i="2"/>
  <c r="CX187" i="2"/>
  <c r="DJ186" i="2"/>
  <c r="DI186" i="2"/>
  <c r="DG186" i="2"/>
  <c r="DF186" i="2"/>
  <c r="DD186" i="2"/>
  <c r="DC186" i="2"/>
  <c r="DA186" i="2"/>
  <c r="CZ186" i="2"/>
  <c r="CX186" i="2"/>
  <c r="CW186" i="2"/>
  <c r="CU186" i="2"/>
  <c r="CT186" i="2"/>
  <c r="CR186" i="2"/>
  <c r="CQ186" i="2"/>
  <c r="CD186" i="2"/>
  <c r="DJ185" i="2"/>
  <c r="DI185" i="2"/>
  <c r="DG185" i="2"/>
  <c r="DF185" i="2"/>
  <c r="DD185" i="2"/>
  <c r="DC185" i="2"/>
  <c r="DA185" i="2"/>
  <c r="CZ185" i="2"/>
  <c r="CX185" i="2"/>
  <c r="CW185" i="2"/>
  <c r="CU185" i="2"/>
  <c r="CT185" i="2"/>
  <c r="CQ185" i="2"/>
  <c r="CD185" i="2"/>
  <c r="CR185" i="2"/>
  <c r="DJ184" i="2"/>
  <c r="DI184" i="2"/>
  <c r="DG184" i="2"/>
  <c r="DF184" i="2"/>
  <c r="DD184" i="2"/>
  <c r="DC184" i="2"/>
  <c r="CZ184" i="2"/>
  <c r="CX184" i="2"/>
  <c r="CW184" i="2"/>
  <c r="CU184" i="2"/>
  <c r="CT184" i="2"/>
  <c r="CR184" i="2"/>
  <c r="CQ184" i="2"/>
  <c r="CD184" i="2"/>
  <c r="DA184" i="2"/>
  <c r="DJ183" i="2"/>
  <c r="DI183" i="2"/>
  <c r="DG183" i="2"/>
  <c r="DF183" i="2"/>
  <c r="DD183" i="2"/>
  <c r="DC183" i="2"/>
  <c r="DA183" i="2"/>
  <c r="CZ183" i="2"/>
  <c r="CX183" i="2"/>
  <c r="CW183" i="2"/>
  <c r="CU183" i="2"/>
  <c r="CT183" i="2"/>
  <c r="CR183" i="2"/>
  <c r="CQ183" i="2"/>
  <c r="CD183" i="2"/>
  <c r="DJ182" i="2"/>
  <c r="DI182" i="2"/>
  <c r="DG182" i="2"/>
  <c r="DF182" i="2"/>
  <c r="DD182" i="2"/>
  <c r="DC182" i="2"/>
  <c r="DA182" i="2"/>
  <c r="CZ182" i="2"/>
  <c r="CX182" i="2"/>
  <c r="CW182" i="2"/>
  <c r="CU182" i="2"/>
  <c r="CT182" i="2"/>
  <c r="CR182" i="2"/>
  <c r="CQ182" i="2"/>
  <c r="CD182" i="2"/>
  <c r="DJ181" i="2"/>
  <c r="DI181" i="2"/>
  <c r="DG181" i="2"/>
  <c r="DF181" i="2"/>
  <c r="DD181" i="2"/>
  <c r="DC181" i="2"/>
  <c r="CZ181" i="2"/>
  <c r="CX181" i="2"/>
  <c r="CW181" i="2"/>
  <c r="CU181" i="2"/>
  <c r="CT181" i="2"/>
  <c r="CR181" i="2"/>
  <c r="CQ181" i="2"/>
  <c r="CD181" i="2"/>
  <c r="DA181" i="2"/>
  <c r="DJ180" i="2"/>
  <c r="DI180" i="2"/>
  <c r="DG180" i="2"/>
  <c r="DF180" i="2"/>
  <c r="DD180" i="2"/>
  <c r="DC180" i="2"/>
  <c r="CZ180" i="2"/>
  <c r="CX180" i="2"/>
  <c r="CW180" i="2"/>
  <c r="CU180" i="2"/>
  <c r="CT180" i="2"/>
  <c r="CR180" i="2"/>
  <c r="CQ180" i="2"/>
  <c r="CD180" i="2"/>
  <c r="DA180" i="2"/>
  <c r="DJ179" i="2"/>
  <c r="DI179" i="2"/>
  <c r="DG179" i="2"/>
  <c r="DF179" i="2"/>
  <c r="DD179" i="2"/>
  <c r="DC179" i="2"/>
  <c r="DA179" i="2"/>
  <c r="CZ179" i="2"/>
  <c r="CX179" i="2"/>
  <c r="CW179" i="2"/>
  <c r="CU179" i="2"/>
  <c r="CT179" i="2"/>
  <c r="CR179" i="2"/>
  <c r="CQ179" i="2"/>
  <c r="CD179" i="2"/>
  <c r="DJ178" i="2"/>
  <c r="DI178" i="2"/>
  <c r="DG178" i="2"/>
  <c r="DF178" i="2"/>
  <c r="DD178" i="2"/>
  <c r="DC178" i="2"/>
  <c r="DA178" i="2"/>
  <c r="CZ178" i="2"/>
  <c r="CX178" i="2"/>
  <c r="CW178" i="2"/>
  <c r="CU178" i="2"/>
  <c r="CT178" i="2"/>
  <c r="CR178" i="2"/>
  <c r="CQ178" i="2"/>
  <c r="CD178" i="2"/>
  <c r="DJ177" i="2"/>
  <c r="DI177" i="2"/>
  <c r="DG177" i="2"/>
  <c r="DF177" i="2"/>
  <c r="DD177" i="2"/>
  <c r="DC177" i="2"/>
  <c r="DA177" i="2"/>
  <c r="CZ177" i="2"/>
  <c r="CW177" i="2"/>
  <c r="CU177" i="2"/>
  <c r="CT177" i="2"/>
  <c r="CR177" i="2"/>
  <c r="CQ177" i="2"/>
  <c r="CD177" i="2"/>
  <c r="CX177" i="2"/>
  <c r="DJ176" i="2"/>
  <c r="DI176" i="2"/>
  <c r="DG176" i="2"/>
  <c r="DF176" i="2"/>
  <c r="DD176" i="2"/>
  <c r="DC176" i="2"/>
  <c r="DA176" i="2"/>
  <c r="CZ176" i="2"/>
  <c r="CX176" i="2"/>
  <c r="CW176" i="2"/>
  <c r="CU176" i="2"/>
  <c r="CT176" i="2"/>
  <c r="CQ176" i="2"/>
  <c r="CD176" i="2"/>
  <c r="CR176" i="2"/>
  <c r="DJ175" i="2"/>
  <c r="DI175" i="2"/>
  <c r="DG175" i="2"/>
  <c r="DF175" i="2"/>
  <c r="DD175" i="2"/>
  <c r="DC175" i="2"/>
  <c r="DA175" i="2"/>
  <c r="CZ175" i="2"/>
  <c r="CX175" i="2"/>
  <c r="CW175" i="2"/>
  <c r="CU175" i="2"/>
  <c r="CT175" i="2"/>
  <c r="CR175" i="2"/>
  <c r="CQ175" i="2"/>
  <c r="CD175" i="2"/>
  <c r="DJ174" i="2"/>
  <c r="DI174" i="2"/>
  <c r="DG174" i="2"/>
  <c r="DF174" i="2"/>
  <c r="DD174" i="2"/>
  <c r="DC174" i="2"/>
  <c r="DA174" i="2"/>
  <c r="CZ174" i="2"/>
  <c r="CX174" i="2"/>
  <c r="CW174" i="2"/>
  <c r="CU174" i="2"/>
  <c r="CT174" i="2"/>
  <c r="CQ174" i="2"/>
  <c r="CD174" i="2"/>
  <c r="CR174" i="2"/>
  <c r="DI173" i="2"/>
  <c r="DG173" i="2"/>
  <c r="DF173" i="2"/>
  <c r="DD173" i="2"/>
  <c r="DC173" i="2"/>
  <c r="DA173" i="2"/>
  <c r="CZ173" i="2"/>
  <c r="CX173" i="2"/>
  <c r="CW173" i="2"/>
  <c r="CU173" i="2"/>
  <c r="CT173" i="2"/>
  <c r="CR173" i="2"/>
  <c r="CQ173" i="2"/>
  <c r="CD173" i="2"/>
  <c r="DJ173" i="2"/>
  <c r="DJ172" i="2"/>
  <c r="DI172" i="2"/>
  <c r="DG172" i="2"/>
  <c r="DF172" i="2"/>
  <c r="DD172" i="2"/>
  <c r="DC172" i="2"/>
  <c r="DA172" i="2"/>
  <c r="CZ172" i="2"/>
  <c r="CX172" i="2"/>
  <c r="CW172" i="2"/>
  <c r="CU172" i="2"/>
  <c r="CT172" i="2"/>
  <c r="CR172" i="2"/>
  <c r="CQ172" i="2"/>
  <c r="CD172" i="2"/>
  <c r="DJ171" i="2"/>
  <c r="DI171" i="2"/>
  <c r="DG171" i="2"/>
  <c r="DF171" i="2"/>
  <c r="DD171" i="2"/>
  <c r="DC171" i="2"/>
  <c r="DA171" i="2"/>
  <c r="CZ171" i="2"/>
  <c r="CW171" i="2"/>
  <c r="CU171" i="2"/>
  <c r="CT171" i="2"/>
  <c r="CR171" i="2"/>
  <c r="CQ171" i="2"/>
  <c r="CD171" i="2"/>
  <c r="CX171" i="2"/>
  <c r="DJ170" i="2"/>
  <c r="DI170" i="2"/>
  <c r="DG170" i="2"/>
  <c r="DF170" i="2"/>
  <c r="DD170" i="2"/>
  <c r="DC170" i="2"/>
  <c r="DA170" i="2"/>
  <c r="CZ170" i="2"/>
  <c r="CX170" i="2"/>
  <c r="CW170" i="2"/>
  <c r="CU170" i="2"/>
  <c r="CT170" i="2"/>
  <c r="CR170" i="2"/>
  <c r="CQ170" i="2"/>
  <c r="CD170" i="2"/>
  <c r="DI169" i="2"/>
  <c r="DG169" i="2"/>
  <c r="DF169" i="2"/>
  <c r="DD169" i="2"/>
  <c r="DC169" i="2"/>
  <c r="DA169" i="2"/>
  <c r="CZ169" i="2"/>
  <c r="CX169" i="2"/>
  <c r="CW169" i="2"/>
  <c r="CU169" i="2"/>
  <c r="CT169" i="2"/>
  <c r="CR169" i="2"/>
  <c r="CQ169" i="2"/>
  <c r="CD169" i="2"/>
  <c r="DJ169" i="2"/>
  <c r="DJ168" i="2"/>
  <c r="DI168" i="2"/>
  <c r="DG168" i="2"/>
  <c r="DF168" i="2"/>
  <c r="DD168" i="2"/>
  <c r="DC168" i="2"/>
  <c r="DA168" i="2"/>
  <c r="CZ168" i="2"/>
  <c r="CX168" i="2"/>
  <c r="CW168" i="2"/>
  <c r="CU168" i="2"/>
  <c r="CT168" i="2"/>
  <c r="CR168" i="2"/>
  <c r="CQ168" i="2"/>
  <c r="CD168" i="2"/>
  <c r="DJ167" i="2"/>
  <c r="DI167" i="2"/>
  <c r="DG167" i="2"/>
  <c r="DF167" i="2"/>
  <c r="DD167" i="2"/>
  <c r="DC167" i="2"/>
  <c r="DA167" i="2"/>
  <c r="CZ167" i="2"/>
  <c r="CX167" i="2"/>
  <c r="CW167" i="2"/>
  <c r="CU167" i="2"/>
  <c r="CT167" i="2"/>
  <c r="CR167" i="2"/>
  <c r="CQ167" i="2"/>
  <c r="CD167" i="2"/>
  <c r="DJ166" i="2"/>
  <c r="DI166" i="2"/>
  <c r="DG166" i="2"/>
  <c r="DF166" i="2"/>
  <c r="DD166" i="2"/>
  <c r="DC166" i="2"/>
  <c r="DA166" i="2"/>
  <c r="CZ166" i="2"/>
  <c r="CW166" i="2"/>
  <c r="CU166" i="2"/>
  <c r="CT166" i="2"/>
  <c r="CR166" i="2"/>
  <c r="CQ166" i="2"/>
  <c r="CD166" i="2"/>
  <c r="CX166" i="2"/>
  <c r="DJ165" i="2"/>
  <c r="DI165" i="2"/>
  <c r="DG165" i="2"/>
  <c r="DF165" i="2"/>
  <c r="DD165" i="2"/>
  <c r="DC165" i="2"/>
  <c r="DA165" i="2"/>
  <c r="CZ165" i="2"/>
  <c r="CX165" i="2"/>
  <c r="CW165" i="2"/>
  <c r="CU165" i="2"/>
  <c r="CT165" i="2"/>
  <c r="CR165" i="2"/>
  <c r="CQ165" i="2"/>
  <c r="CD165" i="2"/>
  <c r="DJ164" i="2"/>
  <c r="DI164" i="2"/>
  <c r="DG164" i="2"/>
  <c r="DF164" i="2"/>
  <c r="DD164" i="2"/>
  <c r="DC164" i="2"/>
  <c r="DA164" i="2"/>
  <c r="CZ164" i="2"/>
  <c r="CX164" i="2"/>
  <c r="CW164" i="2"/>
  <c r="CU164" i="2"/>
  <c r="CT164" i="2"/>
  <c r="CR164" i="2"/>
  <c r="CQ164" i="2"/>
  <c r="CD164" i="2"/>
  <c r="DJ163" i="2"/>
  <c r="DI163" i="2"/>
  <c r="DG163" i="2"/>
  <c r="DF163" i="2"/>
  <c r="DD163" i="2"/>
  <c r="DC163" i="2"/>
  <c r="DA163" i="2"/>
  <c r="CZ163" i="2"/>
  <c r="CX163" i="2"/>
  <c r="CW163" i="2"/>
  <c r="CU163" i="2"/>
  <c r="CT163" i="2"/>
  <c r="CR163" i="2"/>
  <c r="CQ163" i="2"/>
  <c r="CD163" i="2"/>
  <c r="DJ162" i="2"/>
  <c r="DI162" i="2"/>
  <c r="DG162" i="2"/>
  <c r="DF162" i="2"/>
  <c r="DD162" i="2"/>
  <c r="DC162" i="2"/>
  <c r="DA162" i="2"/>
  <c r="CZ162" i="2"/>
  <c r="CW162" i="2"/>
  <c r="CU162" i="2"/>
  <c r="CT162" i="2"/>
  <c r="CR162" i="2"/>
  <c r="CQ162" i="2"/>
  <c r="CD162" i="2"/>
  <c r="CX162" i="2"/>
  <c r="DJ161" i="2"/>
  <c r="DI161" i="2"/>
  <c r="DG161" i="2"/>
  <c r="DF161" i="2"/>
  <c r="DD161" i="2"/>
  <c r="DC161" i="2"/>
  <c r="DA161" i="2"/>
  <c r="CZ161" i="2"/>
  <c r="CX161" i="2"/>
  <c r="CW161" i="2"/>
  <c r="CU161" i="2"/>
  <c r="CT161" i="2"/>
  <c r="CR161" i="2"/>
  <c r="CQ161" i="2"/>
  <c r="CD161" i="2"/>
  <c r="DJ160" i="2"/>
  <c r="DI160" i="2"/>
  <c r="DG160" i="2"/>
  <c r="DF160" i="2"/>
  <c r="DD160" i="2"/>
  <c r="DC160" i="2"/>
  <c r="DA160" i="2"/>
  <c r="CZ160" i="2"/>
  <c r="CX160" i="2"/>
  <c r="CW160" i="2"/>
  <c r="CU160" i="2"/>
  <c r="CT160" i="2"/>
  <c r="CR160" i="2"/>
  <c r="CQ160" i="2"/>
  <c r="CD160" i="2"/>
  <c r="DJ159" i="2"/>
  <c r="DI159" i="2"/>
  <c r="DG159" i="2"/>
  <c r="DF159" i="2"/>
  <c r="DD159" i="2"/>
  <c r="DC159" i="2"/>
  <c r="DA159" i="2"/>
  <c r="CZ159" i="2"/>
  <c r="CW159" i="2"/>
  <c r="CU159" i="2"/>
  <c r="CT159" i="2"/>
  <c r="CR159" i="2"/>
  <c r="CQ159" i="2"/>
  <c r="CD159" i="2"/>
  <c r="CX159" i="2"/>
  <c r="DJ158" i="2"/>
  <c r="DI158" i="2"/>
  <c r="DG158" i="2"/>
  <c r="DF158" i="2"/>
  <c r="DD158" i="2"/>
  <c r="DC158" i="2"/>
  <c r="DA158" i="2"/>
  <c r="CZ158" i="2"/>
  <c r="CX158" i="2"/>
  <c r="CW158" i="2"/>
  <c r="CU158" i="2"/>
  <c r="CT158" i="2"/>
  <c r="CR158" i="2"/>
  <c r="CQ158" i="2"/>
  <c r="CD158" i="2"/>
  <c r="DI157" i="2"/>
  <c r="DG157" i="2"/>
  <c r="DF157" i="2"/>
  <c r="DD157" i="2"/>
  <c r="DC157" i="2"/>
  <c r="DA157" i="2"/>
  <c r="CZ157" i="2"/>
  <c r="CX157" i="2"/>
  <c r="CW157" i="2"/>
  <c r="CU157" i="2"/>
  <c r="CT157" i="2"/>
  <c r="CR157" i="2"/>
  <c r="CQ157" i="2"/>
  <c r="CD157" i="2"/>
  <c r="DJ157" i="2"/>
  <c r="DJ156" i="2"/>
  <c r="DI156" i="2"/>
  <c r="DG156" i="2"/>
  <c r="DF156" i="2"/>
  <c r="DD156" i="2"/>
  <c r="DC156" i="2"/>
  <c r="DA156" i="2"/>
  <c r="CZ156" i="2"/>
  <c r="CX156" i="2"/>
  <c r="CW156" i="2"/>
  <c r="CU156" i="2"/>
  <c r="CT156" i="2"/>
  <c r="CR156" i="2"/>
  <c r="CQ156" i="2"/>
  <c r="CD156" i="2"/>
  <c r="DJ155" i="2"/>
  <c r="DI155" i="2"/>
  <c r="DG155" i="2"/>
  <c r="DF155" i="2"/>
  <c r="DD155" i="2"/>
  <c r="DC155" i="2"/>
  <c r="DA155" i="2"/>
  <c r="CZ155" i="2"/>
  <c r="CX155" i="2"/>
  <c r="CW155" i="2"/>
  <c r="CU155" i="2"/>
  <c r="CT155" i="2"/>
  <c r="CR155" i="2"/>
  <c r="CQ155" i="2"/>
  <c r="CD155" i="2"/>
  <c r="DJ154" i="2"/>
  <c r="DI154" i="2"/>
  <c r="DG154" i="2"/>
  <c r="DF154" i="2"/>
  <c r="DD154" i="2"/>
  <c r="DC154" i="2"/>
  <c r="DA154" i="2"/>
  <c r="CZ154" i="2"/>
  <c r="CX154" i="2"/>
  <c r="CW154" i="2"/>
  <c r="CU154" i="2"/>
  <c r="CT154" i="2"/>
  <c r="CR154" i="2"/>
  <c r="CQ154" i="2"/>
  <c r="CD154" i="2"/>
  <c r="DJ153" i="2"/>
  <c r="DI153" i="2"/>
  <c r="DG153" i="2"/>
  <c r="DF153" i="2"/>
  <c r="DD153" i="2"/>
  <c r="DC153" i="2"/>
  <c r="DA153" i="2"/>
  <c r="CZ153" i="2"/>
  <c r="CW153" i="2"/>
  <c r="CU153" i="2"/>
  <c r="CT153" i="2"/>
  <c r="CR153" i="2"/>
  <c r="CQ153" i="2"/>
  <c r="CD153" i="2"/>
  <c r="CX153" i="2"/>
  <c r="DJ152" i="2"/>
  <c r="DI152" i="2"/>
  <c r="DG152" i="2"/>
  <c r="DF152" i="2"/>
  <c r="DD152" i="2"/>
  <c r="DC152" i="2"/>
  <c r="DA152" i="2"/>
  <c r="CZ152" i="2"/>
  <c r="CW152" i="2"/>
  <c r="CU152" i="2"/>
  <c r="CT152" i="2"/>
  <c r="CR152" i="2"/>
  <c r="CQ152" i="2"/>
  <c r="CD152" i="2"/>
  <c r="CX152" i="2"/>
  <c r="DI151" i="2"/>
  <c r="DG151" i="2"/>
  <c r="DF151" i="2"/>
  <c r="DD151" i="2"/>
  <c r="DC151" i="2"/>
  <c r="DA151" i="2"/>
  <c r="CZ151" i="2"/>
  <c r="CX151" i="2"/>
  <c r="CW151" i="2"/>
  <c r="CU151" i="2"/>
  <c r="CT151" i="2"/>
  <c r="CR151" i="2"/>
  <c r="CQ151" i="2"/>
  <c r="CD151" i="2"/>
  <c r="DJ151" i="2"/>
  <c r="DJ150" i="2"/>
  <c r="DI150" i="2"/>
  <c r="DG150" i="2"/>
  <c r="DF150" i="2"/>
  <c r="DC150" i="2"/>
  <c r="DA150" i="2"/>
  <c r="CZ150" i="2"/>
  <c r="CX150" i="2"/>
  <c r="CW150" i="2"/>
  <c r="CU150" i="2"/>
  <c r="CT150" i="2"/>
  <c r="CR150" i="2"/>
  <c r="CQ150" i="2"/>
  <c r="CD150" i="2"/>
  <c r="DD150" i="2"/>
  <c r="DJ149" i="2"/>
  <c r="DI149" i="2"/>
  <c r="DG149" i="2"/>
  <c r="DF149" i="2"/>
  <c r="DC149" i="2"/>
  <c r="DA149" i="2"/>
  <c r="CZ149" i="2"/>
  <c r="CX149" i="2"/>
  <c r="CW149" i="2"/>
  <c r="CU149" i="2"/>
  <c r="CT149" i="2"/>
  <c r="CR149" i="2"/>
  <c r="CQ149" i="2"/>
  <c r="CD149" i="2"/>
  <c r="DD149" i="2"/>
  <c r="DJ148" i="2"/>
  <c r="DI148" i="2"/>
  <c r="DG148" i="2"/>
  <c r="DF148" i="2"/>
  <c r="DD148" i="2"/>
  <c r="DC148" i="2"/>
  <c r="DA148" i="2"/>
  <c r="CZ148" i="2"/>
  <c r="CX148" i="2"/>
  <c r="CW148" i="2"/>
  <c r="CU148" i="2"/>
  <c r="CT148" i="2"/>
  <c r="CR148" i="2"/>
  <c r="CQ148" i="2"/>
  <c r="CD148" i="2"/>
  <c r="DJ147" i="2"/>
  <c r="DI147" i="2"/>
  <c r="DG147" i="2"/>
  <c r="DF147" i="2"/>
  <c r="DC147" i="2"/>
  <c r="DA147" i="2"/>
  <c r="CZ147" i="2"/>
  <c r="CX147" i="2"/>
  <c r="CW147" i="2"/>
  <c r="CU147" i="2"/>
  <c r="CT147" i="2"/>
  <c r="CR147" i="2"/>
  <c r="CQ147" i="2"/>
  <c r="CD147" i="2"/>
  <c r="DD147" i="2"/>
  <c r="DI146" i="2"/>
  <c r="DG146" i="2"/>
  <c r="DF146" i="2"/>
  <c r="DD146" i="2"/>
  <c r="DC146" i="2"/>
  <c r="DA146" i="2"/>
  <c r="CZ146" i="2"/>
  <c r="CX146" i="2"/>
  <c r="CW146" i="2"/>
  <c r="CU146" i="2"/>
  <c r="CT146" i="2"/>
  <c r="CR146" i="2"/>
  <c r="CQ146" i="2"/>
  <c r="CD146" i="2"/>
  <c r="DJ146" i="2"/>
  <c r="DJ145" i="2"/>
  <c r="DI145" i="2"/>
  <c r="DG145" i="2"/>
  <c r="DF145" i="2"/>
  <c r="DD145" i="2"/>
  <c r="DC145" i="2"/>
  <c r="DA145" i="2"/>
  <c r="CZ145" i="2"/>
  <c r="CX145" i="2"/>
  <c r="CW145" i="2"/>
  <c r="CU145" i="2"/>
  <c r="CT145" i="2"/>
  <c r="CR145" i="2"/>
  <c r="CQ145" i="2"/>
  <c r="CD145" i="2"/>
  <c r="DJ144" i="2"/>
  <c r="DI144" i="2"/>
  <c r="DG144" i="2"/>
  <c r="DF144" i="2"/>
  <c r="DD144" i="2"/>
  <c r="DC144" i="2"/>
  <c r="DA144" i="2"/>
  <c r="CZ144" i="2"/>
  <c r="CX144" i="2"/>
  <c r="CW144" i="2"/>
  <c r="CU144" i="2"/>
  <c r="CT144" i="2"/>
  <c r="CR144" i="2"/>
  <c r="CQ144" i="2"/>
  <c r="CD144" i="2"/>
  <c r="DJ143" i="2"/>
  <c r="DI143" i="2"/>
  <c r="DG143" i="2"/>
  <c r="DF143" i="2"/>
  <c r="DD143" i="2"/>
  <c r="DC143" i="2"/>
  <c r="DA143" i="2"/>
  <c r="CZ143" i="2"/>
  <c r="CX143" i="2"/>
  <c r="CW143" i="2"/>
  <c r="CU143" i="2"/>
  <c r="CT143" i="2"/>
  <c r="CR143" i="2"/>
  <c r="CQ143" i="2"/>
  <c r="CD143" i="2"/>
  <c r="DJ142" i="2"/>
  <c r="DI142" i="2"/>
  <c r="DG142" i="2"/>
  <c r="DF142" i="2"/>
  <c r="DD142" i="2"/>
  <c r="DC142" i="2"/>
  <c r="DA142" i="2"/>
  <c r="CZ142" i="2"/>
  <c r="CX142" i="2"/>
  <c r="CW142" i="2"/>
  <c r="CU142" i="2"/>
  <c r="CT142" i="2"/>
  <c r="CR142" i="2"/>
  <c r="CQ142" i="2"/>
  <c r="CD142" i="2"/>
  <c r="DJ141" i="2"/>
  <c r="DI141" i="2"/>
  <c r="DG141" i="2"/>
  <c r="DF141" i="2"/>
  <c r="DD141" i="2"/>
  <c r="DC141" i="2"/>
  <c r="DA141" i="2"/>
  <c r="CZ141" i="2"/>
  <c r="CX141" i="2"/>
  <c r="CW141" i="2"/>
  <c r="CU141" i="2"/>
  <c r="CT141" i="2"/>
  <c r="CR141" i="2"/>
  <c r="CQ141" i="2"/>
  <c r="CD141" i="2"/>
  <c r="DJ140" i="2"/>
  <c r="DI140" i="2"/>
  <c r="DG140" i="2"/>
  <c r="DF140" i="2"/>
  <c r="DD140" i="2"/>
  <c r="DC140" i="2"/>
  <c r="DA140" i="2"/>
  <c r="CZ140" i="2"/>
  <c r="CX140" i="2"/>
  <c r="CW140" i="2"/>
  <c r="CU140" i="2"/>
  <c r="CT140" i="2"/>
  <c r="CR140" i="2"/>
  <c r="CQ140" i="2"/>
  <c r="CD140" i="2"/>
  <c r="DJ139" i="2"/>
  <c r="DI139" i="2"/>
  <c r="DG139" i="2"/>
  <c r="DF139" i="2"/>
  <c r="DD139" i="2"/>
  <c r="DC139" i="2"/>
  <c r="DA139" i="2"/>
  <c r="CZ139" i="2"/>
  <c r="CX139" i="2"/>
  <c r="CW139" i="2"/>
  <c r="CU139" i="2"/>
  <c r="CT139" i="2"/>
  <c r="CR139" i="2"/>
  <c r="CQ139" i="2"/>
  <c r="CD139" i="2"/>
  <c r="DI138" i="2"/>
  <c r="DG138" i="2"/>
  <c r="DF138" i="2"/>
  <c r="DD138" i="2"/>
  <c r="DC138" i="2"/>
  <c r="DA138" i="2"/>
  <c r="CZ138" i="2"/>
  <c r="CX138" i="2"/>
  <c r="CW138" i="2"/>
  <c r="CU138" i="2"/>
  <c r="CT138" i="2"/>
  <c r="CR138" i="2"/>
  <c r="CQ138" i="2"/>
  <c r="CD138" i="2"/>
  <c r="DJ138" i="2"/>
  <c r="DJ137" i="2"/>
  <c r="DI137" i="2"/>
  <c r="DG137" i="2"/>
  <c r="DF137" i="2"/>
  <c r="DD137" i="2"/>
  <c r="DC137" i="2"/>
  <c r="DA137" i="2"/>
  <c r="CZ137" i="2"/>
  <c r="CX137" i="2"/>
  <c r="CW137" i="2"/>
  <c r="CU137" i="2"/>
  <c r="CT137" i="2"/>
  <c r="CR137" i="2"/>
  <c r="CQ137" i="2"/>
  <c r="CD137" i="2"/>
  <c r="DJ136" i="2"/>
  <c r="DI136" i="2"/>
  <c r="DF136" i="2"/>
  <c r="DD136" i="2"/>
  <c r="DC136" i="2"/>
  <c r="DA136" i="2"/>
  <c r="CZ136" i="2"/>
  <c r="CX136" i="2"/>
  <c r="CW136" i="2"/>
  <c r="CU136" i="2"/>
  <c r="CT136" i="2"/>
  <c r="CR136" i="2"/>
  <c r="CQ136" i="2"/>
  <c r="CD136" i="2"/>
  <c r="DG136" i="2"/>
  <c r="DI135" i="2"/>
  <c r="DG135" i="2"/>
  <c r="DF135" i="2"/>
  <c r="DD135" i="2"/>
  <c r="DC135" i="2"/>
  <c r="DA135" i="2"/>
  <c r="CZ135" i="2"/>
  <c r="CX135" i="2"/>
  <c r="CW135" i="2"/>
  <c r="CU135" i="2"/>
  <c r="CT135" i="2"/>
  <c r="CR135" i="2"/>
  <c r="CQ135" i="2"/>
  <c r="CD135" i="2"/>
  <c r="DJ135" i="2"/>
  <c r="DJ134" i="2"/>
  <c r="DI134" i="2"/>
  <c r="DG134" i="2"/>
  <c r="DF134" i="2"/>
  <c r="DD134" i="2"/>
  <c r="DC134" i="2"/>
  <c r="DA134" i="2"/>
  <c r="CZ134" i="2"/>
  <c r="CX134" i="2"/>
  <c r="CW134" i="2"/>
  <c r="CU134" i="2"/>
  <c r="CT134" i="2"/>
  <c r="CR134" i="2"/>
  <c r="CQ134" i="2"/>
  <c r="CD134" i="2"/>
  <c r="DI133" i="2"/>
  <c r="DG133" i="2"/>
  <c r="DF133" i="2"/>
  <c r="DD133" i="2"/>
  <c r="DC133" i="2"/>
  <c r="DA133" i="2"/>
  <c r="CZ133" i="2"/>
  <c r="CX133" i="2"/>
  <c r="CW133" i="2"/>
  <c r="CU133" i="2"/>
  <c r="CT133" i="2"/>
  <c r="CR133" i="2"/>
  <c r="CQ133" i="2"/>
  <c r="CD133" i="2"/>
  <c r="DJ133" i="2"/>
  <c r="DJ132" i="2"/>
  <c r="DI132" i="2"/>
  <c r="DG132" i="2"/>
  <c r="DF132" i="2"/>
  <c r="DD132" i="2"/>
  <c r="DC132" i="2"/>
  <c r="DA132" i="2"/>
  <c r="CZ132" i="2"/>
  <c r="CX132" i="2"/>
  <c r="CW132" i="2"/>
  <c r="CU132" i="2"/>
  <c r="CT132" i="2"/>
  <c r="CQ132" i="2"/>
  <c r="CD132" i="2"/>
  <c r="CR132" i="2"/>
  <c r="DJ131" i="2"/>
  <c r="DI131" i="2"/>
  <c r="DG131" i="2"/>
  <c r="DF131" i="2"/>
  <c r="DD131" i="2"/>
  <c r="DC131" i="2"/>
  <c r="DA131" i="2"/>
  <c r="CZ131" i="2"/>
  <c r="CX131" i="2"/>
  <c r="CW131" i="2"/>
  <c r="CU131" i="2"/>
  <c r="CT131" i="2"/>
  <c r="CR131" i="2"/>
  <c r="CQ131" i="2"/>
  <c r="CD131" i="2"/>
  <c r="DJ130" i="2"/>
  <c r="DI130" i="2"/>
  <c r="DG130" i="2"/>
  <c r="DF130" i="2"/>
  <c r="DD130" i="2"/>
  <c r="DC130" i="2"/>
  <c r="DA130" i="2"/>
  <c r="CZ130" i="2"/>
  <c r="CW130" i="2"/>
  <c r="CU130" i="2"/>
  <c r="CT130" i="2"/>
  <c r="CR130" i="2"/>
  <c r="CQ130" i="2"/>
  <c r="CD130" i="2"/>
  <c r="CX130" i="2"/>
  <c r="DI129" i="2"/>
  <c r="DG129" i="2"/>
  <c r="DF129" i="2"/>
  <c r="DD129" i="2"/>
  <c r="DC129" i="2"/>
  <c r="DA129" i="2"/>
  <c r="CZ129" i="2"/>
  <c r="CX129" i="2"/>
  <c r="CW129" i="2"/>
  <c r="CU129" i="2"/>
  <c r="CT129" i="2"/>
  <c r="CR129" i="2"/>
  <c r="CQ129" i="2"/>
  <c r="CD129" i="2"/>
  <c r="DJ129" i="2"/>
  <c r="DJ128" i="2"/>
  <c r="DI128" i="2"/>
  <c r="DG128" i="2"/>
  <c r="DF128" i="2"/>
  <c r="DD128" i="2"/>
  <c r="DC128" i="2"/>
  <c r="DA128" i="2"/>
  <c r="CZ128" i="2"/>
  <c r="CX128" i="2"/>
  <c r="CW128" i="2"/>
  <c r="CU128" i="2"/>
  <c r="CT128" i="2"/>
  <c r="CR128" i="2"/>
  <c r="CQ128" i="2"/>
  <c r="CD128" i="2"/>
  <c r="DJ127" i="2"/>
  <c r="DI127" i="2"/>
  <c r="DG127" i="2"/>
  <c r="DF127" i="2"/>
  <c r="DD127" i="2"/>
  <c r="DC127" i="2"/>
  <c r="DA127" i="2"/>
  <c r="CZ127" i="2"/>
  <c r="CW127" i="2"/>
  <c r="CU127" i="2"/>
  <c r="CT127" i="2"/>
  <c r="CR127" i="2"/>
  <c r="CQ127" i="2"/>
  <c r="CD127" i="2"/>
  <c r="CX127" i="2"/>
  <c r="DJ126" i="2"/>
  <c r="DI126" i="2"/>
  <c r="DG126" i="2"/>
  <c r="DF126" i="2"/>
  <c r="DD126" i="2"/>
  <c r="DC126" i="2"/>
  <c r="DA126" i="2"/>
  <c r="CZ126" i="2"/>
  <c r="CX126" i="2"/>
  <c r="CW126" i="2"/>
  <c r="CU126" i="2"/>
  <c r="CT126" i="2"/>
  <c r="CR126" i="2"/>
  <c r="CQ126" i="2"/>
  <c r="CD126" i="2"/>
  <c r="DJ125" i="2"/>
  <c r="DI125" i="2"/>
  <c r="DF125" i="2"/>
  <c r="DD125" i="2"/>
  <c r="DC125" i="2"/>
  <c r="DA125" i="2"/>
  <c r="CZ125" i="2"/>
  <c r="CX125" i="2"/>
  <c r="CW125" i="2"/>
  <c r="CU125" i="2"/>
  <c r="CT125" i="2"/>
  <c r="CR125" i="2"/>
  <c r="CQ125" i="2"/>
  <c r="CD125" i="2"/>
  <c r="DG125" i="2"/>
  <c r="DJ124" i="2"/>
  <c r="DI124" i="2"/>
  <c r="DG124" i="2"/>
  <c r="DF124" i="2"/>
  <c r="DD124" i="2"/>
  <c r="DC124" i="2"/>
  <c r="DA124" i="2"/>
  <c r="CZ124" i="2"/>
  <c r="CX124" i="2"/>
  <c r="CW124" i="2"/>
  <c r="CU124" i="2"/>
  <c r="CT124" i="2"/>
  <c r="CQ124" i="2"/>
  <c r="CD124" i="2"/>
  <c r="CR124" i="2"/>
  <c r="DJ123" i="2"/>
  <c r="DI123" i="2"/>
  <c r="DG123" i="2"/>
  <c r="DF123" i="2"/>
  <c r="DD123" i="2"/>
  <c r="DC123" i="2"/>
  <c r="DA123" i="2"/>
  <c r="CZ123" i="2"/>
  <c r="CX123" i="2"/>
  <c r="CW123" i="2"/>
  <c r="CU123" i="2"/>
  <c r="CT123" i="2"/>
  <c r="CR123" i="2"/>
  <c r="CQ123" i="2"/>
  <c r="CD123" i="2"/>
  <c r="DJ122" i="2"/>
  <c r="DI122" i="2"/>
  <c r="DG122" i="2"/>
  <c r="DF122" i="2"/>
  <c r="DD122" i="2"/>
  <c r="DC122" i="2"/>
  <c r="DA122" i="2"/>
  <c r="CZ122" i="2"/>
  <c r="CW122" i="2"/>
  <c r="CU122" i="2"/>
  <c r="CT122" i="2"/>
  <c r="CR122" i="2"/>
  <c r="CQ122" i="2"/>
  <c r="CD122" i="2"/>
  <c r="CX122" i="2"/>
  <c r="DJ121" i="2"/>
  <c r="DI121" i="2"/>
  <c r="DG121" i="2"/>
  <c r="DF121" i="2"/>
  <c r="DD121" i="2"/>
  <c r="DC121" i="2"/>
  <c r="DA121" i="2"/>
  <c r="CZ121" i="2"/>
  <c r="CX121" i="2"/>
  <c r="CW121" i="2"/>
  <c r="CU121" i="2"/>
  <c r="CT121" i="2"/>
  <c r="CQ121" i="2"/>
  <c r="CD121" i="2"/>
  <c r="CR121" i="2"/>
  <c r="DJ120" i="2"/>
  <c r="DI120" i="2"/>
  <c r="DF120" i="2"/>
  <c r="DD120" i="2"/>
  <c r="DC120" i="2"/>
  <c r="DA120" i="2"/>
  <c r="CZ120" i="2"/>
  <c r="CX120" i="2"/>
  <c r="CW120" i="2"/>
  <c r="CU120" i="2"/>
  <c r="CT120" i="2"/>
  <c r="CR120" i="2"/>
  <c r="CQ120" i="2"/>
  <c r="CD120" i="2"/>
  <c r="DG120" i="2"/>
  <c r="DJ119" i="2"/>
  <c r="DI119" i="2"/>
  <c r="DG119" i="2"/>
  <c r="DF119" i="2"/>
  <c r="DD119" i="2"/>
  <c r="DC119" i="2"/>
  <c r="DA119" i="2"/>
  <c r="CZ119" i="2"/>
  <c r="CX119" i="2"/>
  <c r="CW119" i="2"/>
  <c r="CU119" i="2"/>
  <c r="CT119" i="2"/>
  <c r="CR119" i="2"/>
  <c r="CQ119" i="2"/>
  <c r="CD119" i="2"/>
  <c r="DJ118" i="2"/>
  <c r="DI118" i="2"/>
  <c r="DG118" i="2"/>
  <c r="DF118" i="2"/>
  <c r="DD118" i="2"/>
  <c r="DC118" i="2"/>
  <c r="DA118" i="2"/>
  <c r="CZ118" i="2"/>
  <c r="CX118" i="2"/>
  <c r="CW118" i="2"/>
  <c r="CU118" i="2"/>
  <c r="CT118" i="2"/>
  <c r="CQ118" i="2"/>
  <c r="CD118" i="2"/>
  <c r="CR118" i="2"/>
  <c r="DJ117" i="2"/>
  <c r="DI117" i="2"/>
  <c r="DG117" i="2"/>
  <c r="DF117" i="2"/>
  <c r="DD117" i="2"/>
  <c r="DC117" i="2"/>
  <c r="DA117" i="2"/>
  <c r="CZ117" i="2"/>
  <c r="CX117" i="2"/>
  <c r="CW117" i="2"/>
  <c r="CU117" i="2"/>
  <c r="CT117" i="2"/>
  <c r="CR117" i="2"/>
  <c r="CQ117" i="2"/>
  <c r="CD117" i="2"/>
  <c r="DJ116" i="2"/>
  <c r="DI116" i="2"/>
  <c r="DG116" i="2"/>
  <c r="DF116" i="2"/>
  <c r="DD116" i="2"/>
  <c r="DC116" i="2"/>
  <c r="DA116" i="2"/>
  <c r="CZ116" i="2"/>
  <c r="CW116" i="2"/>
  <c r="CU116" i="2"/>
  <c r="CT116" i="2"/>
  <c r="CR116" i="2"/>
  <c r="CQ116" i="2"/>
  <c r="CD116" i="2"/>
  <c r="CX116" i="2"/>
  <c r="DI115" i="2"/>
  <c r="DG115" i="2"/>
  <c r="DF115" i="2"/>
  <c r="DD115" i="2"/>
  <c r="DC115" i="2"/>
  <c r="DA115" i="2"/>
  <c r="CZ115" i="2"/>
  <c r="CX115" i="2"/>
  <c r="CW115" i="2"/>
  <c r="CU115" i="2"/>
  <c r="CT115" i="2"/>
  <c r="CR115" i="2"/>
  <c r="CQ115" i="2"/>
  <c r="CD115" i="2"/>
  <c r="DJ115" i="2"/>
  <c r="DJ114" i="2"/>
  <c r="DI114" i="2"/>
  <c r="DG114" i="2"/>
  <c r="DF114" i="2"/>
  <c r="DD114" i="2"/>
  <c r="DC114" i="2"/>
  <c r="DA114" i="2"/>
  <c r="CZ114" i="2"/>
  <c r="CW114" i="2"/>
  <c r="CU114" i="2"/>
  <c r="CT114" i="2"/>
  <c r="CR114" i="2"/>
  <c r="CQ114" i="2"/>
  <c r="CD114" i="2"/>
  <c r="CX114" i="2"/>
  <c r="DJ113" i="2"/>
  <c r="DI113" i="2"/>
  <c r="DG113" i="2"/>
  <c r="DF113" i="2"/>
  <c r="DD113" i="2"/>
  <c r="DC113" i="2"/>
  <c r="DA113" i="2"/>
  <c r="CZ113" i="2"/>
  <c r="CX113" i="2"/>
  <c r="CW113" i="2"/>
  <c r="CU113" i="2"/>
  <c r="CT113" i="2"/>
  <c r="CR113" i="2"/>
  <c r="CQ113" i="2"/>
  <c r="CD113" i="2"/>
  <c r="DJ112" i="2"/>
  <c r="DI112" i="2"/>
  <c r="DG112" i="2"/>
  <c r="DF112" i="2"/>
  <c r="DD112" i="2"/>
  <c r="DC112" i="2"/>
  <c r="DA112" i="2"/>
  <c r="CZ112" i="2"/>
  <c r="CW112" i="2"/>
  <c r="CU112" i="2"/>
  <c r="CT112" i="2"/>
  <c r="CR112" i="2"/>
  <c r="CQ112" i="2"/>
  <c r="CD112" i="2"/>
  <c r="CX112" i="2"/>
  <c r="DJ111" i="2"/>
  <c r="DI111" i="2"/>
  <c r="DG111" i="2"/>
  <c r="DF111" i="2"/>
  <c r="DD111" i="2"/>
  <c r="DC111" i="2"/>
  <c r="DA111" i="2"/>
  <c r="CZ111" i="2"/>
  <c r="CX111" i="2"/>
  <c r="CW111" i="2"/>
  <c r="CU111" i="2"/>
  <c r="CT111" i="2"/>
  <c r="CR111" i="2"/>
  <c r="CQ111" i="2"/>
  <c r="CD111" i="2"/>
  <c r="DJ110" i="2"/>
  <c r="DI110" i="2"/>
  <c r="DG110" i="2"/>
  <c r="DF110" i="2"/>
  <c r="DD110" i="2"/>
  <c r="DC110" i="2"/>
  <c r="DA110" i="2"/>
  <c r="CZ110" i="2"/>
  <c r="CX110" i="2"/>
  <c r="CW110" i="2"/>
  <c r="CU110" i="2"/>
  <c r="CT110" i="2"/>
  <c r="CR110" i="2"/>
  <c r="CQ110" i="2"/>
  <c r="CD110" i="2"/>
  <c r="DJ109" i="2"/>
  <c r="DI109" i="2"/>
  <c r="DG109" i="2"/>
  <c r="DF109" i="2"/>
  <c r="DD109" i="2"/>
  <c r="DC109" i="2"/>
  <c r="DA109" i="2"/>
  <c r="CZ109" i="2"/>
  <c r="CX109" i="2"/>
  <c r="CW109" i="2"/>
  <c r="CU109" i="2"/>
  <c r="CT109" i="2"/>
  <c r="CR109" i="2"/>
  <c r="CQ109" i="2"/>
  <c r="CD109" i="2"/>
  <c r="DJ108" i="2"/>
  <c r="DI108" i="2"/>
  <c r="DG108" i="2"/>
  <c r="DF108" i="2"/>
  <c r="DD108" i="2"/>
  <c r="DC108" i="2"/>
  <c r="DA108" i="2"/>
  <c r="CZ108" i="2"/>
  <c r="CX108" i="2"/>
  <c r="CW108" i="2"/>
  <c r="CU108" i="2"/>
  <c r="CT108" i="2"/>
  <c r="CR108" i="2"/>
  <c r="CQ108" i="2"/>
  <c r="CD108" i="2"/>
  <c r="DJ107" i="2"/>
  <c r="DI107" i="2"/>
  <c r="DG107" i="2"/>
  <c r="DF107" i="2"/>
  <c r="DD107" i="2"/>
  <c r="DC107" i="2"/>
  <c r="DA107" i="2"/>
  <c r="CZ107" i="2"/>
  <c r="CW107" i="2"/>
  <c r="CU107" i="2"/>
  <c r="CT107" i="2"/>
  <c r="CR107" i="2"/>
  <c r="CQ107" i="2"/>
  <c r="CD107" i="2"/>
  <c r="CX107" i="2"/>
  <c r="DJ106" i="2"/>
  <c r="DI106" i="2"/>
  <c r="DG106" i="2"/>
  <c r="DF106" i="2"/>
  <c r="DD106" i="2"/>
  <c r="DC106" i="2"/>
  <c r="DA106" i="2"/>
  <c r="CZ106" i="2"/>
  <c r="CX106" i="2"/>
  <c r="CW106" i="2"/>
  <c r="CU106" i="2"/>
  <c r="CT106" i="2"/>
  <c r="CR106" i="2"/>
  <c r="CQ106" i="2"/>
  <c r="CD106" i="2"/>
  <c r="DJ105" i="2"/>
  <c r="DI105" i="2"/>
  <c r="DG105" i="2"/>
  <c r="DF105" i="2"/>
  <c r="DD105" i="2"/>
  <c r="DC105" i="2"/>
  <c r="DA105" i="2"/>
  <c r="CZ105" i="2"/>
  <c r="CW105" i="2"/>
  <c r="CU105" i="2"/>
  <c r="CT105" i="2"/>
  <c r="CR105" i="2"/>
  <c r="CQ105" i="2"/>
  <c r="CD105" i="2"/>
  <c r="CX105" i="2"/>
  <c r="DJ104" i="2"/>
  <c r="DI104" i="2"/>
  <c r="DG104" i="2"/>
  <c r="DF104" i="2"/>
  <c r="DD104" i="2"/>
  <c r="DC104" i="2"/>
  <c r="DA104" i="2"/>
  <c r="CZ104" i="2"/>
  <c r="CX104" i="2"/>
  <c r="CW104" i="2"/>
  <c r="CU104" i="2"/>
  <c r="CT104" i="2"/>
  <c r="CR104" i="2"/>
  <c r="CQ104" i="2"/>
  <c r="CD104" i="2"/>
  <c r="DI103" i="2"/>
  <c r="DG103" i="2"/>
  <c r="DF103" i="2"/>
  <c r="DD103" i="2"/>
  <c r="DC103" i="2"/>
  <c r="DA103" i="2"/>
  <c r="CZ103" i="2"/>
  <c r="CX103" i="2"/>
  <c r="CW103" i="2"/>
  <c r="CU103" i="2"/>
  <c r="CT103" i="2"/>
  <c r="CR103" i="2"/>
  <c r="CQ103" i="2"/>
  <c r="CD103" i="2"/>
  <c r="DJ103" i="2"/>
  <c r="DJ102" i="2"/>
  <c r="DI102" i="2"/>
  <c r="DG102" i="2"/>
  <c r="DF102" i="2"/>
  <c r="DD102" i="2"/>
  <c r="DC102" i="2"/>
  <c r="DA102" i="2"/>
  <c r="CZ102" i="2"/>
  <c r="CX102" i="2"/>
  <c r="CW102" i="2"/>
  <c r="CU102" i="2"/>
  <c r="CT102" i="2"/>
  <c r="CR102" i="2"/>
  <c r="CQ102" i="2"/>
  <c r="CD102" i="2"/>
  <c r="DJ101" i="2"/>
  <c r="DI101" i="2"/>
  <c r="DG101" i="2"/>
  <c r="DF101" i="2"/>
  <c r="DD101" i="2"/>
  <c r="DC101" i="2"/>
  <c r="DA101" i="2"/>
  <c r="CZ101" i="2"/>
  <c r="CW101" i="2"/>
  <c r="CU101" i="2"/>
  <c r="CT101" i="2"/>
  <c r="CR101" i="2"/>
  <c r="CQ101" i="2"/>
  <c r="CD101" i="2"/>
  <c r="CX101" i="2"/>
  <c r="DJ100" i="2"/>
  <c r="DI100" i="2"/>
  <c r="DG100" i="2"/>
  <c r="DF100" i="2"/>
  <c r="DD100" i="2"/>
  <c r="DC100" i="2"/>
  <c r="DA100" i="2"/>
  <c r="CZ100" i="2"/>
  <c r="CX100" i="2"/>
  <c r="CW100" i="2"/>
  <c r="CU100" i="2"/>
  <c r="CT100" i="2"/>
  <c r="CR100" i="2"/>
  <c r="CQ100" i="2"/>
  <c r="CD100" i="2"/>
  <c r="DI99" i="2"/>
  <c r="DG99" i="2"/>
  <c r="DF99" i="2"/>
  <c r="DD99" i="2"/>
  <c r="DC99" i="2"/>
  <c r="DA99" i="2"/>
  <c r="CZ99" i="2"/>
  <c r="CX99" i="2"/>
  <c r="CW99" i="2"/>
  <c r="CU99" i="2"/>
  <c r="CT99" i="2"/>
  <c r="CR99" i="2"/>
  <c r="CQ99" i="2"/>
  <c r="CD99" i="2"/>
  <c r="DJ99" i="2"/>
  <c r="DJ98" i="2"/>
  <c r="DI98" i="2"/>
  <c r="DG98" i="2"/>
  <c r="DF98" i="2"/>
  <c r="DD98" i="2"/>
  <c r="DC98" i="2"/>
  <c r="CZ98" i="2"/>
  <c r="CX98" i="2"/>
  <c r="CW98" i="2"/>
  <c r="CU98" i="2"/>
  <c r="CT98" i="2"/>
  <c r="CR98" i="2"/>
  <c r="CQ98" i="2"/>
  <c r="CD98" i="2"/>
  <c r="DA98" i="2"/>
  <c r="DJ97" i="2"/>
  <c r="DI97" i="2"/>
  <c r="DG97" i="2"/>
  <c r="DF97" i="2"/>
  <c r="DD97" i="2"/>
  <c r="DC97" i="2"/>
  <c r="DA97" i="2"/>
  <c r="CZ97" i="2"/>
  <c r="CX97" i="2"/>
  <c r="CW97" i="2"/>
  <c r="CU97" i="2"/>
  <c r="CT97" i="2"/>
  <c r="CR97" i="2"/>
  <c r="CQ97" i="2"/>
  <c r="CD97" i="2"/>
  <c r="DJ96" i="2"/>
  <c r="DI96" i="2"/>
  <c r="DG96" i="2"/>
  <c r="DF96" i="2"/>
  <c r="DD96" i="2"/>
  <c r="DC96" i="2"/>
  <c r="DA96" i="2"/>
  <c r="CZ96" i="2"/>
  <c r="CW96" i="2"/>
  <c r="CU96" i="2"/>
  <c r="CT96" i="2"/>
  <c r="CR96" i="2"/>
  <c r="CQ96" i="2"/>
  <c r="CD96" i="2"/>
  <c r="CX96" i="2"/>
  <c r="DJ95" i="2"/>
  <c r="DI95" i="2"/>
  <c r="DG95" i="2"/>
  <c r="DF95" i="2"/>
  <c r="DD95" i="2"/>
  <c r="DC95" i="2"/>
  <c r="DA95" i="2"/>
  <c r="CZ95" i="2"/>
  <c r="CX95" i="2"/>
  <c r="CW95" i="2"/>
  <c r="CU95" i="2"/>
  <c r="CT95" i="2"/>
  <c r="CR95" i="2"/>
  <c r="CQ95" i="2"/>
  <c r="CD95" i="2"/>
  <c r="DJ94" i="2"/>
  <c r="DI94" i="2"/>
  <c r="DG94" i="2"/>
  <c r="DF94" i="2"/>
  <c r="DD94" i="2"/>
  <c r="DC94" i="2"/>
  <c r="DA94" i="2"/>
  <c r="CZ94" i="2"/>
  <c r="CW94" i="2"/>
  <c r="CU94" i="2"/>
  <c r="CT94" i="2"/>
  <c r="CR94" i="2"/>
  <c r="CQ94" i="2"/>
  <c r="CD94" i="2"/>
  <c r="CX94" i="2"/>
  <c r="DJ93" i="2"/>
  <c r="DI93" i="2"/>
  <c r="DG93" i="2"/>
  <c r="DF93" i="2"/>
  <c r="DD93" i="2"/>
  <c r="DC93" i="2"/>
  <c r="DA93" i="2"/>
  <c r="CZ93" i="2"/>
  <c r="CX93" i="2"/>
  <c r="CW93" i="2"/>
  <c r="CU93" i="2"/>
  <c r="CT93" i="2"/>
  <c r="CR93" i="2"/>
  <c r="CQ93" i="2"/>
  <c r="CD93" i="2"/>
  <c r="DJ92" i="2"/>
  <c r="DI92" i="2"/>
  <c r="DG92" i="2"/>
  <c r="DF92" i="2"/>
  <c r="DD92" i="2"/>
  <c r="DC92" i="2"/>
  <c r="DA92" i="2"/>
  <c r="CZ92" i="2"/>
  <c r="CX92" i="2"/>
  <c r="CW92" i="2"/>
  <c r="CU92" i="2"/>
  <c r="CT92" i="2"/>
  <c r="CR92" i="2"/>
  <c r="CQ92" i="2"/>
  <c r="CD92" i="2"/>
  <c r="DJ91" i="2"/>
  <c r="DI91" i="2"/>
  <c r="DF91" i="2"/>
  <c r="DD91" i="2"/>
  <c r="DC91" i="2"/>
  <c r="DA91" i="2"/>
  <c r="CZ91" i="2"/>
  <c r="CX91" i="2"/>
  <c r="CW91" i="2"/>
  <c r="CU91" i="2"/>
  <c r="CT91" i="2"/>
  <c r="CR91" i="2"/>
  <c r="CQ91" i="2"/>
  <c r="CD91" i="2"/>
  <c r="DG91" i="2"/>
  <c r="DJ90" i="2"/>
  <c r="DI90" i="2"/>
  <c r="DG90" i="2"/>
  <c r="DF90" i="2"/>
  <c r="DD90" i="2"/>
  <c r="DC90" i="2"/>
  <c r="DA90" i="2"/>
  <c r="CZ90" i="2"/>
  <c r="CW90" i="2"/>
  <c r="CU90" i="2"/>
  <c r="CT90" i="2"/>
  <c r="CR90" i="2"/>
  <c r="CQ90" i="2"/>
  <c r="CD90" i="2"/>
  <c r="CX90" i="2"/>
  <c r="DJ89" i="2"/>
  <c r="DI89" i="2"/>
  <c r="DG89" i="2"/>
  <c r="DF89" i="2"/>
  <c r="DD89" i="2"/>
  <c r="DC89" i="2"/>
  <c r="DA89" i="2"/>
  <c r="CZ89" i="2"/>
  <c r="CX89" i="2"/>
  <c r="CW89" i="2"/>
  <c r="CU89" i="2"/>
  <c r="CT89" i="2"/>
  <c r="CR89" i="2"/>
  <c r="CQ89" i="2"/>
  <c r="CD89" i="2"/>
  <c r="DJ88" i="2"/>
  <c r="DI88" i="2"/>
  <c r="DG88" i="2"/>
  <c r="DF88" i="2"/>
  <c r="DD88" i="2"/>
  <c r="DC88" i="2"/>
  <c r="DA88" i="2"/>
  <c r="CZ88" i="2"/>
  <c r="CX88" i="2"/>
  <c r="CW88" i="2"/>
  <c r="CU88" i="2"/>
  <c r="CT88" i="2"/>
  <c r="CR88" i="2"/>
  <c r="CQ88" i="2"/>
  <c r="CD88" i="2"/>
  <c r="DJ87" i="2"/>
  <c r="DI87" i="2"/>
  <c r="DG87" i="2"/>
  <c r="DF87" i="2"/>
  <c r="DC87" i="2"/>
  <c r="DA87" i="2"/>
  <c r="CZ87" i="2"/>
  <c r="CX87" i="2"/>
  <c r="CW87" i="2"/>
  <c r="CU87" i="2"/>
  <c r="CT87" i="2"/>
  <c r="CR87" i="2"/>
  <c r="CQ87" i="2"/>
  <c r="CD87" i="2"/>
  <c r="DD87" i="2"/>
  <c r="DJ86" i="2"/>
  <c r="DI86" i="2"/>
  <c r="DG86" i="2"/>
  <c r="DF86" i="2"/>
  <c r="DD86" i="2"/>
  <c r="DC86" i="2"/>
  <c r="DA86" i="2"/>
  <c r="CZ86" i="2"/>
  <c r="CX86" i="2"/>
  <c r="CW86" i="2"/>
  <c r="CU86" i="2"/>
  <c r="CT86" i="2"/>
  <c r="CR86" i="2"/>
  <c r="CQ86" i="2"/>
  <c r="CD86" i="2"/>
  <c r="DJ85" i="2"/>
  <c r="DI85" i="2"/>
  <c r="DG85" i="2"/>
  <c r="DF85" i="2"/>
  <c r="DD85" i="2"/>
  <c r="DC85" i="2"/>
  <c r="CZ85" i="2"/>
  <c r="CX85" i="2"/>
  <c r="CW85" i="2"/>
  <c r="CU85" i="2"/>
  <c r="CT85" i="2"/>
  <c r="CR85" i="2"/>
  <c r="CQ85" i="2"/>
  <c r="CD85" i="2"/>
  <c r="DA85" i="2"/>
  <c r="DJ84" i="2"/>
  <c r="DI84" i="2"/>
  <c r="DG84" i="2"/>
  <c r="DF84" i="2"/>
  <c r="DD84" i="2"/>
  <c r="DC84" i="2"/>
  <c r="DA84" i="2"/>
  <c r="CZ84" i="2"/>
  <c r="CX84" i="2"/>
  <c r="CW84" i="2"/>
  <c r="CU84" i="2"/>
  <c r="CT84" i="2"/>
  <c r="CR84" i="2"/>
  <c r="CQ84" i="2"/>
  <c r="CD84" i="2"/>
  <c r="DJ83" i="2"/>
  <c r="DI83" i="2"/>
  <c r="DG83" i="2"/>
  <c r="DF83" i="2"/>
  <c r="DD83" i="2"/>
  <c r="DC83" i="2"/>
  <c r="DA83" i="2"/>
  <c r="CZ83" i="2"/>
  <c r="CX83" i="2"/>
  <c r="CW83" i="2"/>
  <c r="CU83" i="2"/>
  <c r="CT83" i="2"/>
  <c r="CR83" i="2"/>
  <c r="CQ83" i="2"/>
  <c r="CD83" i="2"/>
  <c r="DJ82" i="2"/>
  <c r="DI82" i="2"/>
  <c r="DG82" i="2"/>
  <c r="DF82" i="2"/>
  <c r="DC82" i="2"/>
  <c r="DA82" i="2"/>
  <c r="CZ82" i="2"/>
  <c r="CX82" i="2"/>
  <c r="CW82" i="2"/>
  <c r="CU82" i="2"/>
  <c r="CT82" i="2"/>
  <c r="CR82" i="2"/>
  <c r="CQ82" i="2"/>
  <c r="CD82" i="2"/>
  <c r="DD82" i="2"/>
  <c r="DI81" i="2"/>
  <c r="DG81" i="2"/>
  <c r="DF81" i="2"/>
  <c r="DD81" i="2"/>
  <c r="DC81" i="2"/>
  <c r="DA81" i="2"/>
  <c r="CZ81" i="2"/>
  <c r="CX81" i="2"/>
  <c r="CW81" i="2"/>
  <c r="CU81" i="2"/>
  <c r="CT81" i="2"/>
  <c r="CR81" i="2"/>
  <c r="CQ81" i="2"/>
  <c r="CD81" i="2"/>
  <c r="DJ81" i="2"/>
  <c r="DJ80" i="2"/>
  <c r="DI80" i="2"/>
  <c r="DG80" i="2"/>
  <c r="DF80" i="2"/>
  <c r="DD80" i="2"/>
  <c r="DC80" i="2"/>
  <c r="DA80" i="2"/>
  <c r="CZ80" i="2"/>
  <c r="CX80" i="2"/>
  <c r="CW80" i="2"/>
  <c r="CU80" i="2"/>
  <c r="CT80" i="2"/>
  <c r="CR80" i="2"/>
  <c r="CQ80" i="2"/>
  <c r="CD80" i="2"/>
  <c r="DJ78" i="2"/>
  <c r="DI78" i="2"/>
  <c r="DG78" i="2"/>
  <c r="DF78" i="2"/>
  <c r="DD78" i="2"/>
  <c r="DC78" i="2"/>
  <c r="DA78" i="2"/>
  <c r="CZ78" i="2"/>
  <c r="CW78" i="2"/>
  <c r="CU78" i="2"/>
  <c r="CT78" i="2"/>
  <c r="CR78" i="2"/>
  <c r="CQ78" i="2"/>
  <c r="CD78" i="2"/>
  <c r="CX78" i="2"/>
  <c r="DJ77" i="2"/>
  <c r="DI77" i="2"/>
  <c r="DG77" i="2"/>
  <c r="DF77" i="2"/>
  <c r="DD77" i="2"/>
  <c r="DC77" i="2"/>
  <c r="DA77" i="2"/>
  <c r="CZ77" i="2"/>
  <c r="CX77" i="2"/>
  <c r="CW77" i="2"/>
  <c r="CU77" i="2"/>
  <c r="CT77" i="2"/>
  <c r="CQ77" i="2"/>
  <c r="CD77" i="2"/>
  <c r="CR77" i="2"/>
  <c r="DJ76" i="2"/>
  <c r="DI76" i="2"/>
  <c r="DG76" i="2"/>
  <c r="DF76" i="2"/>
  <c r="DD76" i="2"/>
  <c r="DC76" i="2"/>
  <c r="DA76" i="2"/>
  <c r="CZ76" i="2"/>
  <c r="CX76" i="2"/>
  <c r="CW76" i="2"/>
  <c r="CU76" i="2"/>
  <c r="CT76" i="2"/>
  <c r="CR76" i="2"/>
  <c r="CQ76" i="2"/>
  <c r="CD76" i="2"/>
  <c r="DJ75" i="2"/>
  <c r="DI75" i="2"/>
  <c r="DG75" i="2"/>
  <c r="DF75" i="2"/>
  <c r="DD75" i="2"/>
  <c r="DC75" i="2"/>
  <c r="DA75" i="2"/>
  <c r="CZ75" i="2"/>
  <c r="CW75" i="2"/>
  <c r="CU75" i="2"/>
  <c r="CT75" i="2"/>
  <c r="CR75" i="2"/>
  <c r="CQ75" i="2"/>
  <c r="CD75" i="2"/>
  <c r="CX75" i="2"/>
  <c r="DJ74" i="2"/>
  <c r="DI74" i="2"/>
  <c r="DG74" i="2"/>
  <c r="DF74" i="2"/>
  <c r="DD74" i="2"/>
  <c r="DC74" i="2"/>
  <c r="DA74" i="2"/>
  <c r="CZ74" i="2"/>
  <c r="CX74" i="2"/>
  <c r="CW74" i="2"/>
  <c r="CU74" i="2"/>
  <c r="CT74" i="2"/>
  <c r="CR74" i="2"/>
  <c r="CQ74" i="2"/>
  <c r="CD74" i="2"/>
  <c r="DJ73" i="2"/>
  <c r="DI73" i="2"/>
  <c r="DG73" i="2"/>
  <c r="DF73" i="2"/>
  <c r="DD73" i="2"/>
  <c r="DC73" i="2"/>
  <c r="DA73" i="2"/>
  <c r="CZ73" i="2"/>
  <c r="CX73" i="2"/>
  <c r="CW73" i="2"/>
  <c r="CU73" i="2"/>
  <c r="CT73" i="2"/>
  <c r="CR73" i="2"/>
  <c r="CQ73" i="2"/>
  <c r="CD73" i="2"/>
  <c r="DI72" i="2"/>
  <c r="DG72" i="2"/>
  <c r="DF72" i="2"/>
  <c r="DD72" i="2"/>
  <c r="DC72" i="2"/>
  <c r="DA72" i="2"/>
  <c r="CZ72" i="2"/>
  <c r="CX72" i="2"/>
  <c r="CW72" i="2"/>
  <c r="CU72" i="2"/>
  <c r="CT72" i="2"/>
  <c r="CR72" i="2"/>
  <c r="CQ72" i="2"/>
  <c r="CD72" i="2"/>
  <c r="DJ72" i="2"/>
  <c r="DJ71" i="2"/>
  <c r="DI71" i="2"/>
  <c r="DG71" i="2"/>
  <c r="DF71" i="2"/>
  <c r="DD71" i="2"/>
  <c r="DC71" i="2"/>
  <c r="DA71" i="2"/>
  <c r="CZ71" i="2"/>
  <c r="CW71" i="2"/>
  <c r="CU71" i="2"/>
  <c r="CT71" i="2"/>
  <c r="CR71" i="2"/>
  <c r="CQ71" i="2"/>
  <c r="CD71" i="2"/>
  <c r="CX71" i="2"/>
  <c r="DJ70" i="2"/>
  <c r="DI70" i="2"/>
  <c r="DG70" i="2"/>
  <c r="DF70" i="2"/>
  <c r="DD70" i="2"/>
  <c r="DC70" i="2"/>
  <c r="DA70" i="2"/>
  <c r="CZ70" i="2"/>
  <c r="CX70" i="2"/>
  <c r="CW70" i="2"/>
  <c r="CU70" i="2"/>
  <c r="CT70" i="2"/>
  <c r="CR70" i="2"/>
  <c r="CQ70" i="2"/>
  <c r="CD70" i="2"/>
  <c r="DI69" i="2"/>
  <c r="DG69" i="2"/>
  <c r="DF69" i="2"/>
  <c r="DD69" i="2"/>
  <c r="DC69" i="2"/>
  <c r="DA69" i="2"/>
  <c r="CZ69" i="2"/>
  <c r="CX69" i="2"/>
  <c r="CW69" i="2"/>
  <c r="CU69" i="2"/>
  <c r="CT69" i="2"/>
  <c r="CR69" i="2"/>
  <c r="CQ69" i="2"/>
  <c r="CD69" i="2"/>
  <c r="DJ69" i="2"/>
  <c r="DI68" i="2"/>
  <c r="DG68" i="2"/>
  <c r="DF68" i="2"/>
  <c r="DD68" i="2"/>
  <c r="DC68" i="2"/>
  <c r="DA68" i="2"/>
  <c r="CZ68" i="2"/>
  <c r="CX68" i="2"/>
  <c r="CW68" i="2"/>
  <c r="CU68" i="2"/>
  <c r="CT68" i="2"/>
  <c r="CR68" i="2"/>
  <c r="CQ68" i="2"/>
  <c r="CD68" i="2"/>
  <c r="DJ68" i="2"/>
  <c r="DJ67" i="2"/>
  <c r="DI67" i="2"/>
  <c r="DG67" i="2"/>
  <c r="DF67" i="2"/>
  <c r="DD67" i="2"/>
  <c r="DC67" i="2"/>
  <c r="DA67" i="2"/>
  <c r="CZ67" i="2"/>
  <c r="CX67" i="2"/>
  <c r="CW67" i="2"/>
  <c r="CU67" i="2"/>
  <c r="CT67" i="2"/>
  <c r="CR67" i="2"/>
  <c r="CQ67" i="2"/>
  <c r="CD67" i="2"/>
  <c r="DJ66" i="2"/>
  <c r="DI66" i="2"/>
  <c r="DG66" i="2"/>
  <c r="DF66" i="2"/>
  <c r="DD66" i="2"/>
  <c r="DC66" i="2"/>
  <c r="DA66" i="2"/>
  <c r="CZ66" i="2"/>
  <c r="CX66" i="2"/>
  <c r="CW66" i="2"/>
  <c r="CU66" i="2"/>
  <c r="CT66" i="2"/>
  <c r="CR66" i="2"/>
  <c r="CQ66" i="2"/>
  <c r="CD66" i="2"/>
  <c r="DJ65" i="2"/>
  <c r="DI65" i="2"/>
  <c r="DG65" i="2"/>
  <c r="DF65" i="2"/>
  <c r="DD65" i="2"/>
  <c r="DC65" i="2"/>
  <c r="DA65" i="2"/>
  <c r="CZ65" i="2"/>
  <c r="CX65" i="2"/>
  <c r="CW65" i="2"/>
  <c r="CU65" i="2"/>
  <c r="CT65" i="2"/>
  <c r="CR65" i="2"/>
  <c r="CQ65" i="2"/>
  <c r="CD65" i="2"/>
  <c r="DJ64" i="2"/>
  <c r="DI64" i="2"/>
  <c r="DG64" i="2"/>
  <c r="DF64" i="2"/>
  <c r="DD64" i="2"/>
  <c r="DC64" i="2"/>
  <c r="DA64" i="2"/>
  <c r="CZ64" i="2"/>
  <c r="CX64" i="2"/>
  <c r="CW64" i="2"/>
  <c r="CU64" i="2"/>
  <c r="CT64" i="2"/>
  <c r="CR64" i="2"/>
  <c r="CQ64" i="2"/>
  <c r="CD64" i="2"/>
  <c r="DJ63" i="2"/>
  <c r="DI63" i="2"/>
  <c r="DG63" i="2"/>
  <c r="DF63" i="2"/>
  <c r="DD63" i="2"/>
  <c r="DC63" i="2"/>
  <c r="DA63" i="2"/>
  <c r="CZ63" i="2"/>
  <c r="CX63" i="2"/>
  <c r="CW63" i="2"/>
  <c r="CU63" i="2"/>
  <c r="CT63" i="2"/>
  <c r="CQ63" i="2"/>
  <c r="CD63" i="2"/>
  <c r="CR63" i="2"/>
  <c r="DJ62" i="2"/>
  <c r="DI62" i="2"/>
  <c r="DG62" i="2"/>
  <c r="DF62" i="2"/>
  <c r="DD62" i="2"/>
  <c r="DC62" i="2"/>
  <c r="DA62" i="2"/>
  <c r="CZ62" i="2"/>
  <c r="CX62" i="2"/>
  <c r="CW62" i="2"/>
  <c r="CU62" i="2"/>
  <c r="CT62" i="2"/>
  <c r="CR62" i="2"/>
  <c r="CQ62" i="2"/>
  <c r="CD62" i="2"/>
  <c r="DJ61" i="2"/>
  <c r="DI61" i="2"/>
  <c r="DG61" i="2"/>
  <c r="DF61" i="2"/>
  <c r="DD61" i="2"/>
  <c r="DC61" i="2"/>
  <c r="DA61" i="2"/>
  <c r="CZ61" i="2"/>
  <c r="CX61" i="2"/>
  <c r="CW61" i="2"/>
  <c r="CU61" i="2"/>
  <c r="CT61" i="2"/>
  <c r="CR61" i="2"/>
  <c r="CQ61" i="2"/>
  <c r="CD61" i="2"/>
  <c r="DJ60" i="2"/>
  <c r="DI60" i="2"/>
  <c r="DG60" i="2"/>
  <c r="DF60" i="2"/>
  <c r="DC60" i="2"/>
  <c r="DA60" i="2"/>
  <c r="CZ60" i="2"/>
  <c r="CX60" i="2"/>
  <c r="CW60" i="2"/>
  <c r="CU60" i="2"/>
  <c r="CT60" i="2"/>
  <c r="CR60" i="2"/>
  <c r="CQ60" i="2"/>
  <c r="CD60" i="2"/>
  <c r="DD60" i="2"/>
  <c r="DJ59" i="2"/>
  <c r="DI59" i="2"/>
  <c r="DG59" i="2"/>
  <c r="DF59" i="2"/>
  <c r="DC59" i="2"/>
  <c r="DA59" i="2"/>
  <c r="CZ59" i="2"/>
  <c r="CX59" i="2"/>
  <c r="CW59" i="2"/>
  <c r="CU59" i="2"/>
  <c r="CT59" i="2"/>
  <c r="CR59" i="2"/>
  <c r="CQ59" i="2"/>
  <c r="CD59" i="2"/>
  <c r="DD59" i="2"/>
  <c r="DJ58" i="2"/>
  <c r="DI58" i="2"/>
  <c r="DG58" i="2"/>
  <c r="DF58" i="2"/>
  <c r="DD58" i="2"/>
  <c r="DC58" i="2"/>
  <c r="CZ58" i="2"/>
  <c r="CX58" i="2"/>
  <c r="CW58" i="2"/>
  <c r="CU58" i="2"/>
  <c r="CT58" i="2"/>
  <c r="CR58" i="2"/>
  <c r="CQ58" i="2"/>
  <c r="CD58" i="2"/>
  <c r="DA58" i="2"/>
  <c r="DJ57" i="2"/>
  <c r="DI57" i="2"/>
  <c r="DG57" i="2"/>
  <c r="DF57" i="2"/>
  <c r="DD57" i="2"/>
  <c r="DC57" i="2"/>
  <c r="DA57" i="2"/>
  <c r="CZ57" i="2"/>
  <c r="CX57" i="2"/>
  <c r="CW57" i="2"/>
  <c r="CU57" i="2"/>
  <c r="CT57" i="2"/>
  <c r="CR57" i="2"/>
  <c r="CQ57" i="2"/>
  <c r="CD57" i="2"/>
  <c r="DJ56" i="2"/>
  <c r="DI56" i="2"/>
  <c r="DG56" i="2"/>
  <c r="DF56" i="2"/>
  <c r="DD56" i="2"/>
  <c r="DC56" i="2"/>
  <c r="DA56" i="2"/>
  <c r="CZ56" i="2"/>
  <c r="CW56" i="2"/>
  <c r="CU56" i="2"/>
  <c r="CT56" i="2"/>
  <c r="CR56" i="2"/>
  <c r="CQ56" i="2"/>
  <c r="CD56" i="2"/>
  <c r="CX56" i="2"/>
  <c r="DJ55" i="2"/>
  <c r="DI55" i="2"/>
  <c r="DG55" i="2"/>
  <c r="DF55" i="2"/>
  <c r="DD55" i="2"/>
  <c r="DC55" i="2"/>
  <c r="DA55" i="2"/>
  <c r="CZ55" i="2"/>
  <c r="CX55" i="2"/>
  <c r="CW55" i="2"/>
  <c r="CU55" i="2"/>
  <c r="CT55" i="2"/>
  <c r="CR55" i="2"/>
  <c r="CQ55" i="2"/>
  <c r="CD55" i="2"/>
  <c r="DJ54" i="2"/>
  <c r="DI54" i="2"/>
  <c r="DG54" i="2"/>
  <c r="DF54" i="2"/>
  <c r="DD54" i="2"/>
  <c r="DC54" i="2"/>
  <c r="DA54" i="2"/>
  <c r="CZ54" i="2"/>
  <c r="CX54" i="2"/>
  <c r="CW54" i="2"/>
  <c r="CU54" i="2"/>
  <c r="CT54" i="2"/>
  <c r="CR54" i="2"/>
  <c r="CQ54" i="2"/>
  <c r="CD54" i="2"/>
  <c r="DJ53" i="2"/>
  <c r="DI53" i="2"/>
  <c r="DG53" i="2"/>
  <c r="DF53" i="2"/>
  <c r="DD53" i="2"/>
  <c r="DC53" i="2"/>
  <c r="DA53" i="2"/>
  <c r="CZ53" i="2"/>
  <c r="CW53" i="2"/>
  <c r="CU53" i="2"/>
  <c r="CT53" i="2"/>
  <c r="CR53" i="2"/>
  <c r="CQ53" i="2"/>
  <c r="CD53" i="2"/>
  <c r="CX53" i="2"/>
  <c r="DJ52" i="2"/>
  <c r="DI52" i="2"/>
  <c r="DG52" i="2"/>
  <c r="DF52" i="2"/>
  <c r="DD52" i="2"/>
  <c r="DC52" i="2"/>
  <c r="DA52" i="2"/>
  <c r="CZ52" i="2"/>
  <c r="CW52" i="2"/>
  <c r="CU52" i="2"/>
  <c r="CT52" i="2"/>
  <c r="CR52" i="2"/>
  <c r="CQ52" i="2"/>
  <c r="CD52" i="2"/>
  <c r="CX52" i="2"/>
  <c r="DJ51" i="2"/>
  <c r="DI51" i="2"/>
  <c r="DG51" i="2"/>
  <c r="DF51" i="2"/>
  <c r="DD51" i="2"/>
  <c r="DC51" i="2"/>
  <c r="CZ51" i="2"/>
  <c r="CX51" i="2"/>
  <c r="CW51" i="2"/>
  <c r="CU51" i="2"/>
  <c r="CT51" i="2"/>
  <c r="CR51" i="2"/>
  <c r="CQ51" i="2"/>
  <c r="CD51" i="2"/>
  <c r="DA51" i="2"/>
  <c r="DJ50" i="2"/>
  <c r="DI50" i="2"/>
  <c r="DG50" i="2"/>
  <c r="DF50" i="2"/>
  <c r="DC50" i="2"/>
  <c r="DA50" i="2"/>
  <c r="CZ50" i="2"/>
  <c r="CX50" i="2"/>
  <c r="CW50" i="2"/>
  <c r="CU50" i="2"/>
  <c r="CT50" i="2"/>
  <c r="CR50" i="2"/>
  <c r="CQ50" i="2"/>
  <c r="CD50" i="2"/>
  <c r="DD50" i="2"/>
  <c r="DJ49" i="2"/>
  <c r="DI49" i="2"/>
  <c r="DG49" i="2"/>
  <c r="DF49" i="2"/>
  <c r="DD49" i="2"/>
  <c r="DC49" i="2"/>
  <c r="DA49" i="2"/>
  <c r="CZ49" i="2"/>
  <c r="CW49" i="2"/>
  <c r="CU49" i="2"/>
  <c r="CT49" i="2"/>
  <c r="CR49" i="2"/>
  <c r="CQ49" i="2"/>
  <c r="CD49" i="2"/>
  <c r="CX49" i="2"/>
  <c r="DJ48" i="2"/>
  <c r="DI48" i="2"/>
  <c r="DG48" i="2"/>
  <c r="DF48" i="2"/>
  <c r="DD48" i="2"/>
  <c r="DC48" i="2"/>
  <c r="DA48" i="2"/>
  <c r="CZ48" i="2"/>
  <c r="CX48" i="2"/>
  <c r="CW48" i="2"/>
  <c r="CU48" i="2"/>
  <c r="CT48" i="2"/>
  <c r="CR48" i="2"/>
  <c r="CQ48" i="2"/>
  <c r="CD48" i="2"/>
  <c r="DJ47" i="2"/>
  <c r="DI47" i="2"/>
  <c r="DG47" i="2"/>
  <c r="DF47" i="2"/>
  <c r="DC47" i="2"/>
  <c r="DA47" i="2"/>
  <c r="CZ47" i="2"/>
  <c r="CX47" i="2"/>
  <c r="CW47" i="2"/>
  <c r="CU47" i="2"/>
  <c r="CT47" i="2"/>
  <c r="CR47" i="2"/>
  <c r="CQ47" i="2"/>
  <c r="CD47" i="2"/>
  <c r="DD47" i="2"/>
  <c r="DJ46" i="2"/>
  <c r="DI46" i="2"/>
  <c r="DG46" i="2"/>
  <c r="DF46" i="2"/>
  <c r="DD46" i="2"/>
  <c r="DC46" i="2"/>
  <c r="DA46" i="2"/>
  <c r="CZ46" i="2"/>
  <c r="CX46" i="2"/>
  <c r="CW46" i="2"/>
  <c r="CU46" i="2"/>
  <c r="CT46" i="2"/>
  <c r="CR46" i="2"/>
  <c r="CQ46" i="2"/>
  <c r="CD46" i="2"/>
  <c r="DJ45" i="2"/>
  <c r="DI45" i="2"/>
  <c r="DG45" i="2"/>
  <c r="DF45" i="2"/>
  <c r="DC45" i="2"/>
  <c r="DA45" i="2"/>
  <c r="CZ45" i="2"/>
  <c r="CX45" i="2"/>
  <c r="CW45" i="2"/>
  <c r="CU45" i="2"/>
  <c r="CT45" i="2"/>
  <c r="CR45" i="2"/>
  <c r="CQ45" i="2"/>
  <c r="CD45" i="2"/>
  <c r="DD45" i="2"/>
  <c r="DJ44" i="2"/>
  <c r="DI44" i="2"/>
  <c r="DG44" i="2"/>
  <c r="DF44" i="2"/>
  <c r="DD44" i="2"/>
  <c r="DC44" i="2"/>
  <c r="DA44" i="2"/>
  <c r="CZ44" i="2"/>
  <c r="CX44" i="2"/>
  <c r="CW44" i="2"/>
  <c r="CU44" i="2"/>
  <c r="CT44" i="2"/>
  <c r="CR44" i="2"/>
  <c r="CQ44" i="2"/>
  <c r="CD44" i="2"/>
  <c r="DJ43" i="2"/>
  <c r="DI43" i="2"/>
  <c r="DG43" i="2"/>
  <c r="DF43" i="2"/>
  <c r="DC43" i="2"/>
  <c r="DA43" i="2"/>
  <c r="CZ43" i="2"/>
  <c r="CX43" i="2"/>
  <c r="CW43" i="2"/>
  <c r="CU43" i="2"/>
  <c r="CT43" i="2"/>
  <c r="CR43" i="2"/>
  <c r="CQ43" i="2"/>
  <c r="CD43" i="2"/>
  <c r="DD43" i="2"/>
  <c r="DJ42" i="2"/>
  <c r="DI42" i="2"/>
  <c r="DG42" i="2"/>
  <c r="DF42" i="2"/>
  <c r="DD42" i="2"/>
  <c r="DC42" i="2"/>
  <c r="DA42" i="2"/>
  <c r="CZ42" i="2"/>
  <c r="CW42" i="2"/>
  <c r="CU42" i="2"/>
  <c r="CT42" i="2"/>
  <c r="CR42" i="2"/>
  <c r="CQ42" i="2"/>
  <c r="CD42" i="2"/>
  <c r="CX42" i="2"/>
  <c r="DJ41" i="2"/>
  <c r="DI41" i="2"/>
  <c r="DG41" i="2"/>
  <c r="DF41" i="2"/>
  <c r="DD41" i="2"/>
  <c r="DC41" i="2"/>
  <c r="DA41" i="2"/>
  <c r="CZ41" i="2"/>
  <c r="CX41" i="2"/>
  <c r="CW41" i="2"/>
  <c r="CU41" i="2"/>
  <c r="CT41" i="2"/>
  <c r="CQ41" i="2"/>
  <c r="CD41" i="2"/>
  <c r="CR41" i="2"/>
  <c r="DJ40" i="2"/>
  <c r="DI40" i="2"/>
  <c r="DG40" i="2"/>
  <c r="DF40" i="2"/>
  <c r="DD40" i="2"/>
  <c r="DC40" i="2"/>
  <c r="DA40" i="2"/>
  <c r="CZ40" i="2"/>
  <c r="CX40" i="2"/>
  <c r="CW40" i="2"/>
  <c r="CU40" i="2"/>
  <c r="CT40" i="2"/>
  <c r="CQ40" i="2"/>
  <c r="CD40" i="2"/>
  <c r="CR40" i="2"/>
  <c r="DJ39" i="2"/>
  <c r="DI39" i="2"/>
  <c r="DG39" i="2"/>
  <c r="DF39" i="2"/>
  <c r="DD39" i="2"/>
  <c r="DC39" i="2"/>
  <c r="DA39" i="2"/>
  <c r="CZ39" i="2"/>
  <c r="CX39" i="2"/>
  <c r="CW39" i="2"/>
  <c r="CU39" i="2"/>
  <c r="CT39" i="2"/>
  <c r="CR39" i="2"/>
  <c r="CQ39" i="2"/>
  <c r="CD39" i="2"/>
  <c r="DJ38" i="2"/>
  <c r="DI38" i="2"/>
  <c r="DG38" i="2"/>
  <c r="DF38" i="2"/>
  <c r="DD38" i="2"/>
  <c r="DC38" i="2"/>
  <c r="DA38" i="2"/>
  <c r="CZ38" i="2"/>
  <c r="CX38" i="2"/>
  <c r="CW38" i="2"/>
  <c r="CU38" i="2"/>
  <c r="CT38" i="2"/>
  <c r="CQ38" i="2"/>
  <c r="CD38" i="2"/>
  <c r="CR38" i="2"/>
  <c r="DJ37" i="2"/>
  <c r="DI37" i="2"/>
  <c r="DG37" i="2"/>
  <c r="DF37" i="2"/>
  <c r="DD37" i="2"/>
  <c r="DC37" i="2"/>
  <c r="CZ37" i="2"/>
  <c r="CX37" i="2"/>
  <c r="CW37" i="2"/>
  <c r="CU37" i="2"/>
  <c r="CT37" i="2"/>
  <c r="CR37" i="2"/>
  <c r="CQ37" i="2"/>
  <c r="CD37" i="2"/>
  <c r="DA37" i="2"/>
  <c r="DJ36" i="2"/>
  <c r="DI36" i="2"/>
  <c r="DG36" i="2"/>
  <c r="DF36" i="2"/>
  <c r="DD36" i="2"/>
  <c r="DC36" i="2"/>
  <c r="DA36" i="2"/>
  <c r="CZ36" i="2"/>
  <c r="CX36" i="2"/>
  <c r="CW36" i="2"/>
  <c r="CU36" i="2"/>
  <c r="CT36" i="2"/>
  <c r="CR36" i="2"/>
  <c r="CQ36" i="2"/>
  <c r="CI36" i="2"/>
  <c r="CD36" i="2"/>
  <c r="DI35" i="2"/>
  <c r="DG35" i="2"/>
  <c r="DF35" i="2"/>
  <c r="DD35" i="2"/>
  <c r="DC35" i="2"/>
  <c r="DA35" i="2"/>
  <c r="CZ35" i="2"/>
  <c r="CX35" i="2"/>
  <c r="CW35" i="2"/>
  <c r="CU35" i="2"/>
  <c r="CT35" i="2"/>
  <c r="CR35" i="2"/>
  <c r="CQ35" i="2"/>
  <c r="CD35" i="2"/>
  <c r="DJ35" i="2"/>
  <c r="DJ34" i="2"/>
  <c r="DI34" i="2"/>
  <c r="DG34" i="2"/>
  <c r="DF34" i="2"/>
  <c r="DD34" i="2"/>
  <c r="DC34" i="2"/>
  <c r="DA34" i="2"/>
  <c r="CZ34" i="2"/>
  <c r="CX34" i="2"/>
  <c r="CW34" i="2"/>
  <c r="CU34" i="2"/>
  <c r="CT34" i="2"/>
  <c r="CR34" i="2"/>
  <c r="CQ34" i="2"/>
  <c r="CD34" i="2"/>
  <c r="DJ33" i="2"/>
  <c r="DI33" i="2"/>
  <c r="DG33" i="2"/>
  <c r="DF33" i="2"/>
  <c r="DD33" i="2"/>
  <c r="DC33" i="2"/>
  <c r="DA33" i="2"/>
  <c r="CZ33" i="2"/>
  <c r="CX33" i="2"/>
  <c r="CW33" i="2"/>
  <c r="CU33" i="2"/>
  <c r="CT33" i="2"/>
  <c r="CR33" i="2"/>
  <c r="CQ33" i="2"/>
  <c r="CD33" i="2"/>
  <c r="DJ32" i="2"/>
  <c r="DI32" i="2"/>
  <c r="DG32" i="2"/>
  <c r="DF32" i="2"/>
  <c r="DD32" i="2"/>
  <c r="DC32" i="2"/>
  <c r="DA32" i="2"/>
  <c r="CZ32" i="2"/>
  <c r="CX32" i="2"/>
  <c r="CW32" i="2"/>
  <c r="CU32" i="2"/>
  <c r="CT32" i="2"/>
  <c r="CR32" i="2"/>
  <c r="CQ32" i="2"/>
  <c r="CD32" i="2"/>
  <c r="DI31" i="2"/>
  <c r="DG31" i="2"/>
  <c r="DF31" i="2"/>
  <c r="DD31" i="2"/>
  <c r="DC31" i="2"/>
  <c r="DA31" i="2"/>
  <c r="CZ31" i="2"/>
  <c r="CX31" i="2"/>
  <c r="CW31" i="2"/>
  <c r="CU31" i="2"/>
  <c r="CT31" i="2"/>
  <c r="CR31" i="2"/>
  <c r="CQ31" i="2"/>
  <c r="CD31" i="2"/>
  <c r="DJ31" i="2"/>
  <c r="DJ30" i="2"/>
  <c r="DI30" i="2"/>
  <c r="DG30" i="2"/>
  <c r="DF30" i="2"/>
  <c r="DD30" i="2"/>
  <c r="DC30" i="2"/>
  <c r="CZ30" i="2"/>
  <c r="CX30" i="2"/>
  <c r="CW30" i="2"/>
  <c r="CU30" i="2"/>
  <c r="CT30" i="2"/>
  <c r="CR30" i="2"/>
  <c r="CQ30" i="2"/>
  <c r="CK30" i="2"/>
  <c r="CD30" i="2"/>
  <c r="DA30" i="2"/>
  <c r="DJ29" i="2"/>
  <c r="DI29" i="2"/>
  <c r="DG29" i="2"/>
  <c r="DF29" i="2"/>
  <c r="DD29" i="2"/>
  <c r="DC29" i="2"/>
  <c r="DA29" i="2"/>
  <c r="CZ29" i="2"/>
  <c r="CX29" i="2"/>
  <c r="CW29" i="2"/>
  <c r="CU29" i="2"/>
  <c r="CT29" i="2"/>
  <c r="CR29" i="2"/>
  <c r="CQ29" i="2"/>
  <c r="CK29" i="2"/>
  <c r="CD29" i="2"/>
  <c r="DJ28" i="2"/>
  <c r="DI28" i="2"/>
  <c r="DG28" i="2"/>
  <c r="DF28" i="2"/>
  <c r="DD28" i="2"/>
  <c r="DC28" i="2"/>
  <c r="DA28" i="2"/>
  <c r="CZ28" i="2"/>
  <c r="CX28" i="2"/>
  <c r="CW28" i="2"/>
  <c r="CU28" i="2"/>
  <c r="CT28" i="2"/>
  <c r="CQ28" i="2"/>
  <c r="CK28" i="2"/>
  <c r="CD28" i="2"/>
  <c r="CR28" i="2"/>
  <c r="DJ27" i="2"/>
  <c r="DI27" i="2"/>
  <c r="DG27" i="2"/>
  <c r="DF27" i="2"/>
  <c r="DD27" i="2"/>
  <c r="DC27" i="2"/>
  <c r="DA27" i="2"/>
  <c r="CZ27" i="2"/>
  <c r="CW27" i="2"/>
  <c r="CU27" i="2"/>
  <c r="CT27" i="2"/>
  <c r="CR27" i="2"/>
  <c r="CQ27" i="2"/>
  <c r="CK27" i="2"/>
  <c r="CD27" i="2"/>
  <c r="CX27" i="2"/>
  <c r="DJ26" i="2"/>
  <c r="DI26" i="2"/>
  <c r="DG26" i="2"/>
  <c r="DF26" i="2"/>
  <c r="DC26" i="2"/>
  <c r="DA26" i="2"/>
  <c r="CZ26" i="2"/>
  <c r="CX26" i="2"/>
  <c r="CW26" i="2"/>
  <c r="CU26" i="2"/>
  <c r="CT26" i="2"/>
  <c r="CR26" i="2"/>
  <c r="CQ26" i="2"/>
  <c r="CI26" i="2"/>
  <c r="CJ26" i="2" s="1"/>
  <c r="CJ27" i="2" s="1"/>
  <c r="CJ28" i="2" s="1"/>
  <c r="CJ29" i="2" s="1"/>
  <c r="CJ30" i="2" s="1"/>
  <c r="CD26" i="2"/>
  <c r="DJ25" i="2"/>
  <c r="DI25" i="2"/>
  <c r="DF25" i="2"/>
  <c r="DD25" i="2"/>
  <c r="DC25" i="2"/>
  <c r="DA25" i="2"/>
  <c r="CZ25" i="2"/>
  <c r="CX25" i="2"/>
  <c r="CW25" i="2"/>
  <c r="CU25" i="2"/>
  <c r="CT25" i="2"/>
  <c r="CR25" i="2"/>
  <c r="CQ25" i="2"/>
  <c r="CD25" i="2"/>
  <c r="DG25" i="2"/>
  <c r="DJ24" i="2"/>
  <c r="DI24" i="2"/>
  <c r="DG24" i="2"/>
  <c r="DF24" i="2"/>
  <c r="DD24" i="2"/>
  <c r="DC24" i="2"/>
  <c r="DA24" i="2"/>
  <c r="CZ24" i="2"/>
  <c r="CX24" i="2"/>
  <c r="CW24" i="2"/>
  <c r="CU24" i="2"/>
  <c r="CT24" i="2"/>
  <c r="CR24" i="2"/>
  <c r="CQ24" i="2"/>
  <c r="CD24" i="2"/>
  <c r="DJ23" i="2"/>
  <c r="DI23" i="2"/>
  <c r="DG23" i="2"/>
  <c r="DF23" i="2"/>
  <c r="DD23" i="2"/>
  <c r="DC23" i="2"/>
  <c r="DA23" i="2"/>
  <c r="CZ23" i="2"/>
  <c r="CX23" i="2"/>
  <c r="CW23" i="2"/>
  <c r="CU23" i="2"/>
  <c r="CT23" i="2"/>
  <c r="CQ23" i="2"/>
  <c r="CD23" i="2"/>
  <c r="CR23" i="2"/>
  <c r="DJ22" i="2"/>
  <c r="DI22" i="2"/>
  <c r="DG22" i="2"/>
  <c r="DF22" i="2"/>
  <c r="DD22" i="2"/>
  <c r="DC22" i="2"/>
  <c r="CZ22" i="2"/>
  <c r="CX22" i="2"/>
  <c r="CW22" i="2"/>
  <c r="CU22" i="2"/>
  <c r="CT22" i="2"/>
  <c r="CR22" i="2"/>
  <c r="CQ22" i="2"/>
  <c r="CD22" i="2"/>
  <c r="DA22" i="2"/>
  <c r="DJ21" i="2"/>
  <c r="DI21" i="2"/>
  <c r="DG21" i="2"/>
  <c r="DF21" i="2"/>
  <c r="DD21" i="2"/>
  <c r="DC21" i="2"/>
  <c r="DA21" i="2"/>
  <c r="CZ21" i="2"/>
  <c r="CW21" i="2"/>
  <c r="CU21" i="2"/>
  <c r="CT21" i="2"/>
  <c r="CR21" i="2"/>
  <c r="CQ21" i="2"/>
  <c r="CD21" i="2"/>
  <c r="CX21" i="2"/>
  <c r="DJ20" i="2"/>
  <c r="DI20" i="2"/>
  <c r="DG20" i="2"/>
  <c r="DF20" i="2"/>
  <c r="DD20" i="2"/>
  <c r="DC20" i="2"/>
  <c r="DA20" i="2"/>
  <c r="CZ20" i="2"/>
  <c r="CW20" i="2"/>
  <c r="CU20" i="2"/>
  <c r="CT20" i="2"/>
  <c r="CR20" i="2"/>
  <c r="CQ20" i="2"/>
  <c r="CD20" i="2"/>
  <c r="CX20" i="2"/>
  <c r="DJ19" i="2"/>
  <c r="DI19" i="2"/>
  <c r="DG19" i="2"/>
  <c r="DF19" i="2"/>
  <c r="DD19" i="2"/>
  <c r="DC19" i="2"/>
  <c r="DA19" i="2"/>
  <c r="CZ19" i="2"/>
  <c r="CX19" i="2"/>
  <c r="CW19" i="2"/>
  <c r="CU19" i="2"/>
  <c r="CT19" i="2"/>
  <c r="CR19" i="2"/>
  <c r="CQ19" i="2"/>
  <c r="CD19" i="2"/>
  <c r="DJ18" i="2"/>
  <c r="DI18" i="2"/>
  <c r="DF18" i="2"/>
  <c r="DD18" i="2"/>
  <c r="DC18" i="2"/>
  <c r="DA18" i="2"/>
  <c r="CZ18" i="2"/>
  <c r="CX18" i="2"/>
  <c r="CW18" i="2"/>
  <c r="CU18" i="2"/>
  <c r="CT18" i="2"/>
  <c r="CR18" i="2"/>
  <c r="CQ18" i="2"/>
  <c r="CD18" i="2"/>
  <c r="DG18" i="2"/>
  <c r="DJ17" i="2"/>
  <c r="DI17" i="2"/>
  <c r="DG17" i="2"/>
  <c r="DF17" i="2"/>
  <c r="DD17" i="2"/>
  <c r="DC17" i="2"/>
  <c r="DA17" i="2"/>
  <c r="CZ17" i="2"/>
  <c r="CX17" i="2"/>
  <c r="CW17" i="2"/>
  <c r="CU17" i="2"/>
  <c r="CT17" i="2"/>
  <c r="CR17" i="2"/>
  <c r="CQ17" i="2"/>
  <c r="CD17" i="2"/>
  <c r="DJ16" i="2"/>
  <c r="DI16" i="2"/>
  <c r="DG16" i="2"/>
  <c r="DF16" i="2"/>
  <c r="DD16" i="2"/>
  <c r="DC16" i="2"/>
  <c r="CZ16" i="2"/>
  <c r="CX16" i="2"/>
  <c r="CW16" i="2"/>
  <c r="CU16" i="2"/>
  <c r="CT16" i="2"/>
  <c r="CR16" i="2"/>
  <c r="CQ16" i="2"/>
  <c r="CD16" i="2"/>
  <c r="DA16" i="2"/>
  <c r="DJ15" i="2"/>
  <c r="DI15" i="2"/>
  <c r="DG15" i="2"/>
  <c r="DF15" i="2"/>
  <c r="DD15" i="2"/>
  <c r="DC15" i="2"/>
  <c r="DA15" i="2"/>
  <c r="CZ15" i="2"/>
  <c r="CX15" i="2"/>
  <c r="CW15" i="2"/>
  <c r="CU15" i="2"/>
  <c r="CT15" i="2"/>
  <c r="CR15" i="2"/>
  <c r="CQ15" i="2"/>
  <c r="CD15" i="2"/>
  <c r="CA15" i="2"/>
  <c r="DJ14" i="2"/>
  <c r="DI14" i="2"/>
  <c r="DG14" i="2"/>
  <c r="DF14" i="2"/>
  <c r="DD14" i="2"/>
  <c r="DC14" i="2"/>
  <c r="DA14" i="2"/>
  <c r="CZ14" i="2"/>
  <c r="CW14" i="2"/>
  <c r="CU14" i="2"/>
  <c r="CT14" i="2"/>
  <c r="CR14" i="2"/>
  <c r="CQ14" i="2"/>
  <c r="CD14" i="2"/>
  <c r="CX14" i="2"/>
  <c r="DJ13" i="2"/>
  <c r="DI13" i="2"/>
  <c r="DG13" i="2"/>
  <c r="DF13" i="2"/>
  <c r="DD13" i="2"/>
  <c r="DC13" i="2"/>
  <c r="DA13" i="2"/>
  <c r="CZ13" i="2"/>
  <c r="CX13" i="2"/>
  <c r="CW13" i="2"/>
  <c r="CU13" i="2"/>
  <c r="CT13" i="2"/>
  <c r="CR13" i="2"/>
  <c r="CQ13" i="2"/>
  <c r="CD13" i="2"/>
  <c r="DJ12" i="2"/>
  <c r="DI12" i="2"/>
  <c r="DG12" i="2"/>
  <c r="DF12" i="2"/>
  <c r="DD12" i="2"/>
  <c r="DC12" i="2"/>
  <c r="DA12" i="2"/>
  <c r="CZ12" i="2"/>
  <c r="CX12" i="2"/>
  <c r="CW12" i="2"/>
  <c r="CU12" i="2"/>
  <c r="CT12" i="2"/>
  <c r="CR12" i="2"/>
  <c r="CQ12" i="2"/>
  <c r="CD12" i="2"/>
  <c r="DJ11" i="2"/>
  <c r="DI11" i="2"/>
  <c r="DG11" i="2"/>
  <c r="DF11" i="2"/>
  <c r="DD11" i="2"/>
  <c r="DC11" i="2"/>
  <c r="DA11" i="2"/>
  <c r="CZ11" i="2"/>
  <c r="CW11" i="2"/>
  <c r="CU11" i="2"/>
  <c r="CT11" i="2"/>
  <c r="CR11" i="2"/>
  <c r="CQ11" i="2"/>
  <c r="CJ11" i="2"/>
  <c r="CJ12" i="2" s="1"/>
  <c r="CD11" i="2"/>
  <c r="CX11" i="2"/>
  <c r="DJ10" i="2"/>
  <c r="DI10" i="2"/>
  <c r="DG10" i="2"/>
  <c r="DF10" i="2"/>
  <c r="DD10" i="2"/>
  <c r="DC10" i="2"/>
  <c r="DA10" i="2"/>
  <c r="CZ10" i="2"/>
  <c r="CX10" i="2"/>
  <c r="CW10" i="2"/>
  <c r="CU10" i="2"/>
  <c r="CT10" i="2"/>
  <c r="CR10" i="2"/>
  <c r="CQ10" i="2"/>
  <c r="CJ10" i="2"/>
  <c r="CD10" i="2"/>
  <c r="DJ9" i="2"/>
  <c r="DI9" i="2"/>
  <c r="DG9" i="2"/>
  <c r="DF9" i="2"/>
  <c r="DD9" i="2"/>
  <c r="DC9" i="2"/>
  <c r="CZ9" i="2"/>
  <c r="CX9" i="2"/>
  <c r="CW9" i="2"/>
  <c r="CU9" i="2"/>
  <c r="CT9" i="2"/>
  <c r="CR9" i="2"/>
  <c r="CQ9" i="2"/>
  <c r="CN9" i="2"/>
  <c r="CM9" i="2"/>
  <c r="CJ9" i="2"/>
  <c r="CD9" i="2"/>
  <c r="DA9" i="2"/>
  <c r="DJ8" i="2"/>
  <c r="DI8" i="2"/>
  <c r="DG8" i="2"/>
  <c r="DF8" i="2"/>
  <c r="DD8" i="2"/>
  <c r="DC8" i="2"/>
  <c r="DA8" i="2"/>
  <c r="CZ8" i="2"/>
  <c r="CX8" i="2"/>
  <c r="CW8" i="2"/>
  <c r="CU8" i="2"/>
  <c r="CT8" i="2"/>
  <c r="CT1" i="2" s="1"/>
  <c r="DM5" i="2" s="1"/>
  <c r="CQ8" i="2"/>
  <c r="CQ2" i="2" s="1"/>
  <c r="DN4" i="2" s="1"/>
  <c r="CM8" i="2"/>
  <c r="CI8" i="2"/>
  <c r="CD8" i="2"/>
  <c r="DJ7" i="2"/>
  <c r="DI7" i="2"/>
  <c r="DG7" i="2"/>
  <c r="DF7" i="2"/>
  <c r="DD7" i="2"/>
  <c r="DC7" i="2"/>
  <c r="DA7" i="2"/>
  <c r="CZ7" i="2"/>
  <c r="CW7" i="2"/>
  <c r="CU7" i="2"/>
  <c r="CT7" i="2"/>
  <c r="CR7" i="2"/>
  <c r="CQ7" i="2"/>
  <c r="CM7" i="2"/>
  <c r="CD7" i="2"/>
  <c r="CX7" i="2"/>
  <c r="DJ6" i="2"/>
  <c r="DI6" i="2"/>
  <c r="DG6" i="2"/>
  <c r="DF6" i="2"/>
  <c r="DD6" i="2"/>
  <c r="DC6" i="2"/>
  <c r="DA6" i="2"/>
  <c r="CZ6" i="2"/>
  <c r="CX6" i="2"/>
  <c r="CW6" i="2"/>
  <c r="CU6" i="2"/>
  <c r="CT6" i="2"/>
  <c r="CR6" i="2"/>
  <c r="CQ6" i="2"/>
  <c r="CM6" i="2"/>
  <c r="CD6" i="2"/>
  <c r="DJ5" i="2"/>
  <c r="DI5" i="2"/>
  <c r="DG5" i="2"/>
  <c r="DF5" i="2"/>
  <c r="DD5" i="2"/>
  <c r="DC5" i="2"/>
  <c r="DA5" i="2"/>
  <c r="CZ5" i="2"/>
  <c r="CW5" i="2"/>
  <c r="CU5" i="2"/>
  <c r="CT5" i="2"/>
  <c r="CR5" i="2"/>
  <c r="CQ5" i="2"/>
  <c r="CN5" i="2"/>
  <c r="CM5" i="2"/>
  <c r="CD5" i="2"/>
  <c r="CX5" i="2"/>
  <c r="DJ4" i="2"/>
  <c r="DJ2" i="2" s="1"/>
  <c r="DQ9" i="2" s="1"/>
  <c r="DI4" i="2"/>
  <c r="DG4" i="2"/>
  <c r="DF4" i="2"/>
  <c r="DD4" i="2"/>
  <c r="DC4" i="2"/>
  <c r="DA4" i="2"/>
  <c r="CZ4" i="2"/>
  <c r="CZ1" i="2" s="1"/>
  <c r="DM7" i="2" s="1"/>
  <c r="CX4" i="2"/>
  <c r="CW4" i="2"/>
  <c r="CU4" i="2"/>
  <c r="CT4" i="2"/>
  <c r="CR4" i="2"/>
  <c r="CQ4" i="2"/>
  <c r="CM4" i="2"/>
  <c r="CD4" i="2"/>
  <c r="V317" i="6" l="1" a="1"/>
  <c r="V317" i="6" s="1"/>
  <c r="O317" i="6" a="1"/>
  <c r="O317" i="6" s="1"/>
  <c r="S317" i="6" a="1"/>
  <c r="S317" i="6" s="1"/>
  <c r="F317" i="6" a="1"/>
  <c r="F317" i="6" s="1"/>
  <c r="M317" i="6" a="1"/>
  <c r="M317" i="6" s="1"/>
  <c r="H317" i="6" a="1"/>
  <c r="H317" i="6" s="1"/>
  <c r="P317" i="6" a="1"/>
  <c r="P317" i="6" s="1"/>
  <c r="R317" i="6" a="1"/>
  <c r="R317" i="6" s="1"/>
  <c r="T317" i="6" a="1"/>
  <c r="T317" i="6" s="1"/>
  <c r="D317" i="6" a="1"/>
  <c r="D317" i="6" s="1"/>
  <c r="W317" i="6" a="1"/>
  <c r="W317" i="6" s="1"/>
  <c r="Q317" i="6" a="1"/>
  <c r="Q317" i="6" s="1"/>
  <c r="J317" i="6" a="1"/>
  <c r="J317" i="6" s="1"/>
  <c r="E317" i="6" a="1"/>
  <c r="E317" i="6" s="1"/>
  <c r="I317" i="6" a="1"/>
  <c r="I317" i="6" s="1"/>
  <c r="G317" i="6" a="1"/>
  <c r="G317" i="6" s="1"/>
  <c r="K317" i="6" a="1"/>
  <c r="K317" i="6" s="1"/>
  <c r="L317" i="6" a="1"/>
  <c r="L317" i="6" s="1"/>
  <c r="N317" i="6" a="1"/>
  <c r="N317" i="6" s="1"/>
  <c r="U317" i="6" a="1"/>
  <c r="U317" i="6" s="1"/>
  <c r="Q25" i="1"/>
  <c r="S25" i="1"/>
  <c r="R193" i="1"/>
  <c r="R181" i="1"/>
  <c r="Q178" i="1"/>
  <c r="Q73" i="1"/>
  <c r="Q121" i="1"/>
  <c r="Q23" i="1"/>
  <c r="Q202" i="1"/>
  <c r="Q193" i="1"/>
  <c r="Q8" i="1"/>
  <c r="Q191" i="1"/>
  <c r="Q155" i="1"/>
  <c r="Q107" i="1"/>
  <c r="Q83" i="1"/>
  <c r="S210" i="1"/>
  <c r="S174" i="1"/>
  <c r="S162" i="1"/>
  <c r="Q190" i="1"/>
  <c r="R210" i="1"/>
  <c r="Q181" i="1"/>
  <c r="S31" i="1"/>
  <c r="R25" i="1"/>
  <c r="U25" i="1" s="1"/>
  <c r="W25" i="1" s="1"/>
  <c r="R191" i="1"/>
  <c r="R155" i="1"/>
  <c r="Q59" i="1"/>
  <c r="S121" i="1"/>
  <c r="S30" i="1"/>
  <c r="S23" i="1"/>
  <c r="R31" i="1"/>
  <c r="T25" i="1"/>
  <c r="Q31" i="1"/>
  <c r="Q210" i="1"/>
  <c r="S182" i="1"/>
  <c r="S155" i="1"/>
  <c r="S107" i="1"/>
  <c r="S83" i="1"/>
  <c r="S59" i="1"/>
  <c r="T31" i="1"/>
  <c r="R195" i="1"/>
  <c r="R174" i="1"/>
  <c r="R171" i="1"/>
  <c r="R162" i="1"/>
  <c r="R147" i="1"/>
  <c r="Q207" i="1"/>
  <c r="Q195" i="1"/>
  <c r="Q174" i="1"/>
  <c r="Q171" i="1"/>
  <c r="Q162" i="1"/>
  <c r="R121" i="1"/>
  <c r="R23" i="1"/>
  <c r="Q212" i="1"/>
  <c r="Q200" i="1"/>
  <c r="S10" i="1"/>
  <c r="Q10" i="1"/>
  <c r="Q20" i="1"/>
  <c r="S152" i="1"/>
  <c r="S212" i="1"/>
  <c r="S200" i="1"/>
  <c r="S116" i="1"/>
  <c r="S104" i="1"/>
  <c r="R212" i="1"/>
  <c r="R200" i="1"/>
  <c r="R182" i="1"/>
  <c r="R152" i="1"/>
  <c r="R134" i="1"/>
  <c r="R116" i="1"/>
  <c r="R107" i="1"/>
  <c r="R104" i="1"/>
  <c r="R83" i="1"/>
  <c r="R59" i="1"/>
  <c r="R32" i="1"/>
  <c r="Q116" i="1"/>
  <c r="Q104" i="1"/>
  <c r="Q32" i="1"/>
  <c r="Q5" i="1"/>
  <c r="T72" i="1"/>
  <c r="Q152" i="1"/>
  <c r="S5" i="1"/>
  <c r="S192" i="1"/>
  <c r="S180" i="1"/>
  <c r="S156" i="1"/>
  <c r="S120" i="1"/>
  <c r="S36" i="1"/>
  <c r="R5" i="1"/>
  <c r="R192" i="1"/>
  <c r="R180" i="1"/>
  <c r="R156" i="1"/>
  <c r="R120" i="1"/>
  <c r="R36" i="1"/>
  <c r="Q12" i="1"/>
  <c r="Q192" i="1"/>
  <c r="Q180" i="1"/>
  <c r="Q156" i="1"/>
  <c r="Q120" i="1"/>
  <c r="Q36" i="1"/>
  <c r="Q134" i="1"/>
  <c r="R63" i="1"/>
  <c r="R30" i="1"/>
  <c r="R27" i="1"/>
  <c r="R20" i="1"/>
  <c r="Q182" i="1"/>
  <c r="S134" i="1"/>
  <c r="S86" i="1"/>
  <c r="S141" i="1"/>
  <c r="S93" i="1"/>
  <c r="S81" i="1"/>
  <c r="S69" i="1"/>
  <c r="S63" i="1"/>
  <c r="S27" i="1"/>
  <c r="S21" i="1"/>
  <c r="R141" i="1"/>
  <c r="R93" i="1"/>
  <c r="R81" i="1"/>
  <c r="R69" i="1"/>
  <c r="R21" i="1"/>
  <c r="Q141" i="1"/>
  <c r="Q93" i="1"/>
  <c r="Q81" i="1"/>
  <c r="S70" i="1"/>
  <c r="S82" i="1"/>
  <c r="R10" i="1"/>
  <c r="R202" i="1"/>
  <c r="R190" i="1"/>
  <c r="R178" i="1"/>
  <c r="R82" i="1"/>
  <c r="R70" i="1"/>
  <c r="Q82" i="1"/>
  <c r="Q70" i="1"/>
  <c r="S32" i="1"/>
  <c r="S20" i="1"/>
  <c r="T18" i="1"/>
  <c r="U193" i="1"/>
  <c r="W193" i="1" s="1"/>
  <c r="U121" i="1"/>
  <c r="W121" i="1" s="1"/>
  <c r="U8" i="1"/>
  <c r="W8" i="1" s="1"/>
  <c r="U181" i="1"/>
  <c r="W181" i="1" s="1"/>
  <c r="T5" i="1"/>
  <c r="U210" i="1"/>
  <c r="W210" i="1" s="1"/>
  <c r="U155" i="1"/>
  <c r="W155" i="1" s="1"/>
  <c r="Q147" i="1"/>
  <c r="Q111" i="1"/>
  <c r="Q108" i="1"/>
  <c r="Q105" i="1"/>
  <c r="Q102" i="1"/>
  <c r="Q99" i="1"/>
  <c r="Q96" i="1"/>
  <c r="Q90" i="1"/>
  <c r="Q87" i="1"/>
  <c r="Q84" i="1"/>
  <c r="Q78" i="1"/>
  <c r="Q75" i="1"/>
  <c r="Q72" i="1"/>
  <c r="Q69" i="1"/>
  <c r="Q66" i="1"/>
  <c r="Q63" i="1"/>
  <c r="Q54" i="1"/>
  <c r="Q30" i="1"/>
  <c r="Q27" i="1"/>
  <c r="Q21" i="1"/>
  <c r="S196" i="1"/>
  <c r="S160" i="1"/>
  <c r="S184" i="1"/>
  <c r="R196" i="1"/>
  <c r="R184" i="1"/>
  <c r="Q196" i="1"/>
  <c r="Q184" i="1"/>
  <c r="Q160" i="1"/>
  <c r="S128" i="1"/>
  <c r="S125" i="1"/>
  <c r="S122" i="1"/>
  <c r="S119" i="1"/>
  <c r="S113" i="1"/>
  <c r="S110" i="1"/>
  <c r="S101" i="1"/>
  <c r="S98" i="1"/>
  <c r="S95" i="1"/>
  <c r="S92" i="1"/>
  <c r="S80" i="1"/>
  <c r="S77" i="1"/>
  <c r="S74" i="1"/>
  <c r="S71" i="1"/>
  <c r="S68" i="1"/>
  <c r="S65" i="1"/>
  <c r="S56" i="1"/>
  <c r="S53" i="1"/>
  <c r="S50" i="1"/>
  <c r="S47" i="1"/>
  <c r="S44" i="1"/>
  <c r="S41" i="1"/>
  <c r="S38" i="1"/>
  <c r="S35" i="1"/>
  <c r="S29" i="1"/>
  <c r="S26" i="1"/>
  <c r="S131" i="1"/>
  <c r="Q209" i="1"/>
  <c r="S209" i="1"/>
  <c r="S185" i="1"/>
  <c r="S149" i="1"/>
  <c r="Q149" i="1"/>
  <c r="T69" i="1"/>
  <c r="T66" i="1"/>
  <c r="Q150" i="1"/>
  <c r="Q129" i="1"/>
  <c r="Q114" i="1"/>
  <c r="Q144" i="1"/>
  <c r="Q135" i="1"/>
  <c r="Q117" i="1"/>
  <c r="S136" i="1"/>
  <c r="S124" i="1"/>
  <c r="S88" i="1"/>
  <c r="S76" i="1"/>
  <c r="S52" i="1"/>
  <c r="S16" i="1"/>
  <c r="Q138" i="1"/>
  <c r="Q132" i="1"/>
  <c r="Q123" i="1"/>
  <c r="R160" i="1"/>
  <c r="R136" i="1"/>
  <c r="R124" i="1"/>
  <c r="R88" i="1"/>
  <c r="R85" i="1"/>
  <c r="R76" i="1"/>
  <c r="R16" i="1"/>
  <c r="Q126" i="1"/>
  <c r="Q136" i="1"/>
  <c r="Q124" i="1"/>
  <c r="Q88" i="1"/>
  <c r="Q76" i="1"/>
  <c r="Q16" i="1"/>
  <c r="S89" i="1"/>
  <c r="S17" i="1"/>
  <c r="R209" i="1"/>
  <c r="R149" i="1"/>
  <c r="R89" i="1"/>
  <c r="R17" i="1"/>
  <c r="Q89" i="1"/>
  <c r="Q17" i="1"/>
  <c r="R165" i="1"/>
  <c r="R159" i="1"/>
  <c r="R153" i="1"/>
  <c r="R150" i="1"/>
  <c r="R144" i="1"/>
  <c r="S14" i="1"/>
  <c r="S176" i="1"/>
  <c r="S167" i="1"/>
  <c r="S146" i="1"/>
  <c r="S161" i="1"/>
  <c r="S11" i="1"/>
  <c r="S215" i="1"/>
  <c r="S206" i="1"/>
  <c r="S203" i="1"/>
  <c r="S197" i="1"/>
  <c r="S194" i="1"/>
  <c r="S188" i="1"/>
  <c r="S179" i="1"/>
  <c r="S173" i="1"/>
  <c r="S170" i="1"/>
  <c r="S164" i="1"/>
  <c r="S158" i="1"/>
  <c r="S143" i="1"/>
  <c r="S140" i="1"/>
  <c r="S137" i="1"/>
  <c r="S73" i="1"/>
  <c r="R73" i="1"/>
  <c r="S201" i="1"/>
  <c r="S189" i="1"/>
  <c r="R183" i="1"/>
  <c r="Q9" i="1"/>
  <c r="Q204" i="1"/>
  <c r="Q189" i="1"/>
  <c r="Q165" i="1"/>
  <c r="S9" i="1"/>
  <c r="S6" i="1"/>
  <c r="S213" i="1"/>
  <c r="S204" i="1"/>
  <c r="R15" i="1"/>
  <c r="R9" i="1"/>
  <c r="R213" i="1"/>
  <c r="R201" i="1"/>
  <c r="R198" i="1"/>
  <c r="R189" i="1"/>
  <c r="R186" i="1"/>
  <c r="R177" i="1"/>
  <c r="Q15" i="1"/>
  <c r="Q6" i="1"/>
  <c r="Q213" i="1"/>
  <c r="Q201" i="1"/>
  <c r="Q198" i="1"/>
  <c r="Q186" i="1"/>
  <c r="Q177" i="1"/>
  <c r="T14" i="1"/>
  <c r="T11" i="1"/>
  <c r="T8" i="1"/>
  <c r="T215" i="1"/>
  <c r="T212" i="1"/>
  <c r="T209" i="1"/>
  <c r="T206" i="1"/>
  <c r="T203" i="1"/>
  <c r="T200" i="1"/>
  <c r="T197" i="1"/>
  <c r="T194" i="1"/>
  <c r="T191" i="1"/>
  <c r="T188" i="1"/>
  <c r="T185" i="1"/>
  <c r="T182" i="1"/>
  <c r="T179" i="1"/>
  <c r="T176" i="1"/>
  <c r="T173" i="1"/>
  <c r="T170" i="1"/>
  <c r="T167" i="1"/>
  <c r="T164" i="1"/>
  <c r="T161" i="1"/>
  <c r="T158" i="1"/>
  <c r="T155" i="1"/>
  <c r="T152" i="1"/>
  <c r="T149" i="1"/>
  <c r="T146" i="1"/>
  <c r="T143" i="1"/>
  <c r="T140" i="1"/>
  <c r="T137" i="1"/>
  <c r="T134" i="1"/>
  <c r="T131" i="1"/>
  <c r="T128" i="1"/>
  <c r="T125" i="1"/>
  <c r="T122" i="1"/>
  <c r="T119" i="1"/>
  <c r="T116" i="1"/>
  <c r="T113" i="1"/>
  <c r="T110" i="1"/>
  <c r="T107" i="1"/>
  <c r="T104" i="1"/>
  <c r="T101" i="1"/>
  <c r="T32" i="1"/>
  <c r="T29" i="1"/>
  <c r="T26" i="1"/>
  <c r="T23" i="1"/>
  <c r="T20" i="1"/>
  <c r="S62" i="1"/>
  <c r="R80" i="1"/>
  <c r="R77" i="1"/>
  <c r="R74" i="1"/>
  <c r="R71" i="1"/>
  <c r="R68" i="1"/>
  <c r="R65" i="1"/>
  <c r="R62" i="1"/>
  <c r="R56" i="1"/>
  <c r="R53" i="1"/>
  <c r="R50" i="1"/>
  <c r="R47" i="1"/>
  <c r="R44" i="1"/>
  <c r="R41" i="1"/>
  <c r="R38" i="1"/>
  <c r="R35" i="1"/>
  <c r="R29" i="1"/>
  <c r="R26" i="1"/>
  <c r="Q62" i="1"/>
  <c r="S186" i="1"/>
  <c r="S183" i="1"/>
  <c r="S177" i="1"/>
  <c r="S168" i="1"/>
  <c r="S165" i="1"/>
  <c r="S159" i="1"/>
  <c r="S153" i="1"/>
  <c r="S150" i="1"/>
  <c r="S144" i="1"/>
  <c r="S138" i="1"/>
  <c r="S135" i="1"/>
  <c r="S132" i="1"/>
  <c r="S129" i="1"/>
  <c r="S126" i="1"/>
  <c r="S123" i="1"/>
  <c r="S117" i="1"/>
  <c r="S114" i="1"/>
  <c r="S111" i="1"/>
  <c r="S108" i="1"/>
  <c r="S105" i="1"/>
  <c r="S102" i="1"/>
  <c r="S99" i="1"/>
  <c r="S96" i="1"/>
  <c r="S90" i="1"/>
  <c r="S87" i="1"/>
  <c r="S84" i="1"/>
  <c r="S78" i="1"/>
  <c r="S75" i="1"/>
  <c r="S72" i="1"/>
  <c r="S66" i="1"/>
  <c r="S60" i="1"/>
  <c r="S57" i="1"/>
  <c r="S54" i="1"/>
  <c r="S51" i="1"/>
  <c r="S48" i="1"/>
  <c r="S45" i="1"/>
  <c r="S42" i="1"/>
  <c r="S39" i="1"/>
  <c r="S33" i="1"/>
  <c r="S24" i="1"/>
  <c r="S18" i="1"/>
  <c r="S198" i="1"/>
  <c r="R6" i="1"/>
  <c r="R204" i="1"/>
  <c r="R168" i="1"/>
  <c r="R138" i="1"/>
  <c r="R135" i="1"/>
  <c r="R132" i="1"/>
  <c r="R129" i="1"/>
  <c r="R126" i="1"/>
  <c r="R123" i="1"/>
  <c r="R117" i="1"/>
  <c r="R114" i="1"/>
  <c r="R111" i="1"/>
  <c r="R108" i="1"/>
  <c r="R105" i="1"/>
  <c r="R102" i="1"/>
  <c r="R99" i="1"/>
  <c r="R96" i="1"/>
  <c r="R90" i="1"/>
  <c r="R18" i="1"/>
  <c r="Q183" i="1"/>
  <c r="Q159" i="1"/>
  <c r="Q153" i="1"/>
  <c r="Q60" i="1"/>
  <c r="Q57" i="1"/>
  <c r="Q51" i="1"/>
  <c r="Q48" i="1"/>
  <c r="Q45" i="1"/>
  <c r="Q42" i="1"/>
  <c r="Q39" i="1"/>
  <c r="Q33" i="1"/>
  <c r="Q24" i="1"/>
  <c r="Q18" i="1"/>
  <c r="S207" i="1"/>
  <c r="R207" i="1"/>
  <c r="T103" i="1"/>
  <c r="T100" i="1"/>
  <c r="T97" i="1"/>
  <c r="T94" i="1"/>
  <c r="T91" i="1"/>
  <c r="T88" i="1"/>
  <c r="T85" i="1"/>
  <c r="T82" i="1"/>
  <c r="T79" i="1"/>
  <c r="T76" i="1"/>
  <c r="T73" i="1"/>
  <c r="T70" i="1"/>
  <c r="T67" i="1"/>
  <c r="T64" i="1"/>
  <c r="T61" i="1"/>
  <c r="T58" i="1"/>
  <c r="T55" i="1"/>
  <c r="T52" i="1"/>
  <c r="T49" i="1"/>
  <c r="T46" i="1"/>
  <c r="T43" i="1"/>
  <c r="T40" i="1"/>
  <c r="T37" i="1"/>
  <c r="T34" i="1"/>
  <c r="S15" i="1"/>
  <c r="Q168" i="1"/>
  <c r="R14" i="1"/>
  <c r="T15" i="1"/>
  <c r="T12" i="1"/>
  <c r="T9" i="1"/>
  <c r="T6" i="1"/>
  <c r="T213" i="1"/>
  <c r="T210" i="1"/>
  <c r="T207" i="1"/>
  <c r="T204" i="1"/>
  <c r="T201" i="1"/>
  <c r="T198" i="1"/>
  <c r="T195" i="1"/>
  <c r="T192" i="1"/>
  <c r="T189" i="1"/>
  <c r="T186" i="1"/>
  <c r="T183" i="1"/>
  <c r="T180" i="1"/>
  <c r="T177" i="1"/>
  <c r="T174" i="1"/>
  <c r="T171" i="1"/>
  <c r="T168" i="1"/>
  <c r="T165" i="1"/>
  <c r="T162" i="1"/>
  <c r="T159" i="1"/>
  <c r="T156" i="1"/>
  <c r="T153" i="1"/>
  <c r="T150" i="1"/>
  <c r="T147" i="1"/>
  <c r="T144" i="1"/>
  <c r="T10" i="1"/>
  <c r="T214" i="1"/>
  <c r="T211" i="1"/>
  <c r="T208" i="1"/>
  <c r="T205" i="1"/>
  <c r="T202" i="1"/>
  <c r="T7" i="1"/>
  <c r="R13" i="1"/>
  <c r="R214" i="1"/>
  <c r="R208" i="1"/>
  <c r="R187" i="1"/>
  <c r="T13" i="1"/>
  <c r="R7" i="1"/>
  <c r="R211" i="1"/>
  <c r="R205" i="1"/>
  <c r="R199" i="1"/>
  <c r="R87" i="1"/>
  <c r="R84" i="1"/>
  <c r="R78" i="1"/>
  <c r="R75" i="1"/>
  <c r="R72" i="1"/>
  <c r="R66" i="1"/>
  <c r="R60" i="1"/>
  <c r="R57" i="1"/>
  <c r="R54" i="1"/>
  <c r="R51" i="1"/>
  <c r="R48" i="1"/>
  <c r="R45" i="1"/>
  <c r="R42" i="1"/>
  <c r="R39" i="1"/>
  <c r="R33" i="1"/>
  <c r="R24" i="1"/>
  <c r="T193" i="1"/>
  <c r="T142" i="1"/>
  <c r="T109" i="1"/>
  <c r="T28" i="1"/>
  <c r="T22" i="1"/>
  <c r="T19" i="1"/>
  <c r="T16" i="1"/>
  <c r="T199" i="1"/>
  <c r="T196" i="1"/>
  <c r="T190" i="1"/>
  <c r="T187" i="1"/>
  <c r="T184" i="1"/>
  <c r="T181" i="1"/>
  <c r="T178" i="1"/>
  <c r="T175" i="1"/>
  <c r="T172" i="1"/>
  <c r="T169" i="1"/>
  <c r="T166" i="1"/>
  <c r="T163" i="1"/>
  <c r="T160" i="1"/>
  <c r="T157" i="1"/>
  <c r="T154" i="1"/>
  <c r="T151" i="1"/>
  <c r="T148" i="1"/>
  <c r="T145" i="1"/>
  <c r="T139" i="1"/>
  <c r="T136" i="1"/>
  <c r="T133" i="1"/>
  <c r="T130" i="1"/>
  <c r="T127" i="1"/>
  <c r="T124" i="1"/>
  <c r="T121" i="1"/>
  <c r="T118" i="1"/>
  <c r="T115" i="1"/>
  <c r="T112" i="1"/>
  <c r="T106" i="1"/>
  <c r="S7" i="1"/>
  <c r="S214" i="1"/>
  <c r="S211" i="1"/>
  <c r="S208" i="1"/>
  <c r="S205" i="1"/>
  <c r="S199" i="1"/>
  <c r="S187" i="1"/>
  <c r="S175" i="1"/>
  <c r="S172" i="1"/>
  <c r="S169" i="1"/>
  <c r="S166" i="1"/>
  <c r="S163" i="1"/>
  <c r="S157" i="1"/>
  <c r="S154" i="1"/>
  <c r="S151" i="1"/>
  <c r="S148" i="1"/>
  <c r="S145" i="1"/>
  <c r="S142" i="1"/>
  <c r="S139" i="1"/>
  <c r="S133" i="1"/>
  <c r="S130" i="1"/>
  <c r="S127" i="1"/>
  <c r="S118" i="1"/>
  <c r="S115" i="1"/>
  <c r="S112" i="1"/>
  <c r="S109" i="1"/>
  <c r="S106" i="1"/>
  <c r="S103" i="1"/>
  <c r="S100" i="1"/>
  <c r="S97" i="1"/>
  <c r="S94" i="1"/>
  <c r="S91" i="1"/>
  <c r="S85" i="1"/>
  <c r="S79" i="1"/>
  <c r="S67" i="1"/>
  <c r="S64" i="1"/>
  <c r="S61" i="1"/>
  <c r="S58" i="1"/>
  <c r="S55" i="1"/>
  <c r="S49" i="1"/>
  <c r="S46" i="1"/>
  <c r="S43" i="1"/>
  <c r="S40" i="1"/>
  <c r="S37" i="1"/>
  <c r="S34" i="1"/>
  <c r="S28" i="1"/>
  <c r="S22" i="1"/>
  <c r="S19" i="1"/>
  <c r="R172" i="1"/>
  <c r="R163" i="1"/>
  <c r="R157" i="1"/>
  <c r="R151" i="1"/>
  <c r="R148" i="1"/>
  <c r="R142" i="1"/>
  <c r="R103" i="1"/>
  <c r="R97" i="1"/>
  <c r="R94" i="1"/>
  <c r="R91" i="1"/>
  <c r="R79" i="1"/>
  <c r="R67" i="1"/>
  <c r="R64" i="1"/>
  <c r="R61" i="1"/>
  <c r="R58" i="1"/>
  <c r="R55" i="1"/>
  <c r="R52" i="1"/>
  <c r="R49" i="1"/>
  <c r="R46" i="1"/>
  <c r="R43" i="1"/>
  <c r="R40" i="1"/>
  <c r="R37" i="1"/>
  <c r="R34" i="1"/>
  <c r="R28" i="1"/>
  <c r="R22" i="1"/>
  <c r="R19" i="1"/>
  <c r="R175" i="1"/>
  <c r="R169" i="1"/>
  <c r="R166" i="1"/>
  <c r="R154" i="1"/>
  <c r="R145" i="1"/>
  <c r="R139" i="1"/>
  <c r="R133" i="1"/>
  <c r="R130" i="1"/>
  <c r="R127" i="1"/>
  <c r="R118" i="1"/>
  <c r="R115" i="1"/>
  <c r="R112" i="1"/>
  <c r="R109" i="1"/>
  <c r="R106" i="1"/>
  <c r="R100" i="1"/>
  <c r="Q13" i="1"/>
  <c r="Q7" i="1"/>
  <c r="Q214" i="1"/>
  <c r="Q211" i="1"/>
  <c r="Q208" i="1"/>
  <c r="Q205" i="1"/>
  <c r="Q199" i="1"/>
  <c r="Q187" i="1"/>
  <c r="Q175" i="1"/>
  <c r="Q172" i="1"/>
  <c r="Q169" i="1"/>
  <c r="Q166" i="1"/>
  <c r="Q163" i="1"/>
  <c r="Q157" i="1"/>
  <c r="Q154" i="1"/>
  <c r="Q151" i="1"/>
  <c r="Q148" i="1"/>
  <c r="Q145" i="1"/>
  <c r="Q142" i="1"/>
  <c r="Q139" i="1"/>
  <c r="Q133" i="1"/>
  <c r="Q130" i="1"/>
  <c r="Q127" i="1"/>
  <c r="Q118" i="1"/>
  <c r="Q115" i="1"/>
  <c r="Q112" i="1"/>
  <c r="Q109" i="1"/>
  <c r="Q106" i="1"/>
  <c r="Q103" i="1"/>
  <c r="Q100" i="1"/>
  <c r="Q97" i="1"/>
  <c r="Q94" i="1"/>
  <c r="Q91" i="1"/>
  <c r="Q85" i="1"/>
  <c r="Q79" i="1"/>
  <c r="Q67" i="1"/>
  <c r="Q64" i="1"/>
  <c r="Q61" i="1"/>
  <c r="Q58" i="1"/>
  <c r="Q55" i="1"/>
  <c r="Q52" i="1"/>
  <c r="Q49" i="1"/>
  <c r="Q46" i="1"/>
  <c r="Q43" i="1"/>
  <c r="Q40" i="1"/>
  <c r="Q37" i="1"/>
  <c r="Q34" i="1"/>
  <c r="Q28" i="1"/>
  <c r="Q22" i="1"/>
  <c r="Q19" i="1"/>
  <c r="T98" i="1"/>
  <c r="T95" i="1"/>
  <c r="T92" i="1"/>
  <c r="T89" i="1"/>
  <c r="T86" i="1"/>
  <c r="T83" i="1"/>
  <c r="T80" i="1"/>
  <c r="T77" i="1"/>
  <c r="T74" i="1"/>
  <c r="T71" i="1"/>
  <c r="T68" i="1"/>
  <c r="T65" i="1"/>
  <c r="T62" i="1"/>
  <c r="T59" i="1"/>
  <c r="T56" i="1"/>
  <c r="T53" i="1"/>
  <c r="T50" i="1"/>
  <c r="T47" i="1"/>
  <c r="T44" i="1"/>
  <c r="T41" i="1"/>
  <c r="T38" i="1"/>
  <c r="T35" i="1"/>
  <c r="T17" i="1"/>
  <c r="R11" i="1"/>
  <c r="R197" i="1"/>
  <c r="R179" i="1"/>
  <c r="R173" i="1"/>
  <c r="R158" i="1"/>
  <c r="R146" i="1"/>
  <c r="R113" i="1"/>
  <c r="R101" i="1"/>
  <c r="R98" i="1"/>
  <c r="R95" i="1"/>
  <c r="R92" i="1"/>
  <c r="R86" i="1"/>
  <c r="R215" i="1"/>
  <c r="R206" i="1"/>
  <c r="R203" i="1"/>
  <c r="R194" i="1"/>
  <c r="R188" i="1"/>
  <c r="R185" i="1"/>
  <c r="R176" i="1"/>
  <c r="R170" i="1"/>
  <c r="R167" i="1"/>
  <c r="R164" i="1"/>
  <c r="R161" i="1"/>
  <c r="R143" i="1"/>
  <c r="R140" i="1"/>
  <c r="R137" i="1"/>
  <c r="R131" i="1"/>
  <c r="R128" i="1"/>
  <c r="R125" i="1"/>
  <c r="R122" i="1"/>
  <c r="R119" i="1"/>
  <c r="R110" i="1"/>
  <c r="Q14" i="1"/>
  <c r="Q11" i="1"/>
  <c r="Q215" i="1"/>
  <c r="Q206" i="1"/>
  <c r="Q203" i="1"/>
  <c r="Q197" i="1"/>
  <c r="Q194" i="1"/>
  <c r="Q188" i="1"/>
  <c r="Q185" i="1"/>
  <c r="Q179" i="1"/>
  <c r="Q176" i="1"/>
  <c r="Q173" i="1"/>
  <c r="Q170" i="1"/>
  <c r="Q167" i="1"/>
  <c r="Q164" i="1"/>
  <c r="Q161" i="1"/>
  <c r="Q158" i="1"/>
  <c r="Q146" i="1"/>
  <c r="Q143" i="1"/>
  <c r="Q140" i="1"/>
  <c r="Q137" i="1"/>
  <c r="Q131" i="1"/>
  <c r="Q128" i="1"/>
  <c r="Q125" i="1"/>
  <c r="Q122" i="1"/>
  <c r="Q119" i="1"/>
  <c r="Q113" i="1"/>
  <c r="Q110" i="1"/>
  <c r="Q101" i="1"/>
  <c r="Q98" i="1"/>
  <c r="Q95" i="1"/>
  <c r="Q92" i="1"/>
  <c r="Q86" i="1"/>
  <c r="Q80" i="1"/>
  <c r="Q77" i="1"/>
  <c r="Q74" i="1"/>
  <c r="Q71" i="1"/>
  <c r="Q68" i="1"/>
  <c r="Q65" i="1"/>
  <c r="Q56" i="1"/>
  <c r="Q53" i="1"/>
  <c r="Q50" i="1"/>
  <c r="Q47" i="1"/>
  <c r="Q44" i="1"/>
  <c r="Q41" i="1"/>
  <c r="Q38" i="1"/>
  <c r="Q35" i="1"/>
  <c r="Q29" i="1"/>
  <c r="Q26" i="1"/>
  <c r="T141" i="1"/>
  <c r="T138" i="1"/>
  <c r="T135" i="1"/>
  <c r="T132" i="1"/>
  <c r="T129" i="1"/>
  <c r="T126" i="1"/>
  <c r="T123" i="1"/>
  <c r="T120" i="1"/>
  <c r="T117" i="1"/>
  <c r="T114" i="1"/>
  <c r="T111" i="1"/>
  <c r="T108" i="1"/>
  <c r="T105" i="1"/>
  <c r="T102" i="1"/>
  <c r="T99" i="1"/>
  <c r="T96" i="1"/>
  <c r="T93" i="1"/>
  <c r="T90" i="1"/>
  <c r="T87" i="1"/>
  <c r="T84" i="1"/>
  <c r="T81" i="1"/>
  <c r="T78" i="1"/>
  <c r="T75" i="1"/>
  <c r="T63" i="1"/>
  <c r="T60" i="1"/>
  <c r="T57" i="1"/>
  <c r="T54" i="1"/>
  <c r="T51" i="1"/>
  <c r="T48" i="1"/>
  <c r="T45" i="1"/>
  <c r="T42" i="1"/>
  <c r="T39" i="1"/>
  <c r="T36" i="1"/>
  <c r="T33" i="1"/>
  <c r="T30" i="1"/>
  <c r="T27" i="1"/>
  <c r="T24" i="1"/>
  <c r="T21" i="1"/>
  <c r="DC2" i="2"/>
  <c r="DN8" i="2" s="1"/>
  <c r="DI2" i="2"/>
  <c r="DN9" i="2" s="1"/>
  <c r="DF2" i="2"/>
  <c r="K222" i="2"/>
  <c r="DA2" i="2"/>
  <c r="DQ7" i="2" s="1"/>
  <c r="CZ2" i="2"/>
  <c r="DN7" i="2" s="1"/>
  <c r="DJ1" i="2"/>
  <c r="DP9" i="2" s="1"/>
  <c r="DC1" i="2"/>
  <c r="DM8" i="2" s="1"/>
  <c r="CU1" i="2"/>
  <c r="DP5" i="2" s="1"/>
  <c r="CW1" i="2"/>
  <c r="DM6" i="2" s="1"/>
  <c r="DA1" i="2"/>
  <c r="DP7" i="2" s="1"/>
  <c r="CT2" i="2"/>
  <c r="DN5" i="2" s="1"/>
  <c r="DF1" i="2"/>
  <c r="BS9" i="2"/>
  <c r="BS4" i="2"/>
  <c r="BS7" i="2"/>
  <c r="DG1" i="2"/>
  <c r="CX2" i="2"/>
  <c r="DQ6" i="2" s="1"/>
  <c r="BA216" i="2"/>
  <c r="CU2" i="2"/>
  <c r="DQ5" i="2" s="1"/>
  <c r="CN6" i="2"/>
  <c r="CN7" i="2"/>
  <c r="BS12" i="2"/>
  <c r="DG2" i="2"/>
  <c r="CW2" i="2"/>
  <c r="DN6" i="2" s="1"/>
  <c r="AS215" i="2"/>
  <c r="DD26" i="2"/>
  <c r="DD1" i="2" s="1"/>
  <c r="DP8" i="2" s="1"/>
  <c r="CN8" i="2"/>
  <c r="CX1" i="2"/>
  <c r="DP6" i="2" s="1"/>
  <c r="P217" i="2"/>
  <c r="CR8" i="2"/>
  <c r="CR2" i="2" s="1"/>
  <c r="DQ4" i="2" s="1"/>
  <c r="CN4" i="2"/>
  <c r="CR1" i="2"/>
  <c r="DP4" i="2" s="1"/>
  <c r="AU216" i="2"/>
  <c r="DI1" i="2"/>
  <c r="DM9" i="2" s="1"/>
  <c r="CQ1" i="2"/>
  <c r="DM4" i="2" s="1"/>
  <c r="I222" i="2"/>
  <c r="V316" i="6" l="1" a="1"/>
  <c r="V316" i="6" s="1"/>
  <c r="H316" i="6" a="1"/>
  <c r="H316" i="6" s="1"/>
  <c r="R316" i="6" a="1"/>
  <c r="R316" i="6" s="1"/>
  <c r="U316" i="6" a="1"/>
  <c r="U316" i="6" s="1"/>
  <c r="I316" i="6" a="1"/>
  <c r="I316" i="6" s="1"/>
  <c r="S316" i="6" a="1"/>
  <c r="S316" i="6" s="1"/>
  <c r="L316" i="6" a="1"/>
  <c r="L316" i="6" s="1"/>
  <c r="G316" i="6" a="1"/>
  <c r="G316" i="6" s="1"/>
  <c r="O316" i="6" a="1"/>
  <c r="O316" i="6" s="1"/>
  <c r="W316" i="6" a="1"/>
  <c r="W316" i="6" s="1"/>
  <c r="M316" i="6" a="1"/>
  <c r="M316" i="6" s="1"/>
  <c r="P316" i="6" a="1"/>
  <c r="P316" i="6" s="1"/>
  <c r="Q316" i="6" a="1"/>
  <c r="Q316" i="6" s="1"/>
  <c r="N316" i="6" a="1"/>
  <c r="N316" i="6" s="1"/>
  <c r="D316" i="6" a="1"/>
  <c r="D316" i="6" s="1"/>
  <c r="F316" i="6" a="1"/>
  <c r="F316" i="6" s="1"/>
  <c r="E316" i="6" a="1"/>
  <c r="E316" i="6" s="1"/>
  <c r="J316" i="6" a="1"/>
  <c r="J316" i="6" s="1"/>
  <c r="K316" i="6" a="1"/>
  <c r="K316" i="6" s="1"/>
  <c r="T316" i="6" a="1"/>
  <c r="T316" i="6" s="1"/>
  <c r="U174" i="1"/>
  <c r="W174" i="1" s="1"/>
  <c r="U195" i="1"/>
  <c r="W195" i="1" s="1"/>
  <c r="U191" i="1"/>
  <c r="W191" i="1" s="1"/>
  <c r="U31" i="1"/>
  <c r="W31" i="1" s="1"/>
  <c r="AE31" i="1" s="1"/>
  <c r="U12" i="1"/>
  <c r="W12" i="1" s="1"/>
  <c r="V25" i="1"/>
  <c r="U162" i="1"/>
  <c r="W162" i="1" s="1"/>
  <c r="U171" i="1"/>
  <c r="W171" i="1" s="1"/>
  <c r="U107" i="1"/>
  <c r="W107" i="1" s="1"/>
  <c r="AL107" i="1" s="1"/>
  <c r="U134" i="1"/>
  <c r="W134" i="1" s="1"/>
  <c r="X134" i="1" s="1"/>
  <c r="U5" i="1"/>
  <c r="U116" i="1"/>
  <c r="W116" i="1" s="1"/>
  <c r="U156" i="1"/>
  <c r="W156" i="1" s="1"/>
  <c r="U36" i="1"/>
  <c r="W36" i="1" s="1"/>
  <c r="U59" i="1"/>
  <c r="W59" i="1" s="1"/>
  <c r="V31" i="1"/>
  <c r="U10" i="1"/>
  <c r="W10" i="1" s="1"/>
  <c r="X10" i="1" s="1"/>
  <c r="U192" i="1"/>
  <c r="W192" i="1" s="1"/>
  <c r="Y192" i="1" s="1"/>
  <c r="U104" i="1"/>
  <c r="W104" i="1" s="1"/>
  <c r="U23" i="1"/>
  <c r="W23" i="1" s="1"/>
  <c r="AK23" i="1" s="1"/>
  <c r="U212" i="1"/>
  <c r="W212" i="1" s="1"/>
  <c r="AE25" i="1"/>
  <c r="AF25" i="1"/>
  <c r="AG25" i="1"/>
  <c r="AH25" i="1"/>
  <c r="AI25" i="1"/>
  <c r="X25" i="1"/>
  <c r="AJ25" i="1"/>
  <c r="Y25" i="1"/>
  <c r="AK25" i="1"/>
  <c r="Z25" i="1"/>
  <c r="AL25" i="1"/>
  <c r="AA25" i="1"/>
  <c r="AM25" i="1"/>
  <c r="AB25" i="1"/>
  <c r="AC25" i="1"/>
  <c r="AD25" i="1"/>
  <c r="U141" i="1"/>
  <c r="W141" i="1" s="1"/>
  <c r="AJ141" i="1" s="1"/>
  <c r="U182" i="1"/>
  <c r="W182" i="1" s="1"/>
  <c r="X182" i="1" s="1"/>
  <c r="AG31" i="1"/>
  <c r="AH31" i="1"/>
  <c r="AI31" i="1"/>
  <c r="X31" i="1"/>
  <c r="AJ31" i="1"/>
  <c r="Y31" i="1"/>
  <c r="Z31" i="1"/>
  <c r="AL31" i="1"/>
  <c r="AA31" i="1"/>
  <c r="AD31" i="1"/>
  <c r="AC31" i="1"/>
  <c r="U152" i="1"/>
  <c r="W152" i="1" s="1"/>
  <c r="AL152" i="1" s="1"/>
  <c r="U32" i="1"/>
  <c r="W32" i="1" s="1"/>
  <c r="AL32" i="1" s="1"/>
  <c r="U180" i="1"/>
  <c r="W180" i="1" s="1"/>
  <c r="Y180" i="1" s="1"/>
  <c r="U178" i="1"/>
  <c r="W178" i="1" s="1"/>
  <c r="AB178" i="1" s="1"/>
  <c r="U83" i="1"/>
  <c r="W83" i="1" s="1"/>
  <c r="AK83" i="1" s="1"/>
  <c r="U93" i="1"/>
  <c r="W93" i="1" s="1"/>
  <c r="AD93" i="1" s="1"/>
  <c r="U200" i="1"/>
  <c r="W200" i="1" s="1"/>
  <c r="U81" i="1"/>
  <c r="W81" i="1" s="1"/>
  <c r="Z81" i="1" s="1"/>
  <c r="U120" i="1"/>
  <c r="W120" i="1" s="1"/>
  <c r="AE120" i="1" s="1"/>
  <c r="U202" i="1"/>
  <c r="W202" i="1" s="1"/>
  <c r="Z202" i="1" s="1"/>
  <c r="U20" i="1"/>
  <c r="W20" i="1" s="1"/>
  <c r="U70" i="1"/>
  <c r="W70" i="1" s="1"/>
  <c r="AE70" i="1" s="1"/>
  <c r="AL155" i="1"/>
  <c r="Z155" i="1"/>
  <c r="AH155" i="1"/>
  <c r="AE155" i="1"/>
  <c r="AK155" i="1"/>
  <c r="AF155" i="1"/>
  <c r="AG155" i="1"/>
  <c r="Y155" i="1"/>
  <c r="AI155" i="1"/>
  <c r="AA155" i="1"/>
  <c r="X155" i="1"/>
  <c r="AM155" i="1"/>
  <c r="AJ155" i="1"/>
  <c r="AD155" i="1"/>
  <c r="AC155" i="1"/>
  <c r="AB155" i="1"/>
  <c r="AK180" i="1"/>
  <c r="AD152" i="1"/>
  <c r="AH107" i="1"/>
  <c r="AD107" i="1"/>
  <c r="AC107" i="1"/>
  <c r="AI107" i="1"/>
  <c r="AF107" i="1"/>
  <c r="AE107" i="1"/>
  <c r="AB107" i="1"/>
  <c r="AA107" i="1"/>
  <c r="Z107" i="1"/>
  <c r="AM107" i="1"/>
  <c r="AK107" i="1"/>
  <c r="AJ107" i="1"/>
  <c r="Y107" i="1"/>
  <c r="AF32" i="1"/>
  <c r="AD32" i="1"/>
  <c r="X32" i="1"/>
  <c r="AH32" i="1"/>
  <c r="AG32" i="1"/>
  <c r="AH134" i="1"/>
  <c r="AJ134" i="1"/>
  <c r="AA134" i="1"/>
  <c r="Z134" i="1"/>
  <c r="AE134" i="1"/>
  <c r="Y134" i="1"/>
  <c r="AI134" i="1"/>
  <c r="AK134" i="1"/>
  <c r="AG134" i="1"/>
  <c r="AF134" i="1"/>
  <c r="AD134" i="1"/>
  <c r="AC134" i="1"/>
  <c r="AB134" i="1"/>
  <c r="AM134" i="1"/>
  <c r="AL134" i="1"/>
  <c r="AE192" i="1"/>
  <c r="Z178" i="1"/>
  <c r="AH178" i="1"/>
  <c r="X178" i="1"/>
  <c r="AF178" i="1"/>
  <c r="AM178" i="1"/>
  <c r="AH191" i="1"/>
  <c r="AD191" i="1"/>
  <c r="AL191" i="1"/>
  <c r="X191" i="1"/>
  <c r="AG191" i="1"/>
  <c r="AC191" i="1"/>
  <c r="Y191" i="1"/>
  <c r="AI191" i="1"/>
  <c r="AA191" i="1"/>
  <c r="AM191" i="1"/>
  <c r="AF191" i="1"/>
  <c r="AK191" i="1"/>
  <c r="AE191" i="1"/>
  <c r="AB191" i="1"/>
  <c r="AJ191" i="1"/>
  <c r="Z191" i="1"/>
  <c r="AF23" i="1"/>
  <c r="AM23" i="1"/>
  <c r="AL23" i="1"/>
  <c r="AJ23" i="1"/>
  <c r="AD195" i="1"/>
  <c r="AL195" i="1"/>
  <c r="Z195" i="1"/>
  <c r="AF195" i="1"/>
  <c r="AA195" i="1"/>
  <c r="AI195" i="1"/>
  <c r="AC195" i="1"/>
  <c r="AG195" i="1"/>
  <c r="X195" i="1"/>
  <c r="AJ195" i="1"/>
  <c r="Y195" i="1"/>
  <c r="AK195" i="1"/>
  <c r="AB195" i="1"/>
  <c r="AM195" i="1"/>
  <c r="AH195" i="1"/>
  <c r="AE195" i="1"/>
  <c r="AI83" i="1"/>
  <c r="AD83" i="1"/>
  <c r="AL83" i="1"/>
  <c r="X83" i="1"/>
  <c r="AJ83" i="1"/>
  <c r="AH83" i="1"/>
  <c r="AF83" i="1"/>
  <c r="AM83" i="1"/>
  <c r="AG83" i="1"/>
  <c r="AC83" i="1"/>
  <c r="AB83" i="1"/>
  <c r="AA83" i="1"/>
  <c r="Z83" i="1"/>
  <c r="Y83" i="1"/>
  <c r="AL121" i="1"/>
  <c r="Z121" i="1"/>
  <c r="AF121" i="1"/>
  <c r="AH121" i="1"/>
  <c r="AC121" i="1"/>
  <c r="AB121" i="1"/>
  <c r="AM121" i="1"/>
  <c r="AG121" i="1"/>
  <c r="AK121" i="1"/>
  <c r="AJ121" i="1"/>
  <c r="AI121" i="1"/>
  <c r="AE121" i="1"/>
  <c r="AD121" i="1"/>
  <c r="AA121" i="1"/>
  <c r="Y121" i="1"/>
  <c r="X121" i="1"/>
  <c r="AE36" i="1"/>
  <c r="AA36" i="1"/>
  <c r="AJ36" i="1"/>
  <c r="AG36" i="1"/>
  <c r="AF36" i="1"/>
  <c r="AD36" i="1"/>
  <c r="AC36" i="1"/>
  <c r="AB36" i="1"/>
  <c r="Z36" i="1"/>
  <c r="Y36" i="1"/>
  <c r="AM36" i="1"/>
  <c r="X36" i="1"/>
  <c r="AL36" i="1"/>
  <c r="AK36" i="1"/>
  <c r="AI36" i="1"/>
  <c r="AH36" i="1"/>
  <c r="AD141" i="1"/>
  <c r="AB141" i="1"/>
  <c r="AC141" i="1"/>
  <c r="AL141" i="1"/>
  <c r="X141" i="1"/>
  <c r="AH141" i="1"/>
  <c r="Z141" i="1"/>
  <c r="AI141" i="1"/>
  <c r="AA141" i="1"/>
  <c r="Y141" i="1"/>
  <c r="AM141" i="1"/>
  <c r="AK141" i="1"/>
  <c r="AG141" i="1"/>
  <c r="AF141" i="1"/>
  <c r="AE141" i="1"/>
  <c r="AE93" i="1"/>
  <c r="AM93" i="1"/>
  <c r="Y93" i="1"/>
  <c r="AF93" i="1"/>
  <c r="AB93" i="1"/>
  <c r="Z93" i="1"/>
  <c r="X93" i="1"/>
  <c r="AL93" i="1"/>
  <c r="AJ93" i="1"/>
  <c r="AI93" i="1"/>
  <c r="AH93" i="1"/>
  <c r="AH182" i="1"/>
  <c r="AD182" i="1"/>
  <c r="AL182" i="1"/>
  <c r="AG182" i="1"/>
  <c r="AC182" i="1"/>
  <c r="AF182" i="1"/>
  <c r="Z182" i="1"/>
  <c r="AK182" i="1"/>
  <c r="AI182" i="1"/>
  <c r="AE182" i="1"/>
  <c r="AB182" i="1"/>
  <c r="AM182" i="1"/>
  <c r="AA182" i="1"/>
  <c r="AL193" i="1"/>
  <c r="Z193" i="1"/>
  <c r="AH193" i="1"/>
  <c r="AI193" i="1"/>
  <c r="AD193" i="1"/>
  <c r="AF193" i="1"/>
  <c r="AA193" i="1"/>
  <c r="AK193" i="1"/>
  <c r="AG193" i="1"/>
  <c r="AE193" i="1"/>
  <c r="AJ193" i="1"/>
  <c r="X193" i="1"/>
  <c r="AM193" i="1"/>
  <c r="AC193" i="1"/>
  <c r="AB193" i="1"/>
  <c r="Y193" i="1"/>
  <c r="Y10" i="1"/>
  <c r="AK10" i="1"/>
  <c r="W5" i="1"/>
  <c r="AH104" i="1"/>
  <c r="AM104" i="1"/>
  <c r="Z104" i="1"/>
  <c r="AL104" i="1"/>
  <c r="Y104" i="1"/>
  <c r="AE104" i="1"/>
  <c r="AD104" i="1"/>
  <c r="AC104" i="1"/>
  <c r="AB104" i="1"/>
  <c r="AA104" i="1"/>
  <c r="X104" i="1"/>
  <c r="AK104" i="1"/>
  <c r="AJ104" i="1"/>
  <c r="AI104" i="1"/>
  <c r="AG104" i="1"/>
  <c r="AF104" i="1"/>
  <c r="U190" i="1"/>
  <c r="W190" i="1" s="1"/>
  <c r="AL202" i="1"/>
  <c r="AG202" i="1"/>
  <c r="AH156" i="1"/>
  <c r="AD156" i="1"/>
  <c r="AC156" i="1"/>
  <c r="AM156" i="1"/>
  <c r="Y156" i="1"/>
  <c r="AL156" i="1"/>
  <c r="AG156" i="1"/>
  <c r="AK156" i="1"/>
  <c r="AB156" i="1"/>
  <c r="AI156" i="1"/>
  <c r="AF156" i="1"/>
  <c r="AJ156" i="1"/>
  <c r="X156" i="1"/>
  <c r="AE156" i="1"/>
  <c r="AA156" i="1"/>
  <c r="Z156" i="1"/>
  <c r="AD210" i="1"/>
  <c r="AL210" i="1"/>
  <c r="Z210" i="1"/>
  <c r="AJ210" i="1"/>
  <c r="AF210" i="1"/>
  <c r="AK210" i="1"/>
  <c r="AE210" i="1"/>
  <c r="AH210" i="1"/>
  <c r="AG210" i="1"/>
  <c r="AC210" i="1"/>
  <c r="AB210" i="1"/>
  <c r="AM210" i="1"/>
  <c r="Y210" i="1"/>
  <c r="AI210" i="1"/>
  <c r="AA210" i="1"/>
  <c r="X210" i="1"/>
  <c r="AH200" i="1"/>
  <c r="AD200" i="1"/>
  <c r="AL200" i="1"/>
  <c r="X200" i="1"/>
  <c r="AG200" i="1"/>
  <c r="Y200" i="1"/>
  <c r="AJ200" i="1"/>
  <c r="AI200" i="1"/>
  <c r="AB200" i="1"/>
  <c r="AA200" i="1"/>
  <c r="AK200" i="1"/>
  <c r="Z200" i="1"/>
  <c r="AC200" i="1"/>
  <c r="AF200" i="1"/>
  <c r="AM200" i="1"/>
  <c r="AE200" i="1"/>
  <c r="AH162" i="1"/>
  <c r="AD162" i="1"/>
  <c r="AI162" i="1"/>
  <c r="AC162" i="1"/>
  <c r="AB162" i="1"/>
  <c r="X162" i="1"/>
  <c r="Y162" i="1"/>
  <c r="AK162" i="1"/>
  <c r="AL162" i="1"/>
  <c r="AJ162" i="1"/>
  <c r="AM162" i="1"/>
  <c r="AF162" i="1"/>
  <c r="AA162" i="1"/>
  <c r="Z162" i="1"/>
  <c r="AE162" i="1"/>
  <c r="AG162" i="1"/>
  <c r="U82" i="1"/>
  <c r="W82" i="1" s="1"/>
  <c r="AB12" i="1"/>
  <c r="AM12" i="1"/>
  <c r="AA12" i="1"/>
  <c r="AL12" i="1"/>
  <c r="AK12" i="1"/>
  <c r="Y12" i="1"/>
  <c r="AI12" i="1"/>
  <c r="AH12" i="1"/>
  <c r="AD12" i="1"/>
  <c r="AC12" i="1"/>
  <c r="Z12" i="1"/>
  <c r="X12" i="1"/>
  <c r="AJ12" i="1"/>
  <c r="AF12" i="1"/>
  <c r="AG12" i="1"/>
  <c r="AE12" i="1"/>
  <c r="AH116" i="1"/>
  <c r="AG116" i="1"/>
  <c r="AB116" i="1"/>
  <c r="AL116" i="1"/>
  <c r="X116" i="1"/>
  <c r="AK116" i="1"/>
  <c r="Y116" i="1"/>
  <c r="AJ116" i="1"/>
  <c r="AD116" i="1"/>
  <c r="AC116" i="1"/>
  <c r="AA116" i="1"/>
  <c r="Z116" i="1"/>
  <c r="AM116" i="1"/>
  <c r="AI116" i="1"/>
  <c r="AF116" i="1"/>
  <c r="AE116" i="1"/>
  <c r="AH212" i="1"/>
  <c r="AD212" i="1"/>
  <c r="AG212" i="1"/>
  <c r="AB212" i="1"/>
  <c r="AM212" i="1"/>
  <c r="AI212" i="1"/>
  <c r="AC212" i="1"/>
  <c r="X212" i="1"/>
  <c r="AK212" i="1"/>
  <c r="AA212" i="1"/>
  <c r="Z212" i="1"/>
  <c r="AJ212" i="1"/>
  <c r="AE212" i="1"/>
  <c r="Y212" i="1"/>
  <c r="AF212" i="1"/>
  <c r="AL212" i="1"/>
  <c r="AD171" i="1"/>
  <c r="AL171" i="1"/>
  <c r="Z171" i="1"/>
  <c r="AA171" i="1"/>
  <c r="AJ171" i="1"/>
  <c r="AM171" i="1"/>
  <c r="AG171" i="1"/>
  <c r="AI171" i="1"/>
  <c r="AK171" i="1"/>
  <c r="AH171" i="1"/>
  <c r="X171" i="1"/>
  <c r="AF171" i="1"/>
  <c r="AE171" i="1"/>
  <c r="AC171" i="1"/>
  <c r="AB171" i="1"/>
  <c r="Y171" i="1"/>
  <c r="AL181" i="1"/>
  <c r="Z181" i="1"/>
  <c r="AH181" i="1"/>
  <c r="Y181" i="1"/>
  <c r="AI181" i="1"/>
  <c r="AG181" i="1"/>
  <c r="AC181" i="1"/>
  <c r="AB181" i="1"/>
  <c r="AJ181" i="1"/>
  <c r="AA181" i="1"/>
  <c r="X181" i="1"/>
  <c r="AD181" i="1"/>
  <c r="AE181" i="1"/>
  <c r="AM181" i="1"/>
  <c r="AK181" i="1"/>
  <c r="AF181" i="1"/>
  <c r="AI59" i="1"/>
  <c r="AM59" i="1"/>
  <c r="Z59" i="1"/>
  <c r="AL59" i="1"/>
  <c r="Y59" i="1"/>
  <c r="AK59" i="1"/>
  <c r="X59" i="1"/>
  <c r="AH59" i="1"/>
  <c r="AG59" i="1"/>
  <c r="AB59" i="1"/>
  <c r="AA59" i="1"/>
  <c r="AJ59" i="1"/>
  <c r="AF59" i="1"/>
  <c r="AE59" i="1"/>
  <c r="AD59" i="1"/>
  <c r="AC59" i="1"/>
  <c r="AD174" i="1"/>
  <c r="AL174" i="1"/>
  <c r="Z174" i="1"/>
  <c r="AJ174" i="1"/>
  <c r="AF174" i="1"/>
  <c r="Y174" i="1"/>
  <c r="AK174" i="1"/>
  <c r="AI174" i="1"/>
  <c r="AC174" i="1"/>
  <c r="AM174" i="1"/>
  <c r="AB174" i="1"/>
  <c r="AA174" i="1"/>
  <c r="AH174" i="1"/>
  <c r="AG174" i="1"/>
  <c r="AE174" i="1"/>
  <c r="X174" i="1"/>
  <c r="AF20" i="1"/>
  <c r="AE20" i="1"/>
  <c r="AD20" i="1"/>
  <c r="AC20" i="1"/>
  <c r="AB20" i="1"/>
  <c r="AM20" i="1"/>
  <c r="AA20" i="1"/>
  <c r="AL20" i="1"/>
  <c r="Z20" i="1"/>
  <c r="AK20" i="1"/>
  <c r="Y20" i="1"/>
  <c r="AJ20" i="1"/>
  <c r="AI20" i="1"/>
  <c r="AH20" i="1"/>
  <c r="AG20" i="1"/>
  <c r="X20" i="1"/>
  <c r="AC8" i="1"/>
  <c r="AK8" i="1"/>
  <c r="X8" i="1"/>
  <c r="AJ8" i="1"/>
  <c r="AI8" i="1"/>
  <c r="AH8" i="1"/>
  <c r="AG8" i="1"/>
  <c r="AF8" i="1"/>
  <c r="AE8" i="1"/>
  <c r="AD8" i="1"/>
  <c r="AB8" i="1"/>
  <c r="AM8" i="1"/>
  <c r="Z8" i="1"/>
  <c r="AL8" i="1"/>
  <c r="AA8" i="1"/>
  <c r="Y8" i="1"/>
  <c r="V116" i="1"/>
  <c r="V152" i="1"/>
  <c r="V171" i="1"/>
  <c r="V207" i="1"/>
  <c r="V79" i="1"/>
  <c r="U79" i="1"/>
  <c r="W79" i="1" s="1"/>
  <c r="V97" i="1"/>
  <c r="U97" i="1"/>
  <c r="W97" i="1" s="1"/>
  <c r="V142" i="1"/>
  <c r="W142" i="1" s="1"/>
  <c r="U142" i="1"/>
  <c r="V199" i="1"/>
  <c r="U199" i="1"/>
  <c r="W199" i="1" s="1"/>
  <c r="V47" i="1"/>
  <c r="W47" i="1" s="1"/>
  <c r="U47" i="1"/>
  <c r="V95" i="1"/>
  <c r="U95" i="1"/>
  <c r="W95" i="1" s="1"/>
  <c r="U194" i="1"/>
  <c r="V194" i="1"/>
  <c r="W194" i="1" s="1"/>
  <c r="U100" i="1"/>
  <c r="W100" i="1" s="1"/>
  <c r="V100" i="1"/>
  <c r="V205" i="1"/>
  <c r="W205" i="1" s="1"/>
  <c r="U205" i="1"/>
  <c r="U146" i="1"/>
  <c r="W146" i="1" s="1"/>
  <c r="V146" i="1"/>
  <c r="V203" i="1"/>
  <c r="U203" i="1"/>
  <c r="W203" i="1" s="1"/>
  <c r="U56" i="1"/>
  <c r="V56" i="1"/>
  <c r="W56" i="1" s="1"/>
  <c r="V45" i="1"/>
  <c r="U45" i="1"/>
  <c r="W45" i="1" s="1"/>
  <c r="U204" i="1"/>
  <c r="W204" i="1" s="1"/>
  <c r="V204" i="1"/>
  <c r="U63" i="1"/>
  <c r="V63" i="1"/>
  <c r="V174" i="1"/>
  <c r="V200" i="1"/>
  <c r="V83" i="1"/>
  <c r="U74" i="1"/>
  <c r="V74" i="1"/>
  <c r="W74" i="1" s="1"/>
  <c r="V173" i="1"/>
  <c r="U173" i="1"/>
  <c r="V34" i="1"/>
  <c r="W34" i="1" s="1"/>
  <c r="U34" i="1"/>
  <c r="U127" i="1"/>
  <c r="V127" i="1"/>
  <c r="U41" i="1"/>
  <c r="V41" i="1"/>
  <c r="W41" i="1" s="1"/>
  <c r="U137" i="1"/>
  <c r="W137" i="1" s="1"/>
  <c r="V137" i="1"/>
  <c r="U185" i="1"/>
  <c r="W185" i="1" s="1"/>
  <c r="V185" i="1"/>
  <c r="V49" i="1"/>
  <c r="W49" i="1" s="1"/>
  <c r="U49" i="1"/>
  <c r="V145" i="1"/>
  <c r="U145" i="1"/>
  <c r="W145" i="1" s="1"/>
  <c r="U50" i="1"/>
  <c r="W50" i="1" s="1"/>
  <c r="V50" i="1"/>
  <c r="U98" i="1"/>
  <c r="W98" i="1" s="1"/>
  <c r="V98" i="1"/>
  <c r="U197" i="1"/>
  <c r="W197" i="1" s="1"/>
  <c r="V197" i="1"/>
  <c r="V103" i="1"/>
  <c r="W103" i="1" s="1"/>
  <c r="U103" i="1"/>
  <c r="V19" i="1"/>
  <c r="U19" i="1"/>
  <c r="V106" i="1"/>
  <c r="U106" i="1"/>
  <c r="W106" i="1" s="1"/>
  <c r="V58" i="1"/>
  <c r="U58" i="1"/>
  <c r="U66" i="1"/>
  <c r="V66" i="1"/>
  <c r="U96" i="1"/>
  <c r="V96" i="1"/>
  <c r="V70" i="1"/>
  <c r="U207" i="1"/>
  <c r="U68" i="1"/>
  <c r="W68" i="1" s="1"/>
  <c r="V68" i="1"/>
  <c r="V119" i="1"/>
  <c r="W119" i="1" s="1"/>
  <c r="U119" i="1"/>
  <c r="V167" i="1"/>
  <c r="U167" i="1"/>
  <c r="V11" i="1"/>
  <c r="U11" i="1"/>
  <c r="U28" i="1"/>
  <c r="W28" i="1" s="1"/>
  <c r="V28" i="1"/>
  <c r="U64" i="1"/>
  <c r="V64" i="1"/>
  <c r="W64" i="1" s="1"/>
  <c r="V115" i="1"/>
  <c r="U115" i="1"/>
  <c r="V163" i="1"/>
  <c r="U163" i="1"/>
  <c r="W163" i="1" s="1"/>
  <c r="U13" i="1"/>
  <c r="W13" i="1" s="1"/>
  <c r="V13" i="1"/>
  <c r="U168" i="1"/>
  <c r="V168" i="1"/>
  <c r="W168" i="1" s="1"/>
  <c r="U51" i="1"/>
  <c r="W51" i="1" s="1"/>
  <c r="V51" i="1"/>
  <c r="V117" i="1"/>
  <c r="U117" i="1"/>
  <c r="W117" i="1" s="1"/>
  <c r="U209" i="1"/>
  <c r="W209" i="1" s="1"/>
  <c r="V209" i="1"/>
  <c r="V69" i="1"/>
  <c r="U69" i="1"/>
  <c r="W69" i="1" s="1"/>
  <c r="U99" i="1"/>
  <c r="V99" i="1"/>
  <c r="V73" i="1"/>
  <c r="V5" i="1"/>
  <c r="V29" i="1"/>
  <c r="W29" i="1" s="1"/>
  <c r="U29" i="1"/>
  <c r="U125" i="1"/>
  <c r="V125" i="1"/>
  <c r="W125" i="1" s="1"/>
  <c r="U44" i="1"/>
  <c r="W44" i="1" s="1"/>
  <c r="V44" i="1"/>
  <c r="U140" i="1"/>
  <c r="W140" i="1" s="1"/>
  <c r="V140" i="1"/>
  <c r="U52" i="1"/>
  <c r="W52" i="1" s="1"/>
  <c r="V52" i="1"/>
  <c r="V148" i="1"/>
  <c r="U148" i="1"/>
  <c r="W148" i="1" s="1"/>
  <c r="U208" i="1"/>
  <c r="W208" i="1" s="1"/>
  <c r="V208" i="1"/>
  <c r="U53" i="1"/>
  <c r="V53" i="1"/>
  <c r="V101" i="1"/>
  <c r="U101" i="1"/>
  <c r="W101" i="1" s="1"/>
  <c r="U158" i="1"/>
  <c r="V158" i="1"/>
  <c r="U55" i="1"/>
  <c r="V55" i="1"/>
  <c r="V151" i="1"/>
  <c r="U151" i="1"/>
  <c r="V211" i="1"/>
  <c r="U211" i="1"/>
  <c r="U42" i="1"/>
  <c r="V42" i="1"/>
  <c r="W42" i="1" s="1"/>
  <c r="V189" i="1"/>
  <c r="U189" i="1"/>
  <c r="W189" i="1" s="1"/>
  <c r="U54" i="1"/>
  <c r="V54" i="1"/>
  <c r="V93" i="1"/>
  <c r="U110" i="1"/>
  <c r="V110" i="1"/>
  <c r="W110" i="1" s="1"/>
  <c r="V161" i="1"/>
  <c r="W161" i="1" s="1"/>
  <c r="U161" i="1"/>
  <c r="U206" i="1"/>
  <c r="V206" i="1"/>
  <c r="V22" i="1"/>
  <c r="U22" i="1"/>
  <c r="W22" i="1" s="1"/>
  <c r="V109" i="1"/>
  <c r="U109" i="1"/>
  <c r="W109" i="1" s="1"/>
  <c r="V154" i="1"/>
  <c r="U154" i="1"/>
  <c r="W154" i="1" s="1"/>
  <c r="V214" i="1"/>
  <c r="W214" i="1" s="1"/>
  <c r="U214" i="1"/>
  <c r="U65" i="1"/>
  <c r="V65" i="1"/>
  <c r="W65" i="1" s="1"/>
  <c r="U113" i="1"/>
  <c r="W113" i="1" s="1"/>
  <c r="V113" i="1"/>
  <c r="V164" i="1"/>
  <c r="W164" i="1" s="1"/>
  <c r="U164" i="1"/>
  <c r="V215" i="1"/>
  <c r="W215" i="1" s="1"/>
  <c r="U215" i="1"/>
  <c r="V61" i="1"/>
  <c r="U61" i="1"/>
  <c r="W61" i="1" s="1"/>
  <c r="U112" i="1"/>
  <c r="W112" i="1" s="1"/>
  <c r="V112" i="1"/>
  <c r="U157" i="1"/>
  <c r="V157" i="1"/>
  <c r="W157" i="1" s="1"/>
  <c r="V7" i="1"/>
  <c r="U7" i="1"/>
  <c r="W7" i="1" s="1"/>
  <c r="U48" i="1"/>
  <c r="W48" i="1" s="1"/>
  <c r="V48" i="1"/>
  <c r="V9" i="1"/>
  <c r="W9" i="1" s="1"/>
  <c r="U9" i="1"/>
  <c r="U26" i="1"/>
  <c r="V26" i="1"/>
  <c r="V71" i="1"/>
  <c r="U71" i="1"/>
  <c r="W71" i="1" s="1"/>
  <c r="U122" i="1"/>
  <c r="V122" i="1"/>
  <c r="W122" i="1" s="1"/>
  <c r="U170" i="1"/>
  <c r="V170" i="1"/>
  <c r="U14" i="1"/>
  <c r="V14" i="1"/>
  <c r="U67" i="1"/>
  <c r="V67" i="1"/>
  <c r="W67" i="1" s="1"/>
  <c r="V118" i="1"/>
  <c r="W118" i="1" s="1"/>
  <c r="U118" i="1"/>
  <c r="V166" i="1"/>
  <c r="W166" i="1" s="1"/>
  <c r="U166" i="1"/>
  <c r="V57" i="1"/>
  <c r="U57" i="1"/>
  <c r="W57" i="1" s="1"/>
  <c r="V177" i="1"/>
  <c r="W177" i="1" s="1"/>
  <c r="U177" i="1"/>
  <c r="U135" i="1"/>
  <c r="V135" i="1"/>
  <c r="W135" i="1" s="1"/>
  <c r="U72" i="1"/>
  <c r="W72" i="1" s="1"/>
  <c r="V72" i="1"/>
  <c r="U102" i="1"/>
  <c r="W102" i="1" s="1"/>
  <c r="V102" i="1"/>
  <c r="V180" i="1"/>
  <c r="V20" i="1"/>
  <c r="V104" i="1"/>
  <c r="V8" i="1"/>
  <c r="U60" i="1"/>
  <c r="W60" i="1" s="1"/>
  <c r="V60" i="1"/>
  <c r="U186" i="1"/>
  <c r="V186" i="1"/>
  <c r="W186" i="1" s="1"/>
  <c r="U16" i="1"/>
  <c r="W16" i="1" s="1"/>
  <c r="V16" i="1"/>
  <c r="U144" i="1"/>
  <c r="W144" i="1" s="1"/>
  <c r="V144" i="1"/>
  <c r="V75" i="1"/>
  <c r="W75" i="1" s="1"/>
  <c r="U75" i="1"/>
  <c r="V105" i="1"/>
  <c r="U105" i="1"/>
  <c r="W105" i="1" s="1"/>
  <c r="V82" i="1"/>
  <c r="V12" i="1"/>
  <c r="V155" i="1"/>
  <c r="V77" i="1"/>
  <c r="U77" i="1"/>
  <c r="W77" i="1" s="1"/>
  <c r="V153" i="1"/>
  <c r="U153" i="1"/>
  <c r="U198" i="1"/>
  <c r="W198" i="1" s="1"/>
  <c r="V198" i="1"/>
  <c r="V76" i="1"/>
  <c r="U76" i="1"/>
  <c r="U123" i="1"/>
  <c r="W123" i="1" s="1"/>
  <c r="V123" i="1"/>
  <c r="U114" i="1"/>
  <c r="W114" i="1" s="1"/>
  <c r="V114" i="1"/>
  <c r="V78" i="1"/>
  <c r="W78" i="1" s="1"/>
  <c r="U78" i="1"/>
  <c r="U108" i="1"/>
  <c r="V108" i="1"/>
  <c r="V192" i="1"/>
  <c r="V23" i="1"/>
  <c r="V107" i="1"/>
  <c r="V181" i="1"/>
  <c r="V35" i="1"/>
  <c r="W35" i="1" s="1"/>
  <c r="U35" i="1"/>
  <c r="U128" i="1"/>
  <c r="W128" i="1" s="1"/>
  <c r="V128" i="1"/>
  <c r="V176" i="1"/>
  <c r="W176" i="1" s="1"/>
  <c r="U176" i="1"/>
  <c r="V37" i="1"/>
  <c r="W37" i="1" s="1"/>
  <c r="U37" i="1"/>
  <c r="V85" i="1"/>
  <c r="W85" i="1" s="1"/>
  <c r="U85" i="1"/>
  <c r="V130" i="1"/>
  <c r="U130" i="1"/>
  <c r="W130" i="1" s="1"/>
  <c r="U172" i="1"/>
  <c r="V172" i="1"/>
  <c r="U38" i="1"/>
  <c r="W38" i="1" s="1"/>
  <c r="V38" i="1"/>
  <c r="V80" i="1"/>
  <c r="U80" i="1"/>
  <c r="W80" i="1" s="1"/>
  <c r="V131" i="1"/>
  <c r="U131" i="1"/>
  <c r="W131" i="1" s="1"/>
  <c r="V179" i="1"/>
  <c r="U179" i="1"/>
  <c r="W179" i="1" s="1"/>
  <c r="U40" i="1"/>
  <c r="W40" i="1" s="1"/>
  <c r="V40" i="1"/>
  <c r="V91" i="1"/>
  <c r="U91" i="1"/>
  <c r="W91" i="1" s="1"/>
  <c r="V133" i="1"/>
  <c r="W133" i="1" s="1"/>
  <c r="U133" i="1"/>
  <c r="V175" i="1"/>
  <c r="W175" i="1" s="1"/>
  <c r="U175" i="1"/>
  <c r="V159" i="1"/>
  <c r="U159" i="1"/>
  <c r="W159" i="1" s="1"/>
  <c r="V201" i="1"/>
  <c r="W201" i="1" s="1"/>
  <c r="U201" i="1"/>
  <c r="U88" i="1"/>
  <c r="W88" i="1" s="1"/>
  <c r="V88" i="1"/>
  <c r="U132" i="1"/>
  <c r="W132" i="1" s="1"/>
  <c r="V132" i="1"/>
  <c r="V129" i="1"/>
  <c r="U129" i="1"/>
  <c r="W129" i="1" s="1"/>
  <c r="U160" i="1"/>
  <c r="W160" i="1" s="1"/>
  <c r="V160" i="1"/>
  <c r="V81" i="1"/>
  <c r="U111" i="1"/>
  <c r="V111" i="1"/>
  <c r="W111" i="1" s="1"/>
  <c r="V121" i="1"/>
  <c r="V156" i="1"/>
  <c r="V178" i="1"/>
  <c r="V182" i="1"/>
  <c r="U86" i="1"/>
  <c r="W86" i="1" s="1"/>
  <c r="V86" i="1"/>
  <c r="V18" i="1"/>
  <c r="U18" i="1"/>
  <c r="W18" i="1" s="1"/>
  <c r="U183" i="1"/>
  <c r="W183" i="1" s="1"/>
  <c r="V183" i="1"/>
  <c r="V213" i="1"/>
  <c r="U213" i="1"/>
  <c r="W213" i="1" s="1"/>
  <c r="U124" i="1"/>
  <c r="W124" i="1" s="1"/>
  <c r="V124" i="1"/>
  <c r="U138" i="1"/>
  <c r="W138" i="1" s="1"/>
  <c r="V138" i="1"/>
  <c r="V150" i="1"/>
  <c r="U150" i="1"/>
  <c r="W150" i="1" s="1"/>
  <c r="U184" i="1"/>
  <c r="V184" i="1"/>
  <c r="W184" i="1" s="1"/>
  <c r="V141" i="1"/>
  <c r="V190" i="1"/>
  <c r="V202" i="1"/>
  <c r="V169" i="1"/>
  <c r="W169" i="1" s="1"/>
  <c r="U169" i="1"/>
  <c r="V46" i="1"/>
  <c r="U46" i="1"/>
  <c r="W46" i="1" s="1"/>
  <c r="U24" i="1"/>
  <c r="V24" i="1"/>
  <c r="W24" i="1" s="1"/>
  <c r="V6" i="1"/>
  <c r="U6" i="1"/>
  <c r="W6" i="1" s="1"/>
  <c r="V17" i="1"/>
  <c r="U17" i="1"/>
  <c r="W17" i="1" s="1"/>
  <c r="U136" i="1"/>
  <c r="W136" i="1" s="1"/>
  <c r="V136" i="1"/>
  <c r="U196" i="1"/>
  <c r="W196" i="1" s="1"/>
  <c r="V196" i="1"/>
  <c r="V21" i="1"/>
  <c r="U21" i="1"/>
  <c r="U84" i="1"/>
  <c r="V84" i="1"/>
  <c r="W84" i="1" s="1"/>
  <c r="V147" i="1"/>
  <c r="U147" i="1"/>
  <c r="V195" i="1"/>
  <c r="V36" i="1"/>
  <c r="V32" i="1"/>
  <c r="V191" i="1"/>
  <c r="V43" i="1"/>
  <c r="U43" i="1"/>
  <c r="W43" i="1" s="1"/>
  <c r="U139" i="1"/>
  <c r="W139" i="1" s="1"/>
  <c r="V139" i="1"/>
  <c r="V33" i="1"/>
  <c r="U33" i="1"/>
  <c r="W33" i="1" s="1"/>
  <c r="U62" i="1"/>
  <c r="W62" i="1" s="1"/>
  <c r="V62" i="1"/>
  <c r="V15" i="1"/>
  <c r="U15" i="1"/>
  <c r="W15" i="1" s="1"/>
  <c r="V89" i="1"/>
  <c r="U89" i="1"/>
  <c r="W89" i="1" s="1"/>
  <c r="U126" i="1"/>
  <c r="V126" i="1"/>
  <c r="W126" i="1" s="1"/>
  <c r="U27" i="1"/>
  <c r="V27" i="1"/>
  <c r="V87" i="1"/>
  <c r="U87" i="1"/>
  <c r="V120" i="1"/>
  <c r="V193" i="1"/>
  <c r="V210" i="1"/>
  <c r="V94" i="1"/>
  <c r="U94" i="1"/>
  <c r="W94" i="1" s="1"/>
  <c r="V187" i="1"/>
  <c r="U187" i="1"/>
  <c r="W187" i="1" s="1"/>
  <c r="V92" i="1"/>
  <c r="U92" i="1"/>
  <c r="W92" i="1" s="1"/>
  <c r="U188" i="1"/>
  <c r="W188" i="1" s="1"/>
  <c r="V188" i="1"/>
  <c r="V143" i="1"/>
  <c r="W143" i="1" s="1"/>
  <c r="U143" i="1"/>
  <c r="U39" i="1"/>
  <c r="V39" i="1"/>
  <c r="W39" i="1" s="1"/>
  <c r="V212" i="1"/>
  <c r="V165" i="1"/>
  <c r="U165" i="1"/>
  <c r="W165" i="1" s="1"/>
  <c r="V149" i="1"/>
  <c r="U149" i="1"/>
  <c r="W149" i="1" s="1"/>
  <c r="U30" i="1"/>
  <c r="V30" i="1"/>
  <c r="V90" i="1"/>
  <c r="U90" i="1"/>
  <c r="V162" i="1"/>
  <c r="V10" i="1"/>
  <c r="V59" i="1"/>
  <c r="V134" i="1"/>
  <c r="U73" i="1"/>
  <c r="DD2" i="2"/>
  <c r="DQ8" i="2" s="1"/>
  <c r="AS216" i="2"/>
  <c r="BT4" i="2"/>
  <c r="BT9" i="2"/>
  <c r="BT12" i="2"/>
  <c r="BT7" i="2"/>
  <c r="N315" i="6" l="1" a="1"/>
  <c r="N315" i="6" s="1"/>
  <c r="U315" i="6" a="1"/>
  <c r="U315" i="6" s="1"/>
  <c r="V315" i="6" a="1"/>
  <c r="V315" i="6" s="1"/>
  <c r="H315" i="6" a="1"/>
  <c r="H315" i="6" s="1"/>
  <c r="O315" i="6" a="1"/>
  <c r="O315" i="6" s="1"/>
  <c r="J315" i="6" a="1"/>
  <c r="J315" i="6" s="1"/>
  <c r="R315" i="6" a="1"/>
  <c r="R315" i="6" s="1"/>
  <c r="S315" i="6" a="1"/>
  <c r="S315" i="6" s="1"/>
  <c r="F315" i="6" a="1"/>
  <c r="F315" i="6" s="1"/>
  <c r="M315" i="6" a="1"/>
  <c r="M315" i="6" s="1"/>
  <c r="T315" i="6" a="1"/>
  <c r="T315" i="6" s="1"/>
  <c r="I315" i="6" a="1"/>
  <c r="I315" i="6" s="1"/>
  <c r="W315" i="6" a="1"/>
  <c r="W315" i="6" s="1"/>
  <c r="Q315" i="6" a="1"/>
  <c r="Q315" i="6" s="1"/>
  <c r="K315" i="6" a="1"/>
  <c r="K315" i="6" s="1"/>
  <c r="D315" i="6" a="1"/>
  <c r="D315" i="6" s="1"/>
  <c r="E315" i="6" a="1"/>
  <c r="E315" i="6" s="1"/>
  <c r="P315" i="6" a="1"/>
  <c r="P315" i="6" s="1"/>
  <c r="G315" i="6" a="1"/>
  <c r="G315" i="6" s="1"/>
  <c r="L315" i="6" a="1"/>
  <c r="L315" i="6" s="1"/>
  <c r="AM120" i="1"/>
  <c r="X120" i="1"/>
  <c r="AJ120" i="1"/>
  <c r="AI120" i="1"/>
  <c r="AK31" i="1"/>
  <c r="AB31" i="1"/>
  <c r="AF31" i="1"/>
  <c r="AM31" i="1"/>
  <c r="AE81" i="1"/>
  <c r="AJ182" i="1"/>
  <c r="AA93" i="1"/>
  <c r="AI178" i="1"/>
  <c r="AG107" i="1"/>
  <c r="Y182" i="1"/>
  <c r="AC93" i="1"/>
  <c r="Z23" i="1"/>
  <c r="Y178" i="1"/>
  <c r="X107" i="1"/>
  <c r="AE202" i="1"/>
  <c r="AL10" i="1"/>
  <c r="Y120" i="1"/>
  <c r="AD120" i="1"/>
  <c r="AA192" i="1"/>
  <c r="AJ192" i="1"/>
  <c r="Y32" i="1"/>
  <c r="AJ202" i="1"/>
  <c r="Z10" i="1"/>
  <c r="Z120" i="1"/>
  <c r="AA178" i="1"/>
  <c r="AC192" i="1"/>
  <c r="Z192" i="1"/>
  <c r="Z32" i="1"/>
  <c r="X180" i="1"/>
  <c r="AF202" i="1"/>
  <c r="AF192" i="1"/>
  <c r="AK202" i="1"/>
  <c r="AM10" i="1"/>
  <c r="AA120" i="1"/>
  <c r="AK178" i="1"/>
  <c r="AI192" i="1"/>
  <c r="AL192" i="1"/>
  <c r="AM32" i="1"/>
  <c r="AF180" i="1"/>
  <c r="X202" i="1"/>
  <c r="AA10" i="1"/>
  <c r="AF120" i="1"/>
  <c r="AB192" i="1"/>
  <c r="AD192" i="1"/>
  <c r="AB32" i="1"/>
  <c r="AM202" i="1"/>
  <c r="AB10" i="1"/>
  <c r="AG120" i="1"/>
  <c r="AC178" i="1"/>
  <c r="AK192" i="1"/>
  <c r="AC32" i="1"/>
  <c r="AA202" i="1"/>
  <c r="AF10" i="1"/>
  <c r="AC10" i="1"/>
  <c r="AH120" i="1"/>
  <c r="X192" i="1"/>
  <c r="AD202" i="1"/>
  <c r="AI10" i="1"/>
  <c r="AD10" i="1"/>
  <c r="AB120" i="1"/>
  <c r="AH192" i="1"/>
  <c r="Y202" i="1"/>
  <c r="AI202" i="1"/>
  <c r="AH10" i="1"/>
  <c r="AE10" i="1"/>
  <c r="AK120" i="1"/>
  <c r="AG192" i="1"/>
  <c r="AB202" i="1"/>
  <c r="AH202" i="1"/>
  <c r="AJ10" i="1"/>
  <c r="AG10" i="1"/>
  <c r="AC120" i="1"/>
  <c r="AM192" i="1"/>
  <c r="AC202" i="1"/>
  <c r="AL120" i="1"/>
  <c r="AD178" i="1"/>
  <c r="AI32" i="1"/>
  <c r="AA23" i="1"/>
  <c r="AB23" i="1"/>
  <c r="AG152" i="1"/>
  <c r="AG23" i="1"/>
  <c r="AC23" i="1"/>
  <c r="AF152" i="1"/>
  <c r="AI23" i="1"/>
  <c r="AD23" i="1"/>
  <c r="AE32" i="1"/>
  <c r="AM152" i="1"/>
  <c r="AH23" i="1"/>
  <c r="AE23" i="1"/>
  <c r="AJ70" i="1"/>
  <c r="X23" i="1"/>
  <c r="Y70" i="1"/>
  <c r="Y23" i="1"/>
  <c r="AA70" i="1"/>
  <c r="AG178" i="1"/>
  <c r="AE178" i="1"/>
  <c r="AI152" i="1"/>
  <c r="AD70" i="1"/>
  <c r="AH152" i="1"/>
  <c r="AB70" i="1"/>
  <c r="Z152" i="1"/>
  <c r="X81" i="1"/>
  <c r="AF81" i="1"/>
  <c r="AK81" i="1"/>
  <c r="AJ81" i="1"/>
  <c r="Y81" i="1"/>
  <c r="AM81" i="1"/>
  <c r="AG93" i="1"/>
  <c r="AE83" i="1"/>
  <c r="AJ178" i="1"/>
  <c r="AL178" i="1"/>
  <c r="AJ32" i="1"/>
  <c r="AK70" i="1"/>
  <c r="AK152" i="1"/>
  <c r="AL81" i="1"/>
  <c r="AK93" i="1"/>
  <c r="AA32" i="1"/>
  <c r="AF70" i="1"/>
  <c r="AJ152" i="1"/>
  <c r="AC180" i="1"/>
  <c r="AK32" i="1"/>
  <c r="X70" i="1"/>
  <c r="AE152" i="1"/>
  <c r="AG81" i="1"/>
  <c r="AL180" i="1"/>
  <c r="Z70" i="1"/>
  <c r="AA152" i="1"/>
  <c r="AI81" i="1"/>
  <c r="AG70" i="1"/>
  <c r="AB152" i="1"/>
  <c r="AC81" i="1"/>
  <c r="AA81" i="1"/>
  <c r="AB180" i="1"/>
  <c r="AH70" i="1"/>
  <c r="AC152" i="1"/>
  <c r="AD81" i="1"/>
  <c r="AB81" i="1"/>
  <c r="AG180" i="1"/>
  <c r="AJ180" i="1"/>
  <c r="AH180" i="1"/>
  <c r="AA180" i="1"/>
  <c r="AL70" i="1"/>
  <c r="Y152" i="1"/>
  <c r="AH81" i="1"/>
  <c r="AM180" i="1"/>
  <c r="Z180" i="1"/>
  <c r="AD180" i="1"/>
  <c r="AI180" i="1"/>
  <c r="AE180" i="1"/>
  <c r="AC70" i="1"/>
  <c r="X152" i="1"/>
  <c r="AM70" i="1"/>
  <c r="AI70" i="1"/>
  <c r="AH209" i="1"/>
  <c r="AD209" i="1"/>
  <c r="AL209" i="1"/>
  <c r="X209" i="1"/>
  <c r="AG209" i="1"/>
  <c r="AJ209" i="1"/>
  <c r="AC209" i="1"/>
  <c r="AK209" i="1"/>
  <c r="AB209" i="1"/>
  <c r="AA209" i="1"/>
  <c r="AE209" i="1"/>
  <c r="AF209" i="1"/>
  <c r="AM209" i="1"/>
  <c r="Z209" i="1"/>
  <c r="Y209" i="1"/>
  <c r="AI209" i="1"/>
  <c r="AJ13" i="1"/>
  <c r="X13" i="1"/>
  <c r="AI13" i="1"/>
  <c r="AH13" i="1"/>
  <c r="AG13" i="1"/>
  <c r="AE13" i="1"/>
  <c r="AD13" i="1"/>
  <c r="AL13" i="1"/>
  <c r="AK13" i="1"/>
  <c r="AF13" i="1"/>
  <c r="AC13" i="1"/>
  <c r="AB13" i="1"/>
  <c r="AA13" i="1"/>
  <c r="Z13" i="1"/>
  <c r="Y13" i="1"/>
  <c r="AM13" i="1"/>
  <c r="AJ28" i="1"/>
  <c r="X28" i="1"/>
  <c r="AI28" i="1"/>
  <c r="AH28" i="1"/>
  <c r="AG28" i="1"/>
  <c r="AF28" i="1"/>
  <c r="AE28" i="1"/>
  <c r="AD28" i="1"/>
  <c r="AC28" i="1"/>
  <c r="AM28" i="1"/>
  <c r="AL28" i="1"/>
  <c r="AK28" i="1"/>
  <c r="AB28" i="1"/>
  <c r="Z28" i="1"/>
  <c r="Y28" i="1"/>
  <c r="AA28" i="1"/>
  <c r="AI68" i="1"/>
  <c r="AM68" i="1"/>
  <c r="Z68" i="1"/>
  <c r="AL68" i="1"/>
  <c r="Y68" i="1"/>
  <c r="AK68" i="1"/>
  <c r="X68" i="1"/>
  <c r="AH68" i="1"/>
  <c r="AG68" i="1"/>
  <c r="AJ68" i="1"/>
  <c r="AF68" i="1"/>
  <c r="AE68" i="1"/>
  <c r="AD68" i="1"/>
  <c r="AC68" i="1"/>
  <c r="AB68" i="1"/>
  <c r="AA68" i="1"/>
  <c r="AH197" i="1"/>
  <c r="AD197" i="1"/>
  <c r="AB197" i="1"/>
  <c r="AL197" i="1"/>
  <c r="X197" i="1"/>
  <c r="AK197" i="1"/>
  <c r="AF197" i="1"/>
  <c r="AI197" i="1"/>
  <c r="AG197" i="1"/>
  <c r="AA197" i="1"/>
  <c r="AM197" i="1"/>
  <c r="Z197" i="1"/>
  <c r="Y197" i="1"/>
  <c r="AE197" i="1"/>
  <c r="AJ197" i="1"/>
  <c r="AC197" i="1"/>
  <c r="AE57" i="1"/>
  <c r="AF57" i="1"/>
  <c r="AD57" i="1"/>
  <c r="AC57" i="1"/>
  <c r="AA57" i="1"/>
  <c r="AM57" i="1"/>
  <c r="Z57" i="1"/>
  <c r="AJ57" i="1"/>
  <c r="AI57" i="1"/>
  <c r="AH57" i="1"/>
  <c r="AG57" i="1"/>
  <c r="AB57" i="1"/>
  <c r="Y57" i="1"/>
  <c r="X57" i="1"/>
  <c r="AL57" i="1"/>
  <c r="AK57" i="1"/>
  <c r="AI71" i="1"/>
  <c r="AE71" i="1"/>
  <c r="AD71" i="1"/>
  <c r="AC71" i="1"/>
  <c r="AB71" i="1"/>
  <c r="AM71" i="1"/>
  <c r="Z71" i="1"/>
  <c r="AL71" i="1"/>
  <c r="Y71" i="1"/>
  <c r="AK71" i="1"/>
  <c r="AJ71" i="1"/>
  <c r="AH71" i="1"/>
  <c r="AG71" i="1"/>
  <c r="AF71" i="1"/>
  <c r="AA71" i="1"/>
  <c r="X71" i="1"/>
  <c r="AG7" i="1"/>
  <c r="AA7" i="1"/>
  <c r="AM7" i="1"/>
  <c r="Z7" i="1"/>
  <c r="AL7" i="1"/>
  <c r="Y7" i="1"/>
  <c r="AK7" i="1"/>
  <c r="X7" i="1"/>
  <c r="AJ7" i="1"/>
  <c r="AI7" i="1"/>
  <c r="AH7" i="1"/>
  <c r="AF7" i="1"/>
  <c r="AE7" i="1"/>
  <c r="AC7" i="1"/>
  <c r="AD7" i="1"/>
  <c r="AB7" i="1"/>
  <c r="AI65" i="1"/>
  <c r="AH65" i="1"/>
  <c r="AG65" i="1"/>
  <c r="AF65" i="1"/>
  <c r="AD65" i="1"/>
  <c r="AC65" i="1"/>
  <c r="AM65" i="1"/>
  <c r="AL65" i="1"/>
  <c r="AK65" i="1"/>
  <c r="AJ65" i="1"/>
  <c r="AE65" i="1"/>
  <c r="AB65" i="1"/>
  <c r="AA65" i="1"/>
  <c r="Z65" i="1"/>
  <c r="Y65" i="1"/>
  <c r="X65" i="1"/>
  <c r="AJ22" i="1"/>
  <c r="X22" i="1"/>
  <c r="AI22" i="1"/>
  <c r="AH22" i="1"/>
  <c r="AG22" i="1"/>
  <c r="AF22" i="1"/>
  <c r="AE22" i="1"/>
  <c r="AD22" i="1"/>
  <c r="AC22" i="1"/>
  <c r="AM22" i="1"/>
  <c r="AL22" i="1"/>
  <c r="AK22" i="1"/>
  <c r="AB22" i="1"/>
  <c r="AA22" i="1"/>
  <c r="Z22" i="1"/>
  <c r="Y22" i="1"/>
  <c r="AH89" i="1"/>
  <c r="AC89" i="1"/>
  <c r="AF89" i="1"/>
  <c r="AI89" i="1"/>
  <c r="AG89" i="1"/>
  <c r="AE89" i="1"/>
  <c r="AD89" i="1"/>
  <c r="AA89" i="1"/>
  <c r="Z89" i="1"/>
  <c r="AJ89" i="1"/>
  <c r="AB89" i="1"/>
  <c r="Y89" i="1"/>
  <c r="X89" i="1"/>
  <c r="AM89" i="1"/>
  <c r="AL89" i="1"/>
  <c r="AK89" i="1"/>
  <c r="AD183" i="1"/>
  <c r="AL183" i="1"/>
  <c r="Z183" i="1"/>
  <c r="AJ183" i="1"/>
  <c r="AF183" i="1"/>
  <c r="AK183" i="1"/>
  <c r="AE183" i="1"/>
  <c r="AM183" i="1"/>
  <c r="AC183" i="1"/>
  <c r="AA183" i="1"/>
  <c r="AB183" i="1"/>
  <c r="AH183" i="1"/>
  <c r="Y183" i="1"/>
  <c r="X183" i="1"/>
  <c r="AI183" i="1"/>
  <c r="AG183" i="1"/>
  <c r="AH131" i="1"/>
  <c r="AF131" i="1"/>
  <c r="AB131" i="1"/>
  <c r="AC131" i="1"/>
  <c r="AM131" i="1"/>
  <c r="X131" i="1"/>
  <c r="AL131" i="1"/>
  <c r="Y131" i="1"/>
  <c r="AK131" i="1"/>
  <c r="AE131" i="1"/>
  <c r="AD131" i="1"/>
  <c r="AA131" i="1"/>
  <c r="Z131" i="1"/>
  <c r="AJ131" i="1"/>
  <c r="AI131" i="1"/>
  <c r="AG131" i="1"/>
  <c r="AL130" i="1"/>
  <c r="Z130" i="1"/>
  <c r="AI130" i="1"/>
  <c r="AD130" i="1"/>
  <c r="AC130" i="1"/>
  <c r="X130" i="1"/>
  <c r="AM130" i="1"/>
  <c r="AG130" i="1"/>
  <c r="AK130" i="1"/>
  <c r="AJ130" i="1"/>
  <c r="AH130" i="1"/>
  <c r="AF130" i="1"/>
  <c r="AE130" i="1"/>
  <c r="AB130" i="1"/>
  <c r="AA130" i="1"/>
  <c r="Y130" i="1"/>
  <c r="AD102" i="1"/>
  <c r="AF102" i="1"/>
  <c r="AE102" i="1"/>
  <c r="AM102" i="1"/>
  <c r="X102" i="1"/>
  <c r="AB102" i="1"/>
  <c r="AA102" i="1"/>
  <c r="Z102" i="1"/>
  <c r="Y102" i="1"/>
  <c r="AL102" i="1"/>
  <c r="AK102" i="1"/>
  <c r="AJ102" i="1"/>
  <c r="AI102" i="1"/>
  <c r="AH102" i="1"/>
  <c r="AG102" i="1"/>
  <c r="AC102" i="1"/>
  <c r="AF17" i="1"/>
  <c r="AE17" i="1"/>
  <c r="AD17" i="1"/>
  <c r="AC17" i="1"/>
  <c r="AM17" i="1"/>
  <c r="AA17" i="1"/>
  <c r="AL17" i="1"/>
  <c r="Z17" i="1"/>
  <c r="AK17" i="1"/>
  <c r="Y17" i="1"/>
  <c r="X17" i="1"/>
  <c r="AJ17" i="1"/>
  <c r="AI17" i="1"/>
  <c r="AG17" i="1"/>
  <c r="AH17" i="1"/>
  <c r="AB17" i="1"/>
  <c r="AL88" i="1"/>
  <c r="Z88" i="1"/>
  <c r="AF88" i="1"/>
  <c r="AH88" i="1"/>
  <c r="AI88" i="1"/>
  <c r="AG88" i="1"/>
  <c r="AE88" i="1"/>
  <c r="AD88" i="1"/>
  <c r="AB88" i="1"/>
  <c r="AA88" i="1"/>
  <c r="AM88" i="1"/>
  <c r="AK88" i="1"/>
  <c r="AJ88" i="1"/>
  <c r="AC88" i="1"/>
  <c r="Y88" i="1"/>
  <c r="X88" i="1"/>
  <c r="AH128" i="1"/>
  <c r="AB128" i="1"/>
  <c r="AG128" i="1"/>
  <c r="AD128" i="1"/>
  <c r="Y128" i="1"/>
  <c r="AM128" i="1"/>
  <c r="X128" i="1"/>
  <c r="AE128" i="1"/>
  <c r="AC128" i="1"/>
  <c r="AA128" i="1"/>
  <c r="Z128" i="1"/>
  <c r="AK128" i="1"/>
  <c r="AJ128" i="1"/>
  <c r="AI128" i="1"/>
  <c r="AF128" i="1"/>
  <c r="AL128" i="1"/>
  <c r="AL106" i="1"/>
  <c r="Z106" i="1"/>
  <c r="AG106" i="1"/>
  <c r="AF106" i="1"/>
  <c r="AM106" i="1"/>
  <c r="AH106" i="1"/>
  <c r="AE106" i="1"/>
  <c r="AD106" i="1"/>
  <c r="AC106" i="1"/>
  <c r="AB106" i="1"/>
  <c r="AA106" i="1"/>
  <c r="Y106" i="1"/>
  <c r="X106" i="1"/>
  <c r="AK106" i="1"/>
  <c r="AJ106" i="1"/>
  <c r="AI106" i="1"/>
  <c r="AH203" i="1"/>
  <c r="AD203" i="1"/>
  <c r="AG203" i="1"/>
  <c r="AB203" i="1"/>
  <c r="AA203" i="1"/>
  <c r="AM203" i="1"/>
  <c r="AC203" i="1"/>
  <c r="AI203" i="1"/>
  <c r="AF203" i="1"/>
  <c r="AL203" i="1"/>
  <c r="AK203" i="1"/>
  <c r="AE203" i="1"/>
  <c r="Y203" i="1"/>
  <c r="X203" i="1"/>
  <c r="Z203" i="1"/>
  <c r="AJ203" i="1"/>
  <c r="AH194" i="1"/>
  <c r="AD194" i="1"/>
  <c r="AG194" i="1"/>
  <c r="AB194" i="1"/>
  <c r="AI194" i="1"/>
  <c r="AA194" i="1"/>
  <c r="Z194" i="1"/>
  <c r="Y194" i="1"/>
  <c r="AM194" i="1"/>
  <c r="AL194" i="1"/>
  <c r="AK194" i="1"/>
  <c r="AF194" i="1"/>
  <c r="AC194" i="1"/>
  <c r="X194" i="1"/>
  <c r="AE194" i="1"/>
  <c r="AJ194" i="1"/>
  <c r="AL190" i="1"/>
  <c r="Z190" i="1"/>
  <c r="AH190" i="1"/>
  <c r="Y190" i="1"/>
  <c r="AI190" i="1"/>
  <c r="AC190" i="1"/>
  <c r="AD190" i="1"/>
  <c r="AM190" i="1"/>
  <c r="AF190" i="1"/>
  <c r="AE190" i="1"/>
  <c r="AK190" i="1"/>
  <c r="AJ190" i="1"/>
  <c r="AA190" i="1"/>
  <c r="X190" i="1"/>
  <c r="AG190" i="1"/>
  <c r="AB190" i="1"/>
  <c r="AD105" i="1"/>
  <c r="AJ105" i="1"/>
  <c r="AI105" i="1"/>
  <c r="AM105" i="1"/>
  <c r="X105" i="1"/>
  <c r="AF105" i="1"/>
  <c r="AE105" i="1"/>
  <c r="AC105" i="1"/>
  <c r="AB105" i="1"/>
  <c r="AA105" i="1"/>
  <c r="Z105" i="1"/>
  <c r="Y105" i="1"/>
  <c r="AL105" i="1"/>
  <c r="AK105" i="1"/>
  <c r="AH105" i="1"/>
  <c r="AG105" i="1"/>
  <c r="AD165" i="1"/>
  <c r="AL165" i="1"/>
  <c r="Z165" i="1"/>
  <c r="AJ165" i="1"/>
  <c r="AF165" i="1"/>
  <c r="AE165" i="1"/>
  <c r="Y165" i="1"/>
  <c r="AI165" i="1"/>
  <c r="AB165" i="1"/>
  <c r="AG165" i="1"/>
  <c r="X165" i="1"/>
  <c r="AH165" i="1"/>
  <c r="AC165" i="1"/>
  <c r="AA165" i="1"/>
  <c r="AM165" i="1"/>
  <c r="AK165" i="1"/>
  <c r="AE78" i="1"/>
  <c r="AK78" i="1"/>
  <c r="X78" i="1"/>
  <c r="AJ78" i="1"/>
  <c r="AI78" i="1"/>
  <c r="AH78" i="1"/>
  <c r="AF78" i="1"/>
  <c r="AD78" i="1"/>
  <c r="AL78" i="1"/>
  <c r="AG78" i="1"/>
  <c r="AC78" i="1"/>
  <c r="AB78" i="1"/>
  <c r="AA78" i="1"/>
  <c r="Z78" i="1"/>
  <c r="Y78" i="1"/>
  <c r="AM78" i="1"/>
  <c r="W54" i="1"/>
  <c r="W151" i="1"/>
  <c r="W53" i="1"/>
  <c r="AH140" i="1"/>
  <c r="AE140" i="1"/>
  <c r="AD140" i="1"/>
  <c r="Z140" i="1"/>
  <c r="AG140" i="1"/>
  <c r="Y140" i="1"/>
  <c r="AC140" i="1"/>
  <c r="X140" i="1"/>
  <c r="AM140" i="1"/>
  <c r="AI140" i="1"/>
  <c r="AF140" i="1"/>
  <c r="AB140" i="1"/>
  <c r="AA140" i="1"/>
  <c r="AL140" i="1"/>
  <c r="AK140" i="1"/>
  <c r="AJ140" i="1"/>
  <c r="AD117" i="1"/>
  <c r="AE117" i="1"/>
  <c r="Z117" i="1"/>
  <c r="AJ117" i="1"/>
  <c r="AI117" i="1"/>
  <c r="AA117" i="1"/>
  <c r="AM117" i="1"/>
  <c r="AK117" i="1"/>
  <c r="AH117" i="1"/>
  <c r="AG117" i="1"/>
  <c r="AF117" i="1"/>
  <c r="AC117" i="1"/>
  <c r="AB117" i="1"/>
  <c r="Y117" i="1"/>
  <c r="AL117" i="1"/>
  <c r="X117" i="1"/>
  <c r="AD163" i="1"/>
  <c r="AL163" i="1"/>
  <c r="Z163" i="1"/>
  <c r="AG163" i="1"/>
  <c r="AB163" i="1"/>
  <c r="AE163" i="1"/>
  <c r="X163" i="1"/>
  <c r="AC163" i="1"/>
  <c r="AF163" i="1"/>
  <c r="AM163" i="1"/>
  <c r="AK163" i="1"/>
  <c r="AJ163" i="1"/>
  <c r="AI163" i="1"/>
  <c r="AH163" i="1"/>
  <c r="AA163" i="1"/>
  <c r="Y163" i="1"/>
  <c r="W11" i="1"/>
  <c r="W207" i="1"/>
  <c r="AH98" i="1"/>
  <c r="AC98" i="1"/>
  <c r="AE98" i="1"/>
  <c r="AD98" i="1"/>
  <c r="AB98" i="1"/>
  <c r="AA98" i="1"/>
  <c r="Z98" i="1"/>
  <c r="Y98" i="1"/>
  <c r="AM98" i="1"/>
  <c r="X98" i="1"/>
  <c r="AL98" i="1"/>
  <c r="AJ98" i="1"/>
  <c r="AI98" i="1"/>
  <c r="AG98" i="1"/>
  <c r="AF98" i="1"/>
  <c r="AK98" i="1"/>
  <c r="AM34" i="1"/>
  <c r="AJ34" i="1"/>
  <c r="X34" i="1"/>
  <c r="AI34" i="1"/>
  <c r="AH34" i="1"/>
  <c r="AG34" i="1"/>
  <c r="AF34" i="1"/>
  <c r="AE34" i="1"/>
  <c r="AD34" i="1"/>
  <c r="AC34" i="1"/>
  <c r="AB34" i="1"/>
  <c r="AA34" i="1"/>
  <c r="Z34" i="1"/>
  <c r="Y34" i="1"/>
  <c r="AL34" i="1"/>
  <c r="AK34" i="1"/>
  <c r="W63" i="1"/>
  <c r="AL142" i="1"/>
  <c r="Z142" i="1"/>
  <c r="AM142" i="1"/>
  <c r="Y142" i="1"/>
  <c r="AB142" i="1"/>
  <c r="AJ142" i="1"/>
  <c r="AH142" i="1"/>
  <c r="AC142" i="1"/>
  <c r="AF142" i="1"/>
  <c r="AE142" i="1"/>
  <c r="AK142" i="1"/>
  <c r="AG142" i="1"/>
  <c r="AD142" i="1"/>
  <c r="AA142" i="1"/>
  <c r="X142" i="1"/>
  <c r="AI142" i="1"/>
  <c r="AB18" i="1"/>
  <c r="AM18" i="1"/>
  <c r="AA18" i="1"/>
  <c r="AL18" i="1"/>
  <c r="Z18" i="1"/>
  <c r="AK18" i="1"/>
  <c r="Y18" i="1"/>
  <c r="AI18" i="1"/>
  <c r="AH18" i="1"/>
  <c r="AG18" i="1"/>
  <c r="AJ18" i="1"/>
  <c r="AF18" i="1"/>
  <c r="AE18" i="1"/>
  <c r="AD18" i="1"/>
  <c r="AC18" i="1"/>
  <c r="X18" i="1"/>
  <c r="AD186" i="1"/>
  <c r="AL186" i="1"/>
  <c r="Z186" i="1"/>
  <c r="AF186" i="1"/>
  <c r="AA186" i="1"/>
  <c r="AI186" i="1"/>
  <c r="AE186" i="1"/>
  <c r="X186" i="1"/>
  <c r="AC186" i="1"/>
  <c r="AJ186" i="1"/>
  <c r="AH186" i="1"/>
  <c r="AK186" i="1"/>
  <c r="AB186" i="1"/>
  <c r="Y186" i="1"/>
  <c r="AM186" i="1"/>
  <c r="AG186" i="1"/>
  <c r="AH92" i="1"/>
  <c r="AG92" i="1"/>
  <c r="AA92" i="1"/>
  <c r="AF92" i="1"/>
  <c r="AE92" i="1"/>
  <c r="AD92" i="1"/>
  <c r="AC92" i="1"/>
  <c r="AB92" i="1"/>
  <c r="Z92" i="1"/>
  <c r="Y92" i="1"/>
  <c r="AM92" i="1"/>
  <c r="AL92" i="1"/>
  <c r="AK92" i="1"/>
  <c r="AJ92" i="1"/>
  <c r="AI92" i="1"/>
  <c r="X92" i="1"/>
  <c r="W87" i="1"/>
  <c r="AB15" i="1"/>
  <c r="AM15" i="1"/>
  <c r="AA15" i="1"/>
  <c r="AL15" i="1"/>
  <c r="Z15" i="1"/>
  <c r="AK15" i="1"/>
  <c r="Y15" i="1"/>
  <c r="AI15" i="1"/>
  <c r="AH15" i="1"/>
  <c r="AG15" i="1"/>
  <c r="AD15" i="1"/>
  <c r="AC15" i="1"/>
  <c r="X15" i="1"/>
  <c r="AF15" i="1"/>
  <c r="AE15" i="1"/>
  <c r="AJ15" i="1"/>
  <c r="AM43" i="1"/>
  <c r="AA43" i="1"/>
  <c r="AG43" i="1"/>
  <c r="AC43" i="1"/>
  <c r="AE43" i="1"/>
  <c r="AD43" i="1"/>
  <c r="AB43" i="1"/>
  <c r="Z43" i="1"/>
  <c r="Y43" i="1"/>
  <c r="X43" i="1"/>
  <c r="AL43" i="1"/>
  <c r="AK43" i="1"/>
  <c r="AJ43" i="1"/>
  <c r="AI43" i="1"/>
  <c r="AH43" i="1"/>
  <c r="AF43" i="1"/>
  <c r="AL169" i="1"/>
  <c r="Z169" i="1"/>
  <c r="AH169" i="1"/>
  <c r="AD169" i="1"/>
  <c r="Y169" i="1"/>
  <c r="AJ169" i="1"/>
  <c r="AE169" i="1"/>
  <c r="AG169" i="1"/>
  <c r="AA169" i="1"/>
  <c r="AB169" i="1"/>
  <c r="AM169" i="1"/>
  <c r="AI169" i="1"/>
  <c r="AC169" i="1"/>
  <c r="X169" i="1"/>
  <c r="AF169" i="1"/>
  <c r="AK169" i="1"/>
  <c r="AD138" i="1"/>
  <c r="AK138" i="1"/>
  <c r="X138" i="1"/>
  <c r="AH138" i="1"/>
  <c r="AE138" i="1"/>
  <c r="Y138" i="1"/>
  <c r="AI138" i="1"/>
  <c r="AG138" i="1"/>
  <c r="AB138" i="1"/>
  <c r="AF138" i="1"/>
  <c r="AC138" i="1"/>
  <c r="AA138" i="1"/>
  <c r="Z138" i="1"/>
  <c r="AM138" i="1"/>
  <c r="AL138" i="1"/>
  <c r="AJ138" i="1"/>
  <c r="AL91" i="1"/>
  <c r="Z91" i="1"/>
  <c r="AJ91" i="1"/>
  <c r="AC91" i="1"/>
  <c r="AG91" i="1"/>
  <c r="AF91" i="1"/>
  <c r="AE91" i="1"/>
  <c r="AD91" i="1"/>
  <c r="AB91" i="1"/>
  <c r="AA91" i="1"/>
  <c r="Y91" i="1"/>
  <c r="AK91" i="1"/>
  <c r="AI91" i="1"/>
  <c r="AH91" i="1"/>
  <c r="X91" i="1"/>
  <c r="AM91" i="1"/>
  <c r="AI80" i="1"/>
  <c r="AE80" i="1"/>
  <c r="AD80" i="1"/>
  <c r="AC80" i="1"/>
  <c r="AB80" i="1"/>
  <c r="AM80" i="1"/>
  <c r="Z80" i="1"/>
  <c r="AL80" i="1"/>
  <c r="Y80" i="1"/>
  <c r="AF80" i="1"/>
  <c r="AA80" i="1"/>
  <c r="X80" i="1"/>
  <c r="AK80" i="1"/>
  <c r="AJ80" i="1"/>
  <c r="AH80" i="1"/>
  <c r="AG80" i="1"/>
  <c r="AD198" i="1"/>
  <c r="AL198" i="1"/>
  <c r="Z198" i="1"/>
  <c r="AA198" i="1"/>
  <c r="AJ198" i="1"/>
  <c r="AM198" i="1"/>
  <c r="AG198" i="1"/>
  <c r="Y198" i="1"/>
  <c r="AK198" i="1"/>
  <c r="AE198" i="1"/>
  <c r="AC198" i="1"/>
  <c r="X198" i="1"/>
  <c r="AH198" i="1"/>
  <c r="AF198" i="1"/>
  <c r="AB198" i="1"/>
  <c r="AI198" i="1"/>
  <c r="AE72" i="1"/>
  <c r="AB72" i="1"/>
  <c r="AA72" i="1"/>
  <c r="AM72" i="1"/>
  <c r="Z72" i="1"/>
  <c r="AL72" i="1"/>
  <c r="Y72" i="1"/>
  <c r="AJ72" i="1"/>
  <c r="AI72" i="1"/>
  <c r="AC72" i="1"/>
  <c r="X72" i="1"/>
  <c r="AK72" i="1"/>
  <c r="AH72" i="1"/>
  <c r="AG72" i="1"/>
  <c r="AF72" i="1"/>
  <c r="AD72" i="1"/>
  <c r="AD157" i="1"/>
  <c r="AL157" i="1"/>
  <c r="Z157" i="1"/>
  <c r="AB157" i="1"/>
  <c r="AK157" i="1"/>
  <c r="AH157" i="1"/>
  <c r="AG157" i="1"/>
  <c r="AA157" i="1"/>
  <c r="AM157" i="1"/>
  <c r="AJ157" i="1"/>
  <c r="X157" i="1"/>
  <c r="AI157" i="1"/>
  <c r="AF157" i="1"/>
  <c r="AE157" i="1"/>
  <c r="AC157" i="1"/>
  <c r="Y157" i="1"/>
  <c r="AH185" i="1"/>
  <c r="AD185" i="1"/>
  <c r="AG185" i="1"/>
  <c r="AB185" i="1"/>
  <c r="AM185" i="1"/>
  <c r="AI185" i="1"/>
  <c r="Z185" i="1"/>
  <c r="AK185" i="1"/>
  <c r="AJ185" i="1"/>
  <c r="AC185" i="1"/>
  <c r="AL185" i="1"/>
  <c r="AF185" i="1"/>
  <c r="AE185" i="1"/>
  <c r="AA185" i="1"/>
  <c r="Y185" i="1"/>
  <c r="X185" i="1"/>
  <c r="AH188" i="1"/>
  <c r="AD188" i="1"/>
  <c r="AB188" i="1"/>
  <c r="AL188" i="1"/>
  <c r="X188" i="1"/>
  <c r="Z188" i="1"/>
  <c r="AK188" i="1"/>
  <c r="AG188" i="1"/>
  <c r="AM188" i="1"/>
  <c r="AJ188" i="1"/>
  <c r="AI188" i="1"/>
  <c r="AF188" i="1"/>
  <c r="AE188" i="1"/>
  <c r="AC188" i="1"/>
  <c r="AA188" i="1"/>
  <c r="Y188" i="1"/>
  <c r="AL139" i="1"/>
  <c r="Z139" i="1"/>
  <c r="AH139" i="1"/>
  <c r="AF139" i="1"/>
  <c r="AB139" i="1"/>
  <c r="AE139" i="1"/>
  <c r="X139" i="1"/>
  <c r="Y139" i="1"/>
  <c r="AM139" i="1"/>
  <c r="AK139" i="1"/>
  <c r="AD139" i="1"/>
  <c r="AJ139" i="1"/>
  <c r="AI139" i="1"/>
  <c r="AG139" i="1"/>
  <c r="AC139" i="1"/>
  <c r="AA139" i="1"/>
  <c r="AE84" i="1"/>
  <c r="AA84" i="1"/>
  <c r="AJ84" i="1"/>
  <c r="AI84" i="1"/>
  <c r="AH84" i="1"/>
  <c r="AG84" i="1"/>
  <c r="AD84" i="1"/>
  <c r="AC84" i="1"/>
  <c r="AM84" i="1"/>
  <c r="AL84" i="1"/>
  <c r="AK84" i="1"/>
  <c r="AF84" i="1"/>
  <c r="AB84" i="1"/>
  <c r="Z84" i="1"/>
  <c r="Y84" i="1"/>
  <c r="X84" i="1"/>
  <c r="AL133" i="1"/>
  <c r="Z133" i="1"/>
  <c r="AM133" i="1"/>
  <c r="Y133" i="1"/>
  <c r="AC133" i="1"/>
  <c r="AA133" i="1"/>
  <c r="AE133" i="1"/>
  <c r="AI133" i="1"/>
  <c r="AD133" i="1"/>
  <c r="X133" i="1"/>
  <c r="AK133" i="1"/>
  <c r="AB133" i="1"/>
  <c r="AJ133" i="1"/>
  <c r="AH133" i="1"/>
  <c r="AG133" i="1"/>
  <c r="AF133" i="1"/>
  <c r="W90" i="1"/>
  <c r="W21" i="1"/>
  <c r="AK6" i="1"/>
  <c r="Y6" i="1"/>
  <c r="AD6" i="1"/>
  <c r="AC6" i="1"/>
  <c r="AB6" i="1"/>
  <c r="AA6" i="1"/>
  <c r="AM6" i="1"/>
  <c r="Z6" i="1"/>
  <c r="AL6" i="1"/>
  <c r="X6" i="1"/>
  <c r="AJ6" i="1"/>
  <c r="AI6" i="1"/>
  <c r="AH6" i="1"/>
  <c r="AF6" i="1"/>
  <c r="AG6" i="1"/>
  <c r="AE6" i="1"/>
  <c r="AL85" i="1"/>
  <c r="Z85" i="1"/>
  <c r="AB85" i="1"/>
  <c r="AM85" i="1"/>
  <c r="X85" i="1"/>
  <c r="AI85" i="1"/>
  <c r="AH85" i="1"/>
  <c r="AG85" i="1"/>
  <c r="AF85" i="1"/>
  <c r="AD85" i="1"/>
  <c r="AC85" i="1"/>
  <c r="AJ85" i="1"/>
  <c r="AE85" i="1"/>
  <c r="AA85" i="1"/>
  <c r="Y85" i="1"/>
  <c r="AK85" i="1"/>
  <c r="AI35" i="1"/>
  <c r="AM35" i="1"/>
  <c r="AG35" i="1"/>
  <c r="AF35" i="1"/>
  <c r="AE35" i="1"/>
  <c r="AD35" i="1"/>
  <c r="AC35" i="1"/>
  <c r="AB35" i="1"/>
  <c r="AA35" i="1"/>
  <c r="Z35" i="1"/>
  <c r="AL35" i="1"/>
  <c r="AK35" i="1"/>
  <c r="AJ35" i="1"/>
  <c r="AH35" i="1"/>
  <c r="Y35" i="1"/>
  <c r="X35" i="1"/>
  <c r="W153" i="1"/>
  <c r="AL166" i="1"/>
  <c r="Z166" i="1"/>
  <c r="AH166" i="1"/>
  <c r="AI166" i="1"/>
  <c r="AD166" i="1"/>
  <c r="AF166" i="1"/>
  <c r="AA166" i="1"/>
  <c r="AG166" i="1"/>
  <c r="Y166" i="1"/>
  <c r="AK166" i="1"/>
  <c r="AB166" i="1"/>
  <c r="X166" i="1"/>
  <c r="AJ166" i="1"/>
  <c r="AE166" i="1"/>
  <c r="AM166" i="1"/>
  <c r="AC166" i="1"/>
  <c r="W14" i="1"/>
  <c r="W26" i="1"/>
  <c r="AD189" i="1"/>
  <c r="AL189" i="1"/>
  <c r="Z189" i="1"/>
  <c r="AA189" i="1"/>
  <c r="AJ189" i="1"/>
  <c r="AB189" i="1"/>
  <c r="AM189" i="1"/>
  <c r="X189" i="1"/>
  <c r="AK189" i="1"/>
  <c r="AF189" i="1"/>
  <c r="AG189" i="1"/>
  <c r="AH189" i="1"/>
  <c r="AC189" i="1"/>
  <c r="AI189" i="1"/>
  <c r="AE189" i="1"/>
  <c r="Y189" i="1"/>
  <c r="W99" i="1"/>
  <c r="W19" i="1"/>
  <c r="W173" i="1"/>
  <c r="AH95" i="1"/>
  <c r="AL95" i="1"/>
  <c r="Y95" i="1"/>
  <c r="AJ95" i="1"/>
  <c r="AE95" i="1"/>
  <c r="AD95" i="1"/>
  <c r="AC95" i="1"/>
  <c r="AB95" i="1"/>
  <c r="AA95" i="1"/>
  <c r="Z95" i="1"/>
  <c r="X95" i="1"/>
  <c r="AM95" i="1"/>
  <c r="AK95" i="1"/>
  <c r="AI95" i="1"/>
  <c r="AG95" i="1"/>
  <c r="AF95" i="1"/>
  <c r="AL97" i="1"/>
  <c r="Z97" i="1"/>
  <c r="AF97" i="1"/>
  <c r="AG97" i="1"/>
  <c r="AD97" i="1"/>
  <c r="AC97" i="1"/>
  <c r="AB97" i="1"/>
  <c r="AA97" i="1"/>
  <c r="Y97" i="1"/>
  <c r="X97" i="1"/>
  <c r="AM97" i="1"/>
  <c r="AK97" i="1"/>
  <c r="AJ97" i="1"/>
  <c r="AI97" i="1"/>
  <c r="AH97" i="1"/>
  <c r="AE97" i="1"/>
  <c r="AM82" i="1"/>
  <c r="AA82" i="1"/>
  <c r="AG82" i="1"/>
  <c r="Y82" i="1"/>
  <c r="AL82" i="1"/>
  <c r="X82" i="1"/>
  <c r="AK82" i="1"/>
  <c r="AJ82" i="1"/>
  <c r="AH82" i="1"/>
  <c r="AF82" i="1"/>
  <c r="Z82" i="1"/>
  <c r="AI82" i="1"/>
  <c r="AE82" i="1"/>
  <c r="AD82" i="1"/>
  <c r="AC82" i="1"/>
  <c r="AB82" i="1"/>
  <c r="AL124" i="1"/>
  <c r="Z124" i="1"/>
  <c r="AA124" i="1"/>
  <c r="Y124" i="1"/>
  <c r="AF124" i="1"/>
  <c r="AB124" i="1"/>
  <c r="X124" i="1"/>
  <c r="AG124" i="1"/>
  <c r="AM124" i="1"/>
  <c r="AK124" i="1"/>
  <c r="AJ124" i="1"/>
  <c r="AI124" i="1"/>
  <c r="AH124" i="1"/>
  <c r="AE124" i="1"/>
  <c r="AD124" i="1"/>
  <c r="AC124" i="1"/>
  <c r="AH86" i="1"/>
  <c r="AL86" i="1"/>
  <c r="Y86" i="1"/>
  <c r="AK86" i="1"/>
  <c r="AI86" i="1"/>
  <c r="AG86" i="1"/>
  <c r="AF86" i="1"/>
  <c r="AE86" i="1"/>
  <c r="AC86" i="1"/>
  <c r="AB86" i="1"/>
  <c r="AM86" i="1"/>
  <c r="AJ86" i="1"/>
  <c r="AD86" i="1"/>
  <c r="AA86" i="1"/>
  <c r="Z86" i="1"/>
  <c r="X86" i="1"/>
  <c r="AD160" i="1"/>
  <c r="AL160" i="1"/>
  <c r="Z160" i="1"/>
  <c r="AK160" i="1"/>
  <c r="AG160" i="1"/>
  <c r="AA160" i="1"/>
  <c r="AM160" i="1"/>
  <c r="AI160" i="1"/>
  <c r="AB160" i="1"/>
  <c r="AC160" i="1"/>
  <c r="AJ160" i="1"/>
  <c r="Y160" i="1"/>
  <c r="X160" i="1"/>
  <c r="AH160" i="1"/>
  <c r="AF160" i="1"/>
  <c r="AE160" i="1"/>
  <c r="AD201" i="1"/>
  <c r="AL201" i="1"/>
  <c r="Z201" i="1"/>
  <c r="AJ201" i="1"/>
  <c r="AF201" i="1"/>
  <c r="Y201" i="1"/>
  <c r="AK201" i="1"/>
  <c r="AG201" i="1"/>
  <c r="AE201" i="1"/>
  <c r="AM201" i="1"/>
  <c r="AI201" i="1"/>
  <c r="AH201" i="1"/>
  <c r="AC201" i="1"/>
  <c r="X201" i="1"/>
  <c r="AB201" i="1"/>
  <c r="AA201" i="1"/>
  <c r="AD114" i="1"/>
  <c r="AM114" i="1"/>
  <c r="Z114" i="1"/>
  <c r="AF114" i="1"/>
  <c r="AA114" i="1"/>
  <c r="Y114" i="1"/>
  <c r="AJ114" i="1"/>
  <c r="AE114" i="1"/>
  <c r="AL114" i="1"/>
  <c r="AK114" i="1"/>
  <c r="AI114" i="1"/>
  <c r="AH114" i="1"/>
  <c r="AG114" i="1"/>
  <c r="AC114" i="1"/>
  <c r="AB114" i="1"/>
  <c r="X114" i="1"/>
  <c r="AE75" i="1"/>
  <c r="AG75" i="1"/>
  <c r="AF75" i="1"/>
  <c r="AD75" i="1"/>
  <c r="AC75" i="1"/>
  <c r="AA75" i="1"/>
  <c r="AM75" i="1"/>
  <c r="Z75" i="1"/>
  <c r="AH75" i="1"/>
  <c r="AB75" i="1"/>
  <c r="Y75" i="1"/>
  <c r="X75" i="1"/>
  <c r="AL75" i="1"/>
  <c r="AK75" i="1"/>
  <c r="AJ75" i="1"/>
  <c r="AI75" i="1"/>
  <c r="AE60" i="1"/>
  <c r="AJ60" i="1"/>
  <c r="AI60" i="1"/>
  <c r="AH60" i="1"/>
  <c r="AF60" i="1"/>
  <c r="AD60" i="1"/>
  <c r="AG60" i="1"/>
  <c r="AC60" i="1"/>
  <c r="AB60" i="1"/>
  <c r="AA60" i="1"/>
  <c r="Z60" i="1"/>
  <c r="Y60" i="1"/>
  <c r="X60" i="1"/>
  <c r="AM60" i="1"/>
  <c r="AL60" i="1"/>
  <c r="AK60" i="1"/>
  <c r="AH215" i="1"/>
  <c r="AD215" i="1"/>
  <c r="AB215" i="1"/>
  <c r="AL215" i="1"/>
  <c r="X215" i="1"/>
  <c r="Z215" i="1"/>
  <c r="AK215" i="1"/>
  <c r="AJ215" i="1"/>
  <c r="AI215" i="1"/>
  <c r="AG215" i="1"/>
  <c r="AF215" i="1"/>
  <c r="AE215" i="1"/>
  <c r="AC215" i="1"/>
  <c r="AA215" i="1"/>
  <c r="Y215" i="1"/>
  <c r="AM215" i="1"/>
  <c r="AL214" i="1"/>
  <c r="Z214" i="1"/>
  <c r="AH214" i="1"/>
  <c r="AD214" i="1"/>
  <c r="Y214" i="1"/>
  <c r="X214" i="1"/>
  <c r="AJ214" i="1"/>
  <c r="AM214" i="1"/>
  <c r="AF214" i="1"/>
  <c r="AE214" i="1"/>
  <c r="AG214" i="1"/>
  <c r="AA214" i="1"/>
  <c r="AK214" i="1"/>
  <c r="AI214" i="1"/>
  <c r="AC214" i="1"/>
  <c r="AB214" i="1"/>
  <c r="W206" i="1"/>
  <c r="W55" i="1"/>
  <c r="AI44" i="1"/>
  <c r="AD44" i="1"/>
  <c r="AM44" i="1"/>
  <c r="Z44" i="1"/>
  <c r="AE44" i="1"/>
  <c r="AC44" i="1"/>
  <c r="AB44" i="1"/>
  <c r="AA44" i="1"/>
  <c r="Y44" i="1"/>
  <c r="X44" i="1"/>
  <c r="AL44" i="1"/>
  <c r="AK44" i="1"/>
  <c r="AJ44" i="1"/>
  <c r="AH44" i="1"/>
  <c r="AG44" i="1"/>
  <c r="AF44" i="1"/>
  <c r="W115" i="1"/>
  <c r="W167" i="1"/>
  <c r="W96" i="1"/>
  <c r="AI50" i="1"/>
  <c r="AM50" i="1"/>
  <c r="Z50" i="1"/>
  <c r="AL50" i="1"/>
  <c r="Y50" i="1"/>
  <c r="AK50" i="1"/>
  <c r="X50" i="1"/>
  <c r="AH50" i="1"/>
  <c r="AJ50" i="1"/>
  <c r="AG50" i="1"/>
  <c r="AF50" i="1"/>
  <c r="AE50" i="1"/>
  <c r="AD50" i="1"/>
  <c r="AC50" i="1"/>
  <c r="AB50" i="1"/>
  <c r="AA50" i="1"/>
  <c r="AE39" i="1"/>
  <c r="AF39" i="1"/>
  <c r="AA39" i="1"/>
  <c r="AG39" i="1"/>
  <c r="AD39" i="1"/>
  <c r="AC39" i="1"/>
  <c r="AB39" i="1"/>
  <c r="Z39" i="1"/>
  <c r="Y39" i="1"/>
  <c r="AM39" i="1"/>
  <c r="X39" i="1"/>
  <c r="AL39" i="1"/>
  <c r="AK39" i="1"/>
  <c r="AJ39" i="1"/>
  <c r="AI39" i="1"/>
  <c r="AH39" i="1"/>
  <c r="AD129" i="1"/>
  <c r="AL129" i="1"/>
  <c r="Y129" i="1"/>
  <c r="AF129" i="1"/>
  <c r="AC129" i="1"/>
  <c r="X129" i="1"/>
  <c r="AM129" i="1"/>
  <c r="AI129" i="1"/>
  <c r="AB129" i="1"/>
  <c r="AK129" i="1"/>
  <c r="AJ129" i="1"/>
  <c r="AH129" i="1"/>
  <c r="AG129" i="1"/>
  <c r="AE129" i="1"/>
  <c r="AA129" i="1"/>
  <c r="Z129" i="1"/>
  <c r="AH159" i="1"/>
  <c r="AD159" i="1"/>
  <c r="AM159" i="1"/>
  <c r="Y159" i="1"/>
  <c r="AI159" i="1"/>
  <c r="Z159" i="1"/>
  <c r="AK159" i="1"/>
  <c r="AE159" i="1"/>
  <c r="AJ159" i="1"/>
  <c r="AG159" i="1"/>
  <c r="AC159" i="1"/>
  <c r="AB159" i="1"/>
  <c r="AA159" i="1"/>
  <c r="X159" i="1"/>
  <c r="AL159" i="1"/>
  <c r="AF159" i="1"/>
  <c r="AD135" i="1"/>
  <c r="AG135" i="1"/>
  <c r="AM135" i="1"/>
  <c r="Y135" i="1"/>
  <c r="AF135" i="1"/>
  <c r="Z135" i="1"/>
  <c r="AH135" i="1"/>
  <c r="AA135" i="1"/>
  <c r="X135" i="1"/>
  <c r="AB135" i="1"/>
  <c r="AL135" i="1"/>
  <c r="AK135" i="1"/>
  <c r="AJ135" i="1"/>
  <c r="AI135" i="1"/>
  <c r="AE135" i="1"/>
  <c r="AC135" i="1"/>
  <c r="AL208" i="1"/>
  <c r="Z208" i="1"/>
  <c r="AH208" i="1"/>
  <c r="Y208" i="1"/>
  <c r="AI208" i="1"/>
  <c r="AG208" i="1"/>
  <c r="AC208" i="1"/>
  <c r="AE208" i="1"/>
  <c r="X208" i="1"/>
  <c r="AK208" i="1"/>
  <c r="AJ208" i="1"/>
  <c r="AF208" i="1"/>
  <c r="AD208" i="1"/>
  <c r="AM208" i="1"/>
  <c r="AB208" i="1"/>
  <c r="AA208" i="1"/>
  <c r="AE69" i="1"/>
  <c r="AK69" i="1"/>
  <c r="AJ69" i="1"/>
  <c r="AI69" i="1"/>
  <c r="AH69" i="1"/>
  <c r="AF69" i="1"/>
  <c r="AD69" i="1"/>
  <c r="Y69" i="1"/>
  <c r="X69" i="1"/>
  <c r="AM69" i="1"/>
  <c r="AL69" i="1"/>
  <c r="AG69" i="1"/>
  <c r="AC69" i="1"/>
  <c r="AB69" i="1"/>
  <c r="AA69" i="1"/>
  <c r="Z69" i="1"/>
  <c r="AE51" i="1"/>
  <c r="AJ51" i="1"/>
  <c r="AI51" i="1"/>
  <c r="AH51" i="1"/>
  <c r="AF51" i="1"/>
  <c r="AA51" i="1"/>
  <c r="Z51" i="1"/>
  <c r="Y51" i="1"/>
  <c r="X51" i="1"/>
  <c r="AM51" i="1"/>
  <c r="AL51" i="1"/>
  <c r="AK51" i="1"/>
  <c r="AG51" i="1"/>
  <c r="AD51" i="1"/>
  <c r="AC51" i="1"/>
  <c r="AB51" i="1"/>
  <c r="AH137" i="1"/>
  <c r="AA137" i="1"/>
  <c r="AJ137" i="1"/>
  <c r="AE137" i="1"/>
  <c r="Y137" i="1"/>
  <c r="AL137" i="1"/>
  <c r="AF137" i="1"/>
  <c r="AD137" i="1"/>
  <c r="AK137" i="1"/>
  <c r="AM137" i="1"/>
  <c r="AI137" i="1"/>
  <c r="AG137" i="1"/>
  <c r="AC137" i="1"/>
  <c r="AB137" i="1"/>
  <c r="Z137" i="1"/>
  <c r="X137" i="1"/>
  <c r="AD204" i="1"/>
  <c r="AL204" i="1"/>
  <c r="Z204" i="1"/>
  <c r="AF204" i="1"/>
  <c r="AA204" i="1"/>
  <c r="AC204" i="1"/>
  <c r="AH204" i="1"/>
  <c r="Y204" i="1"/>
  <c r="X204" i="1"/>
  <c r="AB204" i="1"/>
  <c r="AJ204" i="1"/>
  <c r="AE204" i="1"/>
  <c r="AM204" i="1"/>
  <c r="AK204" i="1"/>
  <c r="AI204" i="1"/>
  <c r="AG204" i="1"/>
  <c r="AL146" i="1"/>
  <c r="Z146" i="1"/>
  <c r="AH146" i="1"/>
  <c r="AE146" i="1"/>
  <c r="X146" i="1"/>
  <c r="AI146" i="1"/>
  <c r="AA146" i="1"/>
  <c r="AK146" i="1"/>
  <c r="AG146" i="1"/>
  <c r="AF146" i="1"/>
  <c r="AD146" i="1"/>
  <c r="AM146" i="1"/>
  <c r="AJ146" i="1"/>
  <c r="AC146" i="1"/>
  <c r="AB146" i="1"/>
  <c r="Y146" i="1"/>
  <c r="AC5" i="1"/>
  <c r="AG5" i="1"/>
  <c r="AF5" i="1"/>
  <c r="AE5" i="1"/>
  <c r="AD5" i="1"/>
  <c r="AB5" i="1"/>
  <c r="AA5" i="1"/>
  <c r="AM5" i="1"/>
  <c r="Z5" i="1"/>
  <c r="AL5" i="1"/>
  <c r="Y5" i="1"/>
  <c r="AK5" i="1"/>
  <c r="X5" i="1"/>
  <c r="AI5" i="1"/>
  <c r="AJ5" i="1"/>
  <c r="AH5" i="1"/>
  <c r="AL187" i="1"/>
  <c r="Z187" i="1"/>
  <c r="AH187" i="1"/>
  <c r="AD187" i="1"/>
  <c r="Y187" i="1"/>
  <c r="X187" i="1"/>
  <c r="AJ187" i="1"/>
  <c r="AI187" i="1"/>
  <c r="AC187" i="1"/>
  <c r="AM187" i="1"/>
  <c r="AE187" i="1"/>
  <c r="AB187" i="1"/>
  <c r="AF187" i="1"/>
  <c r="AK187" i="1"/>
  <c r="AG187" i="1"/>
  <c r="AA187" i="1"/>
  <c r="W27" i="1"/>
  <c r="AI62" i="1"/>
  <c r="AD62" i="1"/>
  <c r="AC62" i="1"/>
  <c r="AB62" i="1"/>
  <c r="AM62" i="1"/>
  <c r="Z62" i="1"/>
  <c r="AL62" i="1"/>
  <c r="Y62" i="1"/>
  <c r="AK62" i="1"/>
  <c r="AJ62" i="1"/>
  <c r="AH62" i="1"/>
  <c r="AG62" i="1"/>
  <c r="AF62" i="1"/>
  <c r="AE62" i="1"/>
  <c r="AA62" i="1"/>
  <c r="X62" i="1"/>
  <c r="AB24" i="1"/>
  <c r="AM24" i="1"/>
  <c r="AA24" i="1"/>
  <c r="AL24" i="1"/>
  <c r="Z24" i="1"/>
  <c r="AK24" i="1"/>
  <c r="Y24" i="1"/>
  <c r="AJ24" i="1"/>
  <c r="X24" i="1"/>
  <c r="AI24" i="1"/>
  <c r="AH24" i="1"/>
  <c r="AG24" i="1"/>
  <c r="AF24" i="1"/>
  <c r="AE24" i="1"/>
  <c r="AD24" i="1"/>
  <c r="AC24" i="1"/>
  <c r="AL184" i="1"/>
  <c r="Z184" i="1"/>
  <c r="AH184" i="1"/>
  <c r="AI184" i="1"/>
  <c r="AD184" i="1"/>
  <c r="AM184" i="1"/>
  <c r="AF184" i="1"/>
  <c r="AJ184" i="1"/>
  <c r="AK184" i="1"/>
  <c r="AB184" i="1"/>
  <c r="AA184" i="1"/>
  <c r="AG184" i="1"/>
  <c r="AE184" i="1"/>
  <c r="X184" i="1"/>
  <c r="AC184" i="1"/>
  <c r="Y184" i="1"/>
  <c r="AD213" i="1"/>
  <c r="AL213" i="1"/>
  <c r="Z213" i="1"/>
  <c r="AF213" i="1"/>
  <c r="AA213" i="1"/>
  <c r="AI213" i="1"/>
  <c r="AH213" i="1"/>
  <c r="AB213" i="1"/>
  <c r="Y213" i="1"/>
  <c r="AM213" i="1"/>
  <c r="AK213" i="1"/>
  <c r="AC213" i="1"/>
  <c r="X213" i="1"/>
  <c r="AE213" i="1"/>
  <c r="AJ213" i="1"/>
  <c r="AG213" i="1"/>
  <c r="AM40" i="1"/>
  <c r="AA40" i="1"/>
  <c r="AC40" i="1"/>
  <c r="AK40" i="1"/>
  <c r="X40" i="1"/>
  <c r="AF40" i="1"/>
  <c r="AE40" i="1"/>
  <c r="AD40" i="1"/>
  <c r="AB40" i="1"/>
  <c r="Z40" i="1"/>
  <c r="Y40" i="1"/>
  <c r="AL40" i="1"/>
  <c r="AJ40" i="1"/>
  <c r="AI40" i="1"/>
  <c r="AH40" i="1"/>
  <c r="AG40" i="1"/>
  <c r="AI38" i="1"/>
  <c r="AH38" i="1"/>
  <c r="AD38" i="1"/>
  <c r="AF38" i="1"/>
  <c r="AE38" i="1"/>
  <c r="AC38" i="1"/>
  <c r="AB38" i="1"/>
  <c r="AA38" i="1"/>
  <c r="Z38" i="1"/>
  <c r="Y38" i="1"/>
  <c r="AM38" i="1"/>
  <c r="X38" i="1"/>
  <c r="AL38" i="1"/>
  <c r="AK38" i="1"/>
  <c r="AJ38" i="1"/>
  <c r="AG38" i="1"/>
  <c r="AM37" i="1"/>
  <c r="AA37" i="1"/>
  <c r="AK37" i="1"/>
  <c r="X37" i="1"/>
  <c r="AG37" i="1"/>
  <c r="AF37" i="1"/>
  <c r="AE37" i="1"/>
  <c r="AD37" i="1"/>
  <c r="AC37" i="1"/>
  <c r="AB37" i="1"/>
  <c r="Z37" i="1"/>
  <c r="Y37" i="1"/>
  <c r="AL37" i="1"/>
  <c r="AI37" i="1"/>
  <c r="AJ37" i="1"/>
  <c r="AH37" i="1"/>
  <c r="AI77" i="1"/>
  <c r="AA77" i="1"/>
  <c r="AM77" i="1"/>
  <c r="Z77" i="1"/>
  <c r="AL77" i="1"/>
  <c r="Y77" i="1"/>
  <c r="AK77" i="1"/>
  <c r="X77" i="1"/>
  <c r="AH77" i="1"/>
  <c r="AG77" i="1"/>
  <c r="AB77" i="1"/>
  <c r="AJ77" i="1"/>
  <c r="AF77" i="1"/>
  <c r="AE77" i="1"/>
  <c r="AD77" i="1"/>
  <c r="AC77" i="1"/>
  <c r="AL118" i="1"/>
  <c r="Z118" i="1"/>
  <c r="AB118" i="1"/>
  <c r="AM118" i="1"/>
  <c r="X118" i="1"/>
  <c r="AH118" i="1"/>
  <c r="AG118" i="1"/>
  <c r="AD118" i="1"/>
  <c r="AK118" i="1"/>
  <c r="AJ118" i="1"/>
  <c r="AI118" i="1"/>
  <c r="AF118" i="1"/>
  <c r="AA118" i="1"/>
  <c r="Y118" i="1"/>
  <c r="AE118" i="1"/>
  <c r="AC118" i="1"/>
  <c r="AK9" i="1"/>
  <c r="Y9" i="1"/>
  <c r="AH9" i="1"/>
  <c r="AG9" i="1"/>
  <c r="AF9" i="1"/>
  <c r="AE9" i="1"/>
  <c r="AD9" i="1"/>
  <c r="AC9" i="1"/>
  <c r="AB9" i="1"/>
  <c r="AA9" i="1"/>
  <c r="AM9" i="1"/>
  <c r="Z9" i="1"/>
  <c r="AJ9" i="1"/>
  <c r="AL9" i="1"/>
  <c r="AI9" i="1"/>
  <c r="X9" i="1"/>
  <c r="AL112" i="1"/>
  <c r="Z112" i="1"/>
  <c r="AF112" i="1"/>
  <c r="AI112" i="1"/>
  <c r="AD112" i="1"/>
  <c r="AC112" i="1"/>
  <c r="X112" i="1"/>
  <c r="AA112" i="1"/>
  <c r="Y112" i="1"/>
  <c r="AM112" i="1"/>
  <c r="AK112" i="1"/>
  <c r="AJ112" i="1"/>
  <c r="AH112" i="1"/>
  <c r="AG112" i="1"/>
  <c r="AE112" i="1"/>
  <c r="AB112" i="1"/>
  <c r="AD154" i="1"/>
  <c r="AL154" i="1"/>
  <c r="Z154" i="1"/>
  <c r="AG154" i="1"/>
  <c r="AK154" i="1"/>
  <c r="AF154" i="1"/>
  <c r="AC154" i="1"/>
  <c r="AA154" i="1"/>
  <c r="AI154" i="1"/>
  <c r="Y154" i="1"/>
  <c r="X154" i="1"/>
  <c r="AB154" i="1"/>
  <c r="AM154" i="1"/>
  <c r="AJ154" i="1"/>
  <c r="AH154" i="1"/>
  <c r="AE154" i="1"/>
  <c r="AE42" i="1"/>
  <c r="AJ42" i="1"/>
  <c r="AF42" i="1"/>
  <c r="AD42" i="1"/>
  <c r="AC42" i="1"/>
  <c r="AB42" i="1"/>
  <c r="AA42" i="1"/>
  <c r="Z42" i="1"/>
  <c r="Y42" i="1"/>
  <c r="AM42" i="1"/>
  <c r="X42" i="1"/>
  <c r="AL42" i="1"/>
  <c r="AK42" i="1"/>
  <c r="AI42" i="1"/>
  <c r="AH42" i="1"/>
  <c r="AG42" i="1"/>
  <c r="AD148" i="1"/>
  <c r="AL148" i="1"/>
  <c r="Z148" i="1"/>
  <c r="AB148" i="1"/>
  <c r="AM148" i="1"/>
  <c r="AH148" i="1"/>
  <c r="AF148" i="1"/>
  <c r="X148" i="1"/>
  <c r="AG148" i="1"/>
  <c r="Y148" i="1"/>
  <c r="AE148" i="1"/>
  <c r="AK148" i="1"/>
  <c r="AJ148" i="1"/>
  <c r="AI148" i="1"/>
  <c r="AC148" i="1"/>
  <c r="AA148" i="1"/>
  <c r="AD145" i="1"/>
  <c r="AL145" i="1"/>
  <c r="Z145" i="1"/>
  <c r="AG145" i="1"/>
  <c r="X145" i="1"/>
  <c r="AI145" i="1"/>
  <c r="AH145" i="1"/>
  <c r="AJ145" i="1"/>
  <c r="AB145" i="1"/>
  <c r="AA145" i="1"/>
  <c r="AC145" i="1"/>
  <c r="AM145" i="1"/>
  <c r="AK145" i="1"/>
  <c r="AF145" i="1"/>
  <c r="AE145" i="1"/>
  <c r="Y145" i="1"/>
  <c r="AI41" i="1"/>
  <c r="AM41" i="1"/>
  <c r="Z41" i="1"/>
  <c r="AH41" i="1"/>
  <c r="AE41" i="1"/>
  <c r="AD41" i="1"/>
  <c r="AC41" i="1"/>
  <c r="AB41" i="1"/>
  <c r="AA41" i="1"/>
  <c r="Y41" i="1"/>
  <c r="X41" i="1"/>
  <c r="AL41" i="1"/>
  <c r="AK41" i="1"/>
  <c r="AJ41" i="1"/>
  <c r="AG41" i="1"/>
  <c r="AF41" i="1"/>
  <c r="AI74" i="1"/>
  <c r="AJ74" i="1"/>
  <c r="AH74" i="1"/>
  <c r="AG74" i="1"/>
  <c r="AF74" i="1"/>
  <c r="AD74" i="1"/>
  <c r="AC74" i="1"/>
  <c r="X74" i="1"/>
  <c r="AM74" i="1"/>
  <c r="AL74" i="1"/>
  <c r="AK74" i="1"/>
  <c r="AE74" i="1"/>
  <c r="AB74" i="1"/>
  <c r="AA74" i="1"/>
  <c r="Z74" i="1"/>
  <c r="Y74" i="1"/>
  <c r="AE45" i="1"/>
  <c r="AA45" i="1"/>
  <c r="AM45" i="1"/>
  <c r="AJ45" i="1"/>
  <c r="AD45" i="1"/>
  <c r="AC45" i="1"/>
  <c r="AB45" i="1"/>
  <c r="Z45" i="1"/>
  <c r="Y45" i="1"/>
  <c r="X45" i="1"/>
  <c r="AL45" i="1"/>
  <c r="AK45" i="1"/>
  <c r="AI45" i="1"/>
  <c r="AH45" i="1"/>
  <c r="AG45" i="1"/>
  <c r="AF45" i="1"/>
  <c r="AM79" i="1"/>
  <c r="AA79" i="1"/>
  <c r="AH79" i="1"/>
  <c r="AG79" i="1"/>
  <c r="AF79" i="1"/>
  <c r="AE79" i="1"/>
  <c r="AC79" i="1"/>
  <c r="AB79" i="1"/>
  <c r="AL79" i="1"/>
  <c r="AK79" i="1"/>
  <c r="AJ79" i="1"/>
  <c r="AI79" i="1"/>
  <c r="AD79" i="1"/>
  <c r="Z79" i="1"/>
  <c r="Y79" i="1"/>
  <c r="X79" i="1"/>
  <c r="W30" i="1"/>
  <c r="W170" i="1"/>
  <c r="AL164" i="1"/>
  <c r="Z164" i="1"/>
  <c r="AH164" i="1"/>
  <c r="AE164" i="1"/>
  <c r="AA164" i="1"/>
  <c r="AF164" i="1"/>
  <c r="Y164" i="1"/>
  <c r="AI164" i="1"/>
  <c r="X164" i="1"/>
  <c r="AM164" i="1"/>
  <c r="AD164" i="1"/>
  <c r="AC164" i="1"/>
  <c r="AJ164" i="1"/>
  <c r="AB164" i="1"/>
  <c r="AK164" i="1"/>
  <c r="AG164" i="1"/>
  <c r="AL161" i="1"/>
  <c r="Z161" i="1"/>
  <c r="AH161" i="1"/>
  <c r="AJ161" i="1"/>
  <c r="AE161" i="1"/>
  <c r="AB161" i="1"/>
  <c r="AF161" i="1"/>
  <c r="AK161" i="1"/>
  <c r="AC161" i="1"/>
  <c r="AA161" i="1"/>
  <c r="AM161" i="1"/>
  <c r="AI161" i="1"/>
  <c r="AG161" i="1"/>
  <c r="AD161" i="1"/>
  <c r="Y161" i="1"/>
  <c r="X161" i="1"/>
  <c r="W158" i="1"/>
  <c r="AH125" i="1"/>
  <c r="AK125" i="1"/>
  <c r="X125" i="1"/>
  <c r="AM125" i="1"/>
  <c r="Y125" i="1"/>
  <c r="AE125" i="1"/>
  <c r="AA125" i="1"/>
  <c r="Z125" i="1"/>
  <c r="AJ125" i="1"/>
  <c r="AD125" i="1"/>
  <c r="AB125" i="1"/>
  <c r="AF125" i="1"/>
  <c r="AC125" i="1"/>
  <c r="AL125" i="1"/>
  <c r="AI125" i="1"/>
  <c r="AG125" i="1"/>
  <c r="AM64" i="1"/>
  <c r="AA64" i="1"/>
  <c r="AK64" i="1"/>
  <c r="X64" i="1"/>
  <c r="AJ64" i="1"/>
  <c r="AI64" i="1"/>
  <c r="AG64" i="1"/>
  <c r="AF64" i="1"/>
  <c r="AL64" i="1"/>
  <c r="AH64" i="1"/>
  <c r="AE64" i="1"/>
  <c r="AD64" i="1"/>
  <c r="AC64" i="1"/>
  <c r="AB64" i="1"/>
  <c r="Z64" i="1"/>
  <c r="Y64" i="1"/>
  <c r="W66" i="1"/>
  <c r="AL103" i="1"/>
  <c r="Z103" i="1"/>
  <c r="AC103" i="1"/>
  <c r="AB103" i="1"/>
  <c r="AM103" i="1"/>
  <c r="AE103" i="1"/>
  <c r="AD103" i="1"/>
  <c r="AA103" i="1"/>
  <c r="Y103" i="1"/>
  <c r="X103" i="1"/>
  <c r="AK103" i="1"/>
  <c r="AH103" i="1"/>
  <c r="AG103" i="1"/>
  <c r="AF103" i="1"/>
  <c r="AJ103" i="1"/>
  <c r="AI103" i="1"/>
  <c r="AI47" i="1"/>
  <c r="AH47" i="1"/>
  <c r="AG47" i="1"/>
  <c r="AD47" i="1"/>
  <c r="AF47" i="1"/>
  <c r="AE47" i="1"/>
  <c r="AC47" i="1"/>
  <c r="AB47" i="1"/>
  <c r="AA47" i="1"/>
  <c r="Z47" i="1"/>
  <c r="Y47" i="1"/>
  <c r="X47" i="1"/>
  <c r="AM47" i="1"/>
  <c r="AL47" i="1"/>
  <c r="AK47" i="1"/>
  <c r="AJ47" i="1"/>
  <c r="AL94" i="1"/>
  <c r="Z94" i="1"/>
  <c r="AB94" i="1"/>
  <c r="AK94" i="1"/>
  <c r="AF94" i="1"/>
  <c r="AE94" i="1"/>
  <c r="AD94" i="1"/>
  <c r="AC94" i="1"/>
  <c r="AA94" i="1"/>
  <c r="Y94" i="1"/>
  <c r="X94" i="1"/>
  <c r="AM94" i="1"/>
  <c r="AJ94" i="1"/>
  <c r="AI94" i="1"/>
  <c r="AH94" i="1"/>
  <c r="AG94" i="1"/>
  <c r="AD126" i="1"/>
  <c r="AH126" i="1"/>
  <c r="AK126" i="1"/>
  <c r="AE126" i="1"/>
  <c r="Z126" i="1"/>
  <c r="Y126" i="1"/>
  <c r="AI126" i="1"/>
  <c r="AJ126" i="1"/>
  <c r="AG126" i="1"/>
  <c r="AF126" i="1"/>
  <c r="AC126" i="1"/>
  <c r="AB126" i="1"/>
  <c r="AA126" i="1"/>
  <c r="X126" i="1"/>
  <c r="AM126" i="1"/>
  <c r="AL126" i="1"/>
  <c r="AB33" i="1"/>
  <c r="AM33" i="1"/>
  <c r="AA33" i="1"/>
  <c r="AL33" i="1"/>
  <c r="Z33" i="1"/>
  <c r="AK33" i="1"/>
  <c r="Y33" i="1"/>
  <c r="AJ33" i="1"/>
  <c r="X33" i="1"/>
  <c r="AI33" i="1"/>
  <c r="AH33" i="1"/>
  <c r="AG33" i="1"/>
  <c r="AF33" i="1"/>
  <c r="AE33" i="1"/>
  <c r="AD33" i="1"/>
  <c r="AC33" i="1"/>
  <c r="AL196" i="1"/>
  <c r="Z196" i="1"/>
  <c r="AH196" i="1"/>
  <c r="AD196" i="1"/>
  <c r="Y196" i="1"/>
  <c r="AJ196" i="1"/>
  <c r="AE196" i="1"/>
  <c r="AK196" i="1"/>
  <c r="AC196" i="1"/>
  <c r="AI196" i="1"/>
  <c r="AG196" i="1"/>
  <c r="AM196" i="1"/>
  <c r="AF196" i="1"/>
  <c r="AB196" i="1"/>
  <c r="AA196" i="1"/>
  <c r="X196" i="1"/>
  <c r="AH179" i="1"/>
  <c r="AD179" i="1"/>
  <c r="AB179" i="1"/>
  <c r="AL179" i="1"/>
  <c r="X179" i="1"/>
  <c r="AF179" i="1"/>
  <c r="Z179" i="1"/>
  <c r="AM179" i="1"/>
  <c r="AG179" i="1"/>
  <c r="AI179" i="1"/>
  <c r="AE179" i="1"/>
  <c r="Y179" i="1"/>
  <c r="AK179" i="1"/>
  <c r="AJ179" i="1"/>
  <c r="AC179" i="1"/>
  <c r="AA179" i="1"/>
  <c r="AD123" i="1"/>
  <c r="AC123" i="1"/>
  <c r="AA123" i="1"/>
  <c r="AG123" i="1"/>
  <c r="Z123" i="1"/>
  <c r="Y123" i="1"/>
  <c r="AB123" i="1"/>
  <c r="AM123" i="1"/>
  <c r="AI123" i="1"/>
  <c r="AH123" i="1"/>
  <c r="AF123" i="1"/>
  <c r="AE123" i="1"/>
  <c r="X123" i="1"/>
  <c r="AL123" i="1"/>
  <c r="AK123" i="1"/>
  <c r="AJ123" i="1"/>
  <c r="AH144" i="1"/>
  <c r="AD144" i="1"/>
  <c r="AI144" i="1"/>
  <c r="Y144" i="1"/>
  <c r="AJ144" i="1"/>
  <c r="AM144" i="1"/>
  <c r="AE144" i="1"/>
  <c r="AB144" i="1"/>
  <c r="AG144" i="1"/>
  <c r="AK144" i="1"/>
  <c r="AF144" i="1"/>
  <c r="AC144" i="1"/>
  <c r="AA144" i="1"/>
  <c r="Z144" i="1"/>
  <c r="X144" i="1"/>
  <c r="AL144" i="1"/>
  <c r="AM67" i="1"/>
  <c r="AA67" i="1"/>
  <c r="AC67" i="1"/>
  <c r="AB67" i="1"/>
  <c r="Z67" i="1"/>
  <c r="AK67" i="1"/>
  <c r="X67" i="1"/>
  <c r="AJ67" i="1"/>
  <c r="AG67" i="1"/>
  <c r="AF67" i="1"/>
  <c r="AE67" i="1"/>
  <c r="AD67" i="1"/>
  <c r="Y67" i="1"/>
  <c r="AL67" i="1"/>
  <c r="AI67" i="1"/>
  <c r="AH67" i="1"/>
  <c r="AH122" i="1"/>
  <c r="AF122" i="1"/>
  <c r="AC122" i="1"/>
  <c r="AG122" i="1"/>
  <c r="AA122" i="1"/>
  <c r="Z122" i="1"/>
  <c r="AK122" i="1"/>
  <c r="Y122" i="1"/>
  <c r="X122" i="1"/>
  <c r="AM122" i="1"/>
  <c r="AL122" i="1"/>
  <c r="AJ122" i="1"/>
  <c r="AI122" i="1"/>
  <c r="AE122" i="1"/>
  <c r="AD122" i="1"/>
  <c r="AB122" i="1"/>
  <c r="AM61" i="1"/>
  <c r="AA61" i="1"/>
  <c r="AG61" i="1"/>
  <c r="AF61" i="1"/>
  <c r="AE61" i="1"/>
  <c r="AC61" i="1"/>
  <c r="AB61" i="1"/>
  <c r="AL61" i="1"/>
  <c r="AK61" i="1"/>
  <c r="AJ61" i="1"/>
  <c r="AI61" i="1"/>
  <c r="AH61" i="1"/>
  <c r="AD61" i="1"/>
  <c r="Z61" i="1"/>
  <c r="Y61" i="1"/>
  <c r="X61" i="1"/>
  <c r="AL109" i="1"/>
  <c r="Z109" i="1"/>
  <c r="AK109" i="1"/>
  <c r="X109" i="1"/>
  <c r="AJ109" i="1"/>
  <c r="AM109" i="1"/>
  <c r="AI109" i="1"/>
  <c r="AH109" i="1"/>
  <c r="AG109" i="1"/>
  <c r="AF109" i="1"/>
  <c r="AE109" i="1"/>
  <c r="AD109" i="1"/>
  <c r="AC109" i="1"/>
  <c r="AB109" i="1"/>
  <c r="AA109" i="1"/>
  <c r="Y109" i="1"/>
  <c r="AH110" i="1"/>
  <c r="AM110" i="1"/>
  <c r="AI110" i="1"/>
  <c r="AG110" i="1"/>
  <c r="AL110" i="1"/>
  <c r="AK110" i="1"/>
  <c r="AJ110" i="1"/>
  <c r="AF110" i="1"/>
  <c r="AE110" i="1"/>
  <c r="AD110" i="1"/>
  <c r="AC110" i="1"/>
  <c r="AB110" i="1"/>
  <c r="AA110" i="1"/>
  <c r="Z110" i="1"/>
  <c r="Y110" i="1"/>
  <c r="X110" i="1"/>
  <c r="AD168" i="1"/>
  <c r="AL168" i="1"/>
  <c r="Z168" i="1"/>
  <c r="AF168" i="1"/>
  <c r="AA168" i="1"/>
  <c r="AI168" i="1"/>
  <c r="AC168" i="1"/>
  <c r="AB168" i="1"/>
  <c r="AJ168" i="1"/>
  <c r="AH168" i="1"/>
  <c r="AK168" i="1"/>
  <c r="X168" i="1"/>
  <c r="AM168" i="1"/>
  <c r="AG168" i="1"/>
  <c r="AE168" i="1"/>
  <c r="Y168" i="1"/>
  <c r="AH119" i="1"/>
  <c r="AL119" i="1"/>
  <c r="Y119" i="1"/>
  <c r="AK119" i="1"/>
  <c r="AF119" i="1"/>
  <c r="AE119" i="1"/>
  <c r="AG119" i="1"/>
  <c r="AA119" i="1"/>
  <c r="AB119" i="1"/>
  <c r="Z119" i="1"/>
  <c r="X119" i="1"/>
  <c r="AM119" i="1"/>
  <c r="AJ119" i="1"/>
  <c r="AI119" i="1"/>
  <c r="AD119" i="1"/>
  <c r="AC119" i="1"/>
  <c r="AL205" i="1"/>
  <c r="Z205" i="1"/>
  <c r="AH205" i="1"/>
  <c r="AD205" i="1"/>
  <c r="Y205" i="1"/>
  <c r="AE205" i="1"/>
  <c r="X205" i="1"/>
  <c r="AK205" i="1"/>
  <c r="AF205" i="1"/>
  <c r="AC205" i="1"/>
  <c r="AM205" i="1"/>
  <c r="AB205" i="1"/>
  <c r="AA205" i="1"/>
  <c r="AJ205" i="1"/>
  <c r="AI205" i="1"/>
  <c r="AG205" i="1"/>
  <c r="W147" i="1"/>
  <c r="AM46" i="1"/>
  <c r="AA46" i="1"/>
  <c r="AK46" i="1"/>
  <c r="X46" i="1"/>
  <c r="AJ46" i="1"/>
  <c r="AG46" i="1"/>
  <c r="AE46" i="1"/>
  <c r="AD46" i="1"/>
  <c r="AC46" i="1"/>
  <c r="AB46" i="1"/>
  <c r="Z46" i="1"/>
  <c r="Y46" i="1"/>
  <c r="AL46" i="1"/>
  <c r="AI46" i="1"/>
  <c r="AH46" i="1"/>
  <c r="AF46" i="1"/>
  <c r="AH176" i="1"/>
  <c r="AD176" i="1"/>
  <c r="AG176" i="1"/>
  <c r="AB176" i="1"/>
  <c r="AA176" i="1"/>
  <c r="AM176" i="1"/>
  <c r="Y176" i="1"/>
  <c r="AL176" i="1"/>
  <c r="AF176" i="1"/>
  <c r="AE176" i="1"/>
  <c r="AC176" i="1"/>
  <c r="Z176" i="1"/>
  <c r="AK176" i="1"/>
  <c r="AJ176" i="1"/>
  <c r="AI176" i="1"/>
  <c r="X176" i="1"/>
  <c r="W76" i="1"/>
  <c r="AE48" i="1"/>
  <c r="AF48" i="1"/>
  <c r="AD48" i="1"/>
  <c r="AC48" i="1"/>
  <c r="AA48" i="1"/>
  <c r="AJ48" i="1"/>
  <c r="AI48" i="1"/>
  <c r="AH48" i="1"/>
  <c r="AG48" i="1"/>
  <c r="AB48" i="1"/>
  <c r="Z48" i="1"/>
  <c r="Y48" i="1"/>
  <c r="X48" i="1"/>
  <c r="AM48" i="1"/>
  <c r="AL48" i="1"/>
  <c r="AK48" i="1"/>
  <c r="AH113" i="1"/>
  <c r="AC113" i="1"/>
  <c r="AG113" i="1"/>
  <c r="AB113" i="1"/>
  <c r="AA113" i="1"/>
  <c r="AI113" i="1"/>
  <c r="Z113" i="1"/>
  <c r="AF113" i="1"/>
  <c r="AE113" i="1"/>
  <c r="AD113" i="1"/>
  <c r="Y113" i="1"/>
  <c r="X113" i="1"/>
  <c r="AM113" i="1"/>
  <c r="AL113" i="1"/>
  <c r="AK113" i="1"/>
  <c r="AJ113" i="1"/>
  <c r="AH101" i="1"/>
  <c r="AG101" i="1"/>
  <c r="Z101" i="1"/>
  <c r="AC101" i="1"/>
  <c r="AB101" i="1"/>
  <c r="AA101" i="1"/>
  <c r="Y101" i="1"/>
  <c r="AM101" i="1"/>
  <c r="X101" i="1"/>
  <c r="AL101" i="1"/>
  <c r="AK101" i="1"/>
  <c r="AD101" i="1"/>
  <c r="AJ101" i="1"/>
  <c r="AI101" i="1"/>
  <c r="AF101" i="1"/>
  <c r="AE101" i="1"/>
  <c r="W58" i="1"/>
  <c r="AI56" i="1"/>
  <c r="AH56" i="1"/>
  <c r="AG56" i="1"/>
  <c r="AF56" i="1"/>
  <c r="AD56" i="1"/>
  <c r="AC56" i="1"/>
  <c r="AB56" i="1"/>
  <c r="AA56" i="1"/>
  <c r="Z56" i="1"/>
  <c r="Y56" i="1"/>
  <c r="X56" i="1"/>
  <c r="AM56" i="1"/>
  <c r="AL56" i="1"/>
  <c r="AK56" i="1"/>
  <c r="AJ56" i="1"/>
  <c r="AE56" i="1"/>
  <c r="AL199" i="1"/>
  <c r="Z199" i="1"/>
  <c r="AH199" i="1"/>
  <c r="Y199" i="1"/>
  <c r="AI199" i="1"/>
  <c r="AG199" i="1"/>
  <c r="AD199" i="1"/>
  <c r="X199" i="1"/>
  <c r="AA199" i="1"/>
  <c r="AM199" i="1"/>
  <c r="AE199" i="1"/>
  <c r="AC199" i="1"/>
  <c r="AK199" i="1"/>
  <c r="AJ199" i="1"/>
  <c r="AF199" i="1"/>
  <c r="AB199" i="1"/>
  <c r="W73" i="1"/>
  <c r="AL149" i="1"/>
  <c r="Z149" i="1"/>
  <c r="AH149" i="1"/>
  <c r="AA149" i="1"/>
  <c r="AM149" i="1"/>
  <c r="AG149" i="1"/>
  <c r="AI149" i="1"/>
  <c r="AB149" i="1"/>
  <c r="AE149" i="1"/>
  <c r="AD149" i="1"/>
  <c r="X149" i="1"/>
  <c r="AC149" i="1"/>
  <c r="Y149" i="1"/>
  <c r="AK149" i="1"/>
  <c r="AJ149" i="1"/>
  <c r="AF149" i="1"/>
  <c r="AL143" i="1"/>
  <c r="AH143" i="1"/>
  <c r="AJ143" i="1"/>
  <c r="Z143" i="1"/>
  <c r="AI143" i="1"/>
  <c r="AK143" i="1"/>
  <c r="AC143" i="1"/>
  <c r="X143" i="1"/>
  <c r="AM143" i="1"/>
  <c r="AG143" i="1"/>
  <c r="AD143" i="1"/>
  <c r="AF143" i="1"/>
  <c r="AE143" i="1"/>
  <c r="AB143" i="1"/>
  <c r="AA143" i="1"/>
  <c r="Y143" i="1"/>
  <c r="AL136" i="1"/>
  <c r="Z136" i="1"/>
  <c r="AD136" i="1"/>
  <c r="AK136" i="1"/>
  <c r="AF136" i="1"/>
  <c r="Y136" i="1"/>
  <c r="AI136" i="1"/>
  <c r="AC136" i="1"/>
  <c r="AB136" i="1"/>
  <c r="AJ136" i="1"/>
  <c r="AA136" i="1"/>
  <c r="AH136" i="1"/>
  <c r="AG136" i="1"/>
  <c r="AE136" i="1"/>
  <c r="X136" i="1"/>
  <c r="AM136" i="1"/>
  <c r="AH150" i="1"/>
  <c r="AD150" i="1"/>
  <c r="AM150" i="1"/>
  <c r="Y150" i="1"/>
  <c r="AL150" i="1"/>
  <c r="AG150" i="1"/>
  <c r="AK150" i="1"/>
  <c r="AC150" i="1"/>
  <c r="X150" i="1"/>
  <c r="AJ150" i="1"/>
  <c r="AB150" i="1"/>
  <c r="AI150" i="1"/>
  <c r="AF150" i="1"/>
  <c r="AE150" i="1"/>
  <c r="AA150" i="1"/>
  <c r="Z150" i="1"/>
  <c r="AD111" i="1"/>
  <c r="AI111" i="1"/>
  <c r="AK111" i="1"/>
  <c r="AF111" i="1"/>
  <c r="AE111" i="1"/>
  <c r="X111" i="1"/>
  <c r="AM111" i="1"/>
  <c r="AL111" i="1"/>
  <c r="AJ111" i="1"/>
  <c r="AH111" i="1"/>
  <c r="AG111" i="1"/>
  <c r="AB111" i="1"/>
  <c r="AA111" i="1"/>
  <c r="Z111" i="1"/>
  <c r="Y111" i="1"/>
  <c r="AC111" i="1"/>
  <c r="AD132" i="1"/>
  <c r="AB132" i="1"/>
  <c r="AE132" i="1"/>
  <c r="Z132" i="1"/>
  <c r="AC132" i="1"/>
  <c r="AM132" i="1"/>
  <c r="AL132" i="1"/>
  <c r="AF132" i="1"/>
  <c r="AK132" i="1"/>
  <c r="AJ132" i="1"/>
  <c r="AI132" i="1"/>
  <c r="AH132" i="1"/>
  <c r="AG132" i="1"/>
  <c r="AA132" i="1"/>
  <c r="Y132" i="1"/>
  <c r="X132" i="1"/>
  <c r="AL175" i="1"/>
  <c r="Z175" i="1"/>
  <c r="AH175" i="1"/>
  <c r="AI175" i="1"/>
  <c r="AD175" i="1"/>
  <c r="AA175" i="1"/>
  <c r="AM175" i="1"/>
  <c r="AG175" i="1"/>
  <c r="AE175" i="1"/>
  <c r="X175" i="1"/>
  <c r="Y175" i="1"/>
  <c r="AJ175" i="1"/>
  <c r="AC175" i="1"/>
  <c r="AK175" i="1"/>
  <c r="AF175" i="1"/>
  <c r="AB175" i="1"/>
  <c r="W172" i="1"/>
  <c r="W108" i="1"/>
  <c r="AJ16" i="1"/>
  <c r="X16" i="1"/>
  <c r="AI16" i="1"/>
  <c r="AH16" i="1"/>
  <c r="AG16" i="1"/>
  <c r="AE16" i="1"/>
  <c r="AD16" i="1"/>
  <c r="AC16" i="1"/>
  <c r="AM16" i="1"/>
  <c r="AL16" i="1"/>
  <c r="AK16" i="1"/>
  <c r="AF16" i="1"/>
  <c r="AB16" i="1"/>
  <c r="AA16" i="1"/>
  <c r="Z16" i="1"/>
  <c r="Y16" i="1"/>
  <c r="AD177" i="1"/>
  <c r="AL177" i="1"/>
  <c r="Z177" i="1"/>
  <c r="AF177" i="1"/>
  <c r="AA177" i="1"/>
  <c r="AC177" i="1"/>
  <c r="AE177" i="1"/>
  <c r="X177" i="1"/>
  <c r="AM177" i="1"/>
  <c r="AK177" i="1"/>
  <c r="Y177" i="1"/>
  <c r="AJ177" i="1"/>
  <c r="AH177" i="1"/>
  <c r="AG177" i="1"/>
  <c r="AI177" i="1"/>
  <c r="AB177" i="1"/>
  <c r="W211" i="1"/>
  <c r="AM52" i="1"/>
  <c r="AA52" i="1"/>
  <c r="AG52" i="1"/>
  <c r="AF52" i="1"/>
  <c r="AE52" i="1"/>
  <c r="AC52" i="1"/>
  <c r="AD52" i="1"/>
  <c r="AB52" i="1"/>
  <c r="Z52" i="1"/>
  <c r="Y52" i="1"/>
  <c r="X52" i="1"/>
  <c r="AL52" i="1"/>
  <c r="AK52" i="1"/>
  <c r="AJ52" i="1"/>
  <c r="AI52" i="1"/>
  <c r="AH52" i="1"/>
  <c r="AF29" i="1"/>
  <c r="AE29" i="1"/>
  <c r="AD29" i="1"/>
  <c r="AC29" i="1"/>
  <c r="AB29" i="1"/>
  <c r="AM29" i="1"/>
  <c r="AA29" i="1"/>
  <c r="AL29" i="1"/>
  <c r="Z29" i="1"/>
  <c r="AK29" i="1"/>
  <c r="Y29" i="1"/>
  <c r="AJ29" i="1"/>
  <c r="AI29" i="1"/>
  <c r="AH29" i="1"/>
  <c r="AG29" i="1"/>
  <c r="X29" i="1"/>
  <c r="AM49" i="1"/>
  <c r="AA49" i="1"/>
  <c r="AC49" i="1"/>
  <c r="AB49" i="1"/>
  <c r="Z49" i="1"/>
  <c r="AK49" i="1"/>
  <c r="X49" i="1"/>
  <c r="AL49" i="1"/>
  <c r="AJ49" i="1"/>
  <c r="AI49" i="1"/>
  <c r="AH49" i="1"/>
  <c r="AG49" i="1"/>
  <c r="AF49" i="1"/>
  <c r="AE49" i="1"/>
  <c r="AD49" i="1"/>
  <c r="Y49" i="1"/>
  <c r="W127" i="1"/>
  <c r="AL100" i="1"/>
  <c r="Z100" i="1"/>
  <c r="AJ100" i="1"/>
  <c r="AB100" i="1"/>
  <c r="AD100" i="1"/>
  <c r="AC100" i="1"/>
  <c r="AA100" i="1"/>
  <c r="Y100" i="1"/>
  <c r="X100" i="1"/>
  <c r="AM100" i="1"/>
  <c r="AK100" i="1"/>
  <c r="AI100" i="1"/>
  <c r="AH100" i="1"/>
  <c r="AG100" i="1"/>
  <c r="AF100" i="1"/>
  <c r="AE100" i="1"/>
  <c r="BV12" i="2"/>
  <c r="BU12" i="2"/>
  <c r="BW12" i="2" s="1"/>
  <c r="CA12" i="2" s="1"/>
  <c r="BU7" i="2"/>
  <c r="BU4" i="2"/>
  <c r="BU9" i="2"/>
  <c r="BV9" i="2"/>
  <c r="AZ216" i="2"/>
  <c r="O314" i="6" l="1" a="1"/>
  <c r="O314" i="6" s="1"/>
  <c r="K314" i="6" a="1"/>
  <c r="K314" i="6" s="1"/>
  <c r="G314" i="6" a="1"/>
  <c r="G314" i="6" s="1"/>
  <c r="W314" i="6" a="1"/>
  <c r="W314" i="6" s="1"/>
  <c r="E314" i="6" a="1"/>
  <c r="E314" i="6" s="1"/>
  <c r="H314" i="6" a="1"/>
  <c r="H314" i="6" s="1"/>
  <c r="R314" i="6" a="1"/>
  <c r="R314" i="6" s="1"/>
  <c r="U314" i="6" a="1"/>
  <c r="U314" i="6" s="1"/>
  <c r="T314" i="6" a="1"/>
  <c r="T314" i="6" s="1"/>
  <c r="N314" i="6" a="1"/>
  <c r="N314" i="6" s="1"/>
  <c r="I314" i="6" a="1"/>
  <c r="I314" i="6" s="1"/>
  <c r="S314" i="6" a="1"/>
  <c r="S314" i="6" s="1"/>
  <c r="D314" i="6" a="1"/>
  <c r="D314" i="6" s="1"/>
  <c r="L314" i="6" a="1"/>
  <c r="L314" i="6" s="1"/>
  <c r="F314" i="6" a="1"/>
  <c r="F314" i="6" s="1"/>
  <c r="V314" i="6" a="1"/>
  <c r="V314" i="6" s="1"/>
  <c r="M314" i="6" a="1"/>
  <c r="M314" i="6" s="1"/>
  <c r="P314" i="6" a="1"/>
  <c r="P314" i="6" s="1"/>
  <c r="Q314" i="6" a="1"/>
  <c r="Q314" i="6" s="1"/>
  <c r="J314" i="6" a="1"/>
  <c r="J314" i="6" s="1"/>
  <c r="AE66" i="1"/>
  <c r="AF66" i="1"/>
  <c r="AD66" i="1"/>
  <c r="AC66" i="1"/>
  <c r="AA66" i="1"/>
  <c r="AM66" i="1"/>
  <c r="Z66" i="1"/>
  <c r="Y66" i="1"/>
  <c r="X66" i="1"/>
  <c r="AL66" i="1"/>
  <c r="AK66" i="1"/>
  <c r="AJ66" i="1"/>
  <c r="AI66" i="1"/>
  <c r="AH66" i="1"/>
  <c r="AG66" i="1"/>
  <c r="AB66" i="1"/>
  <c r="AD99" i="1"/>
  <c r="AM99" i="1"/>
  <c r="Z99" i="1"/>
  <c r="AC99" i="1"/>
  <c r="AE99" i="1"/>
  <c r="AB99" i="1"/>
  <c r="AA99" i="1"/>
  <c r="Y99" i="1"/>
  <c r="X99" i="1"/>
  <c r="AL99" i="1"/>
  <c r="AK99" i="1"/>
  <c r="AJ99" i="1"/>
  <c r="AI99" i="1"/>
  <c r="AH99" i="1"/>
  <c r="AG99" i="1"/>
  <c r="AF99" i="1"/>
  <c r="AL211" i="1"/>
  <c r="Z211" i="1"/>
  <c r="AH211" i="1"/>
  <c r="AI211" i="1"/>
  <c r="AD211" i="1"/>
  <c r="AM211" i="1"/>
  <c r="AF211" i="1"/>
  <c r="Y211" i="1"/>
  <c r="AK211" i="1"/>
  <c r="AA211" i="1"/>
  <c r="AG211" i="1"/>
  <c r="X211" i="1"/>
  <c r="AJ211" i="1"/>
  <c r="AE211" i="1"/>
  <c r="AC211" i="1"/>
  <c r="AB211" i="1"/>
  <c r="AL172" i="1"/>
  <c r="Z172" i="1"/>
  <c r="AH172" i="1"/>
  <c r="Y172" i="1"/>
  <c r="AI172" i="1"/>
  <c r="AG172" i="1"/>
  <c r="AB172" i="1"/>
  <c r="AD172" i="1"/>
  <c r="AK172" i="1"/>
  <c r="AC172" i="1"/>
  <c r="AA172" i="1"/>
  <c r="AM172" i="1"/>
  <c r="AF172" i="1"/>
  <c r="X172" i="1"/>
  <c r="AJ172" i="1"/>
  <c r="AE172" i="1"/>
  <c r="AI53" i="1"/>
  <c r="AD53" i="1"/>
  <c r="AC53" i="1"/>
  <c r="AB53" i="1"/>
  <c r="AM53" i="1"/>
  <c r="Z53" i="1"/>
  <c r="AH53" i="1"/>
  <c r="AG53" i="1"/>
  <c r="AF53" i="1"/>
  <c r="AE53" i="1"/>
  <c r="AA53" i="1"/>
  <c r="Y53" i="1"/>
  <c r="X53" i="1"/>
  <c r="AL53" i="1"/>
  <c r="AK53" i="1"/>
  <c r="AJ53" i="1"/>
  <c r="AD108" i="1"/>
  <c r="AA108" i="1"/>
  <c r="AM108" i="1"/>
  <c r="Z108" i="1"/>
  <c r="AK108" i="1"/>
  <c r="AI108" i="1"/>
  <c r="AH108" i="1"/>
  <c r="AG108" i="1"/>
  <c r="AF108" i="1"/>
  <c r="AE108" i="1"/>
  <c r="AC108" i="1"/>
  <c r="AB108" i="1"/>
  <c r="AL108" i="1"/>
  <c r="AJ108" i="1"/>
  <c r="Y108" i="1"/>
  <c r="X108" i="1"/>
  <c r="AH153" i="1"/>
  <c r="AD153" i="1"/>
  <c r="AI153" i="1"/>
  <c r="AL153" i="1"/>
  <c r="AF153" i="1"/>
  <c r="AA153" i="1"/>
  <c r="AM153" i="1"/>
  <c r="AJ153" i="1"/>
  <c r="AG153" i="1"/>
  <c r="X153" i="1"/>
  <c r="AK153" i="1"/>
  <c r="AE153" i="1"/>
  <c r="AC153" i="1"/>
  <c r="AB153" i="1"/>
  <c r="Z153" i="1"/>
  <c r="Y153" i="1"/>
  <c r="AB27" i="1"/>
  <c r="AM27" i="1"/>
  <c r="AA27" i="1"/>
  <c r="AL27" i="1"/>
  <c r="Z27" i="1"/>
  <c r="AK27" i="1"/>
  <c r="Y27" i="1"/>
  <c r="AJ27" i="1"/>
  <c r="X27" i="1"/>
  <c r="AI27" i="1"/>
  <c r="AH27" i="1"/>
  <c r="AG27" i="1"/>
  <c r="AF27" i="1"/>
  <c r="AE27" i="1"/>
  <c r="AD27" i="1"/>
  <c r="AC27" i="1"/>
  <c r="AE63" i="1"/>
  <c r="AA63" i="1"/>
  <c r="AM63" i="1"/>
  <c r="Z63" i="1"/>
  <c r="AL63" i="1"/>
  <c r="Y63" i="1"/>
  <c r="AJ63" i="1"/>
  <c r="AI63" i="1"/>
  <c r="AD63" i="1"/>
  <c r="AC63" i="1"/>
  <c r="AB63" i="1"/>
  <c r="X63" i="1"/>
  <c r="AK63" i="1"/>
  <c r="AH63" i="1"/>
  <c r="AG63" i="1"/>
  <c r="AF63" i="1"/>
  <c r="AC11" i="1"/>
  <c r="AM11" i="1"/>
  <c r="AL11" i="1"/>
  <c r="AB11" i="1"/>
  <c r="AA11" i="1"/>
  <c r="Z11" i="1"/>
  <c r="Y11" i="1"/>
  <c r="AK11" i="1"/>
  <c r="X11" i="1"/>
  <c r="AJ11" i="1"/>
  <c r="AI11" i="1"/>
  <c r="AH11" i="1"/>
  <c r="AG11" i="1"/>
  <c r="AE11" i="1"/>
  <c r="AF11" i="1"/>
  <c r="AD11" i="1"/>
  <c r="AH170" i="1"/>
  <c r="AD170" i="1"/>
  <c r="AB170" i="1"/>
  <c r="AL170" i="1"/>
  <c r="X170" i="1"/>
  <c r="AK170" i="1"/>
  <c r="AF170" i="1"/>
  <c r="AM170" i="1"/>
  <c r="AE170" i="1"/>
  <c r="AJ170" i="1"/>
  <c r="AA170" i="1"/>
  <c r="Z170" i="1"/>
  <c r="Y170" i="1"/>
  <c r="AC170" i="1"/>
  <c r="AI170" i="1"/>
  <c r="AG170" i="1"/>
  <c r="AM55" i="1"/>
  <c r="AA55" i="1"/>
  <c r="AK55" i="1"/>
  <c r="X55" i="1"/>
  <c r="AJ55" i="1"/>
  <c r="AI55" i="1"/>
  <c r="AG55" i="1"/>
  <c r="AF55" i="1"/>
  <c r="Y55" i="1"/>
  <c r="AL55" i="1"/>
  <c r="AH55" i="1"/>
  <c r="AE55" i="1"/>
  <c r="AD55" i="1"/>
  <c r="AC55" i="1"/>
  <c r="AB55" i="1"/>
  <c r="Z55" i="1"/>
  <c r="AD151" i="1"/>
  <c r="AL151" i="1"/>
  <c r="Z151" i="1"/>
  <c r="AK151" i="1"/>
  <c r="AM151" i="1"/>
  <c r="AG151" i="1"/>
  <c r="AF151" i="1"/>
  <c r="AC151" i="1"/>
  <c r="X151" i="1"/>
  <c r="Y151" i="1"/>
  <c r="AH151" i="1"/>
  <c r="AE151" i="1"/>
  <c r="AB151" i="1"/>
  <c r="AA151" i="1"/>
  <c r="AJ151" i="1"/>
  <c r="AI151" i="1"/>
  <c r="AM58" i="1"/>
  <c r="AA58" i="1"/>
  <c r="AC58" i="1"/>
  <c r="AB58" i="1"/>
  <c r="Z58" i="1"/>
  <c r="AK58" i="1"/>
  <c r="X58" i="1"/>
  <c r="AJ58" i="1"/>
  <c r="AL58" i="1"/>
  <c r="AI58" i="1"/>
  <c r="AH58" i="1"/>
  <c r="AG58" i="1"/>
  <c r="AF58" i="1"/>
  <c r="AE58" i="1"/>
  <c r="AD58" i="1"/>
  <c r="Y58" i="1"/>
  <c r="AL158" i="1"/>
  <c r="Z158" i="1"/>
  <c r="AH158" i="1"/>
  <c r="AA158" i="1"/>
  <c r="AJ158" i="1"/>
  <c r="X158" i="1"/>
  <c r="AI158" i="1"/>
  <c r="AB158" i="1"/>
  <c r="AM158" i="1"/>
  <c r="AG158" i="1"/>
  <c r="AC158" i="1"/>
  <c r="Y158" i="1"/>
  <c r="AK158" i="1"/>
  <c r="AF158" i="1"/>
  <c r="AE158" i="1"/>
  <c r="AD158" i="1"/>
  <c r="AB30" i="1"/>
  <c r="AM30" i="1"/>
  <c r="AA30" i="1"/>
  <c r="AL30" i="1"/>
  <c r="Z30" i="1"/>
  <c r="AK30" i="1"/>
  <c r="Y30" i="1"/>
  <c r="AJ30" i="1"/>
  <c r="X30" i="1"/>
  <c r="AI30" i="1"/>
  <c r="AH30" i="1"/>
  <c r="AG30" i="1"/>
  <c r="AF30" i="1"/>
  <c r="AD30" i="1"/>
  <c r="AE30" i="1"/>
  <c r="AC30" i="1"/>
  <c r="AD96" i="1"/>
  <c r="AI96" i="1"/>
  <c r="AH96" i="1"/>
  <c r="AE96" i="1"/>
  <c r="AC96" i="1"/>
  <c r="AB96" i="1"/>
  <c r="AA96" i="1"/>
  <c r="Z96" i="1"/>
  <c r="Y96" i="1"/>
  <c r="AM96" i="1"/>
  <c r="X96" i="1"/>
  <c r="AG96" i="1"/>
  <c r="AF96" i="1"/>
  <c r="AL96" i="1"/>
  <c r="AK96" i="1"/>
  <c r="AJ96" i="1"/>
  <c r="AH206" i="1"/>
  <c r="AD206" i="1"/>
  <c r="AB206" i="1"/>
  <c r="AL206" i="1"/>
  <c r="X206" i="1"/>
  <c r="AF206" i="1"/>
  <c r="Z206" i="1"/>
  <c r="AJ206" i="1"/>
  <c r="AI206" i="1"/>
  <c r="AM206" i="1"/>
  <c r="AC206" i="1"/>
  <c r="AA206" i="1"/>
  <c r="AG206" i="1"/>
  <c r="Y206" i="1"/>
  <c r="AK206" i="1"/>
  <c r="AE206" i="1"/>
  <c r="AF26" i="1"/>
  <c r="AE26" i="1"/>
  <c r="AD26" i="1"/>
  <c r="AC26" i="1"/>
  <c r="AB26" i="1"/>
  <c r="AM26" i="1"/>
  <c r="AA26" i="1"/>
  <c r="AL26" i="1"/>
  <c r="Z26" i="1"/>
  <c r="AK26" i="1"/>
  <c r="Y26" i="1"/>
  <c r="AJ26" i="1"/>
  <c r="AI26" i="1"/>
  <c r="AH26" i="1"/>
  <c r="AG26" i="1"/>
  <c r="X26" i="1"/>
  <c r="AB21" i="1"/>
  <c r="AM21" i="1"/>
  <c r="AA21" i="1"/>
  <c r="AL21" i="1"/>
  <c r="Z21" i="1"/>
  <c r="AK21" i="1"/>
  <c r="Y21" i="1"/>
  <c r="AJ21" i="1"/>
  <c r="X21" i="1"/>
  <c r="AI21" i="1"/>
  <c r="AH21" i="1"/>
  <c r="AG21" i="1"/>
  <c r="AF21" i="1"/>
  <c r="AD21" i="1"/>
  <c r="AE21" i="1"/>
  <c r="AC21" i="1"/>
  <c r="AD87" i="1"/>
  <c r="AI87" i="1"/>
  <c r="AJ87" i="1"/>
  <c r="AH87" i="1"/>
  <c r="AG87" i="1"/>
  <c r="AF87" i="1"/>
  <c r="AE87" i="1"/>
  <c r="AB87" i="1"/>
  <c r="AA87" i="1"/>
  <c r="AK87" i="1"/>
  <c r="AC87" i="1"/>
  <c r="Z87" i="1"/>
  <c r="Y87" i="1"/>
  <c r="X87" i="1"/>
  <c r="AM87" i="1"/>
  <c r="AL87" i="1"/>
  <c r="AE54" i="1"/>
  <c r="AA54" i="1"/>
  <c r="AM54" i="1"/>
  <c r="Z54" i="1"/>
  <c r="AL54" i="1"/>
  <c r="Y54" i="1"/>
  <c r="AJ54" i="1"/>
  <c r="AI54" i="1"/>
  <c r="AK54" i="1"/>
  <c r="AH54" i="1"/>
  <c r="AG54" i="1"/>
  <c r="AF54" i="1"/>
  <c r="AD54" i="1"/>
  <c r="AC54" i="1"/>
  <c r="AB54" i="1"/>
  <c r="X54" i="1"/>
  <c r="AM73" i="1"/>
  <c r="AA73" i="1"/>
  <c r="AL73" i="1"/>
  <c r="Y73" i="1"/>
  <c r="AK73" i="1"/>
  <c r="X73" i="1"/>
  <c r="AJ73" i="1"/>
  <c r="AI73" i="1"/>
  <c r="AG73" i="1"/>
  <c r="AF73" i="1"/>
  <c r="AH73" i="1"/>
  <c r="AE73" i="1"/>
  <c r="AD73" i="1"/>
  <c r="AC73" i="1"/>
  <c r="AB73" i="1"/>
  <c r="Z73" i="1"/>
  <c r="AH147" i="1"/>
  <c r="AD147" i="1"/>
  <c r="AC147" i="1"/>
  <c r="AM147" i="1"/>
  <c r="X147" i="1"/>
  <c r="AI147" i="1"/>
  <c r="AB147" i="1"/>
  <c r="Z147" i="1"/>
  <c r="AL147" i="1"/>
  <c r="AA147" i="1"/>
  <c r="Y147" i="1"/>
  <c r="AK147" i="1"/>
  <c r="AJ147" i="1"/>
  <c r="AG147" i="1"/>
  <c r="AF147" i="1"/>
  <c r="AE147" i="1"/>
  <c r="AH167" i="1"/>
  <c r="AD167" i="1"/>
  <c r="AG167" i="1"/>
  <c r="AB167" i="1"/>
  <c r="AI167" i="1"/>
  <c r="AA167" i="1"/>
  <c r="X167" i="1"/>
  <c r="AL167" i="1"/>
  <c r="AJ167" i="1"/>
  <c r="Y167" i="1"/>
  <c r="AM167" i="1"/>
  <c r="AE167" i="1"/>
  <c r="Z167" i="1"/>
  <c r="AK167" i="1"/>
  <c r="AF167" i="1"/>
  <c r="AC167" i="1"/>
  <c r="AH173" i="1"/>
  <c r="AD173" i="1"/>
  <c r="AL173" i="1"/>
  <c r="X173" i="1"/>
  <c r="AG173" i="1"/>
  <c r="Y173" i="1"/>
  <c r="AJ173" i="1"/>
  <c r="AE173" i="1"/>
  <c r="Z173" i="1"/>
  <c r="AM173" i="1"/>
  <c r="AC173" i="1"/>
  <c r="AB173" i="1"/>
  <c r="AI173" i="1"/>
  <c r="AF173" i="1"/>
  <c r="AA173" i="1"/>
  <c r="AK173" i="1"/>
  <c r="AF14" i="1"/>
  <c r="AE14" i="1"/>
  <c r="AD14" i="1"/>
  <c r="AC14" i="1"/>
  <c r="AM14" i="1"/>
  <c r="AA14" i="1"/>
  <c r="AL14" i="1"/>
  <c r="Z14" i="1"/>
  <c r="AK14" i="1"/>
  <c r="AJ14" i="1"/>
  <c r="AI14" i="1"/>
  <c r="AH14" i="1"/>
  <c r="AG14" i="1"/>
  <c r="AB14" i="1"/>
  <c r="X14" i="1"/>
  <c r="Y14" i="1"/>
  <c r="AD90" i="1"/>
  <c r="AM90" i="1"/>
  <c r="Z90" i="1"/>
  <c r="AE90" i="1"/>
  <c r="AH90" i="1"/>
  <c r="AG90" i="1"/>
  <c r="AF90" i="1"/>
  <c r="AC90" i="1"/>
  <c r="AB90" i="1"/>
  <c r="AA90" i="1"/>
  <c r="Y90" i="1"/>
  <c r="AL90" i="1"/>
  <c r="AK90" i="1"/>
  <c r="AJ90" i="1"/>
  <c r="AI90" i="1"/>
  <c r="X90" i="1"/>
  <c r="AM76" i="1"/>
  <c r="AA76" i="1"/>
  <c r="AD76" i="1"/>
  <c r="AC76" i="1"/>
  <c r="AB76" i="1"/>
  <c r="Z76" i="1"/>
  <c r="AK76" i="1"/>
  <c r="X76" i="1"/>
  <c r="AJ76" i="1"/>
  <c r="AL76" i="1"/>
  <c r="AI76" i="1"/>
  <c r="AH76" i="1"/>
  <c r="AG76" i="1"/>
  <c r="AF76" i="1"/>
  <c r="AE76" i="1"/>
  <c r="Y76" i="1"/>
  <c r="AL115" i="1"/>
  <c r="Z115" i="1"/>
  <c r="AJ115" i="1"/>
  <c r="AD115" i="1"/>
  <c r="Y115" i="1"/>
  <c r="AM115" i="1"/>
  <c r="X115" i="1"/>
  <c r="AG115" i="1"/>
  <c r="AK115" i="1"/>
  <c r="AI115" i="1"/>
  <c r="AH115" i="1"/>
  <c r="AA115" i="1"/>
  <c r="AF115" i="1"/>
  <c r="AE115" i="1"/>
  <c r="AC115" i="1"/>
  <c r="AB115" i="1"/>
  <c r="AJ19" i="1"/>
  <c r="X19" i="1"/>
  <c r="AI19" i="1"/>
  <c r="AH19" i="1"/>
  <c r="AG19" i="1"/>
  <c r="AE19" i="1"/>
  <c r="AD19" i="1"/>
  <c r="AC19" i="1"/>
  <c r="Y19" i="1"/>
  <c r="AM19" i="1"/>
  <c r="AL19" i="1"/>
  <c r="AK19" i="1"/>
  <c r="AF19" i="1"/>
  <c r="AA19" i="1"/>
  <c r="AB19" i="1"/>
  <c r="Z19" i="1"/>
  <c r="AD207" i="1"/>
  <c r="AL207" i="1"/>
  <c r="Z207" i="1"/>
  <c r="AA207" i="1"/>
  <c r="AJ207" i="1"/>
  <c r="AG207" i="1"/>
  <c r="AB207" i="1"/>
  <c r="Y207" i="1"/>
  <c r="AM207" i="1"/>
  <c r="AH207" i="1"/>
  <c r="X207" i="1"/>
  <c r="AC207" i="1"/>
  <c r="AE207" i="1"/>
  <c r="AK207" i="1"/>
  <c r="AI207" i="1"/>
  <c r="AF207" i="1"/>
  <c r="AL127" i="1"/>
  <c r="Z127" i="1"/>
  <c r="AE127" i="1"/>
  <c r="AI127" i="1"/>
  <c r="AD127" i="1"/>
  <c r="Y127" i="1"/>
  <c r="X127" i="1"/>
  <c r="AA127" i="1"/>
  <c r="AM127" i="1"/>
  <c r="AK127" i="1"/>
  <c r="AJ127" i="1"/>
  <c r="AH127" i="1"/>
  <c r="AG127" i="1"/>
  <c r="AF127" i="1"/>
  <c r="AC127" i="1"/>
  <c r="AB127" i="1"/>
  <c r="BW9" i="2"/>
  <c r="CA9" i="2" s="1"/>
  <c r="BV4" i="2"/>
  <c r="BV7" i="2"/>
  <c r="BW7" i="2" s="1"/>
  <c r="G313" i="6" l="1" a="1"/>
  <c r="G313" i="6" s="1"/>
  <c r="I313" i="6" a="1"/>
  <c r="I313" i="6" s="1"/>
  <c r="L313" i="6" a="1"/>
  <c r="L313" i="6" s="1"/>
  <c r="N313" i="6" a="1"/>
  <c r="N313" i="6" s="1"/>
  <c r="U313" i="6" a="1"/>
  <c r="U313" i="6" s="1"/>
  <c r="V313" i="6" a="1"/>
  <c r="V313" i="6" s="1"/>
  <c r="S313" i="6" a="1"/>
  <c r="S313" i="6" s="1"/>
  <c r="O313" i="6" a="1"/>
  <c r="O313" i="6" s="1"/>
  <c r="F313" i="6" a="1"/>
  <c r="F313" i="6" s="1"/>
  <c r="M313" i="6" a="1"/>
  <c r="M313" i="6" s="1"/>
  <c r="P313" i="6" a="1"/>
  <c r="P313" i="6" s="1"/>
  <c r="R313" i="6" a="1"/>
  <c r="R313" i="6" s="1"/>
  <c r="Q313" i="6" a="1"/>
  <c r="Q313" i="6" s="1"/>
  <c r="J313" i="6" a="1"/>
  <c r="J313" i="6" s="1"/>
  <c r="T313" i="6" a="1"/>
  <c r="T313" i="6" s="1"/>
  <c r="W313" i="6" a="1"/>
  <c r="W313" i="6" s="1"/>
  <c r="D313" i="6" a="1"/>
  <c r="D313" i="6" s="1"/>
  <c r="E313" i="6" a="1"/>
  <c r="E313" i="6" s="1"/>
  <c r="H313" i="6" a="1"/>
  <c r="H313" i="6" s="1"/>
  <c r="K313" i="6" a="1"/>
  <c r="K313" i="6" s="1"/>
  <c r="BW4" i="2"/>
  <c r="CA7" i="2"/>
  <c r="N312" i="6" l="1" a="1"/>
  <c r="N312" i="6" s="1"/>
  <c r="J312" i="6" a="1"/>
  <c r="J312" i="6" s="1"/>
  <c r="K312" i="6" a="1"/>
  <c r="K312" i="6" s="1"/>
  <c r="V312" i="6" a="1"/>
  <c r="V312" i="6" s="1"/>
  <c r="U312" i="6" a="1"/>
  <c r="U312" i="6" s="1"/>
  <c r="H312" i="6" a="1"/>
  <c r="H312" i="6" s="1"/>
  <c r="R312" i="6" a="1"/>
  <c r="R312" i="6" s="1"/>
  <c r="G312" i="6" a="1"/>
  <c r="G312" i="6" s="1"/>
  <c r="O312" i="6" a="1"/>
  <c r="O312" i="6" s="1"/>
  <c r="W312" i="6" a="1"/>
  <c r="W312" i="6" s="1"/>
  <c r="I312" i="6" a="1"/>
  <c r="I312" i="6" s="1"/>
  <c r="S312" i="6" a="1"/>
  <c r="S312" i="6" s="1"/>
  <c r="M312" i="6" a="1"/>
  <c r="M312" i="6" s="1"/>
  <c r="P312" i="6" a="1"/>
  <c r="P312" i="6" s="1"/>
  <c r="Q312" i="6" a="1"/>
  <c r="Q312" i="6" s="1"/>
  <c r="D312" i="6" a="1"/>
  <c r="D312" i="6" s="1"/>
  <c r="L312" i="6" a="1"/>
  <c r="L312" i="6" s="1"/>
  <c r="F312" i="6" a="1"/>
  <c r="F312" i="6" s="1"/>
  <c r="E312" i="6" a="1"/>
  <c r="E312" i="6" s="1"/>
  <c r="T312" i="6" a="1"/>
  <c r="T312" i="6" s="1"/>
  <c r="BX4" i="2"/>
  <c r="BY4" i="2" s="1"/>
  <c r="BZ4" i="2" s="1"/>
  <c r="CA4" i="2" s="1"/>
  <c r="E311" i="6" l="1" a="1"/>
  <c r="E311" i="6" s="1"/>
  <c r="P311" i="6" a="1"/>
  <c r="P311" i="6" s="1"/>
  <c r="G311" i="6" a="1"/>
  <c r="G311" i="6" s="1"/>
  <c r="L311" i="6" a="1"/>
  <c r="L311" i="6" s="1"/>
  <c r="N311" i="6" a="1"/>
  <c r="N311" i="6" s="1"/>
  <c r="H311" i="6" a="1"/>
  <c r="H311" i="6" s="1"/>
  <c r="Q311" i="6" a="1"/>
  <c r="Q311" i="6" s="1"/>
  <c r="U311" i="6" a="1"/>
  <c r="U311" i="6" s="1"/>
  <c r="V311" i="6" a="1"/>
  <c r="V311" i="6" s="1"/>
  <c r="J311" i="6" a="1"/>
  <c r="J311" i="6" s="1"/>
  <c r="S311" i="6" a="1"/>
  <c r="S311" i="6" s="1"/>
  <c r="O311" i="6" a="1"/>
  <c r="O311" i="6" s="1"/>
  <c r="F311" i="6" a="1"/>
  <c r="F311" i="6" s="1"/>
  <c r="M311" i="6" a="1"/>
  <c r="M311" i="6" s="1"/>
  <c r="I311" i="6" a="1"/>
  <c r="I311" i="6" s="1"/>
  <c r="K311" i="6" a="1"/>
  <c r="K311" i="6" s="1"/>
  <c r="T311" i="6" a="1"/>
  <c r="T311" i="6" s="1"/>
  <c r="W311" i="6" a="1"/>
  <c r="W311" i="6" s="1"/>
  <c r="R311" i="6" a="1"/>
  <c r="R311" i="6" s="1"/>
  <c r="D311" i="6" a="1"/>
  <c r="D311" i="6" s="1"/>
  <c r="O310" i="6" l="1" a="1"/>
  <c r="O310" i="6" s="1"/>
  <c r="J310" i="6" a="1"/>
  <c r="J310" i="6" s="1"/>
  <c r="V310" i="6" a="1"/>
  <c r="V310" i="6" s="1"/>
  <c r="G310" i="6" a="1"/>
  <c r="G310" i="6" s="1"/>
  <c r="W310" i="6" a="1"/>
  <c r="W310" i="6" s="1"/>
  <c r="K310" i="6" a="1"/>
  <c r="K310" i="6" s="1"/>
  <c r="D310" i="6" a="1"/>
  <c r="D310" i="6" s="1"/>
  <c r="T310" i="6" a="1"/>
  <c r="T310" i="6" s="1"/>
  <c r="L310" i="6" a="1"/>
  <c r="L310" i="6" s="1"/>
  <c r="N310" i="6" a="1"/>
  <c r="N310" i="6" s="1"/>
  <c r="E310" i="6" a="1"/>
  <c r="E310" i="6" s="1"/>
  <c r="H310" i="6" a="1"/>
  <c r="H310" i="6" s="1"/>
  <c r="R310" i="6" a="1"/>
  <c r="R310" i="6" s="1"/>
  <c r="U310" i="6" a="1"/>
  <c r="U310" i="6" s="1"/>
  <c r="F310" i="6" a="1"/>
  <c r="F310" i="6" s="1"/>
  <c r="I310" i="6" a="1"/>
  <c r="I310" i="6" s="1"/>
  <c r="S310" i="6" a="1"/>
  <c r="S310" i="6" s="1"/>
  <c r="M310" i="6" a="1"/>
  <c r="M310" i="6" s="1"/>
  <c r="P310" i="6" a="1"/>
  <c r="P310" i="6" s="1"/>
  <c r="Q310" i="6" a="1"/>
  <c r="Q310" i="6" s="1"/>
  <c r="W309" i="6" l="1" a="1"/>
  <c r="W309" i="6" s="1"/>
  <c r="J309" i="6" a="1"/>
  <c r="J309" i="6" s="1"/>
  <c r="K309" i="6" a="1"/>
  <c r="K309" i="6" s="1"/>
  <c r="D309" i="6" a="1"/>
  <c r="D309" i="6" s="1"/>
  <c r="E309" i="6" a="1"/>
  <c r="E309" i="6" s="1"/>
  <c r="G309" i="6" a="1"/>
  <c r="G309" i="6" s="1"/>
  <c r="L309" i="6" a="1"/>
  <c r="L309" i="6" s="1"/>
  <c r="N309" i="6" a="1"/>
  <c r="N309" i="6" s="1"/>
  <c r="H309" i="6" a="1"/>
  <c r="H309" i="6" s="1"/>
  <c r="U309" i="6" a="1"/>
  <c r="U309" i="6" s="1"/>
  <c r="S309" i="6" a="1"/>
  <c r="S309" i="6" s="1"/>
  <c r="V309" i="6" a="1"/>
  <c r="V309" i="6" s="1"/>
  <c r="O309" i="6" a="1"/>
  <c r="O309" i="6" s="1"/>
  <c r="P309" i="6" a="1"/>
  <c r="P309" i="6" s="1"/>
  <c r="R309" i="6" a="1"/>
  <c r="R309" i="6" s="1"/>
  <c r="F309" i="6" a="1"/>
  <c r="F309" i="6" s="1"/>
  <c r="M309" i="6" a="1"/>
  <c r="M309" i="6" s="1"/>
  <c r="Q309" i="6" a="1"/>
  <c r="Q309" i="6" s="1"/>
  <c r="T309" i="6" a="1"/>
  <c r="T309" i="6" s="1"/>
  <c r="I309" i="6" a="1"/>
  <c r="I309" i="6" s="1"/>
  <c r="F308" i="6" l="1" a="1"/>
  <c r="F308" i="6" s="1"/>
  <c r="E308" i="6" a="1"/>
  <c r="E308" i="6" s="1"/>
  <c r="P308" i="6" a="1"/>
  <c r="P308" i="6" s="1"/>
  <c r="Q308" i="6" a="1"/>
  <c r="Q308" i="6" s="1"/>
  <c r="J308" i="6" a="1"/>
  <c r="J308" i="6" s="1"/>
  <c r="V308" i="6" a="1"/>
  <c r="V308" i="6" s="1"/>
  <c r="M308" i="6" a="1"/>
  <c r="M308" i="6" s="1"/>
  <c r="U308" i="6" a="1"/>
  <c r="U308" i="6" s="1"/>
  <c r="K308" i="6" a="1"/>
  <c r="K308" i="6" s="1"/>
  <c r="G308" i="6" a="1"/>
  <c r="G308" i="6" s="1"/>
  <c r="O308" i="6" a="1"/>
  <c r="O308" i="6" s="1"/>
  <c r="W308" i="6" a="1"/>
  <c r="W308" i="6" s="1"/>
  <c r="H308" i="6" a="1"/>
  <c r="H308" i="6" s="1"/>
  <c r="R308" i="6" a="1"/>
  <c r="R308" i="6" s="1"/>
  <c r="I308" i="6" a="1"/>
  <c r="I308" i="6" s="1"/>
  <c r="S308" i="6" a="1"/>
  <c r="S308" i="6" s="1"/>
  <c r="L308" i="6" a="1"/>
  <c r="L308" i="6" s="1"/>
  <c r="N308" i="6" a="1"/>
  <c r="N308" i="6" s="1"/>
  <c r="D308" i="6" a="1"/>
  <c r="D308" i="6" s="1"/>
  <c r="T308" i="6" a="1"/>
  <c r="T308" i="6" s="1"/>
  <c r="W307" i="6" l="1" a="1"/>
  <c r="W307" i="6" s="1"/>
  <c r="D307" i="6" a="1"/>
  <c r="D307" i="6" s="1"/>
  <c r="E307" i="6" a="1"/>
  <c r="E307" i="6" s="1"/>
  <c r="R307" i="6" a="1"/>
  <c r="R307" i="6" s="1"/>
  <c r="G307" i="6" a="1"/>
  <c r="G307" i="6" s="1"/>
  <c r="H307" i="6" a="1"/>
  <c r="H307" i="6" s="1"/>
  <c r="L307" i="6" a="1"/>
  <c r="L307" i="6" s="1"/>
  <c r="N307" i="6" a="1"/>
  <c r="N307" i="6" s="1"/>
  <c r="P307" i="6" a="1"/>
  <c r="P307" i="6" s="1"/>
  <c r="J307" i="6" a="1"/>
  <c r="J307" i="6" s="1"/>
  <c r="U307" i="6" a="1"/>
  <c r="U307" i="6" s="1"/>
  <c r="S307" i="6" a="1"/>
  <c r="S307" i="6" s="1"/>
  <c r="V307" i="6" a="1"/>
  <c r="V307" i="6" s="1"/>
  <c r="O307" i="6" a="1"/>
  <c r="O307" i="6" s="1"/>
  <c r="I307" i="6" a="1"/>
  <c r="I307" i="6" s="1"/>
  <c r="T307" i="6" a="1"/>
  <c r="T307" i="6" s="1"/>
  <c r="F307" i="6" a="1"/>
  <c r="F307" i="6" s="1"/>
  <c r="M307" i="6" a="1"/>
  <c r="M307" i="6" s="1"/>
  <c r="Q307" i="6" a="1"/>
  <c r="Q307" i="6" s="1"/>
  <c r="K307" i="6" a="1"/>
  <c r="K307" i="6" s="1"/>
  <c r="V306" i="6" l="1" a="1"/>
  <c r="V306" i="6" s="1"/>
  <c r="P306" i="6" a="1"/>
  <c r="P306" i="6" s="1"/>
  <c r="Q306" i="6" a="1"/>
  <c r="Q306" i="6" s="1"/>
  <c r="O306" i="6" a="1"/>
  <c r="O306" i="6" s="1"/>
  <c r="D306" i="6" a="1"/>
  <c r="D306" i="6" s="1"/>
  <c r="E306" i="6" a="1"/>
  <c r="E306" i="6" s="1"/>
  <c r="G306" i="6" a="1"/>
  <c r="G306" i="6" s="1"/>
  <c r="W306" i="6" a="1"/>
  <c r="W306" i="6" s="1"/>
  <c r="J306" i="6" a="1"/>
  <c r="J306" i="6" s="1"/>
  <c r="T306" i="6" a="1"/>
  <c r="T306" i="6" s="1"/>
  <c r="K306" i="6" a="1"/>
  <c r="K306" i="6" s="1"/>
  <c r="N306" i="6" a="1"/>
  <c r="N306" i="6" s="1"/>
  <c r="L306" i="6" a="1"/>
  <c r="L306" i="6" s="1"/>
  <c r="F306" i="6" a="1"/>
  <c r="F306" i="6" s="1"/>
  <c r="H306" i="6" a="1"/>
  <c r="H306" i="6" s="1"/>
  <c r="R306" i="6" a="1"/>
  <c r="R306" i="6" s="1"/>
  <c r="U306" i="6" a="1"/>
  <c r="U306" i="6" s="1"/>
  <c r="M306" i="6" a="1"/>
  <c r="M306" i="6" s="1"/>
  <c r="I306" i="6" a="1"/>
  <c r="I306" i="6" s="1"/>
  <c r="S306" i="6" a="1"/>
  <c r="S306" i="6" s="1"/>
  <c r="F305" i="6" l="1" a="1"/>
  <c r="F305" i="6" s="1"/>
  <c r="M305" i="6" a="1"/>
  <c r="M305" i="6" s="1"/>
  <c r="H305" i="6" a="1"/>
  <c r="H305" i="6" s="1"/>
  <c r="J305" i="6" a="1"/>
  <c r="J305" i="6" s="1"/>
  <c r="I305" i="6" a="1"/>
  <c r="I305" i="6" s="1"/>
  <c r="K305" i="6" a="1"/>
  <c r="K305" i="6" s="1"/>
  <c r="T305" i="6" a="1"/>
  <c r="T305" i="6" s="1"/>
  <c r="W305" i="6" a="1"/>
  <c r="W305" i="6" s="1"/>
  <c r="D305" i="6" a="1"/>
  <c r="D305" i="6" s="1"/>
  <c r="S305" i="6" a="1"/>
  <c r="S305" i="6" s="1"/>
  <c r="L305" i="6" a="1"/>
  <c r="L305" i="6" s="1"/>
  <c r="E305" i="6" a="1"/>
  <c r="E305" i="6" s="1"/>
  <c r="G305" i="6" a="1"/>
  <c r="G305" i="6" s="1"/>
  <c r="N305" i="6" a="1"/>
  <c r="N305" i="6" s="1"/>
  <c r="U305" i="6" a="1"/>
  <c r="U305" i="6" s="1"/>
  <c r="V305" i="6" a="1"/>
  <c r="V305" i="6" s="1"/>
  <c r="P305" i="6" a="1"/>
  <c r="P305" i="6" s="1"/>
  <c r="R305" i="6" a="1"/>
  <c r="R305" i="6" s="1"/>
  <c r="O305" i="6" a="1"/>
  <c r="O305" i="6" s="1"/>
  <c r="Q305" i="6" a="1"/>
  <c r="Q305" i="6" s="1"/>
  <c r="M304" i="6" l="1" a="1"/>
  <c r="M304" i="6" s="1"/>
  <c r="J304" i="6" a="1"/>
  <c r="J304" i="6" s="1"/>
  <c r="K304" i="6" a="1"/>
  <c r="K304" i="6" s="1"/>
  <c r="S304" i="6" a="1"/>
  <c r="S304" i="6" s="1"/>
  <c r="E304" i="6" a="1"/>
  <c r="E304" i="6" s="1"/>
  <c r="D304" i="6" a="1"/>
  <c r="D304" i="6" s="1"/>
  <c r="F304" i="6" a="1"/>
  <c r="F304" i="6" s="1"/>
  <c r="H304" i="6" a="1"/>
  <c r="H304" i="6" s="1"/>
  <c r="P304" i="6" a="1"/>
  <c r="P304" i="6" s="1"/>
  <c r="T304" i="6" a="1"/>
  <c r="T304" i="6" s="1"/>
  <c r="Q304" i="6" a="1"/>
  <c r="Q304" i="6" s="1"/>
  <c r="V304" i="6" a="1"/>
  <c r="V304" i="6" s="1"/>
  <c r="U304" i="6" a="1"/>
  <c r="U304" i="6" s="1"/>
  <c r="N304" i="6" a="1"/>
  <c r="N304" i="6" s="1"/>
  <c r="L304" i="6" a="1"/>
  <c r="L304" i="6" s="1"/>
  <c r="G304" i="6" a="1"/>
  <c r="G304" i="6" s="1"/>
  <c r="O304" i="6" a="1"/>
  <c r="O304" i="6" s="1"/>
  <c r="W304" i="6" a="1"/>
  <c r="W304" i="6" s="1"/>
  <c r="I304" i="6" a="1"/>
  <c r="I304" i="6" s="1"/>
  <c r="R304" i="6" a="1"/>
  <c r="R304" i="6" s="1"/>
  <c r="O303" i="6" l="1" a="1"/>
  <c r="O303" i="6" s="1"/>
  <c r="M303" i="6" a="1"/>
  <c r="M303" i="6" s="1"/>
  <c r="I303" i="6" a="1"/>
  <c r="I303" i="6" s="1"/>
  <c r="L303" i="6" a="1"/>
  <c r="L303" i="6" s="1"/>
  <c r="F303" i="6" a="1"/>
  <c r="F303" i="6" s="1"/>
  <c r="Q303" i="6" a="1"/>
  <c r="Q303" i="6" s="1"/>
  <c r="T303" i="6" a="1"/>
  <c r="T303" i="6" s="1"/>
  <c r="E303" i="6" a="1"/>
  <c r="E303" i="6" s="1"/>
  <c r="R303" i="6" a="1"/>
  <c r="R303" i="6" s="1"/>
  <c r="J303" i="6" a="1"/>
  <c r="J303" i="6" s="1"/>
  <c r="W303" i="6" a="1"/>
  <c r="W303" i="6" s="1"/>
  <c r="P303" i="6" a="1"/>
  <c r="P303" i="6" s="1"/>
  <c r="K303" i="6" a="1"/>
  <c r="K303" i="6" s="1"/>
  <c r="S303" i="6" a="1"/>
  <c r="S303" i="6" s="1"/>
  <c r="D303" i="6" a="1"/>
  <c r="D303" i="6" s="1"/>
  <c r="V303" i="6" a="1"/>
  <c r="V303" i="6" s="1"/>
  <c r="G303" i="6" a="1"/>
  <c r="G303" i="6" s="1"/>
  <c r="U303" i="6" a="1"/>
  <c r="U303" i="6" s="1"/>
  <c r="N303" i="6" a="1"/>
  <c r="N303" i="6" s="1"/>
  <c r="H303" i="6" a="1"/>
  <c r="H303" i="6" s="1"/>
  <c r="V302" i="6" l="1" a="1"/>
  <c r="V302" i="6" s="1"/>
  <c r="E302" i="6" a="1"/>
  <c r="E302" i="6" s="1"/>
  <c r="I302" i="6" a="1"/>
  <c r="I302" i="6" s="1"/>
  <c r="K302" i="6" a="1"/>
  <c r="K302" i="6" s="1"/>
  <c r="L302" i="6" a="1"/>
  <c r="L302" i="6" s="1"/>
  <c r="Q302" i="6" a="1"/>
  <c r="Q302" i="6" s="1"/>
  <c r="O302" i="6" a="1"/>
  <c r="O302" i="6" s="1"/>
  <c r="S302" i="6" a="1"/>
  <c r="S302" i="6" s="1"/>
  <c r="W302" i="6" a="1"/>
  <c r="W302" i="6" s="1"/>
  <c r="H302" i="6" a="1"/>
  <c r="H302" i="6" s="1"/>
  <c r="J302" i="6" a="1"/>
  <c r="J302" i="6" s="1"/>
  <c r="U302" i="6" a="1"/>
  <c r="U302" i="6" s="1"/>
  <c r="T302" i="6" a="1"/>
  <c r="T302" i="6" s="1"/>
  <c r="N302" i="6" a="1"/>
  <c r="N302" i="6" s="1"/>
  <c r="D302" i="6" a="1"/>
  <c r="D302" i="6" s="1"/>
  <c r="F302" i="6" a="1"/>
  <c r="F302" i="6" s="1"/>
  <c r="G302" i="6" a="1"/>
  <c r="G302" i="6" s="1"/>
  <c r="M302" i="6" a="1"/>
  <c r="M302" i="6" s="1"/>
  <c r="P302" i="6" a="1"/>
  <c r="P302" i="6" s="1"/>
  <c r="R302" i="6" a="1"/>
  <c r="R302" i="6" s="1"/>
  <c r="G301" i="6" l="1" a="1"/>
  <c r="G301" i="6" s="1"/>
  <c r="P301" i="6" a="1"/>
  <c r="P301" i="6" s="1"/>
  <c r="R301" i="6" a="1"/>
  <c r="R301" i="6" s="1"/>
  <c r="M301" i="6" a="1"/>
  <c r="M301" i="6" s="1"/>
  <c r="F301" i="6" a="1"/>
  <c r="F301" i="6" s="1"/>
  <c r="I301" i="6" a="1"/>
  <c r="I301" i="6" s="1"/>
  <c r="K301" i="6" a="1"/>
  <c r="K301" i="6" s="1"/>
  <c r="L301" i="6" a="1"/>
  <c r="L301" i="6" s="1"/>
  <c r="Q301" i="6" a="1"/>
  <c r="Q301" i="6" s="1"/>
  <c r="S301" i="6" a="1"/>
  <c r="S301" i="6" s="1"/>
  <c r="E301" i="6" a="1"/>
  <c r="E301" i="6" s="1"/>
  <c r="O301" i="6" a="1"/>
  <c r="O301" i="6" s="1"/>
  <c r="V301" i="6" a="1"/>
  <c r="V301" i="6" s="1"/>
  <c r="W301" i="6" a="1"/>
  <c r="W301" i="6" s="1"/>
  <c r="H301" i="6" a="1"/>
  <c r="H301" i="6" s="1"/>
  <c r="N301" i="6" a="1"/>
  <c r="N301" i="6" s="1"/>
  <c r="J301" i="6" a="1"/>
  <c r="J301" i="6" s="1"/>
  <c r="T301" i="6" a="1"/>
  <c r="T301" i="6" s="1"/>
  <c r="U301" i="6" a="1"/>
  <c r="U301" i="6" s="1"/>
  <c r="D301" i="6" a="1"/>
  <c r="D301" i="6" s="1"/>
  <c r="E300" i="6" l="1" a="1"/>
  <c r="E300" i="6" s="1"/>
  <c r="R300" i="6" a="1"/>
  <c r="R300" i="6" s="1"/>
  <c r="D300" i="6" a="1"/>
  <c r="D300" i="6" s="1"/>
  <c r="G300" i="6" a="1"/>
  <c r="G300" i="6" s="1"/>
  <c r="M300" i="6" a="1"/>
  <c r="M300" i="6" s="1"/>
  <c r="P300" i="6" a="1"/>
  <c r="P300" i="6" s="1"/>
  <c r="U300" i="6" a="1"/>
  <c r="U300" i="6" s="1"/>
  <c r="V300" i="6" a="1"/>
  <c r="V300" i="6" s="1"/>
  <c r="I300" i="6" a="1"/>
  <c r="I300" i="6" s="1"/>
  <c r="F300" i="6" a="1"/>
  <c r="F300" i="6" s="1"/>
  <c r="N300" i="6" a="1"/>
  <c r="N300" i="6" s="1"/>
  <c r="Q300" i="6" a="1"/>
  <c r="Q300" i="6" s="1"/>
  <c r="K300" i="6" a="1"/>
  <c r="K300" i="6" s="1"/>
  <c r="L300" i="6" a="1"/>
  <c r="L300" i="6" s="1"/>
  <c r="O300" i="6" a="1"/>
  <c r="O300" i="6" s="1"/>
  <c r="S300" i="6" a="1"/>
  <c r="S300" i="6" s="1"/>
  <c r="W300" i="6" a="1"/>
  <c r="W300" i="6" s="1"/>
  <c r="H300" i="6" a="1"/>
  <c r="H300" i="6" s="1"/>
  <c r="J300" i="6" a="1"/>
  <c r="J300" i="6" s="1"/>
  <c r="T300" i="6" a="1"/>
  <c r="T300" i="6" s="1"/>
  <c r="U299" i="6" l="1" a="1"/>
  <c r="U299" i="6" s="1"/>
  <c r="T299" i="6" a="1"/>
  <c r="T299" i="6" s="1"/>
  <c r="Q299" i="6" a="1"/>
  <c r="Q299" i="6" s="1"/>
  <c r="R299" i="6" a="1"/>
  <c r="R299" i="6" s="1"/>
  <c r="D299" i="6" a="1"/>
  <c r="D299" i="6" s="1"/>
  <c r="G299" i="6" a="1"/>
  <c r="G299" i="6" s="1"/>
  <c r="M299" i="6" a="1"/>
  <c r="M299" i="6" s="1"/>
  <c r="P299" i="6" a="1"/>
  <c r="P299" i="6" s="1"/>
  <c r="F299" i="6" a="1"/>
  <c r="F299" i="6" s="1"/>
  <c r="L299" i="6" a="1"/>
  <c r="L299" i="6" s="1"/>
  <c r="K299" i="6" a="1"/>
  <c r="K299" i="6" s="1"/>
  <c r="E299" i="6" a="1"/>
  <c r="E299" i="6" s="1"/>
  <c r="V299" i="6" a="1"/>
  <c r="V299" i="6" s="1"/>
  <c r="O299" i="6" a="1"/>
  <c r="O299" i="6" s="1"/>
  <c r="I299" i="6" a="1"/>
  <c r="I299" i="6" s="1"/>
  <c r="S299" i="6" a="1"/>
  <c r="S299" i="6" s="1"/>
  <c r="N299" i="6" a="1"/>
  <c r="N299" i="6" s="1"/>
  <c r="W299" i="6" a="1"/>
  <c r="W299" i="6" s="1"/>
  <c r="H299" i="6" a="1"/>
  <c r="H299" i="6" s="1"/>
  <c r="J299" i="6" a="1"/>
  <c r="J299" i="6" s="1"/>
  <c r="W298" i="6" l="1" a="1"/>
  <c r="W298" i="6" s="1"/>
  <c r="D298" i="6" a="1"/>
  <c r="D298" i="6" s="1"/>
  <c r="L298" i="6" a="1"/>
  <c r="L298" i="6" s="1"/>
  <c r="N298" i="6" a="1"/>
  <c r="N298" i="6" s="1"/>
  <c r="J298" i="6" a="1"/>
  <c r="J298" i="6" s="1"/>
  <c r="R298" i="6" a="1"/>
  <c r="R298" i="6" s="1"/>
  <c r="E298" i="6" a="1"/>
  <c r="E298" i="6" s="1"/>
  <c r="F298" i="6" a="1"/>
  <c r="F298" i="6" s="1"/>
  <c r="P298" i="6" a="1"/>
  <c r="P298" i="6" s="1"/>
  <c r="I298" i="6" a="1"/>
  <c r="I298" i="6" s="1"/>
  <c r="U298" i="6" a="1"/>
  <c r="U298" i="6" s="1"/>
  <c r="H298" i="6" a="1"/>
  <c r="H298" i="6" s="1"/>
  <c r="Q298" i="6" a="1"/>
  <c r="Q298" i="6" s="1"/>
  <c r="G298" i="6" a="1"/>
  <c r="G298" i="6" s="1"/>
  <c r="M298" i="6" a="1"/>
  <c r="M298" i="6" s="1"/>
  <c r="T298" i="6" a="1"/>
  <c r="T298" i="6" s="1"/>
  <c r="V298" i="6" a="1"/>
  <c r="V298" i="6" s="1"/>
  <c r="O298" i="6" a="1"/>
  <c r="O298" i="6" s="1"/>
  <c r="K298" i="6" a="1"/>
  <c r="K298" i="6" s="1"/>
  <c r="S298" i="6" a="1"/>
  <c r="S298" i="6" s="1"/>
  <c r="H297" i="6" l="1" a="1"/>
  <c r="H297" i="6" s="1"/>
  <c r="I297" i="6" a="1"/>
  <c r="I297" i="6" s="1"/>
  <c r="R297" i="6" a="1"/>
  <c r="R297" i="6" s="1"/>
  <c r="S297" i="6" a="1"/>
  <c r="S297" i="6" s="1"/>
  <c r="M297" i="6" a="1"/>
  <c r="M297" i="6" s="1"/>
  <c r="F297" i="6" a="1"/>
  <c r="F297" i="6" s="1"/>
  <c r="Q297" i="6" a="1"/>
  <c r="Q297" i="6" s="1"/>
  <c r="J297" i="6" a="1"/>
  <c r="J297" i="6" s="1"/>
  <c r="K297" i="6" a="1"/>
  <c r="K297" i="6" s="1"/>
  <c r="D297" i="6" a="1"/>
  <c r="D297" i="6" s="1"/>
  <c r="O297" i="6" a="1"/>
  <c r="O297" i="6" s="1"/>
  <c r="W297" i="6" a="1"/>
  <c r="W297" i="6" s="1"/>
  <c r="T297" i="6" a="1"/>
  <c r="T297" i="6" s="1"/>
  <c r="G297" i="6" a="1"/>
  <c r="G297" i="6" s="1"/>
  <c r="E297" i="6" a="1"/>
  <c r="E297" i="6" s="1"/>
  <c r="L297" i="6" a="1"/>
  <c r="L297" i="6" s="1"/>
  <c r="N297" i="6" a="1"/>
  <c r="N297" i="6" s="1"/>
  <c r="U297" i="6" a="1"/>
  <c r="U297" i="6" s="1"/>
  <c r="V297" i="6" a="1"/>
  <c r="V297" i="6" s="1"/>
  <c r="P297" i="6" a="1"/>
  <c r="P297" i="6" s="1"/>
  <c r="N296" i="6" l="1" a="1"/>
  <c r="N296" i="6" s="1"/>
  <c r="G296" i="6" a="1"/>
  <c r="G296" i="6" s="1"/>
  <c r="F296" i="6" a="1"/>
  <c r="F296" i="6" s="1"/>
  <c r="O296" i="6" a="1"/>
  <c r="O296" i="6" s="1"/>
  <c r="W296" i="6" a="1"/>
  <c r="W296" i="6" s="1"/>
  <c r="L296" i="6" a="1"/>
  <c r="L296" i="6" s="1"/>
  <c r="M296" i="6" a="1"/>
  <c r="M296" i="6" s="1"/>
  <c r="I296" i="6" a="1"/>
  <c r="I296" i="6" s="1"/>
  <c r="S296" i="6" a="1"/>
  <c r="S296" i="6" s="1"/>
  <c r="D296" i="6" a="1"/>
  <c r="D296" i="6" s="1"/>
  <c r="T296" i="6" a="1"/>
  <c r="T296" i="6" s="1"/>
  <c r="E296" i="6" a="1"/>
  <c r="E296" i="6" s="1"/>
  <c r="H296" i="6" a="1"/>
  <c r="H296" i="6" s="1"/>
  <c r="Q296" i="6" a="1"/>
  <c r="Q296" i="6" s="1"/>
  <c r="R296" i="6" a="1"/>
  <c r="R296" i="6" s="1"/>
  <c r="P296" i="6" a="1"/>
  <c r="P296" i="6" s="1"/>
  <c r="U296" i="6" a="1"/>
  <c r="U296" i="6" s="1"/>
  <c r="J296" i="6" a="1"/>
  <c r="J296" i="6" s="1"/>
  <c r="K296" i="6" a="1"/>
  <c r="K296" i="6" s="1"/>
  <c r="V296" i="6" a="1"/>
  <c r="V296" i="6" s="1"/>
  <c r="W295" i="6" l="1" a="1"/>
  <c r="W295" i="6" s="1"/>
  <c r="Q295" i="6" a="1"/>
  <c r="Q295" i="6" s="1"/>
  <c r="S295" i="6" a="1"/>
  <c r="S295" i="6" s="1"/>
  <c r="N295" i="6" a="1"/>
  <c r="N295" i="6" s="1"/>
  <c r="I295" i="6" a="1"/>
  <c r="I295" i="6" s="1"/>
  <c r="O295" i="6" a="1"/>
  <c r="O295" i="6" s="1"/>
  <c r="L295" i="6" a="1"/>
  <c r="L295" i="6" s="1"/>
  <c r="T295" i="6" a="1"/>
  <c r="T295" i="6" s="1"/>
  <c r="V295" i="6" a="1"/>
  <c r="V295" i="6" s="1"/>
  <c r="E295" i="6" a="1"/>
  <c r="E295" i="6" s="1"/>
  <c r="M295" i="6" a="1"/>
  <c r="M295" i="6" s="1"/>
  <c r="R295" i="6" a="1"/>
  <c r="R295" i="6" s="1"/>
  <c r="D295" i="6" a="1"/>
  <c r="D295" i="6" s="1"/>
  <c r="F295" i="6" a="1"/>
  <c r="F295" i="6" s="1"/>
  <c r="U295" i="6" a="1"/>
  <c r="U295" i="6" s="1"/>
  <c r="J295" i="6" a="1"/>
  <c r="J295" i="6" s="1"/>
  <c r="K295" i="6" a="1"/>
  <c r="K295" i="6" s="1"/>
  <c r="G295" i="6" a="1"/>
  <c r="G295" i="6" s="1"/>
  <c r="H295" i="6" a="1"/>
  <c r="H295" i="6" s="1"/>
  <c r="P295" i="6" a="1"/>
  <c r="P295" i="6" s="1"/>
  <c r="V294" i="6" l="1" a="1"/>
  <c r="V294" i="6" s="1"/>
  <c r="K294" i="6" a="1"/>
  <c r="K294" i="6" s="1"/>
  <c r="M294" i="6" a="1"/>
  <c r="M294" i="6" s="1"/>
  <c r="P294" i="6" a="1"/>
  <c r="P294" i="6" s="1"/>
  <c r="J294" i="6" a="1"/>
  <c r="J294" i="6" s="1"/>
  <c r="R294" i="6" a="1"/>
  <c r="R294" i="6" s="1"/>
  <c r="S294" i="6" a="1"/>
  <c r="S294" i="6" s="1"/>
  <c r="W294" i="6" a="1"/>
  <c r="W294" i="6" s="1"/>
  <c r="T294" i="6" a="1"/>
  <c r="T294" i="6" s="1"/>
  <c r="H294" i="6" a="1"/>
  <c r="H294" i="6" s="1"/>
  <c r="I294" i="6" a="1"/>
  <c r="I294" i="6" s="1"/>
  <c r="F294" i="6" a="1"/>
  <c r="F294" i="6" s="1"/>
  <c r="Q294" i="6" a="1"/>
  <c r="Q294" i="6" s="1"/>
  <c r="N294" i="6" a="1"/>
  <c r="N294" i="6" s="1"/>
  <c r="U294" i="6" a="1"/>
  <c r="U294" i="6" s="1"/>
  <c r="D294" i="6" a="1"/>
  <c r="D294" i="6" s="1"/>
  <c r="L294" i="6" a="1"/>
  <c r="L294" i="6" s="1"/>
  <c r="E294" i="6" a="1"/>
  <c r="E294" i="6" s="1"/>
  <c r="G294" i="6" a="1"/>
  <c r="G294" i="6" s="1"/>
  <c r="O294" i="6" a="1"/>
  <c r="O294" i="6" s="1"/>
  <c r="F293" i="6" l="1" a="1"/>
  <c r="F293" i="6" s="1"/>
  <c r="I293" i="6" a="1"/>
  <c r="I293" i="6" s="1"/>
  <c r="V293" i="6" a="1"/>
  <c r="V293" i="6" s="1"/>
  <c r="O293" i="6" a="1"/>
  <c r="O293" i="6" s="1"/>
  <c r="S293" i="6" a="1"/>
  <c r="S293" i="6" s="1"/>
  <c r="N293" i="6" a="1"/>
  <c r="N293" i="6" s="1"/>
  <c r="R293" i="6" a="1"/>
  <c r="R293" i="6" s="1"/>
  <c r="K293" i="6" a="1"/>
  <c r="K293" i="6" s="1"/>
  <c r="E293" i="6" a="1"/>
  <c r="E293" i="6" s="1"/>
  <c r="G293" i="6" a="1"/>
  <c r="G293" i="6" s="1"/>
  <c r="H293" i="6" a="1"/>
  <c r="H293" i="6" s="1"/>
  <c r="U293" i="6" a="1"/>
  <c r="U293" i="6" s="1"/>
  <c r="D293" i="6" a="1"/>
  <c r="D293" i="6" s="1"/>
  <c r="Q293" i="6" a="1"/>
  <c r="Q293" i="6" s="1"/>
  <c r="T293" i="6" a="1"/>
  <c r="T293" i="6" s="1"/>
  <c r="W293" i="6" a="1"/>
  <c r="W293" i="6" s="1"/>
  <c r="M293" i="6" a="1"/>
  <c r="M293" i="6" s="1"/>
  <c r="P293" i="6" a="1"/>
  <c r="P293" i="6" s="1"/>
  <c r="J293" i="6" a="1"/>
  <c r="J293" i="6" s="1"/>
  <c r="L293" i="6" a="1"/>
  <c r="L293" i="6" s="1"/>
  <c r="V292" i="6" l="1" a="1"/>
  <c r="V292" i="6" s="1"/>
  <c r="G292" i="6" a="1"/>
  <c r="G292" i="6" s="1"/>
  <c r="M292" i="6" a="1"/>
  <c r="M292" i="6" s="1"/>
  <c r="H292" i="6" a="1"/>
  <c r="H292" i="6" s="1"/>
  <c r="L292" i="6" a="1"/>
  <c r="L292" i="6" s="1"/>
  <c r="I292" i="6" a="1"/>
  <c r="I292" i="6" s="1"/>
  <c r="K292" i="6" a="1"/>
  <c r="K292" i="6" s="1"/>
  <c r="N292" i="6" a="1"/>
  <c r="N292" i="6" s="1"/>
  <c r="O292" i="6" a="1"/>
  <c r="O292" i="6" s="1"/>
  <c r="P292" i="6" a="1"/>
  <c r="P292" i="6" s="1"/>
  <c r="Q292" i="6" a="1"/>
  <c r="Q292" i="6" s="1"/>
  <c r="T292" i="6" a="1"/>
  <c r="T292" i="6" s="1"/>
  <c r="F292" i="6" a="1"/>
  <c r="F292" i="6" s="1"/>
  <c r="R292" i="6" a="1"/>
  <c r="R292" i="6" s="1"/>
  <c r="E292" i="6" a="1"/>
  <c r="E292" i="6" s="1"/>
  <c r="W292" i="6" a="1"/>
  <c r="W292" i="6" s="1"/>
  <c r="S292" i="6" a="1"/>
  <c r="S292" i="6" s="1"/>
  <c r="J292" i="6" a="1"/>
  <c r="J292" i="6" s="1"/>
  <c r="U292" i="6" a="1"/>
  <c r="U292" i="6" s="1"/>
  <c r="D292" i="6" a="1"/>
  <c r="D29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tc={88173AD8-69EA-46C2-BC32-0082A2EE0E38}</author>
    <author>tc={07E59536-4B21-4823-860A-87CE65A33CBD}</author>
  </authors>
  <commentList>
    <comment ref="D1" authorId="0" shapeId="0" xr:uid="{88173AD8-69EA-46C2-BC32-0082A2EE0E38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year of study reference period</t>
      </text>
    </comment>
    <comment ref="E1" authorId="1" shapeId="0" xr:uid="{07E59536-4B21-4823-860A-87CE65A33CBD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year of study reference period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Windows 7</author>
    <author>Chris Patterson</author>
    <author>Justine</author>
  </authors>
  <commentList>
    <comment ref="AS2" authorId="0" shapeId="0" xr:uid="{29E0D24E-DC2D-4138-864D-7CC6FC616770}">
      <text>
        <r>
          <rPr>
            <b/>
            <sz val="9"/>
            <color indexed="81"/>
            <rFont val="Tahoma"/>
            <family val="2"/>
          </rPr>
          <t>use 60% 15-19 popn for 15-17 yrs</t>
        </r>
      </text>
    </comment>
    <comment ref="D3" authorId="0" shapeId="0" xr:uid="{770C8C05-A54C-40A5-8A5D-726CEB7C9874}">
      <text>
        <r>
          <rPr>
            <b/>
            <sz val="9"/>
            <color indexed="81"/>
            <rFont val="Tahoma"/>
            <family val="2"/>
          </rPr>
          <t xml:space="preserve">Region chosen to represent most likely similar ratio between 0-14 and 15-19   (Aus, NZ -&gt; EUR)
</t>
        </r>
        <r>
          <rPr>
            <sz val="9"/>
            <color indexed="81"/>
            <rFont val="Tahoma"/>
            <family val="2"/>
          </rPr>
          <t xml:space="preserve">
    </t>
        </r>
      </text>
    </comment>
    <comment ref="Q3" authorId="0" shapeId="0" xr:uid="{37933734-88F5-42C1-9932-64600CC08419}">
      <text>
        <r>
          <rPr>
            <b/>
            <sz val="9"/>
            <color indexed="81"/>
            <rFont val="Tahoma"/>
            <family val="2"/>
          </rPr>
          <t>Mortality-WHO Global Health Obs</t>
        </r>
      </text>
    </comment>
    <comment ref="R3" authorId="0" shapeId="0" xr:uid="{D04E2CB4-0DEA-48DB-BC97-7B8E19E7AD33}">
      <text>
        <r>
          <rPr>
            <b/>
            <sz val="9"/>
            <color indexed="81"/>
            <rFont val="Tahoma"/>
            <family val="2"/>
          </rPr>
          <t>see SMR notes tab</t>
        </r>
      </text>
    </comment>
    <comment ref="AV3" authorId="0" shapeId="0" xr:uid="{072A3DC4-498E-4471-9527-C83E8E41CAA4}">
      <text>
        <r>
          <rPr>
            <b/>
            <sz val="9"/>
            <color indexed="81"/>
            <rFont val="Tahoma"/>
            <family val="2"/>
          </rPr>
          <t xml:space="preserve">Assume 15-17 popn is 60% of the 15-19 popn
</t>
        </r>
      </text>
    </comment>
    <comment ref="S6" authorId="1" shapeId="0" xr:uid="{71AFF87E-2729-4B0F-B38C-3A2F319F5F14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T6" authorId="1" shapeId="0" xr:uid="{39BE6A37-9153-4809-880E-AB4436A5B87D}">
      <text>
        <r>
          <rPr>
            <b/>
            <sz val="9"/>
            <color indexed="81"/>
            <rFont val="Tahoma"/>
            <family val="2"/>
          </rPr>
          <t xml:space="preserve">Sex -specific rates not available
</t>
        </r>
      </text>
    </comment>
    <comment ref="U6" authorId="1" shapeId="0" xr:uid="{82121EE9-485C-4953-9191-0DBA2D2E931A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W6" authorId="1" shapeId="0" xr:uid="{953B6BDD-8F21-4EBC-96EE-7A1AEFF0D46D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X6" authorId="1" shapeId="0" xr:uid="{7C60084D-8FE2-4548-AF2B-078691E4ECDB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Y6" authorId="1" shapeId="0" xr:uid="{CF08247C-7B8F-4502-A618-520C70EFBB74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AC9" authorId="0" shapeId="0" xr:uid="{764C5FEF-F547-4239-BB7E-AE76A2A7F5AF}">
      <text>
        <r>
          <rPr>
            <b/>
            <sz val="9"/>
            <color indexed="81"/>
            <rFont val="Tahoma"/>
            <family val="2"/>
          </rPr>
          <t>ages 0-19 yrs</t>
        </r>
      </text>
    </comment>
    <comment ref="AA11" authorId="2" shapeId="0" xr:uid="{9F59A428-A903-42DC-B4C9-45083F264576}">
      <text>
        <r>
          <rPr>
            <b/>
            <sz val="9"/>
            <color indexed="81"/>
            <rFont val="Tahoma"/>
            <family val="2"/>
          </rPr>
          <t xml:space="preserve">Rates give only for age &lt;18yr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2" shapeId="0" xr:uid="{7353B036-7035-4AD3-A90D-27EA2DE4338D}">
      <text>
        <r>
          <rPr>
            <b/>
            <sz val="9"/>
            <color indexed="81"/>
            <rFont val="Tahoma"/>
            <family val="2"/>
          </rPr>
          <t xml:space="preserve">Rates give only for age &lt;18yr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1" authorId="2" shapeId="0" xr:uid="{471A1983-3F24-42A2-9C3D-EE5766959EA7}">
      <text>
        <r>
          <rPr>
            <b/>
            <sz val="9"/>
            <color indexed="81"/>
            <rFont val="Tahoma"/>
            <family val="2"/>
          </rPr>
          <t xml:space="preserve">Rates give only for age &lt;18yr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2" shapeId="0" xr:uid="{1EEB095D-45CF-46FE-A6BA-16A77CA6ADD1}">
      <text>
        <r>
          <rPr>
            <b/>
            <sz val="9"/>
            <color indexed="81"/>
            <rFont val="Tahoma"/>
            <family val="2"/>
          </rPr>
          <t>NB - Intential use of European ratio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1" shapeId="0" xr:uid="{B10B9180-C9BE-4A2E-8654-AA8B3CA8CDAF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T18" authorId="1" shapeId="0" xr:uid="{E08BA3CE-38D8-4C73-B7FA-BB076A1D7F04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U18" authorId="1" shapeId="0" xr:uid="{4E75511D-9E84-41CB-ABDE-76BB4830159B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V18" authorId="1" shapeId="0" xr:uid="{82FB079E-2E99-44FD-90F7-CE6600DAA35C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W18" authorId="1" shapeId="0" xr:uid="{73681EBC-B9D2-4D40-8325-3A141408B9AB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X18" authorId="1" shapeId="0" xr:uid="{27113E6B-DF1B-4F7B-A818-6C8C083C32A8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Y18" authorId="1" shapeId="0" xr:uid="{641E8837-6375-451A-9F77-6B8E655A9584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Z18" authorId="1" shapeId="0" xr:uid="{9F882EEC-4BB7-433B-BFE5-3E05BB53F408}">
      <text>
        <r>
          <rPr>
            <b/>
            <sz val="9"/>
            <color indexed="81"/>
            <rFont val="Tahoma"/>
            <family val="2"/>
          </rPr>
          <t>Sex -specific rates not available</t>
        </r>
      </text>
    </comment>
    <comment ref="AC20" authorId="0" shapeId="0" xr:uid="{07B5B23E-29A5-4C5D-AF77-5B70DC3CE4CD}">
      <text>
        <r>
          <rPr>
            <b/>
            <sz val="9"/>
            <color indexed="81"/>
            <rFont val="Tahoma"/>
            <family val="2"/>
          </rPr>
          <t>Average of Gomel and Minsk
Age 0-18.</t>
        </r>
      </text>
    </comment>
    <comment ref="V27" authorId="0" shapeId="0" xr:uid="{512C4822-578C-408F-908F-092A3B2F251C}">
      <text>
        <r>
          <rPr>
            <b/>
            <sz val="9"/>
            <color indexed="81"/>
            <rFont val="Tahoma"/>
            <family val="2"/>
          </rPr>
          <t xml:space="preserve">ages 15-18
</t>
        </r>
      </text>
    </comment>
    <comment ref="Z27" authorId="0" shapeId="0" xr:uid="{7898ECF4-08FD-4E16-86EE-BF481444C6B5}">
      <text>
        <r>
          <rPr>
            <b/>
            <sz val="9"/>
            <color indexed="81"/>
            <rFont val="Tahoma"/>
            <family val="2"/>
          </rPr>
          <t>ages 15-18</t>
        </r>
      </text>
    </comment>
    <comment ref="AA29" authorId="0" shapeId="0" xr:uid="{3216ADE9-8ED3-42A1-9790-A11D26D10ADD}">
      <text>
        <r>
          <rPr>
            <b/>
            <sz val="9"/>
            <color indexed="81"/>
            <rFont val="Tahoma"/>
            <family val="2"/>
          </rPr>
          <t xml:space="preserve">average of 2007-2015, read from graph, fig 2)
</t>
        </r>
      </text>
    </comment>
    <comment ref="AB29" authorId="0" shapeId="0" xr:uid="{7A924A9A-A92C-4CB3-B707-64C70667AE95}">
      <text>
        <r>
          <rPr>
            <b/>
            <sz val="9"/>
            <color indexed="81"/>
            <rFont val="Tahoma"/>
            <family val="2"/>
          </rPr>
          <t xml:space="preserve">average of 2007-2015, read from graph, fig 2)
</t>
        </r>
      </text>
    </comment>
    <comment ref="S43" authorId="0" shapeId="0" xr:uid="{4105C536-F426-45EE-8667-5542FFD0A9ED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T43" authorId="0" shapeId="0" xr:uid="{840F8531-9C34-4057-96DC-2DBEB318435B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U43" authorId="0" shapeId="0" xr:uid="{7FD8FC52-8D18-4BEC-8796-9EA4B406DEC4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V43" authorId="0" shapeId="0" xr:uid="{6FE87978-E6B2-4795-A19F-77AC7AF75DFF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W43" authorId="0" shapeId="0" xr:uid="{840FF4C7-B410-476E-A4C1-4544B8681C4C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X43" authorId="0" shapeId="0" xr:uid="{8A0E1E13-CE3A-4E68-BA02-E7D3CF2BA96C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Y43" authorId="0" shapeId="0" xr:uid="{C3E227EB-E440-4596-A52B-D6139FC7B047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Z43" authorId="0" shapeId="0" xr:uid="{87A08AAF-9D41-427B-A650-371347324580}">
      <text>
        <r>
          <rPr>
            <b/>
            <sz val="9"/>
            <color indexed="81"/>
            <rFont val="Tahoma"/>
            <family val="2"/>
          </rPr>
          <t>average 2010-2014, values from graph, sex-specific rates not available</t>
        </r>
      </text>
    </comment>
    <comment ref="S44" authorId="2" shapeId="0" xr:uid="{D4FA0307-E45E-44B5-817F-FA80AF9AE3A7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T44" authorId="2" shapeId="0" xr:uid="{DD260729-A811-4627-AC74-F70CF759BE80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U44" authorId="2" shapeId="0" xr:uid="{94113390-5C50-4668-8F37-EEEACBEFA636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V44" authorId="2" shapeId="0" xr:uid="{F68077B8-F85D-4922-A319-EBA10A81747C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W44" authorId="2" shapeId="0" xr:uid="{54DF76F5-CAF8-4E7F-937B-F93DECC403CB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X44" authorId="2" shapeId="0" xr:uid="{FC36D3B3-581E-4333-9DAF-7A9918AB9394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Y44" authorId="2" shapeId="0" xr:uid="{3E66C07A-E400-446F-A0B0-5D0233C23685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Z44" authorId="2" shapeId="0" xr:uid="{C83157D5-87FB-43A9-807A-43E0C9B30B4C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S52" authorId="2" shapeId="0" xr:uid="{1755394A-7EE1-41C7-9622-636E3CDCDCC1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T52" authorId="2" shapeId="0" xr:uid="{25B8EBC4-6934-4249-A62E-9A0649BE16B3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U52" authorId="2" shapeId="0" xr:uid="{E75401D8-4D9A-4373-A168-23FA35967900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W52" authorId="2" shapeId="0" xr:uid="{0B47DAF5-0CD4-4BCC-B9C2-79597FD2C44E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X52" authorId="2" shapeId="0" xr:uid="{B0EB0C35-A741-4809-A312-66DA442F7E5F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Y52" authorId="2" shapeId="0" xr:uid="{B445D1BF-0675-4EEF-9E36-942DA871DC2F}">
      <text>
        <r>
          <rPr>
            <b/>
            <sz val="9"/>
            <color indexed="81"/>
            <rFont val="Tahoma"/>
            <family val="2"/>
          </rPr>
          <t>No sex-specific rates available</t>
        </r>
      </text>
    </comment>
    <comment ref="AC61" authorId="0" shapeId="0" xr:uid="{47218AAD-6D4C-4F25-B1A5-59410C2FED85}">
      <text>
        <r>
          <rPr>
            <b/>
            <sz val="9"/>
            <color indexed="81"/>
            <rFont val="Tahoma"/>
            <family val="2"/>
          </rPr>
          <t>ages 0-18, age-specific rates not available</t>
        </r>
      </text>
    </comment>
    <comment ref="S65" authorId="2" shapeId="0" xr:uid="{D53547B7-7514-4DDA-BB30-B6BA7EF4A55A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T65" authorId="2" shapeId="0" xr:uid="{F4B2FC6E-1B7A-4E3F-BECD-D845B1948043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U65" authorId="2" shapeId="0" xr:uid="{7365E21A-BD89-4774-8978-C6562BD7F148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W65" authorId="2" shapeId="0" xr:uid="{863DD38C-46C3-4A1B-BE8C-526E448E7E3C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X65" authorId="2" shapeId="0" xr:uid="{814C2C81-8266-437A-A68C-773E18CFD30A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Y65" authorId="2" shapeId="0" xr:uid="{18E9A2CC-B209-4686-A8D7-FACFDF8E8048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S78" authorId="2" shapeId="0" xr:uid="{71839CA0-CC01-49E2-B4B8-74C59770F538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T78" authorId="2" shapeId="0" xr:uid="{9A418AEF-CA5B-4B32-9043-884668A6ABAF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U78" authorId="2" shapeId="0" xr:uid="{E5A77C12-6491-439C-85C2-85FFD1A65817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W78" authorId="2" shapeId="0" xr:uid="{4D261F5D-FBB9-45A4-98F7-217B28447A17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X78" authorId="2" shapeId="0" xr:uid="{1F5F25F6-F34A-4CBD-A3FF-51B90719B610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Y78" authorId="2" shapeId="0" xr:uid="{7916685B-6335-43E7-816E-F2433F0616AB}">
      <text>
        <r>
          <rPr>
            <b/>
            <sz val="8"/>
            <color indexed="81"/>
            <rFont val="Tahoma"/>
            <family val="2"/>
          </rPr>
          <t>No sex-specific values available</t>
        </r>
      </text>
    </comment>
    <comment ref="Q79" authorId="2" shapeId="0" xr:uid="{D3B48B40-8566-4C06-B346-37E2C90B5E59}">
      <text>
        <r>
          <rPr>
            <b/>
            <sz val="9"/>
            <color indexed="81"/>
            <rFont val="Tahoma"/>
            <family val="2"/>
          </rPr>
          <t>CIA World Factbook 2018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1" authorId="2" shapeId="0" xr:uid="{A5CD85E1-E7AD-4312-B7F7-1D4D4AD251BA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T91" authorId="2" shapeId="0" xr:uid="{D793C28F-C5D8-447F-B4BB-241094A2D1BF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U91" authorId="2" shapeId="0" xr:uid="{26805E2E-417B-41C9-8E0F-C1780CE18B60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V91" authorId="2" shapeId="0" xr:uid="{55176A89-057E-4365-BC1A-30C3606987FF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W91" authorId="2" shapeId="0" xr:uid="{59BCA341-07BD-4095-94FB-8BEC6915EADD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X91" authorId="2" shapeId="0" xr:uid="{77A1E635-9D8E-4B2F-BA11-B76C4C5B3C04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Y91" authorId="2" shapeId="0" xr:uid="{032F963D-2802-4199-927A-E53E21560CA6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Z91" authorId="2" shapeId="0" xr:uid="{E57497B3-CD3F-4440-A3E1-E630EEC0EAB6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S96" authorId="2" shapeId="0" xr:uid="{CDBFAD8B-490C-403D-B802-814A42832259}">
      <text>
        <r>
          <rPr>
            <b/>
            <sz val="9"/>
            <color indexed="81"/>
            <rFont val="Tahoma"/>
            <family val="2"/>
          </rPr>
          <t>Chris Patterson:</t>
        </r>
        <r>
          <rPr>
            <sz val="9"/>
            <color indexed="81"/>
            <rFont val="Tahoma"/>
            <family val="2"/>
          </rPr>
          <t xml:space="preserve">
No sex-specific values available</t>
        </r>
      </text>
    </comment>
    <comment ref="T96" authorId="2" shapeId="0" xr:uid="{EABBA522-34C2-4B10-92A9-4F24167B8DD9}">
      <text>
        <r>
          <rPr>
            <b/>
            <sz val="9"/>
            <color indexed="81"/>
            <rFont val="Tahoma"/>
            <family val="2"/>
          </rPr>
          <t>Chris Patterson:</t>
        </r>
        <r>
          <rPr>
            <sz val="9"/>
            <color indexed="81"/>
            <rFont val="Tahoma"/>
            <family val="2"/>
          </rPr>
          <t xml:space="preserve">
No sex-specific values available</t>
        </r>
      </text>
    </comment>
    <comment ref="U96" authorId="2" shapeId="0" xr:uid="{9314BEBF-F01B-481A-9310-A10155B190A5}">
      <text>
        <r>
          <rPr>
            <b/>
            <sz val="9"/>
            <color indexed="81"/>
            <rFont val="Tahoma"/>
            <family val="2"/>
          </rPr>
          <t>Chris Patterson:</t>
        </r>
        <r>
          <rPr>
            <sz val="9"/>
            <color indexed="81"/>
            <rFont val="Tahoma"/>
            <family val="2"/>
          </rPr>
          <t xml:space="preserve">
No sex-specific values available</t>
        </r>
      </text>
    </comment>
    <comment ref="V96" authorId="2" shapeId="0" xr:uid="{567E3978-7A00-49DF-845A-696CFF3A1EA6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 age 15-17 only</t>
        </r>
      </text>
    </comment>
    <comment ref="W96" authorId="2" shapeId="0" xr:uid="{28EBF762-7BDE-408D-8525-714193EF23A6}">
      <text>
        <r>
          <rPr>
            <b/>
            <sz val="9"/>
            <color indexed="81"/>
            <rFont val="Tahoma"/>
            <family val="2"/>
          </rPr>
          <t>Chris Patterson:</t>
        </r>
        <r>
          <rPr>
            <sz val="9"/>
            <color indexed="81"/>
            <rFont val="Tahoma"/>
            <family val="2"/>
          </rPr>
          <t xml:space="preserve">
No sex-specific values available</t>
        </r>
      </text>
    </comment>
    <comment ref="X96" authorId="2" shapeId="0" xr:uid="{C9723194-0F90-4906-A1F9-02DFEFB4FA1B}">
      <text>
        <r>
          <rPr>
            <b/>
            <sz val="9"/>
            <color indexed="81"/>
            <rFont val="Tahoma"/>
            <family val="2"/>
          </rPr>
          <t>Chris Patterson:</t>
        </r>
        <r>
          <rPr>
            <sz val="9"/>
            <color indexed="81"/>
            <rFont val="Tahoma"/>
            <family val="2"/>
          </rPr>
          <t xml:space="preserve">
No sex-specific values available</t>
        </r>
      </text>
    </comment>
    <comment ref="Y96" authorId="2" shapeId="0" xr:uid="{50951DC3-A1C6-4900-A043-9E69DD3B5DFE}">
      <text>
        <r>
          <rPr>
            <b/>
            <sz val="9"/>
            <color indexed="81"/>
            <rFont val="Tahoma"/>
            <family val="2"/>
          </rPr>
          <t>Chris Patterson:</t>
        </r>
        <r>
          <rPr>
            <sz val="9"/>
            <color indexed="81"/>
            <rFont val="Tahoma"/>
            <family val="2"/>
          </rPr>
          <t xml:space="preserve">
No sex-specific values available</t>
        </r>
      </text>
    </comment>
    <comment ref="Z96" authorId="2" shapeId="0" xr:uid="{510DC2DB-4364-4AF0-A510-89058324E14E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 age 15-17 only</t>
        </r>
      </text>
    </comment>
    <comment ref="S97" authorId="2" shapeId="0" xr:uid="{000B03AD-7A46-4FA8-AEE9-93763651A349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T97" authorId="2" shapeId="0" xr:uid="{00CA37E8-A4A0-444D-93CB-3ED014AB5938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U97" authorId="2" shapeId="0" xr:uid="{C6691F4A-2747-4D85-B784-C8DC4E2F41F1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V97" authorId="2" shapeId="0" xr:uid="{40E50282-4D45-4BF7-BCE2-92048EED84B1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W97" authorId="2" shapeId="0" xr:uid="{3E57EFF1-AB5F-4458-8EFD-045F3115BF0A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X97" authorId="2" shapeId="0" xr:uid="{9D3FC5E2-BA1D-410F-BB49-D66E263CED09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Y97" authorId="2" shapeId="0" xr:uid="{5B56F6C7-F6D8-4233-B571-1B8FA68AA26F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Z97" authorId="2" shapeId="0" xr:uid="{971E0DFA-926E-464C-B4E0-331015FEBF19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S100" authorId="2" shapeId="0" xr:uid="{420AAFCF-6E3C-407B-AD22-F03554D9124A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No sex-specific values available</t>
        </r>
      </text>
    </comment>
    <comment ref="T100" authorId="2" shapeId="0" xr:uid="{12BB4BED-5272-41E7-B606-36E1C6846204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No sex-specific values available</t>
        </r>
      </text>
    </comment>
    <comment ref="U100" authorId="2" shapeId="0" xr:uid="{79CBD90D-DBD4-4E9D-8942-B261F1AD1BB6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No sex-specific values available</t>
        </r>
      </text>
    </comment>
    <comment ref="W100" authorId="2" shapeId="0" xr:uid="{00EB19BC-BC3F-457F-BE4B-E207647ACFD9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No sex-specific values available</t>
        </r>
      </text>
    </comment>
    <comment ref="X100" authorId="2" shapeId="0" xr:uid="{16466EB4-08C3-4EA9-8121-43C52D43A837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No sex-specific values available</t>
        </r>
      </text>
    </comment>
    <comment ref="Y100" authorId="2" shapeId="0" xr:uid="{2874621C-FC26-4719-BA19-96F563F546AD}">
      <text>
        <r>
          <rPr>
            <b/>
            <sz val="8"/>
            <color indexed="81"/>
            <rFont val="Tahoma"/>
            <family val="2"/>
          </rPr>
          <t>Chris Patterson:</t>
        </r>
        <r>
          <rPr>
            <sz val="8"/>
            <color indexed="81"/>
            <rFont val="Tahoma"/>
            <family val="2"/>
          </rPr>
          <t xml:space="preserve">
No sex-specific values available</t>
        </r>
      </text>
    </comment>
    <comment ref="S122" authorId="2" shapeId="0" xr:uid="{971BAE78-B49A-4CD8-81F2-CE6FDDE4C6F4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T122" authorId="2" shapeId="0" xr:uid="{380A5A31-3E9D-419B-BDA7-384434099FE8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U122" authorId="2" shapeId="0" xr:uid="{22A7F1CA-98AE-48CE-9AD0-58FB61368093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W122" authorId="2" shapeId="0" xr:uid="{CCD83FC6-3A00-47E3-8388-5AAEA2FE3229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X122" authorId="2" shapeId="0" xr:uid="{15A425BB-6BD8-4EB1-B470-DEF2364070BD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Y122" authorId="2" shapeId="0" xr:uid="{F1BD6DF9-5E46-49C9-AEC0-6B75723D64CA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AC126" authorId="2" shapeId="0" xr:uid="{1E99C8D3-05AC-4065-8A21-69B1BE0EC06C}">
      <text>
        <r>
          <rPr>
            <b/>
            <sz val="9"/>
            <color indexed="81"/>
            <rFont val="Tahoma"/>
            <family val="2"/>
          </rPr>
          <t xml:space="preserve">Aged </t>
        </r>
        <r>
          <rPr>
            <b/>
            <u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Tahoma"/>
            <family val="2"/>
          </rPr>
          <t>19yr</t>
        </r>
      </text>
    </comment>
    <comment ref="D139" authorId="2" shapeId="0" xr:uid="{6ECFA3D7-960F-4D92-B2AD-19C7FAAB1087}">
      <text>
        <r>
          <rPr>
            <b/>
            <sz val="9"/>
            <color indexed="81"/>
            <rFont val="Tahoma"/>
            <family val="2"/>
          </rPr>
          <t>NB - Intential use of European ratio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2" shapeId="0" xr:uid="{2A5E3DCC-BD01-4077-A06A-07BF961F9A82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T139" authorId="2" shapeId="0" xr:uid="{4BA1F48D-6550-4E90-A28D-B8B967D65C14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U139" authorId="2" shapeId="0" xr:uid="{D4E6129D-E591-41A5-B03C-3D94B87DDEA8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W139" authorId="2" shapeId="0" xr:uid="{F454E17F-A720-427D-8CB6-D17A75E4EDFD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X139" authorId="2" shapeId="0" xr:uid="{F7A64E5E-3AD1-4E7F-91EA-D7A555E5279D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Y139" authorId="2" shapeId="0" xr:uid="{3373CCA1-6F4B-47C3-8E3A-70DE84C3FB57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S144" authorId="2" shapeId="0" xr:uid="{7A10B213-0EEF-4976-9698-D3A3838D13ED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T144" authorId="2" shapeId="0" xr:uid="{4EAECA3C-0999-4992-B6C0-EFADA818FC67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U144" authorId="2" shapeId="0" xr:uid="{378DEA0A-7360-4F5D-94D3-7D5B0AF845CC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W144" authorId="2" shapeId="0" xr:uid="{186B1C7C-3894-4297-848C-3E415504476F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X144" authorId="2" shapeId="0" xr:uid="{4490CC36-31C8-4C17-8841-E7D2497642E3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Y144" authorId="2" shapeId="0" xr:uid="{71BAA825-5D32-49D0-BB6B-8BC3ECD0CEBA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V152" authorId="2" shapeId="0" xr:uid="{7518CEF4-FC61-4721-A7BD-48198A3C71DB}">
      <text>
        <r>
          <rPr>
            <b/>
            <sz val="9"/>
            <color indexed="81"/>
            <rFont val="Tahoma"/>
            <family val="2"/>
          </rPr>
          <t xml:space="preserve">age 15-17yr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2" authorId="2" shapeId="0" xr:uid="{8E7A9A9E-8A29-4EFB-9800-4A1F6AB87267}">
      <text>
        <r>
          <rPr>
            <b/>
            <sz val="9"/>
            <color indexed="81"/>
            <rFont val="Tahoma"/>
            <family val="2"/>
          </rPr>
          <t xml:space="preserve">age 15-17yr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8" authorId="0" shapeId="0" xr:uid="{574F0317-2003-4D91-8580-F41CC1EE9367}">
      <text>
        <r>
          <rPr>
            <b/>
            <sz val="9"/>
            <color indexed="81"/>
            <rFont val="Tahoma"/>
            <family val="2"/>
          </rPr>
          <t xml:space="preserve">Age 15-17 only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8" authorId="0" shapeId="0" xr:uid="{2376397F-2D42-46C3-860A-9AC08289330A}">
      <text>
        <r>
          <rPr>
            <b/>
            <sz val="9"/>
            <color indexed="81"/>
            <rFont val="Tahoma"/>
            <family val="2"/>
          </rPr>
          <t xml:space="preserve">Age 15-17 only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0" authorId="2" shapeId="0" xr:uid="{1A5A215E-32C4-4010-BD2F-228817D0B58E}">
      <text>
        <r>
          <rPr>
            <sz val="9"/>
            <color indexed="81"/>
            <rFont val="Tahoma"/>
            <family val="2"/>
          </rPr>
          <t xml:space="preserve">Ages 1-4.      No sex-specific values available
</t>
        </r>
      </text>
    </comment>
    <comment ref="T160" authorId="2" shapeId="0" xr:uid="{0E0B61E6-4AF6-43C6-8CF9-09E4F56A685E}">
      <text>
        <r>
          <rPr>
            <sz val="9"/>
            <color indexed="81"/>
            <rFont val="Tahoma"/>
            <family val="2"/>
          </rPr>
          <t xml:space="preserve">no sex-specific values available
</t>
        </r>
      </text>
    </comment>
    <comment ref="U160" authorId="2" shapeId="0" xr:uid="{C64BF245-71FB-4ACA-B5EA-CE88688253E6}">
      <text>
        <r>
          <rPr>
            <sz val="9"/>
            <color indexed="81"/>
            <rFont val="Tahoma"/>
            <family val="2"/>
          </rPr>
          <t xml:space="preserve">no sex-specific values available
</t>
        </r>
      </text>
    </comment>
    <comment ref="V160" authorId="2" shapeId="0" xr:uid="{1C33B6ED-8C13-4504-95CE-F15070A302EA}">
      <text>
        <r>
          <rPr>
            <sz val="9"/>
            <color indexed="81"/>
            <rFont val="Tahoma"/>
            <family val="2"/>
          </rPr>
          <t xml:space="preserve">no sex-specific values available
</t>
        </r>
      </text>
    </comment>
    <comment ref="W160" authorId="2" shapeId="0" xr:uid="{1A4A9745-2E32-400E-B87D-D56611E8E422}">
      <text>
        <r>
          <rPr>
            <sz val="9"/>
            <color indexed="81"/>
            <rFont val="Tahoma"/>
            <family val="2"/>
          </rPr>
          <t xml:space="preserve">Ages 1-4.      No sex-specific values available
</t>
        </r>
      </text>
    </comment>
    <comment ref="X160" authorId="2" shapeId="0" xr:uid="{4678E3EF-4688-4733-92BA-5F01DF9EC43C}">
      <text>
        <r>
          <rPr>
            <sz val="9"/>
            <color indexed="81"/>
            <rFont val="Tahoma"/>
            <family val="2"/>
          </rPr>
          <t xml:space="preserve">no sex-specific values available
</t>
        </r>
      </text>
    </comment>
    <comment ref="Y160" authorId="2" shapeId="0" xr:uid="{B87EBA05-21CA-47C9-8A62-13D15CCDDC72}">
      <text>
        <r>
          <rPr>
            <sz val="9"/>
            <color indexed="81"/>
            <rFont val="Tahoma"/>
            <family val="2"/>
          </rPr>
          <t xml:space="preserve">no sex-specific values available
</t>
        </r>
      </text>
    </comment>
    <comment ref="Z160" authorId="2" shapeId="0" xr:uid="{10C77E77-1176-435F-90D3-20BEBC3AD11A}">
      <text>
        <r>
          <rPr>
            <sz val="9"/>
            <color indexed="81"/>
            <rFont val="Tahoma"/>
            <family val="2"/>
          </rPr>
          <t xml:space="preserve">no sex-specific values available
</t>
        </r>
      </text>
    </comment>
    <comment ref="U164" authorId="3" shapeId="0" xr:uid="{CA0CA261-B0F0-4271-B9D9-804A64B19A7A}">
      <text>
        <r>
          <rPr>
            <b/>
            <sz val="9"/>
            <color indexed="81"/>
            <rFont val="Tahoma"/>
            <family val="2"/>
          </rPr>
          <t>10-12yr only</t>
        </r>
      </text>
    </comment>
    <comment ref="Y164" authorId="3" shapeId="0" xr:uid="{1AC9DA9B-E11B-4FA0-A2B2-D5DDE9207A0A}">
      <text>
        <r>
          <rPr>
            <b/>
            <sz val="9"/>
            <color indexed="81"/>
            <rFont val="Tahoma"/>
            <family val="2"/>
          </rPr>
          <t>10-12yr only</t>
        </r>
      </text>
    </comment>
    <comment ref="S169" authorId="2" shapeId="0" xr:uid="{2617EBCE-8E35-41C2-9B11-C7CE43170E0E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T169" authorId="2" shapeId="0" xr:uid="{3F37BDD7-1155-4F75-8786-AB568824E60A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U169" authorId="2" shapeId="0" xr:uid="{338D166E-E12E-46FF-B554-959E694A315E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W169" authorId="2" shapeId="0" xr:uid="{80DE9165-945D-4B8B-A7D9-2FE0527115EF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X169" authorId="2" shapeId="0" xr:uid="{0AB0819E-62CF-4B12-BEB4-DF7B05580A6B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Y169" authorId="2" shapeId="0" xr:uid="{04305A7A-9DDD-4F40-8192-90A78BA1870C}">
      <text>
        <r>
          <rPr>
            <sz val="9"/>
            <color indexed="81"/>
            <rFont val="Tahoma"/>
            <family val="2"/>
          </rPr>
          <t>Sex-specific rates not available</t>
        </r>
      </text>
    </comment>
    <comment ref="V186" authorId="1" shapeId="0" xr:uid="{96E07DB7-74F7-4E7F-8B4D-3F1C9A3663D8}">
      <text>
        <r>
          <rPr>
            <b/>
            <sz val="9"/>
            <color indexed="81"/>
            <rFont val="Tahoma"/>
            <family val="2"/>
          </rPr>
          <t>From PDR data in Rashani et al (2014) - sex-specific rates not available</t>
        </r>
      </text>
    </comment>
    <comment ref="Z186" authorId="1" shapeId="0" xr:uid="{08BEFD5D-DEBE-40CF-9621-E9481155BC4F}">
      <text>
        <r>
          <rPr>
            <b/>
            <sz val="9"/>
            <color indexed="81"/>
            <rFont val="Tahoma"/>
            <family val="2"/>
          </rPr>
          <t>From PDR data in Rashani et al (2014) - sex-specific rates not available</t>
        </r>
      </text>
    </comment>
    <comment ref="V197" authorId="0" shapeId="0" xr:uid="{20BDB23C-F6A3-411E-AEE7-DA12EC95E83B}">
      <text>
        <r>
          <rPr>
            <b/>
            <sz val="9"/>
            <color indexed="81"/>
            <rFont val="Tahoma"/>
            <family val="2"/>
          </rPr>
          <t>15-18 age range</t>
        </r>
      </text>
    </comment>
    <comment ref="Z197" authorId="0" shapeId="0" xr:uid="{F60D0EC1-7A9A-425E-983C-6EAD8E5C8986}">
      <text>
        <r>
          <rPr>
            <b/>
            <sz val="9"/>
            <color indexed="81"/>
            <rFont val="Tahoma"/>
            <family val="2"/>
          </rPr>
          <t>15-18 age range</t>
        </r>
      </text>
    </comment>
    <comment ref="S204" authorId="2" shapeId="0" xr:uid="{5DFBF827-5F43-45BC-A3D0-0BE772F36410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T204" authorId="2" shapeId="0" xr:uid="{C9F67B08-2141-44B4-9D79-63246BCD36D2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U204" authorId="2" shapeId="0" xr:uid="{EB9B272E-6290-41F9-BE3C-B43990132FD7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V204" authorId="2" shapeId="0" xr:uid="{3E8293F1-CC44-49BD-81D9-EAA31F53A9A9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W204" authorId="2" shapeId="0" xr:uid="{6AACBC71-3081-425A-B228-0732DDE9C587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X204" authorId="2" shapeId="0" xr:uid="{98DC4E86-272E-4ADF-82DA-4977DD94998B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Y204" authorId="2" shapeId="0" xr:uid="{0C6361D8-C875-40B7-9AB9-B6E560900E4B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Z204" authorId="2" shapeId="0" xr:uid="{1D88BA51-2EB5-4FFB-9F98-B30FDA18DBB1}">
      <text>
        <r>
          <rPr>
            <sz val="8"/>
            <color indexed="81"/>
            <rFont val="Tahoma"/>
            <family val="2"/>
          </rPr>
          <t>No sex-specific values available</t>
        </r>
      </text>
    </comment>
    <comment ref="S205" authorId="0" shapeId="0" xr:uid="{9DADE370-F1CB-44E0-BF96-72DFB6D5A623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T205" authorId="0" shapeId="0" xr:uid="{2C96768D-79B5-410B-9EC7-DC79F89BF84A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U205" authorId="0" shapeId="0" xr:uid="{62C175EC-83AB-44E4-825A-E1A17119359B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V205" authorId="0" shapeId="0" xr:uid="{4721A810-7405-4294-9FBB-7AEB52B4E677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W205" authorId="0" shapeId="0" xr:uid="{9E88B724-6E3E-4C15-BE55-D37504A98C7F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X205" authorId="0" shapeId="0" xr:uid="{7FFAC049-552D-4545-9645-9CAA8FDD3180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Y205" authorId="0" shapeId="0" xr:uid="{96D59DFD-B396-4BBF-BDA8-0126402E9C5E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Z205" authorId="0" shapeId="0" xr:uid="{63A0FA29-F23E-4BF4-8D9A-0BA1ACFFD21B}">
      <text>
        <r>
          <rPr>
            <b/>
            <sz val="9"/>
            <color indexed="81"/>
            <rFont val="Tahoma"/>
            <family val="2"/>
          </rPr>
          <t>sex-specific rates not available</t>
        </r>
      </text>
    </comment>
    <comment ref="S207" authorId="0" shapeId="0" xr:uid="{7962F5A3-9BA9-4907-843A-663743049A21}">
      <text>
        <r>
          <rPr>
            <b/>
            <sz val="9"/>
            <color indexed="81"/>
            <rFont val="Tahoma"/>
            <family val="2"/>
          </rPr>
          <t>based on 0-9 yr rates</t>
        </r>
      </text>
    </comment>
    <comment ref="T207" authorId="0" shapeId="0" xr:uid="{FF023250-9366-479E-B18D-6C07DA4B180B}">
      <text>
        <r>
          <rPr>
            <b/>
            <sz val="9"/>
            <color indexed="81"/>
            <rFont val="Tahoma"/>
            <family val="2"/>
          </rPr>
          <t>based on 0-9 yr rates</t>
        </r>
      </text>
    </comment>
    <comment ref="U207" authorId="0" shapeId="0" xr:uid="{5A3702B6-7BD2-4F83-A243-A4AD229A73AD}">
      <text>
        <r>
          <rPr>
            <b/>
            <sz val="9"/>
            <color indexed="81"/>
            <rFont val="Tahoma"/>
            <family val="2"/>
          </rPr>
          <t>based on 10-19 yr rates</t>
        </r>
      </text>
    </comment>
    <comment ref="V207" authorId="0" shapeId="0" xr:uid="{DB2A7305-F145-4ED1-A28A-2C78888C45F0}">
      <text>
        <r>
          <rPr>
            <b/>
            <sz val="9"/>
            <color indexed="81"/>
            <rFont val="Tahoma"/>
            <family val="2"/>
          </rPr>
          <t>based on 10-19 yr rates</t>
        </r>
      </text>
    </comment>
    <comment ref="W207" authorId="0" shapeId="0" xr:uid="{BCACF33E-DBCF-4DF0-A907-FF8B618D2245}">
      <text>
        <r>
          <rPr>
            <b/>
            <sz val="9"/>
            <color indexed="81"/>
            <rFont val="Tahoma"/>
            <family val="2"/>
          </rPr>
          <t>based on 0-9 yr rates</t>
        </r>
      </text>
    </comment>
    <comment ref="X207" authorId="0" shapeId="0" xr:uid="{8FE6368C-1232-49FC-B1D5-8DBE9A1736C4}">
      <text>
        <r>
          <rPr>
            <b/>
            <sz val="9"/>
            <color indexed="81"/>
            <rFont val="Tahoma"/>
            <family val="2"/>
          </rPr>
          <t>based on 0-9 yr rates</t>
        </r>
      </text>
    </comment>
    <comment ref="Y207" authorId="0" shapeId="0" xr:uid="{DFDDD980-AA87-48A1-B2D3-AB857FBAA74F}">
      <text>
        <r>
          <rPr>
            <b/>
            <sz val="9"/>
            <color indexed="81"/>
            <rFont val="Tahoma"/>
            <family val="2"/>
          </rPr>
          <t>based on 10-19 yr rates</t>
        </r>
      </text>
    </comment>
    <comment ref="Z207" authorId="0" shapeId="0" xr:uid="{F1336CAB-EE33-403E-A9F5-E5E7B9A89A68}">
      <text>
        <r>
          <rPr>
            <b/>
            <sz val="9"/>
            <color indexed="81"/>
            <rFont val="Tahoma"/>
            <family val="2"/>
          </rPr>
          <t>based on 10-19 yr rates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<sst xmlns="http://schemas.openxmlformats.org/spreadsheetml/2006/main" count="4805" uniqueCount="653">
  <si>
    <t>Country-specific T1D incidence curves</t>
  </si>
  <si>
    <t>This spreadsheet contains T1D incidence curves used for the T1D Index model. It adapts rates used by the IDF T1D Atlas for juvenile incidence, and curves derived from Diaz-Valencia et al by Graham Ogle for adult incidence. The curves in this spreadsheet replace the curves constructed by modifying a Weibull density in the original R model code.</t>
  </si>
  <si>
    <r>
      <t xml:space="preserve">Note, these incidence rates have </t>
    </r>
    <r>
      <rPr>
        <i/>
        <sz val="11"/>
        <color theme="1"/>
        <rFont val="Calibri"/>
        <family val="2"/>
      </rPr>
      <t xml:space="preserve">not </t>
    </r>
    <r>
      <rPr>
        <sz val="11"/>
        <color theme="1"/>
        <rFont val="Calibri"/>
        <family val="2"/>
      </rPr>
      <t>been adjusted for the upward trend in T1D incidence over time. This adjustment is done in R code.</t>
    </r>
  </si>
  <si>
    <t>Workbook tabs:</t>
  </si>
  <si>
    <t>Possible future improvements:</t>
  </si>
  <si>
    <t xml:space="preserve">  - We might like to smooth out the curve so that it is continuous when viewed as incidence rates for single years, rather than showing 5-year 'blocks'.</t>
  </si>
  <si>
    <t>link</t>
  </si>
  <si>
    <t xml:space="preserve">  - The adult incidence curve picks up around 70-80 years of age, then falls. This seems likely to be a data collection artifact; we might like to impose the assumption that incidence decreases monotonically after teenage years.</t>
  </si>
  <si>
    <t>Region</t>
  </si>
  <si>
    <t>Base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</si>
  <si>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</si>
  <si>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</si>
  <si>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</si>
  <si>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</si>
  <si>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</si>
  <si>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</si>
  <si>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</si>
  <si>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</si>
  <si>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</si>
  <si>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</si>
  <si>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</si>
  <si>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</si>
  <si>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</si>
  <si>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</si>
  <si>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</si>
  <si>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</si>
  <si>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Europe &amp; Central Asia</t>
  </si>
  <si>
    <t>0-14</t>
  </si>
  <si>
    <t>Middle East &amp; North Africa</t>
  </si>
  <si>
    <t>Sub-Saharan Africa</t>
  </si>
  <si>
    <t>0-19</t>
  </si>
  <si>
    <t>Latin America &amp; Caribbean</t>
  </si>
  <si>
    <t>East Asia &amp; Pacific</t>
  </si>
  <si>
    <t>South Asia</t>
  </si>
  <si>
    <t>North America</t>
  </si>
  <si>
    <t>World Bank name</t>
  </si>
  <si>
    <t>IDF Country Name</t>
  </si>
  <si>
    <t>World Bank Region</t>
  </si>
  <si>
    <t>Reference country</t>
  </si>
  <si>
    <t>IDF extrapolated juvenile incidence rates</t>
  </si>
  <si>
    <t>Mean incidence rate</t>
  </si>
  <si>
    <t>JDRF model adult incidence rate</t>
  </si>
  <si>
    <t>Sex</t>
  </si>
  <si>
    <t>Male</t>
  </si>
  <si>
    <t>Female</t>
  </si>
  <si>
    <t>M&amp;F</t>
  </si>
  <si>
    <t>Male and female</t>
  </si>
  <si>
    <t>Multiplier</t>
  </si>
  <si>
    <t>/100,000</t>
  </si>
  <si>
    <t>Age range</t>
  </si>
  <si>
    <t>0-4</t>
  </si>
  <si>
    <t>5-9</t>
  </si>
  <si>
    <t>10-14</t>
  </si>
  <si>
    <t>15-19</t>
  </si>
  <si>
    <t>Curve base</t>
  </si>
  <si>
    <t>Afghanistan</t>
  </si>
  <si>
    <t>Uzbekistan</t>
  </si>
  <si>
    <t>Albania</t>
  </si>
  <si>
    <t>Macedonia</t>
  </si>
  <si>
    <t>Algeria</t>
  </si>
  <si>
    <t>N/A</t>
  </si>
  <si>
    <t>Andorra</t>
  </si>
  <si>
    <t>Spain</t>
  </si>
  <si>
    <t>Angola</t>
  </si>
  <si>
    <t>Rwanda</t>
  </si>
  <si>
    <t>Antigua and Barbuda</t>
  </si>
  <si>
    <t>Argentina</t>
  </si>
  <si>
    <t>Armenia</t>
  </si>
  <si>
    <t>Aruba</t>
  </si>
  <si>
    <t>Venezuela</t>
  </si>
  <si>
    <t>Australia</t>
  </si>
  <si>
    <t>Austria</t>
  </si>
  <si>
    <t>Azerbaijan</t>
  </si>
  <si>
    <t>Bahamas</t>
  </si>
  <si>
    <t>Bahrain</t>
  </si>
  <si>
    <t>Oman</t>
  </si>
  <si>
    <t>Bangladesh</t>
  </si>
  <si>
    <t>Barbados</t>
  </si>
  <si>
    <t>Belarus</t>
  </si>
  <si>
    <t>Belgium</t>
  </si>
  <si>
    <t>Belize</t>
  </si>
  <si>
    <t>Mexico</t>
  </si>
  <si>
    <t>Benin</t>
  </si>
  <si>
    <t>Bermuda</t>
  </si>
  <si>
    <t>Cuba</t>
  </si>
  <si>
    <t>Bhutan</t>
  </si>
  <si>
    <t>India</t>
  </si>
  <si>
    <t>Bolivia</t>
  </si>
  <si>
    <t>Bosnia and Herzegovina</t>
  </si>
  <si>
    <t>Botswana</t>
  </si>
  <si>
    <t>Brazil</t>
  </si>
  <si>
    <t>British Virgin Islands</t>
  </si>
  <si>
    <t>US Virgin Islands</t>
  </si>
  <si>
    <t>Brunei Darussalam</t>
  </si>
  <si>
    <t>Thailand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</si>
  <si>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</si>
  <si>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</si>
  <si>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</si>
  <si>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</si>
  <si>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</si>
  <si>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</si>
  <si>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</si>
  <si>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</si>
  <si>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</si>
  <si>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</si>
  <si>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</si>
  <si>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United Kingdom</t>
  </si>
  <si>
    <t>Chile</t>
  </si>
  <si>
    <t>China</t>
  </si>
  <si>
    <t>Colombia</t>
  </si>
  <si>
    <t>Comoros</t>
  </si>
  <si>
    <t>Mauritius</t>
  </si>
  <si>
    <t>Costa Rica</t>
  </si>
  <si>
    <t>Cote d'Ivoire</t>
  </si>
  <si>
    <t>Côte d'Ivoire</t>
  </si>
  <si>
    <t>Croatia</t>
  </si>
  <si>
    <t>Curaçao</t>
  </si>
  <si>
    <t>Cyprus</t>
  </si>
  <si>
    <t>Czech Republic</t>
  </si>
  <si>
    <t>Democratic People's Republic of Korea</t>
  </si>
  <si>
    <t>Republic of Korea</t>
  </si>
  <si>
    <t>Democratic Republic of the Congo</t>
  </si>
  <si>
    <t>Denmark</t>
  </si>
  <si>
    <t>Djibouti</t>
  </si>
  <si>
    <t>Ethiopia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</si>
  <si>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</si>
  <si>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</si>
  <si>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</si>
  <si>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</si>
  <si>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</si>
  <si>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</si>
  <si>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</si>
  <si>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</si>
  <si>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Faroe Islands</t>
  </si>
  <si>
    <t>Federated States of Micronesia</t>
  </si>
  <si>
    <t>Papua New Guinea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</si>
  <si>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</si>
  <si>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</si>
  <si>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</si>
  <si>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</si>
  <si>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</si>
  <si>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</si>
  <si>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</si>
  <si>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</si>
  <si>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</si>
  <si>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</si>
  <si>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</si>
  <si>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</si>
  <si>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</si>
  <si>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</si>
  <si>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</si>
  <si>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</si>
  <si>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</si>
  <si>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</si>
  <si>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</si>
  <si>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China, Hong Kong SAR</t>
  </si>
  <si>
    <t>Hong Kong China</t>
  </si>
  <si>
    <t>Hungary</t>
  </si>
  <si>
    <t>Iceland</t>
  </si>
  <si>
    <t>Indonesia</t>
  </si>
  <si>
    <t>Iraq</t>
  </si>
  <si>
    <t>Jordan</t>
  </si>
  <si>
    <t>Ireland</t>
  </si>
  <si>
    <t>Islamic Republic of Iran</t>
  </si>
  <si>
    <t>Israel</t>
  </si>
  <si>
    <t>Italy</t>
  </si>
  <si>
    <t>Jamaica</t>
  </si>
  <si>
    <t>Japan</t>
  </si>
  <si>
    <t>Kazakhstan</t>
  </si>
  <si>
    <t>Kenya</t>
  </si>
  <si>
    <t>United Republic of Tanzania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</si>
  <si>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</si>
  <si>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</si>
  <si>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</si>
  <si>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</si>
  <si>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</si>
  <si>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</si>
  <si>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</si>
  <si>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</si>
  <si>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</si>
  <si>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</si>
  <si>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Switzerland</t>
  </si>
  <si>
    <t>Lithuania</t>
  </si>
  <si>
    <t>Luxembourg</t>
  </si>
  <si>
    <t>China, Macao SAR</t>
  </si>
  <si>
    <t>Macau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</si>
  <si>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</si>
  <si>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</si>
  <si>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</si>
  <si>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</si>
  <si>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</si>
  <si>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</si>
  <si>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</si>
  <si>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</si>
  <si>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Moldova</t>
  </si>
  <si>
    <t>Romania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</si>
  <si>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</si>
  <si>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</si>
  <si>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</si>
  <si>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</si>
  <si>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</si>
  <si>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</si>
  <si>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</si>
  <si>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</si>
  <si>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</si>
  <si>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</si>
  <si>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</si>
  <si>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</si>
  <si>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</si>
  <si>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</si>
  <si>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</si>
  <si>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</si>
  <si>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</si>
  <si>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</si>
  <si>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</si>
  <si>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</si>
  <si>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</si>
  <si>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</si>
  <si>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</si>
  <si>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</si>
  <si>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</si>
  <si>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</si>
  <si>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</si>
  <si>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Russian Federation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</si>
  <si>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</si>
  <si>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</si>
  <si>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</si>
  <si>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</si>
  <si>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</si>
  <si>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</si>
  <si>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</si>
  <si>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</si>
  <si>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</si>
  <si>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</si>
  <si>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</si>
  <si>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</si>
  <si>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</si>
  <si>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</si>
  <si>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</si>
  <si>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</si>
  <si>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</si>
  <si>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 Kitts and Nevis</t>
  </si>
  <si>
    <t>St Lucia</t>
  </si>
  <si>
    <t>St Vincent and the Grenadines</t>
  </si>
  <si>
    <t>State of Palestine</t>
  </si>
  <si>
    <t>Sudan</t>
  </si>
  <si>
    <t>Suriname</t>
  </si>
  <si>
    <t>Swaziland</t>
  </si>
  <si>
    <t>Sweden</t>
  </si>
  <si>
    <t>Syrian Arab Republic</t>
  </si>
  <si>
    <t>China, Taiwan Province of China</t>
  </si>
  <si>
    <t>Taiwan</t>
  </si>
  <si>
    <t>Tajikistan</t>
  </si>
  <si>
    <t>Timor L'Este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</si>
  <si>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</si>
  <si>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</si>
  <si>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</si>
  <si>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</si>
  <si>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</si>
  <si>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</si>
  <si>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</si>
  <si>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</si>
  <si>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</si>
  <si>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</si>
  <si>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</si>
  <si>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United States of America</t>
  </si>
  <si>
    <t>Uruguay</t>
  </si>
  <si>
    <t>United States Virgin Islands</t>
  </si>
  <si>
    <t>Vanuatu</t>
  </si>
  <si>
    <t>Viet Nam</t>
  </si>
  <si>
    <t>Yemen</t>
  </si>
  <si>
    <t>Zambia</t>
  </si>
  <si>
    <t>Zimbabwe</t>
  </si>
  <si>
    <t>.</t>
  </si>
  <si>
    <t>average</t>
  </si>
  <si>
    <t>World Bank Income category June 2019</t>
  </si>
  <si>
    <t>UN Population projections for 2019 (1,000's) - UN 2017 Revision Urb 2018</t>
  </si>
  <si>
    <t xml:space="preserve">                                       Incidence rates (per 100,000) from publications</t>
  </si>
  <si>
    <t xml:space="preserve">                                                                   Incidence rates (per 100,000) with extrapolations</t>
  </si>
  <si>
    <t>Estimated Cases (1000's)</t>
  </si>
  <si>
    <t>T1DM Deaths</t>
  </si>
  <si>
    <t>Period</t>
  </si>
  <si>
    <t>Geography</t>
  </si>
  <si>
    <t>Number</t>
  </si>
  <si>
    <t>Complete</t>
  </si>
  <si>
    <t>Quality</t>
  </si>
  <si>
    <t>Reference</t>
  </si>
  <si>
    <t>Country used to make extrapolations (0-14)</t>
  </si>
  <si>
    <t>Comments</t>
  </si>
  <si>
    <t>median</t>
  </si>
  <si>
    <t>Code</t>
  </si>
  <si>
    <t>Country</t>
  </si>
  <si>
    <t>IDF region</t>
  </si>
  <si>
    <t>Ratio Region</t>
  </si>
  <si>
    <t>M  0-4</t>
  </si>
  <si>
    <t>M  5-9</t>
  </si>
  <si>
    <t>M10-14</t>
  </si>
  <si>
    <t>M 15-19</t>
  </si>
  <si>
    <t>F  0-4</t>
  </si>
  <si>
    <t>F  5-9</t>
  </si>
  <si>
    <t>F 10-14</t>
  </si>
  <si>
    <t>F 15-19</t>
  </si>
  <si>
    <t>Total       M  0-14</t>
  </si>
  <si>
    <t>Total       F  0-14</t>
  </si>
  <si>
    <t>Infant Mortality Rate (per 1,000)</t>
  </si>
  <si>
    <t>SMR extrapolation prediction</t>
  </si>
  <si>
    <t>M         0-4</t>
  </si>
  <si>
    <t>M        5-9</t>
  </si>
  <si>
    <t>M       10-14</t>
  </si>
  <si>
    <t>M        15-19</t>
  </si>
  <si>
    <t>F         0-4</t>
  </si>
  <si>
    <t>F        5-9</t>
  </si>
  <si>
    <t>F       10-14</t>
  </si>
  <si>
    <t>F        15-19</t>
  </si>
  <si>
    <t>Age-stand  M       0-14</t>
  </si>
  <si>
    <t>Age-stand  F       0-14</t>
  </si>
  <si>
    <t>Age-stand  M&amp;F      0-14</t>
  </si>
  <si>
    <t xml:space="preserve">Ratio  estimate    M&amp;F 15-19        to             M&amp;F 0-14 </t>
  </si>
  <si>
    <t>M 15-19 (ratio) estimate</t>
  </si>
  <si>
    <t>F 15-19 (ratio) estimate</t>
  </si>
  <si>
    <t>Age-stand  M&amp;F             0-19</t>
  </si>
  <si>
    <t>Incident to age 14</t>
  </si>
  <si>
    <t>Prevalent to age 14     (old method)</t>
  </si>
  <si>
    <t>Prevalent to age 14     (adjusted for mortality)</t>
  </si>
  <si>
    <t>Incident to age 17</t>
  </si>
  <si>
    <t>Prevalent to age 17       (Adjusted for mortality) Standardised rates</t>
  </si>
  <si>
    <t>Prevalent to age 17       (Adjusted for mortality) Cum cases</t>
  </si>
  <si>
    <t>Alternative</t>
  </si>
  <si>
    <t>Incident to age 19</t>
  </si>
  <si>
    <t>Prevalent to age 19     (adjusted for mortality)</t>
  </si>
  <si>
    <t>to age 14</t>
  </si>
  <si>
    <t>to age 19</t>
  </si>
  <si>
    <t>of cases   (&lt;15yr)</t>
  </si>
  <si>
    <r>
      <rPr>
        <sz val="10"/>
        <color indexed="10"/>
        <rFont val="Arial"/>
        <family val="2"/>
      </rPr>
      <t>new for 4th edition</t>
    </r>
    <r>
      <rPr>
        <sz val="10"/>
        <color indexed="36"/>
        <rFont val="Arial"/>
        <family val="2"/>
      </rPr>
      <t xml:space="preserve"> </t>
    </r>
    <r>
      <rPr>
        <sz val="10"/>
        <color indexed="30"/>
        <rFont val="Arial"/>
        <family val="2"/>
      </rPr>
      <t>new for 5th edition</t>
    </r>
    <r>
      <rPr>
        <sz val="10"/>
        <color indexed="36"/>
        <rFont val="Arial"/>
        <family val="2"/>
      </rPr>
      <t xml:space="preserve"> </t>
    </r>
    <r>
      <rPr>
        <sz val="10"/>
        <color indexed="17"/>
        <rFont val="Arial"/>
        <family val="2"/>
      </rPr>
      <t>new for 6th edition</t>
    </r>
    <r>
      <rPr>
        <sz val="10"/>
        <color indexed="51"/>
        <rFont val="Arial"/>
        <family val="2"/>
      </rPr>
      <t xml:space="preserve">  new for 7th edition</t>
    </r>
    <r>
      <rPr>
        <sz val="10"/>
        <color indexed="36"/>
        <rFont val="Arial"/>
        <family val="2"/>
      </rPr>
      <t xml:space="preserve">  new for 8th edition </t>
    </r>
    <r>
      <rPr>
        <sz val="10"/>
        <color rgb="FFFF0000"/>
        <rFont val="Arial"/>
        <family val="2"/>
      </rPr>
      <t xml:space="preserve"> </t>
    </r>
    <r>
      <rPr>
        <sz val="10"/>
        <color rgb="FFFF0066"/>
        <rFont val="Arial"/>
        <family val="2"/>
      </rPr>
      <t>new for 9th edition</t>
    </r>
  </si>
  <si>
    <t>incident rate 15-19</t>
  </si>
  <si>
    <t>% change using alternative way</t>
  </si>
  <si>
    <t>extrapolated country region</t>
  </si>
  <si>
    <t>same region?</t>
  </si>
  <si>
    <t>&lt;=5</t>
  </si>
  <si>
    <t>5-10</t>
  </si>
  <si>
    <t>10-15</t>
  </si>
  <si>
    <t>15-20</t>
  </si>
  <si>
    <t>20-25</t>
  </si>
  <si>
    <t>25-30</t>
  </si>
  <si>
    <t>30-35</t>
  </si>
  <si>
    <t>35+</t>
  </si>
  <si>
    <t>total</t>
  </si>
  <si>
    <t>incident rate 0-19</t>
  </si>
  <si>
    <t>AFR</t>
  </si>
  <si>
    <t>imr</t>
  </si>
  <si>
    <t>smr</t>
  </si>
  <si>
    <t>EMME</t>
  </si>
  <si>
    <t>EUR</t>
  </si>
  <si>
    <t>NAC</t>
  </si>
  <si>
    <t>SACA</t>
  </si>
  <si>
    <t>SEA</t>
  </si>
  <si>
    <t>WP</t>
  </si>
  <si>
    <t>IDF Region</t>
  </si>
  <si>
    <t>Mean IMR</t>
  </si>
  <si>
    <t>Median IMR</t>
  </si>
  <si>
    <t>Mean SMR</t>
  </si>
  <si>
    <t>Median SMR</t>
  </si>
  <si>
    <t>MENA</t>
  </si>
  <si>
    <t>LIC</t>
  </si>
  <si>
    <t/>
  </si>
  <si>
    <t>X</t>
  </si>
  <si>
    <t>NO</t>
  </si>
  <si>
    <t>UMIC</t>
  </si>
  <si>
    <t>2010-2014</t>
  </si>
  <si>
    <t>Oran</t>
  </si>
  <si>
    <t>~600</t>
  </si>
  <si>
    <t>NA</t>
  </si>
  <si>
    <t>B</t>
  </si>
  <si>
    <t>Niar (2015)</t>
  </si>
  <si>
    <t>Age-specific rates from Results paragraph 1</t>
  </si>
  <si>
    <t>&lt;=10</t>
  </si>
  <si>
    <t>10--20</t>
  </si>
  <si>
    <t>20--30</t>
  </si>
  <si>
    <t>30--40</t>
  </si>
  <si>
    <t>40+</t>
  </si>
  <si>
    <t>HIC</t>
  </si>
  <si>
    <t>LMIC</t>
  </si>
  <si>
    <t>1989-1993</t>
  </si>
  <si>
    <t>Antigua</t>
  </si>
  <si>
    <t>A</t>
  </si>
  <si>
    <t>Tull (1997)</t>
  </si>
  <si>
    <t>Rate for 0-19yr age range in Table 1 used for 0-14yr</t>
  </si>
  <si>
    <t>1990-1999</t>
  </si>
  <si>
    <t>Avellaneda, Cordoba, Corrientes, Tierra del Fuego</t>
  </si>
  <si>
    <t>88-100%</t>
  </si>
  <si>
    <t>A/B</t>
  </si>
  <si>
    <t>DIAMOND (2006)</t>
  </si>
  <si>
    <t>Age/sex-specific rates from extra Table 2 supplied by Authors</t>
  </si>
  <si>
    <t>2007-2012</t>
  </si>
  <si>
    <t>Whole country</t>
  </si>
  <si>
    <t>Navasardyan (2014)</t>
  </si>
  <si>
    <t>Sex-specific rates for 0-17yr age range in Results paragraph 3</t>
  </si>
  <si>
    <t>5--15</t>
  </si>
  <si>
    <t>20-30</t>
  </si>
  <si>
    <t>2000-2011</t>
  </si>
  <si>
    <t>Haynes (2015)</t>
  </si>
  <si>
    <t>Age/sex-specific rates from Table 1</t>
  </si>
  <si>
    <t>2009-2013</t>
  </si>
  <si>
    <t>Patterson (2019)</t>
  </si>
  <si>
    <t>Age/sex-specific rates from Electronic Supplementary Material Table 2</t>
  </si>
  <si>
    <t>2014-2015</t>
  </si>
  <si>
    <t>Baku, Absheron</t>
  </si>
  <si>
    <t>Ahmadov (2018)</t>
  </si>
  <si>
    <t>Rate from final paragraph of section 3.2  Incidence (unclear if &lt;15yr or &lt;18yr)</t>
  </si>
  <si>
    <t>2001-2002</t>
  </si>
  <si>
    <t>Peter (2005)</t>
  </si>
  <si>
    <t>Rate from Results paragraph 1 - African ancestry only (~85% population)</t>
  </si>
  <si>
    <t>2011-2016</t>
  </si>
  <si>
    <t>Dhaka</t>
  </si>
  <si>
    <t>Balsa (2017)</t>
  </si>
  <si>
    <t>Age-specific and sex-specific rates fron Results paragraph 1</t>
  </si>
  <si>
    <t>1982-1991</t>
  </si>
  <si>
    <t>Jordan (1994)</t>
  </si>
  <si>
    <t xml:space="preserve">Age-adjusted rate from Table 2 </t>
  </si>
  <si>
    <t>1997-2002</t>
  </si>
  <si>
    <t>Gomel and Minsk</t>
  </si>
  <si>
    <t>~350</t>
  </si>
  <si>
    <t>Zalutskaya (2004)</t>
  </si>
  <si>
    <t>Rates in Gomel &amp; Minsk for 0-18yr in 1997-2002 in Table 1 were averaged as populations at risk were similar in size</t>
  </si>
  <si>
    <t>Antwerp</t>
  </si>
  <si>
    <t>2005-2017</t>
  </si>
  <si>
    <t>Cochabamba Province</t>
  </si>
  <si>
    <t>Duarte Gómez (2017)</t>
  </si>
  <si>
    <t>Rate from Results section 3.1.2 (not adjusted for 80% ascertainment)</t>
  </si>
  <si>
    <t xml:space="preserve">to </t>
  </si>
  <si>
    <t>1998-2010</t>
  </si>
  <si>
    <t>Republic of Srpska</t>
  </si>
  <si>
    <t>Radosevic (2013)</t>
  </si>
  <si>
    <t>Age/sex-specific rates from Table 1. 15-19 age group uses 15-18 age-range</t>
  </si>
  <si>
    <t>2007-2015</t>
  </si>
  <si>
    <r>
      <t>Bauru, S</t>
    </r>
    <r>
      <rPr>
        <sz val="10"/>
        <color indexed="36"/>
        <rFont val="Calibri"/>
        <family val="2"/>
      </rPr>
      <t>ã</t>
    </r>
    <r>
      <rPr>
        <sz val="10"/>
        <color indexed="36"/>
        <rFont val="Arial"/>
        <family val="2"/>
      </rPr>
      <t>o Paulo State</t>
    </r>
  </si>
  <si>
    <t>Negrato (2017)</t>
  </si>
  <si>
    <t xml:space="preserve">Average of 2007-2015 (phase 2) rates estimated from graph in Figure 2.  Number of cases calculated by subtracting numbers from 1986-2006, cf Negrato (2010).  </t>
  </si>
  <si>
    <t>+</t>
  </si>
  <si>
    <t>Varna and West Bulgaria</t>
  </si>
  <si>
    <t>99-100%</t>
  </si>
  <si>
    <t>2010-2013</t>
  </si>
  <si>
    <t>British Columbia, Newfoundland &amp; Labrador</t>
  </si>
  <si>
    <t>Fox (2018)</t>
  </si>
  <si>
    <t>Age/sex-specific rates in Supplental Table 1 averaged for 2010/11, 2011/12 and 2012/13.</t>
  </si>
  <si>
    <t>2006-2014</t>
  </si>
  <si>
    <t>HIgh</t>
  </si>
  <si>
    <t>Garfias (2016)</t>
  </si>
  <si>
    <t>Age-specific rates averaged for 2010-2016 only using estimates from figure 2 of poster</t>
  </si>
  <si>
    <t>Harbin, Shenyang, Beijing, Shanghai, Nanjing, Jinan, Wuhan, Changsha, Guangzhou, Chengdu, Xi'an, Yinchuan, Lanzhou</t>
  </si>
  <si>
    <t>98,4-99.3%</t>
  </si>
  <si>
    <t>Weng (2018)</t>
  </si>
  <si>
    <t>Age-specific rates friom Table 2</t>
  </si>
  <si>
    <t>Cali, Santafe de Bogota</t>
  </si>
  <si>
    <t>NA, 97%</t>
  </si>
  <si>
    <t>2004-2012</t>
  </si>
  <si>
    <t>Rojnic Putarek (2014)</t>
  </si>
  <si>
    <t>25-100%</t>
  </si>
  <si>
    <t>2000-2009</t>
  </si>
  <si>
    <t>~100%</t>
  </si>
  <si>
    <t>Skordis  (2012)</t>
  </si>
  <si>
    <t>Age-specific rates from Table 2 (Greek Cypriots only)</t>
  </si>
  <si>
    <t>1990-1993</t>
  </si>
  <si>
    <t>Karvonen (2000)</t>
  </si>
  <si>
    <t>Sex-specific rates from Table 1</t>
  </si>
  <si>
    <t>1995-1999</t>
  </si>
  <si>
    <t>39-67%</t>
  </si>
  <si>
    <t>Nile Delta</t>
  </si>
  <si>
    <t xml:space="preserve">El-Ziny (2014) </t>
  </si>
  <si>
    <t>Incidence rate for 2011 (age 0-18) taken from Table 1</t>
  </si>
  <si>
    <t>1999-2006</t>
  </si>
  <si>
    <t>Teeäär (2010)</t>
  </si>
  <si>
    <t>Sex-specific rates from Table 1, Age-specific rates  from Figure 1</t>
  </si>
  <si>
    <t>1995-2008</t>
  </si>
  <si>
    <t>Gondar, Jimma</t>
  </si>
  <si>
    <t>Alemu (2009)</t>
  </si>
  <si>
    <t>Age-specific rates estimated from Figure 1</t>
  </si>
  <si>
    <t>2001-2012</t>
  </si>
  <si>
    <t>Ogle (2016)</t>
  </si>
  <si>
    <t>Rate from foot of Table 1</t>
  </si>
  <si>
    <t>2006-2011</t>
  </si>
  <si>
    <t>Harjutsalo (2013)</t>
  </si>
  <si>
    <t>Age/sex-specific annual rates in Table averaged</t>
  </si>
  <si>
    <t>Piffaretti (2019)</t>
  </si>
  <si>
    <t>Age/sex-specific rates in text of Results paragraph 3.1</t>
  </si>
  <si>
    <t>1998-1999</t>
  </si>
  <si>
    <t>Amirkhanashvili (2000)</t>
  </si>
  <si>
    <t>Average of annual rates for 1998 and 1999 given in conference abstract table.</t>
  </si>
  <si>
    <t>Baden-Württemberg, North Rhine-Westphalia, Saxony</t>
  </si>
  <si>
    <t>97-99%</t>
  </si>
  <si>
    <t>2012-2016</t>
  </si>
  <si>
    <t>Crete</t>
  </si>
  <si>
    <t>Mamoulakis (2018)</t>
  </si>
  <si>
    <t>Age-specific and sex-specific rates in Table 2</t>
  </si>
  <si>
    <t>1992-1996</t>
  </si>
  <si>
    <t>Huen (2000)</t>
  </si>
  <si>
    <t>Avearge of 1992-1996 rates from Table 2</t>
  </si>
  <si>
    <t>excl. Budapest</t>
  </si>
  <si>
    <t>1994-1998</t>
  </si>
  <si>
    <t>Green (2001)</t>
  </si>
  <si>
    <t>Rate for 1989-1998 in Table 1 but data for 1994-1998 taken from EURODIAB database</t>
  </si>
  <si>
    <t>2006-2012</t>
  </si>
  <si>
    <t>New Delhi, Chennai</t>
  </si>
  <si>
    <t>Jensen  (2018)</t>
  </si>
  <si>
    <t>Age-specific rates from conference abstract table</t>
  </si>
  <si>
    <t>Age/sex specific rates from Electronic Supplementary Material Table 2</t>
  </si>
  <si>
    <t>1991-1996</t>
  </si>
  <si>
    <t>Fars</t>
  </si>
  <si>
    <t>Pishdad (2005)</t>
  </si>
  <si>
    <t>Age/sex specific rates from Table 1</t>
  </si>
  <si>
    <t>2006-2007</t>
  </si>
  <si>
    <t>Zung (2012)</t>
  </si>
  <si>
    <t>Age-specific rates pooled for war zone and no-war zone columns for after war years (2006-2007).  Rate for 15-17yr used for 15-19yr.</t>
  </si>
  <si>
    <t>2003-2012</t>
  </si>
  <si>
    <t>30 Local Health Units</t>
  </si>
  <si>
    <t>?</t>
  </si>
  <si>
    <t>Bruno (2016)</t>
  </si>
  <si>
    <t>Age-specific rates estmated from Figure 1</t>
  </si>
  <si>
    <t>2005-2010</t>
  </si>
  <si>
    <t>~400</t>
  </si>
  <si>
    <t>Onda (2017)</t>
  </si>
  <si>
    <t>Ajlouni (1999)</t>
  </si>
  <si>
    <t>Age-specific rates from Table 1</t>
  </si>
  <si>
    <t>2011-2013</t>
  </si>
  <si>
    <t>Shaltout (2017)</t>
  </si>
  <si>
    <t>1991-2000</t>
  </si>
  <si>
    <t>Benghazi</t>
  </si>
  <si>
    <t>Kadiki (2002)</t>
  </si>
  <si>
    <t>Ogle(2014)</t>
  </si>
  <si>
    <t>Rate in sentence of Results</t>
  </si>
  <si>
    <t>2006-2010</t>
  </si>
  <si>
    <t>Formosa (2012)</t>
  </si>
  <si>
    <t>Age-specific rates in Age-group paragraph of Results</t>
  </si>
  <si>
    <t>1990-1994</t>
  </si>
  <si>
    <t>35-100%</t>
  </si>
  <si>
    <t>Gómez-Díaz (2012)</t>
  </si>
  <si>
    <t>Rate for 0-19yr used for 0-14yr age-group</t>
  </si>
  <si>
    <t>2010-2011</t>
  </si>
  <si>
    <t>Spaans (2015)</t>
  </si>
  <si>
    <t>Age/sex-specific rates from Table 2</t>
  </si>
  <si>
    <t>Auckland</t>
  </si>
  <si>
    <t>~60</t>
  </si>
  <si>
    <t>Derraik (2012)</t>
  </si>
  <si>
    <t>Age-specific rates predicted  for last year (2009) given in text of Results</t>
  </si>
  <si>
    <t>1993-1994</t>
  </si>
  <si>
    <t>Soliman (1996)</t>
  </si>
  <si>
    <t>Age-specific rates for 1993/94 and 1994/95 averaged</t>
  </si>
  <si>
    <t>Karachi</t>
  </si>
  <si>
    <t>1996-2000</t>
  </si>
  <si>
    <t>Ogle(2001)</t>
  </si>
  <si>
    <t>Rate given in text of Results section</t>
  </si>
  <si>
    <t>Lima</t>
  </si>
  <si>
    <t>Podkarpackie, Warmińsko‐Mazurskie, Lubelskie, Świętokrzyskie, Podlaskie,  Mazovia</t>
  </si>
  <si>
    <t>~2000</t>
  </si>
  <si>
    <t>Szalecki (2018)</t>
  </si>
  <si>
    <t>Age/sex-specific rates in Table 1 averaged over the 5 years 2010-14.  The 15-17yr rates used for 15-19 age group.</t>
  </si>
  <si>
    <t>Algarve, Madeira</t>
  </si>
  <si>
    <t>85-100%</t>
  </si>
  <si>
    <t>90-97%</t>
  </si>
  <si>
    <t>Alyafei (2018)</t>
  </si>
  <si>
    <t>Rate given in text at start of Results section</t>
  </si>
  <si>
    <t>2012-2014</t>
  </si>
  <si>
    <t>High</t>
  </si>
  <si>
    <t>Kim (2016)</t>
  </si>
  <si>
    <t>Age/sex-specific rates in Table 2</t>
  </si>
  <si>
    <t>2002-2011</t>
  </si>
  <si>
    <t>Serban (2015)</t>
  </si>
  <si>
    <t>Age/sex-specific rates in Table . 15-17yr rate used for 15-19yr  age group</t>
  </si>
  <si>
    <t>Shiryaeva (2013)</t>
  </si>
  <si>
    <t xml:space="preserve">Rate for 2011 from Figure 1 </t>
  </si>
  <si>
    <t>2007-2011</t>
  </si>
  <si>
    <t>Marshall (2015)</t>
  </si>
  <si>
    <t xml:space="preserve">Age-specific rates for final paragraph of Results section. </t>
  </si>
  <si>
    <t>2004-2009</t>
  </si>
  <si>
    <t>Al-Madinah</t>
  </si>
  <si>
    <t>Habeb (2011)</t>
  </si>
  <si>
    <t>Age/sex-specific rates from Table 1. 10-12yr rate used for 10-14yr age group</t>
  </si>
  <si>
    <t>2007-2017</t>
  </si>
  <si>
    <t>Vukovic (2018)</t>
  </si>
  <si>
    <t>Age/sex-specific rates from Table 1.</t>
  </si>
  <si>
    <t>1992-1994</t>
  </si>
  <si>
    <t>Lee (1998)</t>
  </si>
  <si>
    <t>Sex-specific rates from Table I, age-specific rates in Table III. 10-12yr rate used for 10-14yr age group</t>
  </si>
  <si>
    <t>1999-2003</t>
  </si>
  <si>
    <t>Patterson (2009)</t>
  </si>
  <si>
    <t>Age/sex specific rates from Supplementary Table 1</t>
  </si>
  <si>
    <t>Whole nation (ex La Rioja,</t>
  </si>
  <si>
    <t>most &gt;90%</t>
  </si>
  <si>
    <t>Barreiro (2014)</t>
  </si>
  <si>
    <t>Estimate for 2011 in Table 2</t>
  </si>
  <si>
    <t>1991-1995</t>
  </si>
  <si>
    <t>Khartoum</t>
  </si>
  <si>
    <t>Elamin (1997)</t>
  </si>
  <si>
    <t>Rate from Table 1</t>
  </si>
  <si>
    <t>2005-2007</t>
  </si>
  <si>
    <t>96-99%</t>
  </si>
  <si>
    <t>Berhan (2011),  Rawshani (2014) for 15-19y age-group</t>
  </si>
  <si>
    <t>Age/sex-specific rates &lt;15 from Table 1 (Berhan) and 15-19yr from PDR database in Table 1 for 2005-11 (Rawshani)</t>
  </si>
  <si>
    <t>2009-2010</t>
  </si>
  <si>
    <t>~500</t>
  </si>
  <si>
    <t>Lin (2014)</t>
  </si>
  <si>
    <t xml:space="preserve">Sex-specific rates in Table 1. </t>
  </si>
  <si>
    <t>2001-2005</t>
  </si>
  <si>
    <t>North East</t>
  </si>
  <si>
    <t>Panamonta (2011)</t>
  </si>
  <si>
    <t>Average of annual rates for 2001-05 in Table 1</t>
  </si>
  <si>
    <t>Beja, Gafsa, Kairoan, Monastir</t>
  </si>
  <si>
    <t>Age/sex specific rates from extra Table 2 supplied by Authors</t>
  </si>
  <si>
    <t>Yeşilkaya (2017)</t>
  </si>
  <si>
    <t>Age/sex-specific rates in Table 2. 15-19yr rate based on 15-18yr age-group</t>
  </si>
  <si>
    <t>1985-1992</t>
  </si>
  <si>
    <t xml:space="preserve">Timchenko (1996) </t>
  </si>
  <si>
    <t>Average rate for years 1985-92 in Table 2</t>
  </si>
  <si>
    <t>Northern Ireland, Oxford,Yorkshire</t>
  </si>
  <si>
    <t>97%/NA/NA</t>
  </si>
  <si>
    <t>Dar es Salaam</t>
  </si>
  <si>
    <t>Swai (1993)</t>
  </si>
  <si>
    <t>Age-specific rates from Table 2.</t>
  </si>
  <si>
    <t>2002-2012</t>
  </si>
  <si>
    <t>Ohio, South Carolina, Washington, California, Colorado</t>
  </si>
  <si>
    <t>~10000</t>
  </si>
  <si>
    <t>Mayer-Davis (2017)</t>
  </si>
  <si>
    <t>Average of age-specifc rates in Table 2</t>
  </si>
  <si>
    <t>Montevideo</t>
  </si>
  <si>
    <t>2001-2010</t>
  </si>
  <si>
    <t>~40</t>
  </si>
  <si>
    <t>Washington (2013)</t>
  </si>
  <si>
    <t>Age/sex-specific rates from Table 1. Rate for 0-9yr used for 0-4yr and 5-9yr age-groups and rate for 10-19yr used for 10-14yr and 15-19yr age-groups.</t>
  </si>
  <si>
    <t>2008-2010</t>
  </si>
  <si>
    <t>near 100%</t>
  </si>
  <si>
    <t>Rakhimova (2018)</t>
  </si>
  <si>
    <t>Average of age/sex standardised rates for years 2008-2010 in Table 4</t>
  </si>
  <si>
    <t>Caracas</t>
  </si>
  <si>
    <t>world_bank_name</t>
  </si>
  <si>
    <t>year</t>
  </si>
  <si>
    <t>Start year</t>
  </si>
  <si>
    <t>End year</t>
  </si>
  <si>
    <t>Midpoint</t>
  </si>
  <si>
    <r>
      <t xml:space="preserve">  - [</t>
    </r>
    <r>
      <rPr>
        <b/>
        <sz val="11"/>
        <color theme="1"/>
        <rFont val="Calibri"/>
        <family val="2"/>
        <scheme val="minor"/>
      </rPr>
      <t>Country T1D Incidence</t>
    </r>
    <r>
      <rPr>
        <sz val="11"/>
        <color theme="1"/>
        <rFont val="Calibri"/>
        <family val="2"/>
        <scheme val="minor"/>
      </rPr>
      <t>] tab to be exported to CSV for the model</t>
    </r>
  </si>
  <si>
    <r>
      <t xml:space="preserve">  - [</t>
    </r>
    <r>
      <rPr>
        <b/>
        <sz val="11"/>
        <color theme="1"/>
        <rFont val="Calibri"/>
        <family val="2"/>
        <scheme val="minor"/>
      </rPr>
      <t>Incidence calcs</t>
    </r>
    <r>
      <rPr>
        <sz val="11"/>
        <color theme="1"/>
        <rFont val="Calibri"/>
        <family val="2"/>
        <scheme val="minor"/>
      </rPr>
      <t>] calculations for imputing country T1D incidence</t>
    </r>
  </si>
  <si>
    <r>
      <t xml:space="preserve">  - [</t>
    </r>
    <r>
      <rPr>
        <b/>
        <sz val="11"/>
        <color theme="1"/>
        <rFont val="Calibri"/>
        <family val="2"/>
        <scheme val="minor"/>
      </rPr>
      <t>Adult curve ratios</t>
    </r>
    <r>
      <rPr>
        <sz val="11"/>
        <color theme="1"/>
        <rFont val="Calibri"/>
        <family val="2"/>
        <scheme val="minor"/>
      </rPr>
      <t>] ratios for adult incidence, derived by G. Ogle</t>
    </r>
  </si>
  <si>
    <r>
      <t xml:space="preserve">  - [</t>
    </r>
    <r>
      <rPr>
        <b/>
        <sz val="11"/>
        <color theme="1"/>
        <rFont val="Calibri"/>
        <family val="2"/>
        <scheme val="minor"/>
      </rPr>
      <t>2019 IDF estimates</t>
    </r>
    <r>
      <rPr>
        <sz val="11"/>
        <color theme="1"/>
        <rFont val="Calibri"/>
        <family val="2"/>
        <scheme val="minor"/>
      </rPr>
      <t>] source data from IDF Atlas</t>
    </r>
  </si>
  <si>
    <t>primary</t>
  </si>
  <si>
    <t>JDRF model &lt;20y incidence rates</t>
  </si>
  <si>
    <t>geography</t>
  </si>
  <si>
    <t>colorado</t>
  </si>
  <si>
    <t>finland</t>
  </si>
  <si>
    <t>germany</t>
  </si>
  <si>
    <t>sweden</t>
  </si>
  <si>
    <t>inc 0-14y</t>
  </si>
  <si>
    <t>idf year</t>
  </si>
  <si>
    <t>wb_name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</si>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</sst>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#,##0.0"/>
    <numFmt numFmtId="167" formatCode="0.0%"/>
    <numFmt numFmtId="168" formatCode="0.00000"/>
    <numFmt numFmtId="169" formatCode="#\ ###\ ###\ ##0;\-#\ ###\ ###\ ##0;0"/>
  </numFmts>
  <fonts count="5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 Narrow"/>
      <family val="2"/>
    </font>
    <font>
      <sz val="10"/>
      <color theme="0"/>
      <name val="Arial"/>
      <family val="2"/>
    </font>
    <font>
      <sz val="11"/>
      <color rgb="FF9C65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Narrow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MS Sans Serif"/>
      <family val="2"/>
    </font>
    <font>
      <sz val="10"/>
      <color theme="7" tint="-0.249977111117893"/>
      <name val="Arial"/>
      <family val="2"/>
    </font>
    <font>
      <sz val="10"/>
      <color indexed="10"/>
      <name val="Arial"/>
      <family val="2"/>
    </font>
    <font>
      <sz val="10"/>
      <color indexed="36"/>
      <name val="Arial"/>
      <family val="2"/>
    </font>
    <font>
      <sz val="10"/>
      <color indexed="30"/>
      <name val="Arial"/>
      <family val="2"/>
    </font>
    <font>
      <sz val="10"/>
      <color indexed="17"/>
      <name val="Arial"/>
      <family val="2"/>
    </font>
    <font>
      <sz val="10"/>
      <color indexed="51"/>
      <name val="Arial"/>
      <family val="2"/>
    </font>
    <font>
      <sz val="10"/>
      <color rgb="FFFF0000"/>
      <name val="Arial"/>
      <family val="2"/>
    </font>
    <font>
      <sz val="10"/>
      <color rgb="FFFF0066"/>
      <name val="Arial"/>
      <family val="2"/>
    </font>
    <font>
      <sz val="10"/>
      <color theme="7"/>
      <name val="Arial"/>
      <family val="2"/>
    </font>
    <font>
      <sz val="10"/>
      <color theme="9" tint="-0.249977111117893"/>
      <name val="Arial"/>
      <family val="2"/>
    </font>
    <font>
      <sz val="10"/>
      <color rgb="FFFFC000"/>
      <name val="Arial"/>
      <family val="2"/>
    </font>
    <font>
      <sz val="10"/>
      <color rgb="FFCC6600"/>
      <name val="Arial"/>
      <family val="2"/>
    </font>
    <font>
      <sz val="10"/>
      <color rgb="FF00B050"/>
      <name val="Arial"/>
      <family val="2"/>
    </font>
    <font>
      <sz val="10"/>
      <color rgb="FFC00000"/>
      <name val="Arial"/>
      <family val="2"/>
    </font>
    <font>
      <sz val="11"/>
      <color theme="7"/>
      <name val="Arial"/>
      <family val="2"/>
    </font>
    <font>
      <sz val="11"/>
      <name val="Arial"/>
      <family val="2"/>
    </font>
    <font>
      <sz val="10"/>
      <color rgb="FF7030A0"/>
      <name val="Arial"/>
      <family val="2"/>
    </font>
    <font>
      <sz val="11"/>
      <color rgb="FF7030A0"/>
      <name val="Calibri"/>
      <family val="2"/>
    </font>
    <font>
      <sz val="10"/>
      <color indexed="36"/>
      <name val="Calibri"/>
      <family val="2"/>
    </font>
    <font>
      <sz val="10"/>
      <color rgb="FF0070C0"/>
      <name val="Arial"/>
      <family val="2"/>
    </font>
    <font>
      <sz val="10"/>
      <color theme="9"/>
      <name val="Arial"/>
      <family val="2"/>
    </font>
    <font>
      <sz val="11"/>
      <color theme="9"/>
      <name val="Calibri"/>
      <family val="2"/>
    </font>
    <font>
      <sz val="11"/>
      <color rgb="FFC00000"/>
      <name val="Calibri"/>
      <family val="2"/>
    </font>
    <font>
      <sz val="8"/>
      <color rgb="FFCC6600"/>
      <name val="Arial"/>
      <family val="2"/>
    </font>
    <font>
      <sz val="11"/>
      <color theme="7"/>
      <name val="Calibri"/>
      <family val="2"/>
    </font>
    <font>
      <sz val="9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10" fillId="0" borderId="0"/>
    <xf numFmtId="0" fontId="14" fillId="2" borderId="0" applyNumberFormat="0" applyBorder="0" applyAlignment="0" applyProtection="0"/>
    <xf numFmtId="0" fontId="19" fillId="0" borderId="0"/>
    <xf numFmtId="9" fontId="3" fillId="0" borderId="0" applyFont="0" applyFill="0" applyBorder="0" applyAlignment="0" applyProtection="0"/>
    <xf numFmtId="0" fontId="54" fillId="0" borderId="0" applyNumberFormat="0" applyFill="0" applyBorder="0" applyAlignment="0" applyProtection="0"/>
  </cellStyleXfs>
  <cellXfs count="387">
    <xf numFmtId="0" fontId="0" fillId="0" borderId="0" xfId="0"/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6" borderId="0" xfId="3" applyFont="1" applyFill="1"/>
    <xf numFmtId="0" fontId="3" fillId="6" borderId="0" xfId="3" applyFont="1" applyFill="1" applyAlignment="1">
      <alignment horizontal="center"/>
    </xf>
    <xf numFmtId="0" fontId="11" fillId="6" borderId="0" xfId="3" applyFont="1" applyFill="1"/>
    <xf numFmtId="0" fontId="11" fillId="6" borderId="7" xfId="3" applyFont="1" applyFill="1" applyBorder="1"/>
    <xf numFmtId="164" fontId="12" fillId="6" borderId="1" xfId="3" applyNumberFormat="1" applyFont="1" applyFill="1" applyBorder="1" applyAlignment="1">
      <alignment horizontal="center"/>
    </xf>
    <xf numFmtId="164" fontId="10" fillId="6" borderId="8" xfId="3" applyNumberFormat="1" applyFill="1" applyBorder="1"/>
    <xf numFmtId="164" fontId="10" fillId="6" borderId="9" xfId="3" applyNumberFormat="1" applyFill="1" applyBorder="1"/>
    <xf numFmtId="164" fontId="10" fillId="6" borderId="10" xfId="3" applyNumberFormat="1" applyFill="1" applyBorder="1"/>
    <xf numFmtId="0" fontId="13" fillId="6" borderId="9" xfId="3" applyFont="1" applyFill="1" applyBorder="1"/>
    <xf numFmtId="0" fontId="13" fillId="6" borderId="0" xfId="3" applyFont="1" applyFill="1"/>
    <xf numFmtId="164" fontId="10" fillId="6" borderId="0" xfId="3" applyNumberFormat="1" applyFill="1"/>
    <xf numFmtId="2" fontId="10" fillId="6" borderId="0" xfId="3" applyNumberFormat="1" applyFill="1"/>
    <xf numFmtId="2" fontId="10" fillId="6" borderId="7" xfId="3" applyNumberFormat="1" applyFill="1" applyBorder="1"/>
    <xf numFmtId="164" fontId="10" fillId="6" borderId="7" xfId="3" applyNumberFormat="1" applyFill="1" applyBorder="1"/>
    <xf numFmtId="0" fontId="10" fillId="6" borderId="0" xfId="3" applyFill="1"/>
    <xf numFmtId="0" fontId="5" fillId="6" borderId="0" xfId="3" applyFont="1" applyFill="1"/>
    <xf numFmtId="0" fontId="10" fillId="0" borderId="0" xfId="3"/>
    <xf numFmtId="0" fontId="3" fillId="0" borderId="0" xfId="3" applyFont="1"/>
    <xf numFmtId="0" fontId="10" fillId="7" borderId="0" xfId="3" applyFill="1"/>
    <xf numFmtId="164" fontId="10" fillId="7" borderId="0" xfId="3" applyNumberFormat="1" applyFill="1"/>
    <xf numFmtId="0" fontId="10" fillId="7" borderId="7" xfId="3" applyFill="1" applyBorder="1"/>
    <xf numFmtId="0" fontId="2" fillId="2" borderId="1" xfId="4" applyFont="1" applyBorder="1" applyAlignment="1">
      <alignment horizontal="center"/>
    </xf>
    <xf numFmtId="0" fontId="2" fillId="2" borderId="0" xfId="4" applyFont="1" applyBorder="1" applyAlignment="1">
      <alignment horizontal="center"/>
    </xf>
    <xf numFmtId="0" fontId="2" fillId="3" borderId="0" xfId="4" applyFont="1" applyFill="1" applyBorder="1" applyAlignment="1">
      <alignment horizontal="center"/>
    </xf>
    <xf numFmtId="0" fontId="2" fillId="3" borderId="1" xfId="4" applyFont="1" applyFill="1" applyBorder="1" applyAlignment="1">
      <alignment horizontal="center"/>
    </xf>
    <xf numFmtId="0" fontId="2" fillId="4" borderId="1" xfId="4" applyFont="1" applyFill="1" applyBorder="1" applyAlignment="1">
      <alignment horizontal="center"/>
    </xf>
    <xf numFmtId="164" fontId="12" fillId="7" borderId="11" xfId="3" applyNumberFormat="1" applyFont="1" applyFill="1" applyBorder="1" applyAlignment="1">
      <alignment horizontal="center"/>
    </xf>
    <xf numFmtId="164" fontId="12" fillId="7" borderId="12" xfId="3" applyNumberFormat="1" applyFont="1" applyFill="1" applyBorder="1" applyAlignment="1">
      <alignment horizontal="center"/>
    </xf>
    <xf numFmtId="164" fontId="15" fillId="9" borderId="13" xfId="3" applyNumberFormat="1" applyFont="1" applyFill="1" applyBorder="1" applyAlignment="1">
      <alignment horizontal="left"/>
    </xf>
    <xf numFmtId="164" fontId="12" fillId="9" borderId="13" xfId="3" applyNumberFormat="1" applyFont="1" applyFill="1" applyBorder="1"/>
    <xf numFmtId="164" fontId="16" fillId="9" borderId="13" xfId="3" applyNumberFormat="1" applyFont="1" applyFill="1" applyBorder="1"/>
    <xf numFmtId="164" fontId="15" fillId="5" borderId="13" xfId="3" applyNumberFormat="1" applyFont="1" applyFill="1" applyBorder="1" applyAlignment="1">
      <alignment horizontal="left"/>
    </xf>
    <xf numFmtId="164" fontId="12" fillId="5" borderId="13" xfId="3" applyNumberFormat="1" applyFont="1" applyFill="1" applyBorder="1"/>
    <xf numFmtId="164" fontId="12" fillId="5" borderId="5" xfId="3" applyNumberFormat="1" applyFont="1" applyFill="1" applyBorder="1"/>
    <xf numFmtId="164" fontId="16" fillId="5" borderId="13" xfId="3" applyNumberFormat="1" applyFont="1" applyFill="1" applyBorder="1"/>
    <xf numFmtId="164" fontId="12" fillId="5" borderId="12" xfId="3" applyNumberFormat="1" applyFont="1" applyFill="1" applyBorder="1"/>
    <xf numFmtId="0" fontId="17" fillId="12" borderId="1" xfId="3" applyFont="1" applyFill="1" applyBorder="1" applyAlignment="1">
      <alignment horizontal="left"/>
    </xf>
    <xf numFmtId="0" fontId="17" fillId="12" borderId="1" xfId="3" applyFont="1" applyFill="1" applyBorder="1" applyAlignment="1">
      <alignment horizontal="center"/>
    </xf>
    <xf numFmtId="1" fontId="17" fillId="12" borderId="1" xfId="3" applyNumberFormat="1" applyFont="1" applyFill="1" applyBorder="1" applyAlignment="1">
      <alignment horizontal="center"/>
    </xf>
    <xf numFmtId="0" fontId="17" fillId="12" borderId="1" xfId="3" applyFont="1" applyFill="1" applyBorder="1" applyAlignment="1">
      <alignment horizontal="center" wrapText="1"/>
    </xf>
    <xf numFmtId="0" fontId="17" fillId="12" borderId="1" xfId="3" applyFont="1" applyFill="1" applyBorder="1"/>
    <xf numFmtId="0" fontId="18" fillId="12" borderId="0" xfId="3" applyFont="1" applyFill="1" applyAlignment="1">
      <alignment horizontal="center"/>
    </xf>
    <xf numFmtId="164" fontId="12" fillId="3" borderId="2" xfId="3" applyNumberFormat="1" applyFont="1" applyFill="1" applyBorder="1" applyAlignment="1">
      <alignment horizontal="center"/>
    </xf>
    <xf numFmtId="0" fontId="10" fillId="0" borderId="0" xfId="3" applyAlignment="1">
      <alignment horizontal="center"/>
    </xf>
    <xf numFmtId="0" fontId="2" fillId="2" borderId="3" xfId="4" applyFont="1" applyBorder="1"/>
    <xf numFmtId="0" fontId="2" fillId="2" borderId="2" xfId="4" applyFont="1" applyBorder="1" applyAlignment="1">
      <alignment horizontal="center"/>
    </xf>
    <xf numFmtId="0" fontId="2" fillId="3" borderId="2" xfId="4" applyFont="1" applyFill="1" applyBorder="1" applyAlignment="1">
      <alignment horizontal="center" wrapText="1"/>
    </xf>
    <xf numFmtId="0" fontId="2" fillId="3" borderId="3" xfId="4" applyFont="1" applyFill="1" applyBorder="1" applyAlignment="1">
      <alignment horizontal="center" wrapText="1"/>
    </xf>
    <xf numFmtId="3" fontId="15" fillId="8" borderId="15" xfId="5" applyNumberFormat="1" applyFont="1" applyFill="1" applyBorder="1" applyAlignment="1">
      <alignment horizontal="center" vertical="center" wrapText="1"/>
    </xf>
    <xf numFmtId="3" fontId="15" fillId="8" borderId="16" xfId="5" applyNumberFormat="1" applyFont="1" applyFill="1" applyBorder="1" applyAlignment="1">
      <alignment horizontal="center" vertical="center" wrapText="1"/>
    </xf>
    <xf numFmtId="3" fontId="15" fillId="8" borderId="17" xfId="5" applyNumberFormat="1" applyFont="1" applyFill="1" applyBorder="1" applyAlignment="1">
      <alignment horizontal="center" vertical="center" wrapText="1"/>
    </xf>
    <xf numFmtId="3" fontId="15" fillId="8" borderId="18" xfId="5" applyNumberFormat="1" applyFont="1" applyFill="1" applyBorder="1" applyAlignment="1">
      <alignment horizontal="center" vertical="center" wrapText="1"/>
    </xf>
    <xf numFmtId="164" fontId="15" fillId="7" borderId="3" xfId="3" applyNumberFormat="1" applyFont="1" applyFill="1" applyBorder="1" applyAlignment="1">
      <alignment horizontal="center" wrapText="1"/>
    </xf>
    <xf numFmtId="0" fontId="8" fillId="13" borderId="18" xfId="3" applyFont="1" applyFill="1" applyBorder="1" applyAlignment="1">
      <alignment horizontal="center" vertical="center" wrapText="1"/>
    </xf>
    <xf numFmtId="0" fontId="8" fillId="13" borderId="1" xfId="3" applyFont="1" applyFill="1" applyBorder="1" applyAlignment="1">
      <alignment horizontal="center" vertical="center" wrapText="1"/>
    </xf>
    <xf numFmtId="0" fontId="8" fillId="13" borderId="19" xfId="3" applyFont="1" applyFill="1" applyBorder="1" applyAlignment="1">
      <alignment horizontal="center" vertical="center" wrapText="1"/>
    </xf>
    <xf numFmtId="0" fontId="8" fillId="5" borderId="6" xfId="3" applyFont="1" applyFill="1" applyBorder="1" applyAlignment="1">
      <alignment horizontal="center" vertical="center" wrapText="1"/>
    </xf>
    <xf numFmtId="0" fontId="12" fillId="14" borderId="2" xfId="3" applyFont="1" applyFill="1" applyBorder="1" applyAlignment="1">
      <alignment horizontal="center" vertical="top" wrapText="1"/>
    </xf>
    <xf numFmtId="0" fontId="12" fillId="5" borderId="3" xfId="3" applyFont="1" applyFill="1" applyBorder="1" applyAlignment="1">
      <alignment horizontal="center" vertical="center" wrapText="1"/>
    </xf>
    <xf numFmtId="0" fontId="12" fillId="5" borderId="4" xfId="3" applyFont="1" applyFill="1" applyBorder="1" applyAlignment="1">
      <alignment horizontal="center" vertical="center" wrapText="1"/>
    </xf>
    <xf numFmtId="2" fontId="12" fillId="15" borderId="11" xfId="3" applyNumberFormat="1" applyFont="1" applyFill="1" applyBorder="1" applyAlignment="1">
      <alignment horizontal="center" vertical="center" wrapText="1"/>
    </xf>
    <xf numFmtId="2" fontId="12" fillId="10" borderId="7" xfId="3" applyNumberFormat="1" applyFont="1" applyFill="1" applyBorder="1" applyAlignment="1">
      <alignment horizontal="center" vertical="center" wrapText="1"/>
    </xf>
    <xf numFmtId="2" fontId="12" fillId="15" borderId="7" xfId="3" applyNumberFormat="1" applyFont="1" applyFill="1" applyBorder="1" applyAlignment="1">
      <alignment horizontal="center" vertical="center" wrapText="1"/>
    </xf>
    <xf numFmtId="164" fontId="12" fillId="10" borderId="11" xfId="3" applyNumberFormat="1" applyFont="1" applyFill="1" applyBorder="1" applyAlignment="1">
      <alignment horizontal="center" vertical="top" wrapText="1"/>
    </xf>
    <xf numFmtId="164" fontId="12" fillId="10" borderId="11" xfId="3" applyNumberFormat="1" applyFont="1" applyFill="1" applyBorder="1" applyAlignment="1">
      <alignment horizontal="center" wrapText="1"/>
    </xf>
    <xf numFmtId="164" fontId="12" fillId="15" borderId="13" xfId="3" applyNumberFormat="1" applyFont="1" applyFill="1" applyBorder="1" applyAlignment="1">
      <alignment horizontal="center" wrapText="1"/>
    </xf>
    <xf numFmtId="164" fontId="12" fillId="15" borderId="0" xfId="3" applyNumberFormat="1" applyFont="1" applyFill="1" applyAlignment="1">
      <alignment horizontal="center" wrapText="1"/>
    </xf>
    <xf numFmtId="2" fontId="12" fillId="15" borderId="19" xfId="3" applyNumberFormat="1" applyFont="1" applyFill="1" applyBorder="1" applyAlignment="1">
      <alignment horizontal="center" vertical="center" wrapText="1"/>
    </xf>
    <xf numFmtId="2" fontId="12" fillId="11" borderId="7" xfId="3" applyNumberFormat="1" applyFont="1" applyFill="1" applyBorder="1" applyAlignment="1">
      <alignment horizontal="center" vertical="center" wrapText="1"/>
    </xf>
    <xf numFmtId="0" fontId="17" fillId="12" borderId="2" xfId="3" applyFont="1" applyFill="1" applyBorder="1" applyAlignment="1">
      <alignment horizontal="left"/>
    </xf>
    <xf numFmtId="1" fontId="17" fillId="12" borderId="2" xfId="3" applyNumberFormat="1" applyFont="1" applyFill="1" applyBorder="1" applyAlignment="1">
      <alignment horizontal="center" vertical="top" wrapText="1"/>
    </xf>
    <xf numFmtId="0" fontId="20" fillId="12" borderId="2" xfId="3" applyFont="1" applyFill="1" applyBorder="1" applyAlignment="1">
      <alignment horizontal="left" wrapText="1"/>
    </xf>
    <xf numFmtId="0" fontId="5" fillId="12" borderId="0" xfId="3" applyFont="1" applyFill="1" applyAlignment="1">
      <alignment horizontal="left"/>
    </xf>
    <xf numFmtId="164" fontId="12" fillId="3" borderId="6" xfId="3" applyNumberFormat="1" applyFont="1" applyFill="1" applyBorder="1" applyAlignment="1">
      <alignment horizontal="center" wrapText="1"/>
    </xf>
    <xf numFmtId="16" fontId="10" fillId="0" borderId="0" xfId="3" quotePrefix="1" applyNumberFormat="1"/>
    <xf numFmtId="0" fontId="10" fillId="0" borderId="0" xfId="3" quotePrefix="1"/>
    <xf numFmtId="164" fontId="12" fillId="3" borderId="3" xfId="3" applyNumberFormat="1" applyFont="1" applyFill="1" applyBorder="1" applyAlignment="1">
      <alignment horizontal="center" wrapText="1"/>
    </xf>
    <xf numFmtId="0" fontId="10" fillId="0" borderId="0" xfId="3" applyAlignment="1">
      <alignment wrapText="1"/>
    </xf>
    <xf numFmtId="0" fontId="10" fillId="7" borderId="0" xfId="3" applyFill="1" applyAlignment="1">
      <alignment wrapText="1"/>
    </xf>
    <xf numFmtId="0" fontId="10" fillId="7" borderId="7" xfId="3" applyFill="1" applyBorder="1" applyAlignment="1">
      <alignment wrapText="1"/>
    </xf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0" fontId="3" fillId="0" borderId="0" xfId="3" applyFont="1" applyAlignment="1">
      <alignment horizontal="center"/>
    </xf>
    <xf numFmtId="1" fontId="3" fillId="0" borderId="19" xfId="3" applyNumberFormat="1" applyFont="1" applyBorder="1"/>
    <xf numFmtId="1" fontId="3" fillId="0" borderId="20" xfId="3" applyNumberFormat="1" applyFont="1" applyBorder="1"/>
    <xf numFmtId="164" fontId="10" fillId="0" borderId="19" xfId="3" applyNumberFormat="1" applyBorder="1" applyAlignment="1">
      <alignment horizontal="right"/>
    </xf>
    <xf numFmtId="164" fontId="10" fillId="0" borderId="20" xfId="3" applyNumberFormat="1" applyBorder="1" applyAlignment="1">
      <alignment horizontal="right"/>
    </xf>
    <xf numFmtId="164" fontId="3" fillId="0" borderId="19" xfId="3" applyNumberFormat="1" applyFont="1" applyBorder="1"/>
    <xf numFmtId="164" fontId="3" fillId="0" borderId="21" xfId="3" applyNumberFormat="1" applyFont="1" applyBorder="1"/>
    <xf numFmtId="164" fontId="3" fillId="0" borderId="20" xfId="3" applyNumberFormat="1" applyFont="1" applyBorder="1"/>
    <xf numFmtId="164" fontId="3" fillId="0" borderId="7" xfId="3" applyNumberFormat="1" applyFont="1" applyBorder="1"/>
    <xf numFmtId="164" fontId="3" fillId="0" borderId="0" xfId="3" applyNumberFormat="1" applyFont="1"/>
    <xf numFmtId="2" fontId="3" fillId="0" borderId="0" xfId="3" applyNumberFormat="1" applyFont="1"/>
    <xf numFmtId="165" fontId="10" fillId="0" borderId="7" xfId="3" applyNumberFormat="1" applyBorder="1"/>
    <xf numFmtId="165" fontId="16" fillId="0" borderId="0" xfId="3" applyNumberFormat="1" applyFont="1" applyAlignment="1">
      <alignment horizontal="right" wrapText="1"/>
    </xf>
    <xf numFmtId="165" fontId="16" fillId="0" borderId="1" xfId="3" applyNumberFormat="1" applyFont="1" applyBorder="1" applyAlignment="1">
      <alignment horizontal="right" wrapText="1"/>
    </xf>
    <xf numFmtId="165" fontId="10" fillId="0" borderId="21" xfId="3" applyNumberFormat="1" applyBorder="1"/>
    <xf numFmtId="165" fontId="10" fillId="0" borderId="19" xfId="3" applyNumberFormat="1" applyBorder="1"/>
    <xf numFmtId="165" fontId="16" fillId="0" borderId="21" xfId="3" applyNumberFormat="1" applyFont="1" applyBorder="1" applyAlignment="1">
      <alignment horizontal="right" wrapText="1"/>
    </xf>
    <xf numFmtId="165" fontId="10" fillId="0" borderId="6" xfId="3" applyNumberFormat="1" applyBorder="1"/>
    <xf numFmtId="165" fontId="10" fillId="0" borderId="20" xfId="3" applyNumberFormat="1" applyBorder="1"/>
    <xf numFmtId="164" fontId="10" fillId="0" borderId="0" xfId="3" applyNumberFormat="1"/>
    <xf numFmtId="0" fontId="10" fillId="0" borderId="19" xfId="3" applyBorder="1" applyAlignment="1">
      <alignment horizontal="left"/>
    </xf>
    <xf numFmtId="0" fontId="10" fillId="0" borderId="21" xfId="3" applyBorder="1"/>
    <xf numFmtId="1" fontId="10" fillId="0" borderId="21" xfId="3" applyNumberFormat="1" applyBorder="1"/>
    <xf numFmtId="0" fontId="10" fillId="0" borderId="21" xfId="3" applyBorder="1" applyAlignment="1">
      <alignment horizontal="center"/>
    </xf>
    <xf numFmtId="0" fontId="3" fillId="0" borderId="21" xfId="3" applyFont="1" applyBorder="1"/>
    <xf numFmtId="0" fontId="5" fillId="0" borderId="20" xfId="3" applyFont="1" applyBorder="1"/>
    <xf numFmtId="9" fontId="0" fillId="0" borderId="0" xfId="6" applyFont="1"/>
    <xf numFmtId="164" fontId="10" fillId="0" borderId="1" xfId="3" applyNumberFormat="1" applyBorder="1"/>
    <xf numFmtId="2" fontId="10" fillId="0" borderId="0" xfId="3" applyNumberFormat="1"/>
    <xf numFmtId="0" fontId="3" fillId="0" borderId="2" xfId="3" applyFont="1" applyBorder="1"/>
    <xf numFmtId="0" fontId="3" fillId="0" borderId="2" xfId="3" applyFont="1" applyBorder="1" applyAlignment="1">
      <alignment horizontal="center"/>
    </xf>
    <xf numFmtId="1" fontId="3" fillId="0" borderId="7" xfId="3" applyNumberFormat="1" applyFont="1" applyBorder="1"/>
    <xf numFmtId="1" fontId="3" fillId="0" borderId="6" xfId="3" applyNumberFormat="1" applyFont="1" applyBorder="1"/>
    <xf numFmtId="164" fontId="10" fillId="0" borderId="7" xfId="3" applyNumberFormat="1" applyBorder="1" applyAlignment="1">
      <alignment horizontal="right"/>
    </xf>
    <xf numFmtId="164" fontId="10" fillId="0" borderId="6" xfId="3" applyNumberFormat="1" applyBorder="1" applyAlignment="1">
      <alignment horizontal="right"/>
    </xf>
    <xf numFmtId="0" fontId="10" fillId="0" borderId="6" xfId="3" applyBorder="1"/>
    <xf numFmtId="164" fontId="3" fillId="0" borderId="2" xfId="3" applyNumberFormat="1" applyFont="1" applyBorder="1"/>
    <xf numFmtId="164" fontId="3" fillId="0" borderId="6" xfId="3" applyNumberFormat="1" applyFont="1" applyBorder="1"/>
    <xf numFmtId="165" fontId="16" fillId="0" borderId="7" xfId="3" applyNumberFormat="1" applyFont="1" applyBorder="1" applyAlignment="1">
      <alignment horizontal="right" wrapText="1"/>
    </xf>
    <xf numFmtId="165" fontId="16" fillId="0" borderId="2" xfId="3" applyNumberFormat="1" applyFont="1" applyBorder="1" applyAlignment="1">
      <alignment horizontal="right" wrapText="1"/>
    </xf>
    <xf numFmtId="165" fontId="10" fillId="0" borderId="0" xfId="3" applyNumberFormat="1"/>
    <xf numFmtId="0" fontId="10" fillId="0" borderId="7" xfId="3" applyBorder="1" applyAlignment="1">
      <alignment horizontal="left"/>
    </xf>
    <xf numFmtId="1" fontId="10" fillId="0" borderId="0" xfId="3" applyNumberFormat="1"/>
    <xf numFmtId="0" fontId="10" fillId="0" borderId="0" xfId="3" applyAlignment="1">
      <alignment horizontal="right"/>
    </xf>
    <xf numFmtId="0" fontId="5" fillId="0" borderId="6" xfId="3" applyFont="1" applyBorder="1"/>
    <xf numFmtId="164" fontId="10" fillId="0" borderId="2" xfId="3" applyNumberFormat="1" applyBorder="1"/>
    <xf numFmtId="164" fontId="28" fillId="0" borderId="7" xfId="3" applyNumberFormat="1" applyFont="1" applyBorder="1"/>
    <xf numFmtId="164" fontId="28" fillId="0" borderId="0" xfId="3" applyNumberFormat="1" applyFont="1"/>
    <xf numFmtId="0" fontId="28" fillId="0" borderId="6" xfId="3" applyFont="1" applyBorder="1"/>
    <xf numFmtId="164" fontId="28" fillId="0" borderId="2" xfId="3" applyNumberFormat="1" applyFont="1" applyBorder="1"/>
    <xf numFmtId="164" fontId="28" fillId="0" borderId="6" xfId="3" applyNumberFormat="1" applyFont="1" applyBorder="1"/>
    <xf numFmtId="165" fontId="16" fillId="0" borderId="6" xfId="3" applyNumberFormat="1" applyFont="1" applyBorder="1" applyAlignment="1">
      <alignment horizontal="right" wrapText="1"/>
    </xf>
    <xf numFmtId="0" fontId="28" fillId="0" borderId="7" xfId="3" applyFont="1" applyBorder="1" applyAlignment="1">
      <alignment horizontal="left"/>
    </xf>
    <xf numFmtId="0" fontId="28" fillId="0" borderId="0" xfId="3" applyFont="1"/>
    <xf numFmtId="1" fontId="28" fillId="0" borderId="0" xfId="3" applyNumberFormat="1" applyFont="1" applyAlignment="1">
      <alignment horizontal="right"/>
    </xf>
    <xf numFmtId="0" fontId="28" fillId="0" borderId="0" xfId="3" applyFont="1" applyAlignment="1">
      <alignment horizontal="right"/>
    </xf>
    <xf numFmtId="0" fontId="28" fillId="0" borderId="0" xfId="3" applyFont="1" applyAlignment="1">
      <alignment horizontal="center"/>
    </xf>
    <xf numFmtId="0" fontId="10" fillId="15" borderId="0" xfId="3" applyFill="1"/>
    <xf numFmtId="16" fontId="10" fillId="15" borderId="0" xfId="3" quotePrefix="1" applyNumberFormat="1" applyFill="1"/>
    <xf numFmtId="0" fontId="10" fillId="15" borderId="0" xfId="3" quotePrefix="1" applyFill="1"/>
    <xf numFmtId="0" fontId="28" fillId="15" borderId="0" xfId="3" applyFont="1" applyFill="1"/>
    <xf numFmtId="0" fontId="3" fillId="0" borderId="7" xfId="3" applyFont="1" applyBorder="1" applyAlignment="1">
      <alignment horizontal="left"/>
    </xf>
    <xf numFmtId="1" fontId="3" fillId="0" borderId="0" xfId="3" applyNumberFormat="1" applyFont="1"/>
    <xf numFmtId="0" fontId="3" fillId="0" borderId="0" xfId="3" applyFont="1" applyAlignment="1">
      <alignment horizontal="right"/>
    </xf>
    <xf numFmtId="164" fontId="10" fillId="15" borderId="0" xfId="3" applyNumberFormat="1" applyFill="1"/>
    <xf numFmtId="0" fontId="10" fillId="0" borderId="7" xfId="3" applyBorder="1"/>
    <xf numFmtId="9" fontId="10" fillId="0" borderId="0" xfId="3" applyNumberFormat="1" applyAlignment="1">
      <alignment horizontal="right"/>
    </xf>
    <xf numFmtId="0" fontId="3" fillId="0" borderId="6" xfId="3" applyFont="1" applyBorder="1"/>
    <xf numFmtId="20" fontId="10" fillId="0" borderId="0" xfId="3" applyNumberFormat="1"/>
    <xf numFmtId="164" fontId="29" fillId="0" borderId="2" xfId="3" applyNumberFormat="1" applyFont="1" applyBorder="1"/>
    <xf numFmtId="0" fontId="30" fillId="0" borderId="7" xfId="3" applyFont="1" applyBorder="1"/>
    <xf numFmtId="0" fontId="30" fillId="0" borderId="0" xfId="3" applyFont="1"/>
    <xf numFmtId="0" fontId="30" fillId="0" borderId="0" xfId="3" applyFont="1" applyAlignment="1">
      <alignment horizontal="right"/>
    </xf>
    <xf numFmtId="0" fontId="30" fillId="0" borderId="0" xfId="3" applyFont="1" applyAlignment="1">
      <alignment horizontal="center"/>
    </xf>
    <xf numFmtId="17" fontId="10" fillId="0" borderId="0" xfId="3" quotePrefix="1" applyNumberFormat="1"/>
    <xf numFmtId="9" fontId="28" fillId="0" borderId="0" xfId="3" applyNumberFormat="1" applyFont="1" applyAlignment="1">
      <alignment horizontal="right"/>
    </xf>
    <xf numFmtId="164" fontId="31" fillId="0" borderId="7" xfId="3" applyNumberFormat="1" applyFont="1" applyBorder="1"/>
    <xf numFmtId="164" fontId="31" fillId="0" borderId="0" xfId="3" applyNumberFormat="1" applyFont="1"/>
    <xf numFmtId="164" fontId="32" fillId="0" borderId="0" xfId="3" applyNumberFormat="1" applyFont="1"/>
    <xf numFmtId="164" fontId="32" fillId="0" borderId="6" xfId="3" applyNumberFormat="1" applyFont="1" applyBorder="1"/>
    <xf numFmtId="164" fontId="31" fillId="0" borderId="2" xfId="3" applyNumberFormat="1" applyFont="1" applyBorder="1"/>
    <xf numFmtId="0" fontId="33" fillId="0" borderId="7" xfId="3" applyFont="1" applyBorder="1" applyAlignment="1">
      <alignment horizontal="left"/>
    </xf>
    <xf numFmtId="0" fontId="33" fillId="0" borderId="0" xfId="3" applyFont="1"/>
    <xf numFmtId="1" fontId="33" fillId="0" borderId="0" xfId="3" applyNumberFormat="1" applyFont="1"/>
    <xf numFmtId="9" fontId="33" fillId="0" borderId="0" xfId="3" applyNumberFormat="1" applyFont="1" applyAlignment="1">
      <alignment horizontal="right"/>
    </xf>
    <xf numFmtId="0" fontId="33" fillId="0" borderId="0" xfId="3" applyFont="1" applyAlignment="1">
      <alignment horizontal="center"/>
    </xf>
    <xf numFmtId="164" fontId="33" fillId="0" borderId="7" xfId="3" applyNumberFormat="1" applyFont="1" applyBorder="1"/>
    <xf numFmtId="164" fontId="33" fillId="0" borderId="0" xfId="3" applyNumberFormat="1" applyFont="1"/>
    <xf numFmtId="164" fontId="33" fillId="0" borderId="2" xfId="3" applyNumberFormat="1" applyFont="1" applyBorder="1"/>
    <xf numFmtId="0" fontId="33" fillId="0" borderId="7" xfId="3" applyFont="1" applyBorder="1"/>
    <xf numFmtId="0" fontId="33" fillId="0" borderId="0" xfId="3" applyFont="1" applyAlignment="1">
      <alignment horizontal="right"/>
    </xf>
    <xf numFmtId="164" fontId="10" fillId="0" borderId="22" xfId="3" applyNumberFormat="1" applyBorder="1"/>
    <xf numFmtId="2" fontId="10" fillId="0" borderId="23" xfId="3" applyNumberFormat="1" applyBorder="1"/>
    <xf numFmtId="0" fontId="10" fillId="0" borderId="23" xfId="3" applyBorder="1"/>
    <xf numFmtId="164" fontId="10" fillId="0" borderId="7" xfId="3" applyNumberFormat="1" applyBorder="1"/>
    <xf numFmtId="164" fontId="33" fillId="0" borderId="6" xfId="3" applyNumberFormat="1" applyFont="1" applyBorder="1"/>
    <xf numFmtId="164" fontId="34" fillId="0" borderId="0" xfId="3" applyNumberFormat="1" applyFont="1"/>
    <xf numFmtId="164" fontId="34" fillId="0" borderId="6" xfId="3" applyNumberFormat="1" applyFont="1" applyBorder="1"/>
    <xf numFmtId="164" fontId="35" fillId="0" borderId="6" xfId="3" applyNumberFormat="1" applyFont="1" applyBorder="1"/>
    <xf numFmtId="1" fontId="28" fillId="0" borderId="0" xfId="3" applyNumberFormat="1" applyFont="1"/>
    <xf numFmtId="164" fontId="10" fillId="0" borderId="6" xfId="3" applyNumberFormat="1" applyBorder="1"/>
    <xf numFmtId="1" fontId="3" fillId="0" borderId="0" xfId="3" applyNumberFormat="1" applyFont="1" applyAlignment="1">
      <alignment horizontal="right"/>
    </xf>
    <xf numFmtId="9" fontId="3" fillId="0" borderId="0" xfId="3" applyNumberFormat="1" applyFont="1" applyAlignment="1">
      <alignment horizontal="right"/>
    </xf>
    <xf numFmtId="164" fontId="10" fillId="13" borderId="2" xfId="3" applyNumberFormat="1" applyFill="1" applyBorder="1"/>
    <xf numFmtId="164" fontId="31" fillId="0" borderId="6" xfId="3" applyNumberFormat="1" applyFont="1" applyBorder="1"/>
    <xf numFmtId="164" fontId="36" fillId="0" borderId="2" xfId="3" applyNumberFormat="1" applyFont="1" applyBorder="1"/>
    <xf numFmtId="0" fontId="36" fillId="0" borderId="7" xfId="3" applyFont="1" applyBorder="1"/>
    <xf numFmtId="0" fontId="36" fillId="0" borderId="0" xfId="3" applyFont="1"/>
    <xf numFmtId="9" fontId="36" fillId="0" borderId="0" xfId="3" applyNumberFormat="1" applyFont="1"/>
    <xf numFmtId="0" fontId="36" fillId="0" borderId="0" xfId="3" applyFont="1" applyAlignment="1">
      <alignment horizontal="center"/>
    </xf>
    <xf numFmtId="0" fontId="37" fillId="0" borderId="0" xfId="3" applyFont="1"/>
    <xf numFmtId="164" fontId="32" fillId="0" borderId="7" xfId="3" applyNumberFormat="1" applyFont="1" applyBorder="1"/>
    <xf numFmtId="164" fontId="32" fillId="0" borderId="2" xfId="3" applyNumberFormat="1" applyFont="1" applyBorder="1"/>
    <xf numFmtId="0" fontId="32" fillId="0" borderId="7" xfId="3" applyFont="1" applyBorder="1" applyAlignment="1">
      <alignment horizontal="left"/>
    </xf>
    <xf numFmtId="0" fontId="32" fillId="0" borderId="0" xfId="3" applyFont="1"/>
    <xf numFmtId="1" fontId="32" fillId="0" borderId="0" xfId="3" applyNumberFormat="1" applyFont="1"/>
    <xf numFmtId="9" fontId="32" fillId="0" borderId="0" xfId="3" applyNumberFormat="1" applyFont="1" applyAlignment="1">
      <alignment horizontal="right"/>
    </xf>
    <xf numFmtId="0" fontId="32" fillId="0" borderId="0" xfId="3" applyFont="1" applyAlignment="1">
      <alignment horizontal="center"/>
    </xf>
    <xf numFmtId="0" fontId="17" fillId="0" borderId="0" xfId="3" applyFont="1"/>
    <xf numFmtId="164" fontId="33" fillId="0" borderId="7" xfId="3" applyNumberFormat="1" applyFont="1" applyBorder="1" applyAlignment="1">
      <alignment horizontal="right"/>
    </xf>
    <xf numFmtId="164" fontId="33" fillId="0" borderId="0" xfId="3" applyNumberFormat="1" applyFont="1" applyAlignment="1">
      <alignment horizontal="right"/>
    </xf>
    <xf numFmtId="164" fontId="33" fillId="0" borderId="6" xfId="3" applyNumberFormat="1" applyFont="1" applyBorder="1" applyAlignment="1">
      <alignment horizontal="right"/>
    </xf>
    <xf numFmtId="164" fontId="3" fillId="0" borderId="7" xfId="3" applyNumberFormat="1" applyFont="1" applyBorder="1" applyAlignment="1">
      <alignment horizontal="right"/>
    </xf>
    <xf numFmtId="164" fontId="3" fillId="0" borderId="0" xfId="3" applyNumberFormat="1" applyFont="1" applyAlignment="1">
      <alignment horizontal="right"/>
    </xf>
    <xf numFmtId="164" fontId="3" fillId="0" borderId="6" xfId="3" applyNumberFormat="1" applyFont="1" applyBorder="1" applyAlignment="1">
      <alignment horizontal="right"/>
    </xf>
    <xf numFmtId="1" fontId="32" fillId="0" borderId="0" xfId="3" applyNumberFormat="1" applyFont="1" applyAlignment="1">
      <alignment horizontal="right"/>
    </xf>
    <xf numFmtId="2" fontId="28" fillId="0" borderId="0" xfId="3" applyNumberFormat="1" applyFont="1"/>
    <xf numFmtId="164" fontId="39" fillId="0" borderId="2" xfId="3" applyNumberFormat="1" applyFont="1" applyBorder="1"/>
    <xf numFmtId="1" fontId="33" fillId="0" borderId="0" xfId="3" applyNumberFormat="1" applyFont="1" applyAlignment="1">
      <alignment horizontal="right"/>
    </xf>
    <xf numFmtId="0" fontId="5" fillId="0" borderId="2" xfId="3" applyFont="1" applyBorder="1"/>
    <xf numFmtId="164" fontId="40" fillId="0" borderId="7" xfId="3" applyNumberFormat="1" applyFont="1" applyBorder="1"/>
    <xf numFmtId="164" fontId="40" fillId="0" borderId="0" xfId="3" applyNumberFormat="1" applyFont="1"/>
    <xf numFmtId="0" fontId="21" fillId="0" borderId="6" xfId="3" applyFont="1" applyBorder="1"/>
    <xf numFmtId="164" fontId="40" fillId="0" borderId="2" xfId="3" applyNumberFormat="1" applyFont="1" applyBorder="1"/>
    <xf numFmtId="0" fontId="40" fillId="0" borderId="7" xfId="3" applyFont="1" applyBorder="1"/>
    <xf numFmtId="0" fontId="40" fillId="0" borderId="0" xfId="3" applyFont="1"/>
    <xf numFmtId="9" fontId="40" fillId="0" borderId="0" xfId="3" applyNumberFormat="1" applyFont="1"/>
    <xf numFmtId="0" fontId="40" fillId="0" borderId="0" xfId="3" applyFont="1" applyAlignment="1">
      <alignment horizontal="center"/>
    </xf>
    <xf numFmtId="0" fontId="32" fillId="0" borderId="6" xfId="3" applyFont="1" applyBorder="1"/>
    <xf numFmtId="164" fontId="21" fillId="0" borderId="0" xfId="3" applyNumberFormat="1" applyFont="1"/>
    <xf numFmtId="0" fontId="32" fillId="0" borderId="7" xfId="3" applyFont="1" applyBorder="1"/>
    <xf numFmtId="0" fontId="31" fillId="0" borderId="0" xfId="3" applyFont="1"/>
    <xf numFmtId="164" fontId="21" fillId="0" borderId="7" xfId="3" applyNumberFormat="1" applyFont="1" applyBorder="1"/>
    <xf numFmtId="0" fontId="3" fillId="0" borderId="7" xfId="3" applyFont="1" applyBorder="1"/>
    <xf numFmtId="164" fontId="29" fillId="0" borderId="7" xfId="3" applyNumberFormat="1" applyFont="1" applyBorder="1"/>
    <xf numFmtId="164" fontId="29" fillId="0" borderId="0" xfId="3" applyNumberFormat="1" applyFont="1"/>
    <xf numFmtId="164" fontId="29" fillId="0" borderId="6" xfId="3" applyNumberFormat="1" applyFont="1" applyBorder="1"/>
    <xf numFmtId="0" fontId="40" fillId="0" borderId="7" xfId="3" applyFont="1" applyBorder="1" applyAlignment="1">
      <alignment horizontal="left"/>
    </xf>
    <xf numFmtId="1" fontId="40" fillId="0" borderId="0" xfId="3" applyNumberFormat="1" applyFont="1" applyAlignment="1">
      <alignment horizontal="right"/>
    </xf>
    <xf numFmtId="0" fontId="40" fillId="0" borderId="0" xfId="3" applyFont="1" applyAlignment="1">
      <alignment horizontal="right"/>
    </xf>
    <xf numFmtId="0" fontId="41" fillId="0" borderId="0" xfId="3" applyFont="1"/>
    <xf numFmtId="164" fontId="39" fillId="0" borderId="7" xfId="3" applyNumberFormat="1" applyFont="1" applyBorder="1"/>
    <xf numFmtId="164" fontId="39" fillId="0" borderId="0" xfId="3" applyNumberFormat="1" applyFont="1"/>
    <xf numFmtId="0" fontId="39" fillId="0" borderId="7" xfId="3" applyFont="1" applyBorder="1" applyAlignment="1">
      <alignment horizontal="left"/>
    </xf>
    <xf numFmtId="0" fontId="39" fillId="0" borderId="0" xfId="3" applyFont="1"/>
    <xf numFmtId="1" fontId="39" fillId="0" borderId="0" xfId="3" applyNumberFormat="1" applyFont="1"/>
    <xf numFmtId="9" fontId="39" fillId="0" borderId="0" xfId="3" applyNumberFormat="1" applyFont="1" applyAlignment="1">
      <alignment horizontal="right"/>
    </xf>
    <xf numFmtId="0" fontId="39" fillId="0" borderId="0" xfId="3" applyFont="1" applyAlignment="1">
      <alignment horizontal="center"/>
    </xf>
    <xf numFmtId="164" fontId="26" fillId="0" borderId="7" xfId="3" applyNumberFormat="1" applyFont="1" applyBorder="1"/>
    <xf numFmtId="164" fontId="26" fillId="0" borderId="0" xfId="3" applyNumberFormat="1" applyFont="1"/>
    <xf numFmtId="164" fontId="26" fillId="0" borderId="6" xfId="3" applyNumberFormat="1" applyFont="1" applyBorder="1"/>
    <xf numFmtId="164" fontId="26" fillId="0" borderId="2" xfId="3" applyNumberFormat="1" applyFont="1" applyBorder="1"/>
    <xf numFmtId="0" fontId="26" fillId="0" borderId="7" xfId="3" applyFont="1" applyBorder="1"/>
    <xf numFmtId="0" fontId="26" fillId="0" borderId="0" xfId="3" applyFont="1"/>
    <xf numFmtId="0" fontId="26" fillId="0" borderId="0" xfId="3" applyFont="1" applyAlignment="1">
      <alignment horizontal="right"/>
    </xf>
    <xf numFmtId="0" fontId="26" fillId="0" borderId="0" xfId="3" applyFont="1" applyAlignment="1">
      <alignment horizontal="center"/>
    </xf>
    <xf numFmtId="164" fontId="21" fillId="0" borderId="6" xfId="3" applyNumberFormat="1" applyFont="1" applyBorder="1"/>
    <xf numFmtId="0" fontId="21" fillId="0" borderId="0" xfId="3" applyFont="1" applyAlignment="1">
      <alignment horizontal="right"/>
    </xf>
    <xf numFmtId="0" fontId="21" fillId="0" borderId="0" xfId="3" applyFont="1" applyAlignment="1">
      <alignment horizontal="center"/>
    </xf>
    <xf numFmtId="0" fontId="42" fillId="0" borderId="0" xfId="3" applyFont="1"/>
    <xf numFmtId="164" fontId="43" fillId="0" borderId="0" xfId="3" applyNumberFormat="1" applyFont="1"/>
    <xf numFmtId="164" fontId="43" fillId="0" borderId="6" xfId="3" applyNumberFormat="1" applyFont="1" applyBorder="1"/>
    <xf numFmtId="164" fontId="11" fillId="0" borderId="0" xfId="3" applyNumberFormat="1" applyFont="1"/>
    <xf numFmtId="164" fontId="11" fillId="0" borderId="6" xfId="3" applyNumberFormat="1" applyFont="1" applyBorder="1"/>
    <xf numFmtId="1" fontId="33" fillId="0" borderId="0" xfId="3" applyNumberFormat="1" applyFont="1" applyAlignment="1">
      <alignment horizontal="right" wrapText="1"/>
    </xf>
    <xf numFmtId="166" fontId="33" fillId="0" borderId="0" xfId="3" applyNumberFormat="1" applyFont="1"/>
    <xf numFmtId="166" fontId="3" fillId="0" borderId="0" xfId="3" applyNumberFormat="1" applyFont="1"/>
    <xf numFmtId="2" fontId="10" fillId="0" borderId="6" xfId="3" applyNumberFormat="1" applyBorder="1" applyAlignment="1">
      <alignment horizontal="right"/>
    </xf>
    <xf numFmtId="167" fontId="33" fillId="0" borderId="0" xfId="3" applyNumberFormat="1" applyFont="1" applyAlignment="1">
      <alignment horizontal="right"/>
    </xf>
    <xf numFmtId="9" fontId="3" fillId="13" borderId="0" xfId="6" applyFont="1" applyFill="1"/>
    <xf numFmtId="0" fontId="10" fillId="13" borderId="0" xfId="3" applyFill="1"/>
    <xf numFmtId="167" fontId="28" fillId="0" borderId="0" xfId="3" applyNumberFormat="1" applyFont="1" applyAlignment="1">
      <alignment horizontal="right"/>
    </xf>
    <xf numFmtId="0" fontId="21" fillId="0" borderId="0" xfId="3" applyFont="1"/>
    <xf numFmtId="0" fontId="31" fillId="0" borderId="7" xfId="3" applyFont="1" applyBorder="1"/>
    <xf numFmtId="164" fontId="40" fillId="0" borderId="6" xfId="3" applyNumberFormat="1" applyFont="1" applyBorder="1"/>
    <xf numFmtId="0" fontId="32" fillId="0" borderId="0" xfId="3" applyFont="1" applyAlignment="1">
      <alignment horizontal="right"/>
    </xf>
    <xf numFmtId="9" fontId="33" fillId="0" borderId="0" xfId="3" applyNumberFormat="1" applyFont="1"/>
    <xf numFmtId="9" fontId="40" fillId="0" borderId="0" xfId="3" applyNumberFormat="1" applyFont="1" applyAlignment="1">
      <alignment horizontal="right"/>
    </xf>
    <xf numFmtId="9" fontId="3" fillId="0" borderId="0" xfId="6" applyFont="1" applyFill="1"/>
    <xf numFmtId="0" fontId="29" fillId="0" borderId="0" xfId="3" applyFont="1"/>
    <xf numFmtId="1" fontId="40" fillId="0" borderId="0" xfId="3" applyNumberFormat="1" applyFont="1"/>
    <xf numFmtId="164" fontId="21" fillId="0" borderId="2" xfId="3" applyNumberFormat="1" applyFont="1" applyBorder="1"/>
    <xf numFmtId="0" fontId="21" fillId="0" borderId="7" xfId="3" applyFont="1" applyBorder="1" applyAlignment="1">
      <alignment horizontal="left"/>
    </xf>
    <xf numFmtId="1" fontId="21" fillId="0" borderId="0" xfId="3" applyNumberFormat="1" applyFont="1"/>
    <xf numFmtId="9" fontId="21" fillId="0" borderId="0" xfId="3" applyNumberFormat="1" applyFont="1" applyAlignment="1">
      <alignment horizontal="right"/>
    </xf>
    <xf numFmtId="0" fontId="32" fillId="0" borderId="0" xfId="3" applyFont="1" applyAlignment="1">
      <alignment horizontal="left"/>
    </xf>
    <xf numFmtId="2" fontId="3" fillId="0" borderId="6" xfId="3" applyNumberFormat="1" applyFont="1" applyBorder="1"/>
    <xf numFmtId="0" fontId="28" fillId="0" borderId="7" xfId="3" applyFont="1" applyBorder="1"/>
    <xf numFmtId="0" fontId="44" fillId="0" borderId="0" xfId="3" applyFont="1"/>
    <xf numFmtId="1" fontId="10" fillId="0" borderId="0" xfId="3" applyNumberFormat="1" applyAlignment="1">
      <alignment horizontal="right"/>
    </xf>
    <xf numFmtId="0" fontId="3" fillId="0" borderId="5" xfId="3" applyFont="1" applyBorder="1"/>
    <xf numFmtId="0" fontId="3" fillId="0" borderId="3" xfId="3" applyFont="1" applyBorder="1"/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10" fillId="0" borderId="5" xfId="3" applyBorder="1"/>
    <xf numFmtId="0" fontId="10" fillId="0" borderId="14" xfId="3" applyBorder="1"/>
    <xf numFmtId="1" fontId="3" fillId="0" borderId="4" xfId="3" applyNumberFormat="1" applyFont="1" applyBorder="1"/>
    <xf numFmtId="1" fontId="3" fillId="0" borderId="14" xfId="3" applyNumberFormat="1" applyFont="1" applyBorder="1"/>
    <xf numFmtId="164" fontId="10" fillId="0" borderId="4" xfId="3" applyNumberFormat="1" applyBorder="1" applyAlignment="1">
      <alignment horizontal="right"/>
    </xf>
    <xf numFmtId="164" fontId="10" fillId="0" borderId="14" xfId="3" applyNumberFormat="1" applyBorder="1" applyAlignment="1">
      <alignment horizontal="right"/>
    </xf>
    <xf numFmtId="164" fontId="3" fillId="0" borderId="4" xfId="3" applyNumberFormat="1" applyFont="1" applyBorder="1"/>
    <xf numFmtId="164" fontId="3" fillId="0" borderId="5" xfId="3" applyNumberFormat="1" applyFont="1" applyBorder="1"/>
    <xf numFmtId="164" fontId="3" fillId="0" borderId="3" xfId="3" applyNumberFormat="1" applyFont="1" applyBorder="1"/>
    <xf numFmtId="164" fontId="3" fillId="0" borderId="14" xfId="3" applyNumberFormat="1" applyFont="1" applyBorder="1"/>
    <xf numFmtId="2" fontId="3" fillId="0" borderId="4" xfId="3" applyNumberFormat="1" applyFont="1" applyBorder="1"/>
    <xf numFmtId="165" fontId="10" fillId="0" borderId="3" xfId="3" applyNumberFormat="1" applyBorder="1"/>
    <xf numFmtId="165" fontId="16" fillId="0" borderId="4" xfId="3" applyNumberFormat="1" applyFont="1" applyBorder="1" applyAlignment="1">
      <alignment horizontal="right" wrapText="1"/>
    </xf>
    <xf numFmtId="165" fontId="16" fillId="0" borderId="3" xfId="3" applyNumberFormat="1" applyFont="1" applyBorder="1" applyAlignment="1">
      <alignment horizontal="right" wrapText="1"/>
    </xf>
    <xf numFmtId="165" fontId="10" fillId="0" borderId="5" xfId="3" applyNumberFormat="1" applyBorder="1"/>
    <xf numFmtId="165" fontId="10" fillId="0" borderId="4" xfId="3" applyNumberFormat="1" applyBorder="1"/>
    <xf numFmtId="165" fontId="16" fillId="0" borderId="5" xfId="3" applyNumberFormat="1" applyFont="1" applyBorder="1" applyAlignment="1">
      <alignment horizontal="right" wrapText="1"/>
    </xf>
    <xf numFmtId="165" fontId="16" fillId="0" borderId="14" xfId="3" applyNumberFormat="1" applyFont="1" applyBorder="1" applyAlignment="1">
      <alignment horizontal="right" wrapText="1"/>
    </xf>
    <xf numFmtId="165" fontId="10" fillId="0" borderId="14" xfId="3" applyNumberFormat="1" applyBorder="1"/>
    <xf numFmtId="164" fontId="10" fillId="0" borderId="4" xfId="3" applyNumberFormat="1" applyBorder="1"/>
    <xf numFmtId="164" fontId="10" fillId="0" borderId="14" xfId="3" applyNumberFormat="1" applyBorder="1"/>
    <xf numFmtId="0" fontId="10" fillId="0" borderId="4" xfId="3" applyBorder="1"/>
    <xf numFmtId="1" fontId="10" fillId="0" borderId="5" xfId="3" applyNumberFormat="1" applyBorder="1" applyAlignment="1">
      <alignment horizontal="center"/>
    </xf>
    <xf numFmtId="1" fontId="10" fillId="0" borderId="5" xfId="3" applyNumberFormat="1" applyBorder="1"/>
    <xf numFmtId="1" fontId="3" fillId="0" borderId="5" xfId="3" applyNumberFormat="1" applyFont="1" applyBorder="1"/>
    <xf numFmtId="0" fontId="5" fillId="0" borderId="14" xfId="3" applyFont="1" applyBorder="1"/>
    <xf numFmtId="164" fontId="10" fillId="0" borderId="5" xfId="3" applyNumberFormat="1" applyBorder="1"/>
    <xf numFmtId="9" fontId="0" fillId="0" borderId="5" xfId="6" applyFont="1" applyBorder="1"/>
    <xf numFmtId="164" fontId="10" fillId="0" borderId="3" xfId="3" applyNumberFormat="1" applyBorder="1"/>
    <xf numFmtId="2" fontId="10" fillId="0" borderId="5" xfId="3" applyNumberFormat="1" applyBorder="1"/>
    <xf numFmtId="0" fontId="11" fillId="0" borderId="0" xfId="3" applyFont="1"/>
    <xf numFmtId="0" fontId="11" fillId="0" borderId="7" xfId="3" applyFont="1" applyBorder="1"/>
    <xf numFmtId="0" fontId="11" fillId="0" borderId="6" xfId="3" applyFont="1" applyBorder="1"/>
    <xf numFmtId="168" fontId="10" fillId="0" borderId="0" xfId="3" applyNumberFormat="1"/>
    <xf numFmtId="2" fontId="10" fillId="0" borderId="7" xfId="3" applyNumberFormat="1" applyBorder="1"/>
    <xf numFmtId="0" fontId="5" fillId="0" borderId="0" xfId="3" applyFont="1"/>
    <xf numFmtId="1" fontId="11" fillId="0" borderId="6" xfId="3" applyNumberFormat="1" applyFont="1" applyBorder="1"/>
    <xf numFmtId="169" fontId="45" fillId="0" borderId="0" xfId="3" applyNumberFormat="1" applyFont="1" applyAlignment="1">
      <alignment horizontal="right"/>
    </xf>
    <xf numFmtId="0" fontId="2" fillId="0" borderId="0" xfId="2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2" fillId="0" borderId="0" xfId="2" applyFont="1" applyBorder="1" applyAlignment="1">
      <alignment vertical="center"/>
    </xf>
    <xf numFmtId="0" fontId="2" fillId="0" borderId="0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16" fontId="8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9" fillId="0" borderId="0" xfId="1" applyFont="1" applyFill="1" applyBorder="1" applyAlignment="1">
      <alignment horizontal="center"/>
    </xf>
    <xf numFmtId="0" fontId="49" fillId="0" borderId="0" xfId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9" fillId="0" borderId="0" xfId="0" applyFont="1"/>
    <xf numFmtId="0" fontId="0" fillId="0" borderId="0" xfId="0" applyFont="1"/>
    <xf numFmtId="0" fontId="2" fillId="0" borderId="0" xfId="1" applyFont="1" applyFill="1" applyBorder="1" applyAlignment="1">
      <alignment horizontal="right"/>
    </xf>
    <xf numFmtId="0" fontId="5" fillId="0" borderId="0" xfId="0" applyFont="1" applyBorder="1"/>
    <xf numFmtId="1" fontId="3" fillId="0" borderId="0" xfId="0" applyNumberFormat="1" applyFont="1" applyBorder="1"/>
    <xf numFmtId="0" fontId="17" fillId="0" borderId="0" xfId="0" applyFont="1" applyFill="1" applyBorder="1" applyAlignment="1">
      <alignment horizontal="center" vertical="center" wrapText="1"/>
    </xf>
    <xf numFmtId="16" fontId="17" fillId="0" borderId="0" xfId="0" quotePrefix="1" applyNumberFormat="1" applyFont="1" applyFill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2" fontId="5" fillId="10" borderId="0" xfId="0" applyNumberFormat="1" applyFont="1" applyFill="1" applyBorder="1" applyAlignment="1">
      <alignment horizontal="center"/>
    </xf>
    <xf numFmtId="0" fontId="3" fillId="0" borderId="0" xfId="2" applyFont="1" applyBorder="1" applyAlignment="1">
      <alignment vertical="center"/>
    </xf>
    <xf numFmtId="2" fontId="5" fillId="10" borderId="0" xfId="0" applyNumberFormat="1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2" fontId="5" fillId="16" borderId="0" xfId="0" applyNumberFormat="1" applyFont="1" applyFill="1" applyBorder="1" applyAlignment="1">
      <alignment horizontal="center"/>
    </xf>
    <xf numFmtId="2" fontId="5" fillId="16" borderId="0" xfId="0" applyNumberFormat="1" applyFont="1" applyFill="1" applyAlignment="1">
      <alignment horizontal="center"/>
    </xf>
    <xf numFmtId="0" fontId="5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0" fillId="0" borderId="0" xfId="3" applyAlignment="1">
      <alignment horizontal="center"/>
    </xf>
    <xf numFmtId="0" fontId="2" fillId="4" borderId="3" xfId="4" applyFont="1" applyFill="1" applyBorder="1" applyAlignment="1">
      <alignment horizontal="center" wrapText="1"/>
    </xf>
    <xf numFmtId="0" fontId="54" fillId="0" borderId="0" xfId="7" applyAlignment="1">
      <alignment vertic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3" applyAlignment="1">
      <alignment horizontal="center"/>
    </xf>
    <xf numFmtId="0" fontId="2" fillId="4" borderId="1" xfId="4" applyFont="1" applyFill="1" applyBorder="1" applyAlignment="1">
      <alignment horizontal="center" wrapText="1"/>
    </xf>
    <xf numFmtId="0" fontId="2" fillId="4" borderId="3" xfId="4" applyFont="1" applyFill="1" applyBorder="1" applyAlignment="1">
      <alignment horizontal="center" wrapText="1"/>
    </xf>
    <xf numFmtId="0" fontId="15" fillId="8" borderId="7" xfId="3" applyFont="1" applyFill="1" applyBorder="1" applyAlignment="1">
      <alignment horizontal="center"/>
    </xf>
    <xf numFmtId="0" fontId="15" fillId="8" borderId="0" xfId="3" applyFont="1" applyFill="1" applyAlignment="1">
      <alignment horizontal="center"/>
    </xf>
    <xf numFmtId="0" fontId="10" fillId="8" borderId="0" xfId="3" applyFill="1" applyAlignment="1"/>
    <xf numFmtId="2" fontId="12" fillId="10" borderId="4" xfId="3" applyNumberFormat="1" applyFont="1" applyFill="1" applyBorder="1" applyAlignment="1">
      <alignment horizontal="center"/>
    </xf>
    <xf numFmtId="2" fontId="12" fillId="10" borderId="5" xfId="3" applyNumberFormat="1" applyFont="1" applyFill="1" applyBorder="1" applyAlignment="1">
      <alignment horizontal="center"/>
    </xf>
    <xf numFmtId="164" fontId="12" fillId="10" borderId="5" xfId="3" applyNumberFormat="1" applyFont="1" applyFill="1" applyBorder="1" applyAlignment="1">
      <alignment horizontal="center"/>
    </xf>
    <xf numFmtId="2" fontId="12" fillId="10" borderId="14" xfId="3" applyNumberFormat="1" applyFont="1" applyFill="1" applyBorder="1" applyAlignment="1">
      <alignment horizontal="center"/>
    </xf>
    <xf numFmtId="2" fontId="12" fillId="11" borderId="4" xfId="3" applyNumberFormat="1" applyFont="1" applyFill="1" applyBorder="1" applyAlignment="1">
      <alignment horizontal="center"/>
    </xf>
    <xf numFmtId="2" fontId="12" fillId="11" borderId="14" xfId="3" applyNumberFormat="1" applyFont="1" applyFill="1" applyBorder="1" applyAlignment="1">
      <alignment horizontal="center"/>
    </xf>
    <xf numFmtId="0" fontId="17" fillId="12" borderId="1" xfId="3" applyFont="1" applyFill="1" applyBorder="1" applyAlignment="1">
      <alignment horizontal="center" vertical="top" wrapText="1"/>
    </xf>
    <xf numFmtId="0" fontId="17" fillId="12" borderId="2" xfId="3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13" borderId="0" xfId="0" applyNumberFormat="1" applyFill="1" applyAlignment="1">
      <alignment horizontal="center"/>
    </xf>
  </cellXfs>
  <cellStyles count="8">
    <cellStyle name="Hyperlink" xfId="7" builtinId="8"/>
    <cellStyle name="Neutral" xfId="1" builtinId="28"/>
    <cellStyle name="Neutral 2" xfId="4" xr:uid="{39B22DCA-713C-4AC7-A4EF-AAD2DE4F4BAB}"/>
    <cellStyle name="Normal" xfId="0" builtinId="0"/>
    <cellStyle name="Normal 2" xfId="3" xr:uid="{FB8122E1-092E-4157-B4EB-802471BEB0CF}"/>
    <cellStyle name="Normal_COUNTRY" xfId="2" xr:uid="{61AEB707-FDBC-46E7-A739-63BF660C7ED1}"/>
    <cellStyle name="Normal_Sheet1" xfId="5" xr:uid="{62F9DE19-246F-46FF-8058-1CE315878EBE}"/>
    <cellStyle name="Percent 2" xfId="6" xr:uid="{E4ACF5E2-458F-458D-9156-5B09F2FCC515}"/>
  </cellStyles>
  <dxfs count="4">
    <dxf>
      <numFmt numFmtId="164" formatCode="0.0"/>
    </dxf>
    <dxf>
      <numFmt numFmtId="164" formatCode="0.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 IDF estimates'!$CC$3</c:f>
              <c:strCache>
                <c:ptCount val="1"/>
                <c:pt idx="0">
                  <c:v>incident rate 0-19</c:v>
                </c:pt>
              </c:strCache>
            </c:strRef>
          </c:tx>
          <c:marker>
            <c:symbol val="none"/>
          </c:marker>
          <c:val>
            <c:numRef>
              <c:f>'2019 IDF estimates'!$CC$4:$CC$214</c:f>
              <c:numCache>
                <c:formatCode>0.0</c:formatCode>
                <c:ptCount val="211"/>
                <c:pt idx="0">
                  <c:v>0.10794031256671918</c:v>
                </c:pt>
                <c:pt idx="1">
                  <c:v>0.11065169268554957</c:v>
                </c:pt>
                <c:pt idx="2">
                  <c:v>0.1110510818712914</c:v>
                </c:pt>
                <c:pt idx="3">
                  <c:v>0.11218242940601356</c:v>
                </c:pt>
                <c:pt idx="4">
                  <c:v>0.11221319311663483</c:v>
                </c:pt>
                <c:pt idx="5">
                  <c:v>0.11252225481196022</c:v>
                </c:pt>
                <c:pt idx="6">
                  <c:v>0.11294521415517128</c:v>
                </c:pt>
                <c:pt idx="7">
                  <c:v>0.11304779118585714</c:v>
                </c:pt>
                <c:pt idx="8">
                  <c:v>0.11445832957004891</c:v>
                </c:pt>
                <c:pt idx="9">
                  <c:v>0.11529455497901292</c:v>
                </c:pt>
                <c:pt idx="10">
                  <c:v>0.1216285718999866</c:v>
                </c:pt>
                <c:pt idx="11">
                  <c:v>0.12322177564416151</c:v>
                </c:pt>
                <c:pt idx="12">
                  <c:v>0.44164133371789943</c:v>
                </c:pt>
                <c:pt idx="13">
                  <c:v>0.45633152765756885</c:v>
                </c:pt>
                <c:pt idx="14">
                  <c:v>0.45751106065934594</c:v>
                </c:pt>
                <c:pt idx="15">
                  <c:v>0.46390400581861407</c:v>
                </c:pt>
                <c:pt idx="16">
                  <c:v>0.47833150986926043</c:v>
                </c:pt>
                <c:pt idx="17">
                  <c:v>0.53384981102892481</c:v>
                </c:pt>
                <c:pt idx="18">
                  <c:v>0.55047611355433046</c:v>
                </c:pt>
                <c:pt idx="19">
                  <c:v>0.6590208122561273</c:v>
                </c:pt>
                <c:pt idx="20">
                  <c:v>0.66762137392609311</c:v>
                </c:pt>
                <c:pt idx="21">
                  <c:v>0.66765990405170561</c:v>
                </c:pt>
                <c:pt idx="22">
                  <c:v>0.66851009788097493</c:v>
                </c:pt>
                <c:pt idx="23">
                  <c:v>0.67178183653046408</c:v>
                </c:pt>
                <c:pt idx="24">
                  <c:v>0.6765875819889885</c:v>
                </c:pt>
                <c:pt idx="25">
                  <c:v>0.67769011579897065</c:v>
                </c:pt>
                <c:pt idx="26">
                  <c:v>0.67814277459502603</c:v>
                </c:pt>
                <c:pt idx="27">
                  <c:v>0.67897555825438294</c:v>
                </c:pt>
                <c:pt idx="28">
                  <c:v>0.82563370665812053</c:v>
                </c:pt>
                <c:pt idx="29">
                  <c:v>0.9932633257086354</c:v>
                </c:pt>
                <c:pt idx="30">
                  <c:v>0.99533897464058141</c:v>
                </c:pt>
                <c:pt idx="31">
                  <c:v>0.99835085006960067</c:v>
                </c:pt>
                <c:pt idx="32">
                  <c:v>1.0001952968729846</c:v>
                </c:pt>
                <c:pt idx="33">
                  <c:v>1.002991635651812</c:v>
                </c:pt>
                <c:pt idx="34">
                  <c:v>1.0063729723061741</c:v>
                </c:pt>
                <c:pt idx="35">
                  <c:v>1.0076203142528559</c:v>
                </c:pt>
                <c:pt idx="36">
                  <c:v>1.0076754984976783</c:v>
                </c:pt>
                <c:pt idx="37">
                  <c:v>1.0082101566292514</c:v>
                </c:pt>
                <c:pt idx="38">
                  <c:v>1.0111559667946763</c:v>
                </c:pt>
                <c:pt idx="39">
                  <c:v>1.0185109058251069</c:v>
                </c:pt>
                <c:pt idx="40">
                  <c:v>1.1955709676369684</c:v>
                </c:pt>
                <c:pt idx="41">
                  <c:v>1.1960391789554332</c:v>
                </c:pt>
                <c:pt idx="42">
                  <c:v>1.1970591938016713</c:v>
                </c:pt>
                <c:pt idx="43">
                  <c:v>1.2122772156965589</c:v>
                </c:pt>
                <c:pt idx="44">
                  <c:v>1.3106675390803852</c:v>
                </c:pt>
                <c:pt idx="45">
                  <c:v>1.4158386611702864</c:v>
                </c:pt>
                <c:pt idx="46">
                  <c:v>1.4386491218776802</c:v>
                </c:pt>
                <c:pt idx="47">
                  <c:v>1.4397367564923182</c:v>
                </c:pt>
                <c:pt idx="48">
                  <c:v>1.4517661377247335</c:v>
                </c:pt>
                <c:pt idx="49">
                  <c:v>1.4638267804167326</c:v>
                </c:pt>
                <c:pt idx="50">
                  <c:v>1.5353908316734866</c:v>
                </c:pt>
                <c:pt idx="51">
                  <c:v>1.5542757326500223</c:v>
                </c:pt>
                <c:pt idx="52">
                  <c:v>1.5553298641976405</c:v>
                </c:pt>
                <c:pt idx="53">
                  <c:v>1.5896867384477782</c:v>
                </c:pt>
                <c:pt idx="54">
                  <c:v>1.5949432356156945</c:v>
                </c:pt>
                <c:pt idx="55">
                  <c:v>1.6094997591821056</c:v>
                </c:pt>
                <c:pt idx="56">
                  <c:v>1.6395240336610901</c:v>
                </c:pt>
                <c:pt idx="57">
                  <c:v>1.6494790826973069</c:v>
                </c:pt>
                <c:pt idx="58">
                  <c:v>1.6680440514340644</c:v>
                </c:pt>
                <c:pt idx="59">
                  <c:v>1.7841814970915677</c:v>
                </c:pt>
                <c:pt idx="60">
                  <c:v>1.9018769977718408</c:v>
                </c:pt>
                <c:pt idx="61">
                  <c:v>1.9518036259955618</c:v>
                </c:pt>
                <c:pt idx="62">
                  <c:v>1.9942580558375436</c:v>
                </c:pt>
                <c:pt idx="63">
                  <c:v>1.9961113715027403</c:v>
                </c:pt>
                <c:pt idx="64">
                  <c:v>2.0198358991490943</c:v>
                </c:pt>
                <c:pt idx="65">
                  <c:v>2.0264306044472895</c:v>
                </c:pt>
                <c:pt idx="66">
                  <c:v>2.0293532535392562</c:v>
                </c:pt>
                <c:pt idx="67">
                  <c:v>2.0570424130314566</c:v>
                </c:pt>
                <c:pt idx="68">
                  <c:v>2.1305099246700374</c:v>
                </c:pt>
                <c:pt idx="69">
                  <c:v>2.1679487403960036</c:v>
                </c:pt>
                <c:pt idx="70">
                  <c:v>2.1748558213971476</c:v>
                </c:pt>
                <c:pt idx="71">
                  <c:v>2.182620578603812</c:v>
                </c:pt>
                <c:pt idx="72">
                  <c:v>2.194836870113039</c:v>
                </c:pt>
                <c:pt idx="73">
                  <c:v>2.2117877581709373</c:v>
                </c:pt>
                <c:pt idx="74">
                  <c:v>2.2263547849024397</c:v>
                </c:pt>
                <c:pt idx="76">
                  <c:v>2.2364656219959458</c:v>
                </c:pt>
                <c:pt idx="77">
                  <c:v>2.4843000293222466</c:v>
                </c:pt>
                <c:pt idx="78">
                  <c:v>2.5006982350926217</c:v>
                </c:pt>
                <c:pt idx="79">
                  <c:v>2.5274363405232054</c:v>
                </c:pt>
                <c:pt idx="80">
                  <c:v>2.5469855951349603</c:v>
                </c:pt>
                <c:pt idx="81">
                  <c:v>2.5974752255498559</c:v>
                </c:pt>
                <c:pt idx="82">
                  <c:v>2.7066315594271368</c:v>
                </c:pt>
                <c:pt idx="83">
                  <c:v>2.7091824580369117</c:v>
                </c:pt>
                <c:pt idx="84">
                  <c:v>2.7257667651331903</c:v>
                </c:pt>
                <c:pt idx="85">
                  <c:v>2.7923463669686095</c:v>
                </c:pt>
                <c:pt idx="86">
                  <c:v>2.7989193075771324</c:v>
                </c:pt>
                <c:pt idx="87">
                  <c:v>3.0325597098722343</c:v>
                </c:pt>
                <c:pt idx="88">
                  <c:v>3.053135511545352</c:v>
                </c:pt>
                <c:pt idx="89">
                  <c:v>3.2668000672892901</c:v>
                </c:pt>
                <c:pt idx="90">
                  <c:v>3.3551816615053727</c:v>
                </c:pt>
                <c:pt idx="91">
                  <c:v>3.3652552537420966</c:v>
                </c:pt>
                <c:pt idx="92">
                  <c:v>3.3737290407343332</c:v>
                </c:pt>
                <c:pt idx="93">
                  <c:v>3.3771523943434421</c:v>
                </c:pt>
                <c:pt idx="94">
                  <c:v>3.421280188417966</c:v>
                </c:pt>
                <c:pt idx="95">
                  <c:v>3.5357233576239193</c:v>
                </c:pt>
                <c:pt idx="96">
                  <c:v>3.5483006374201138</c:v>
                </c:pt>
                <c:pt idx="97">
                  <c:v>3.5572963418788519</c:v>
                </c:pt>
                <c:pt idx="98">
                  <c:v>3.5857733648594987</c:v>
                </c:pt>
                <c:pt idx="99">
                  <c:v>3.5923587442944163</c:v>
                </c:pt>
                <c:pt idx="100">
                  <c:v>3.7676885449519273</c:v>
                </c:pt>
                <c:pt idx="101">
                  <c:v>3.840107982705721</c:v>
                </c:pt>
                <c:pt idx="102">
                  <c:v>4.253268331582686</c:v>
                </c:pt>
                <c:pt idx="103">
                  <c:v>4.2833244545665599</c:v>
                </c:pt>
                <c:pt idx="104">
                  <c:v>4.2912854429378848</c:v>
                </c:pt>
                <c:pt idx="105">
                  <c:v>4.3009085436370267</c:v>
                </c:pt>
                <c:pt idx="106">
                  <c:v>4.3367527287993282</c:v>
                </c:pt>
                <c:pt idx="107">
                  <c:v>4.3372350191810503</c:v>
                </c:pt>
                <c:pt idx="108">
                  <c:v>4.3374343727941609</c:v>
                </c:pt>
                <c:pt idx="109">
                  <c:v>4.3537764110967112</c:v>
                </c:pt>
                <c:pt idx="110">
                  <c:v>4.3815895628786983</c:v>
                </c:pt>
                <c:pt idx="111">
                  <c:v>4.4627418690819267</c:v>
                </c:pt>
                <c:pt idx="112">
                  <c:v>4.9319680973461661</c:v>
                </c:pt>
                <c:pt idx="113">
                  <c:v>5.028635530366639</c:v>
                </c:pt>
                <c:pt idx="114">
                  <c:v>5.0460948528063909</c:v>
                </c:pt>
                <c:pt idx="115">
                  <c:v>5.111578602998847</c:v>
                </c:pt>
                <c:pt idx="116">
                  <c:v>5.1650155084808969</c:v>
                </c:pt>
                <c:pt idx="117">
                  <c:v>5.1894046121163893</c:v>
                </c:pt>
                <c:pt idx="118">
                  <c:v>5.2071854216185427</c:v>
                </c:pt>
                <c:pt idx="119">
                  <c:v>5.2090798928742981</c:v>
                </c:pt>
                <c:pt idx="120">
                  <c:v>5.2165016085784508</c:v>
                </c:pt>
                <c:pt idx="121">
                  <c:v>5.2419090745320371</c:v>
                </c:pt>
                <c:pt idx="122">
                  <c:v>5.2960038465650978</c:v>
                </c:pt>
                <c:pt idx="123">
                  <c:v>5.3014480356498961</c:v>
                </c:pt>
                <c:pt idx="124">
                  <c:v>5.3047217660047048</c:v>
                </c:pt>
                <c:pt idx="125">
                  <c:v>5.3237619541553363</c:v>
                </c:pt>
                <c:pt idx="126">
                  <c:v>5.3398810955469544</c:v>
                </c:pt>
                <c:pt idx="127">
                  <c:v>5.3631814665975011</c:v>
                </c:pt>
                <c:pt idx="128">
                  <c:v>5.3641134438305702</c:v>
                </c:pt>
                <c:pt idx="129">
                  <c:v>5.367119149087503</c:v>
                </c:pt>
                <c:pt idx="130">
                  <c:v>5.3751655278806965</c:v>
                </c:pt>
                <c:pt idx="131">
                  <c:v>5.3802683922885572</c:v>
                </c:pt>
                <c:pt idx="132">
                  <c:v>5.3825229231120808</c:v>
                </c:pt>
                <c:pt idx="133">
                  <c:v>5.3960284136075352</c:v>
                </c:pt>
                <c:pt idx="134">
                  <c:v>5.4077210960358064</c:v>
                </c:pt>
                <c:pt idx="135">
                  <c:v>5.4094405667004022</c:v>
                </c:pt>
                <c:pt idx="136">
                  <c:v>5.467302177414763</c:v>
                </c:pt>
                <c:pt idx="137">
                  <c:v>5.5322922187589141</c:v>
                </c:pt>
                <c:pt idx="138">
                  <c:v>5.6443786299844119</c:v>
                </c:pt>
                <c:pt idx="139">
                  <c:v>5.6747015435265054</c:v>
                </c:pt>
                <c:pt idx="140">
                  <c:v>5.7045676390097899</c:v>
                </c:pt>
                <c:pt idx="141">
                  <c:v>5.7337883261949285</c:v>
                </c:pt>
                <c:pt idx="142">
                  <c:v>5.8899760355841106</c:v>
                </c:pt>
                <c:pt idx="143">
                  <c:v>6.1947964988248048</c:v>
                </c:pt>
                <c:pt idx="144">
                  <c:v>6.4068190102311435</c:v>
                </c:pt>
                <c:pt idx="145">
                  <c:v>6.4360008123389143</c:v>
                </c:pt>
                <c:pt idx="146">
                  <c:v>7.0315618753965579</c:v>
                </c:pt>
                <c:pt idx="147">
                  <c:v>7.0615323626372977</c:v>
                </c:pt>
                <c:pt idx="148">
                  <c:v>7.1289882560576396</c:v>
                </c:pt>
                <c:pt idx="149">
                  <c:v>7.2952810344177639</c:v>
                </c:pt>
                <c:pt idx="150">
                  <c:v>7.3380123589772674</c:v>
                </c:pt>
                <c:pt idx="151">
                  <c:v>7.5071466330449477</c:v>
                </c:pt>
                <c:pt idx="152">
                  <c:v>7.5205290200710841</c:v>
                </c:pt>
                <c:pt idx="153">
                  <c:v>7.605541588982307</c:v>
                </c:pt>
                <c:pt idx="154">
                  <c:v>8.787258687550823</c:v>
                </c:pt>
                <c:pt idx="155">
                  <c:v>9.1310827886357941</c:v>
                </c:pt>
                <c:pt idx="156">
                  <c:v>9.4065079404728706</c:v>
                </c:pt>
                <c:pt idx="157">
                  <c:v>10.503871068565456</c:v>
                </c:pt>
                <c:pt idx="158">
                  <c:v>10.673384489785633</c:v>
                </c:pt>
                <c:pt idx="159">
                  <c:v>11.187797072138375</c:v>
                </c:pt>
                <c:pt idx="160">
                  <c:v>11.214077640204634</c:v>
                </c:pt>
                <c:pt idx="161">
                  <c:v>11.214534585774736</c:v>
                </c:pt>
                <c:pt idx="162">
                  <c:v>11.246147986217482</c:v>
                </c:pt>
                <c:pt idx="163">
                  <c:v>11.582689534638844</c:v>
                </c:pt>
                <c:pt idx="164">
                  <c:v>11.801109619462338</c:v>
                </c:pt>
                <c:pt idx="165">
                  <c:v>11.933481857330285</c:v>
                </c:pt>
                <c:pt idx="166">
                  <c:v>11.968063966025719</c:v>
                </c:pt>
                <c:pt idx="167">
                  <c:v>12.052389164242758</c:v>
                </c:pt>
                <c:pt idx="168">
                  <c:v>12.10294246579933</c:v>
                </c:pt>
                <c:pt idx="169">
                  <c:v>12.180526721623583</c:v>
                </c:pt>
                <c:pt idx="170">
                  <c:v>12.334957941613064</c:v>
                </c:pt>
                <c:pt idx="171">
                  <c:v>12.474195352940237</c:v>
                </c:pt>
                <c:pt idx="172">
                  <c:v>12.813408446790206</c:v>
                </c:pt>
                <c:pt idx="173">
                  <c:v>12.84428261135062</c:v>
                </c:pt>
                <c:pt idx="174">
                  <c:v>13.105418293403741</c:v>
                </c:pt>
                <c:pt idx="175">
                  <c:v>13.54867231655342</c:v>
                </c:pt>
                <c:pt idx="176">
                  <c:v>14.666772753310097</c:v>
                </c:pt>
                <c:pt idx="177">
                  <c:v>14.831624161634231</c:v>
                </c:pt>
                <c:pt idx="178">
                  <c:v>15.035136090491342</c:v>
                </c:pt>
                <c:pt idx="179">
                  <c:v>15.259242026406479</c:v>
                </c:pt>
                <c:pt idx="180">
                  <c:v>15.807635038456565</c:v>
                </c:pt>
                <c:pt idx="181">
                  <c:v>15.960772355849818</c:v>
                </c:pt>
                <c:pt idx="182">
                  <c:v>16.136145124649421</c:v>
                </c:pt>
                <c:pt idx="183">
                  <c:v>16.560019504068453</c:v>
                </c:pt>
                <c:pt idx="184">
                  <c:v>16.679830817994318</c:v>
                </c:pt>
                <c:pt idx="185">
                  <c:v>16.786117718433836</c:v>
                </c:pt>
                <c:pt idx="186">
                  <c:v>17.296654783952572</c:v>
                </c:pt>
                <c:pt idx="187">
                  <c:v>17.413933314558626</c:v>
                </c:pt>
                <c:pt idx="188">
                  <c:v>18.05061176070927</c:v>
                </c:pt>
                <c:pt idx="189">
                  <c:v>18.236077560054827</c:v>
                </c:pt>
                <c:pt idx="190">
                  <c:v>18.502481172518191</c:v>
                </c:pt>
                <c:pt idx="191">
                  <c:v>18.752148713715805</c:v>
                </c:pt>
                <c:pt idx="192">
                  <c:v>19.453255317031353</c:v>
                </c:pt>
                <c:pt idx="193">
                  <c:v>19.781210405578538</c:v>
                </c:pt>
                <c:pt idx="194">
                  <c:v>20.308097638458939</c:v>
                </c:pt>
                <c:pt idx="195">
                  <c:v>20.877984297857271</c:v>
                </c:pt>
                <c:pt idx="196">
                  <c:v>20.878741330909627</c:v>
                </c:pt>
                <c:pt idx="197">
                  <c:v>21.558978523101239</c:v>
                </c:pt>
                <c:pt idx="198">
                  <c:v>22.512167234573983</c:v>
                </c:pt>
                <c:pt idx="199">
                  <c:v>22.985844198849946</c:v>
                </c:pt>
                <c:pt idx="200">
                  <c:v>23.298060951991864</c:v>
                </c:pt>
                <c:pt idx="201">
                  <c:v>24.644784833237569</c:v>
                </c:pt>
                <c:pt idx="202">
                  <c:v>25.476710278716812</c:v>
                </c:pt>
                <c:pt idx="203">
                  <c:v>25.774547536443563</c:v>
                </c:pt>
                <c:pt idx="204">
                  <c:v>25.793996592728689</c:v>
                </c:pt>
                <c:pt idx="205">
                  <c:v>25.808278878325552</c:v>
                </c:pt>
                <c:pt idx="206">
                  <c:v>29.750211895324618</c:v>
                </c:pt>
                <c:pt idx="207">
                  <c:v>32.863520888245134</c:v>
                </c:pt>
                <c:pt idx="208">
                  <c:v>42.918214981530774</c:v>
                </c:pt>
                <c:pt idx="209">
                  <c:v>47.829996040539235</c:v>
                </c:pt>
                <c:pt idx="210">
                  <c:v>57.488095421560949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9-4645-8181-FEF4A51CE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425968"/>
        <c:axId val="1"/>
      </c:lineChart>
      <c:catAx>
        <c:axId val="43542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435425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95250</xdr:colOff>
      <xdr:row>17</xdr:row>
      <xdr:rowOff>123825</xdr:rowOff>
    </xdr:from>
    <xdr:to>
      <xdr:col>79</xdr:col>
      <xdr:colOff>285750</xdr:colOff>
      <xdr:row>48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FFD65-F140-43B9-8AE8-A8F025908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Cooper" id="{C0184E04-E3CF-401D-9D10-E1D6476106ED}" userId="Alex Coop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20T00:43:45.73" personId="{C0184E04-E3CF-401D-9D10-E1D6476106ED}" id="{88173AD8-69EA-46C2-BC32-0082A2EE0E38}">
    <text>End year of study reference period</text>
  </threadedComment>
  <threadedComment ref="E1" dT="2020-03-20T00:43:45.73" personId="{C0184E04-E3CF-401D-9D10-E1D6476106ED}" id="{07E59536-4B21-4823-860A-87CE65A33CBD}">
    <text>End year of study reference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1D-Index/global-t1d-model/issues/19" TargetMode="External"/><Relationship Id="rId1" Type="http://schemas.openxmlformats.org/officeDocument/2006/relationships/hyperlink" Target="https://github.com/T1D-Index/global-t1d-model/issues/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5CC2-FBF0-4CB7-A6ED-A6F02E8C6E87}">
  <sheetPr>
    <tabColor theme="1"/>
  </sheetPr>
  <dimension ref="A1:C24"/>
  <sheetViews>
    <sheetView showGridLines="0" workbookViewId="0">
      <selection activeCell="B10" sqref="B10"/>
    </sheetView>
  </sheetViews>
  <sheetFormatPr defaultColWidth="0" defaultRowHeight="14.25" zeroHeight="1" x14ac:dyDescent="0.45"/>
  <cols>
    <col min="1" max="1" width="4.73046875" customWidth="1"/>
    <col min="2" max="2" width="65" customWidth="1"/>
    <col min="3" max="3" width="8.265625" customWidth="1"/>
    <col min="4" max="16384" width="9.1328125" hidden="1"/>
  </cols>
  <sheetData>
    <row r="1" spans="2:2" x14ac:dyDescent="0.45"/>
    <row r="2" spans="2:2" ht="18" x14ac:dyDescent="0.55000000000000004">
      <c r="B2" s="359" t="s">
        <v>0</v>
      </c>
    </row>
    <row r="3" spans="2:2" x14ac:dyDescent="0.45"/>
    <row r="4" spans="2:2" ht="74.650000000000006" customHeight="1" x14ac:dyDescent="0.45">
      <c r="B4" s="360" t="s">
        <v>1</v>
      </c>
    </row>
    <row r="5" spans="2:2" x14ac:dyDescent="0.45"/>
    <row r="6" spans="2:2" ht="28.5" x14ac:dyDescent="0.45">
      <c r="B6" s="360" t="s">
        <v>2</v>
      </c>
    </row>
    <row r="7" spans="2:2" x14ac:dyDescent="0.45"/>
    <row r="8" spans="2:2" x14ac:dyDescent="0.45">
      <c r="B8" s="340" t="s">
        <v>3</v>
      </c>
    </row>
    <row r="9" spans="2:2" x14ac:dyDescent="0.45"/>
    <row r="10" spans="2:2" x14ac:dyDescent="0.45">
      <c r="B10" s="360" t="s">
        <v>638</v>
      </c>
    </row>
    <row r="11" spans="2:2" x14ac:dyDescent="0.45">
      <c r="B11" t="s">
        <v>639</v>
      </c>
    </row>
    <row r="12" spans="2:2" x14ac:dyDescent="0.45">
      <c r="B12" t="s">
        <v>640</v>
      </c>
    </row>
    <row r="13" spans="2:2" x14ac:dyDescent="0.45">
      <c r="B13" t="s">
        <v>641</v>
      </c>
    </row>
    <row r="14" spans="2:2" x14ac:dyDescent="0.45"/>
    <row r="15" spans="2:2" x14ac:dyDescent="0.45">
      <c r="B15" s="340" t="s">
        <v>4</v>
      </c>
    </row>
    <row r="16" spans="2:2" ht="13.5" customHeight="1" x14ac:dyDescent="0.45"/>
    <row r="17" spans="2:3" ht="37.15" customHeight="1" x14ac:dyDescent="0.45">
      <c r="B17" s="360" t="s">
        <v>5</v>
      </c>
      <c r="C17" s="365" t="s">
        <v>6</v>
      </c>
    </row>
    <row r="18" spans="2:3" ht="50.65" customHeight="1" x14ac:dyDescent="0.45">
      <c r="B18" s="360" t="s">
        <v>7</v>
      </c>
      <c r="C18" s="365" t="s">
        <v>6</v>
      </c>
    </row>
    <row r="19" spans="2:3" x14ac:dyDescent="0.45"/>
    <row r="20" spans="2:3" x14ac:dyDescent="0.45"/>
    <row r="21" spans="2:3" x14ac:dyDescent="0.45"/>
    <row r="22" spans="2:3" x14ac:dyDescent="0.45"/>
    <row r="23" spans="2:3" x14ac:dyDescent="0.45"/>
    <row r="24" spans="2:3" x14ac:dyDescent="0.45"/>
  </sheetData>
  <hyperlinks>
    <hyperlink ref="C17" r:id="rId1" xr:uid="{987386D7-B4A2-4883-926E-0DF65BBC57AB}"/>
    <hyperlink ref="C18" r:id="rId2" xr:uid="{5697E36F-4580-454D-87FE-11D6CD2250B9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4C89-6D0F-4A72-9E01-1FC696BF0890}">
  <sheetPr>
    <tabColor rgb="FFFFFF00"/>
  </sheetPr>
  <dimension ref="A1:W3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34" bestFit="1" customWidth="1"/>
    <col min="2" max="3" width="8.1328125" customWidth="1"/>
  </cols>
  <sheetData>
    <row r="1" spans="1:23" x14ac:dyDescent="0.45">
      <c r="A1" s="355" t="s">
        <v>633</v>
      </c>
      <c r="B1" s="356" t="s">
        <v>634</v>
      </c>
      <c r="C1" s="356" t="s">
        <v>642</v>
      </c>
      <c r="D1" s="345" t="s">
        <v>50</v>
      </c>
      <c r="E1" s="346" t="s">
        <v>51</v>
      </c>
      <c r="F1" s="346" t="s">
        <v>52</v>
      </c>
      <c r="G1" s="345" t="s">
        <v>53</v>
      </c>
      <c r="H1" s="345" t="s">
        <v>10</v>
      </c>
      <c r="I1" s="345" t="s">
        <v>11</v>
      </c>
      <c r="J1" s="345" t="s">
        <v>12</v>
      </c>
      <c r="K1" s="345" t="s">
        <v>13</v>
      </c>
      <c r="L1" s="345" t="s">
        <v>14</v>
      </c>
      <c r="M1" s="345" t="s">
        <v>15</v>
      </c>
      <c r="N1" s="345" t="s">
        <v>16</v>
      </c>
      <c r="O1" s="345" t="s">
        <v>17</v>
      </c>
      <c r="P1" s="345" t="s">
        <v>18</v>
      </c>
      <c r="Q1" s="345" t="s">
        <v>19</v>
      </c>
      <c r="R1" s="345" t="s">
        <v>20</v>
      </c>
      <c r="S1" s="345" t="s">
        <v>21</v>
      </c>
      <c r="T1" s="345" t="s">
        <v>22</v>
      </c>
      <c r="U1" s="345" t="s">
        <v>23</v>
      </c>
      <c r="V1" s="345" t="s">
        <v>24</v>
      </c>
      <c r="W1" s="345" t="s">
        <v>25</v>
      </c>
    </row>
    <row r="2" spans="1:23" x14ac:dyDescent="0.45">
      <c r="A2" t="s">
        <v>55</v>
      </c>
      <c r="B2" s="339">
        <f>INDEX('Incidence calcs'!$F:$F,MATCH($A2,'Incidence calcs'!$A:$A,0))</f>
        <v>2009</v>
      </c>
      <c r="C2" s="339" t="b">
        <v>1</v>
      </c>
      <c r="D2" s="347">
        <f>INDEX('Incidence calcs'!Q:Q,MATCH($A2,'Incidence calcs'!$A:$A,0))</f>
        <v>2.6</v>
      </c>
      <c r="E2" s="347">
        <f>INDEX('Incidence calcs'!R:R,MATCH($A2,'Incidence calcs'!$A:$A,0))</f>
        <v>2.6</v>
      </c>
      <c r="F2" s="347">
        <f>INDEX('Incidence calcs'!S:S,MATCH($A2,'Incidence calcs'!$A:$A,0))</f>
        <v>2.6</v>
      </c>
      <c r="G2" s="347">
        <f>INDEX('Incidence calcs'!T:T,MATCH($A2,'Incidence calcs'!$A:$A,0))</f>
        <v>1.9360572393988917</v>
      </c>
      <c r="H2" s="347">
        <f>INDEX('Incidence calcs'!X:X,MATCH($A2,'Incidence calcs'!$A:$A,0))</f>
        <v>1.77216</v>
      </c>
      <c r="I2" s="347">
        <f>INDEX('Incidence calcs'!Y:Y,MATCH($A2,'Incidence calcs'!$A:$A,0))</f>
        <v>1.7414799999999999</v>
      </c>
      <c r="J2" s="347">
        <f>INDEX('Incidence calcs'!Z:Z,MATCH($A2,'Incidence calcs'!$A:$A,0))</f>
        <v>1.2451399999999999</v>
      </c>
      <c r="K2" s="347">
        <f>INDEX('Incidence calcs'!AA:AA,MATCH($A2,'Incidence calcs'!$A:$A,0))</f>
        <v>1.23682</v>
      </c>
      <c r="L2" s="347">
        <f>INDEX('Incidence calcs'!AB:AB,MATCH($A2,'Incidence calcs'!$A:$A,0))</f>
        <v>1.0956399999999999</v>
      </c>
      <c r="M2" s="347">
        <f>INDEX('Incidence calcs'!AC:AC,MATCH($A2,'Incidence calcs'!$A:$A,0))</f>
        <v>1.1668799999999999</v>
      </c>
      <c r="N2" s="347">
        <f>INDEX('Incidence calcs'!AD:AD,MATCH($A2,'Incidence calcs'!$A:$A,0))</f>
        <v>1.1447800000000001</v>
      </c>
      <c r="O2" s="347">
        <f>INDEX('Incidence calcs'!AE:AE,MATCH($A2,'Incidence calcs'!$A:$A,0))</f>
        <v>1.1447800000000001</v>
      </c>
      <c r="P2" s="347">
        <f>INDEX('Incidence calcs'!AF:AF,MATCH($A2,'Incidence calcs'!$A:$A,0))</f>
        <v>1.0691200000000001</v>
      </c>
      <c r="Q2" s="347">
        <f>INDEX('Incidence calcs'!AG:AG,MATCH($A2,'Incidence calcs'!$A:$A,0))</f>
        <v>1.0691200000000001</v>
      </c>
      <c r="R2" s="347">
        <f>INDEX('Incidence calcs'!AH:AH,MATCH($A2,'Incidence calcs'!$A:$A,0))</f>
        <v>1.4193400000000003</v>
      </c>
      <c r="S2" s="347">
        <f>INDEX('Incidence calcs'!AI:AI,MATCH($A2,'Incidence calcs'!$A:$A,0))</f>
        <v>1.4193400000000003</v>
      </c>
      <c r="T2" s="347">
        <f>INDEX('Incidence calcs'!AJ:AJ,MATCH($A2,'Incidence calcs'!$A:$A,0))</f>
        <v>0.9378200000000001</v>
      </c>
      <c r="U2" s="347">
        <f>INDEX('Incidence calcs'!AK:AK,MATCH($A2,'Incidence calcs'!$A:$A,0))</f>
        <v>0.9378200000000001</v>
      </c>
      <c r="V2" s="347">
        <f>INDEX('Incidence calcs'!AL:AL,MATCH($A2,'Incidence calcs'!$A:$A,0))</f>
        <v>0.9378200000000001</v>
      </c>
      <c r="W2" s="347">
        <f>INDEX('Incidence calcs'!AM:AM,MATCH($A2,'Incidence calcs'!$A:$A,0))</f>
        <v>0.9378200000000001</v>
      </c>
    </row>
    <row r="3" spans="1:23" x14ac:dyDescent="0.45">
      <c r="A3" t="s">
        <v>57</v>
      </c>
      <c r="B3" s="339">
        <f>INDEX('Incidence calcs'!$F:$F,MATCH($A3,'Incidence calcs'!$A:$A,0))</f>
        <v>2011</v>
      </c>
      <c r="C3" s="339" t="b">
        <v>1</v>
      </c>
      <c r="D3" s="347">
        <f>INDEX('Incidence calcs'!Q:Q,MATCH($A3,'Incidence calcs'!$A:$A,0))</f>
        <v>5.65</v>
      </c>
      <c r="E3" s="347">
        <f>INDEX('Incidence calcs'!R:R,MATCH($A3,'Incidence calcs'!$A:$A,0))</f>
        <v>8.9499999999999993</v>
      </c>
      <c r="F3" s="347">
        <f>INDEX('Incidence calcs'!S:S,MATCH($A3,'Incidence calcs'!$A:$A,0))</f>
        <v>8.5500000000000007</v>
      </c>
      <c r="G3" s="347">
        <f>INDEX('Incidence calcs'!T:T,MATCH($A3,'Incidence calcs'!$A:$A,0))</f>
        <v>5.7337079782197939</v>
      </c>
      <c r="H3" s="347">
        <f>INDEX('Incidence calcs'!X:X,MATCH($A3,'Incidence calcs'!$A:$A,0))</f>
        <v>5.2596799999999995</v>
      </c>
      <c r="I3" s="347">
        <f>INDEX('Incidence calcs'!Y:Y,MATCH($A3,'Incidence calcs'!$A:$A,0))</f>
        <v>5.1686233333333327</v>
      </c>
      <c r="J3" s="347">
        <f>INDEX('Incidence calcs'!Z:Z,MATCH($A3,'Incidence calcs'!$A:$A,0))</f>
        <v>3.6955116666666661</v>
      </c>
      <c r="K3" s="347">
        <f>INDEX('Incidence calcs'!AA:AA,MATCH($A3,'Incidence calcs'!$A:$A,0))</f>
        <v>3.6708183333333331</v>
      </c>
      <c r="L3" s="347">
        <f>INDEX('Incidence calcs'!AB:AB,MATCH($A3,'Incidence calcs'!$A:$A,0))</f>
        <v>3.2518033333333332</v>
      </c>
      <c r="M3" s="347">
        <f>INDEX('Incidence calcs'!AC:AC,MATCH($A3,'Incidence calcs'!$A:$A,0))</f>
        <v>3.4632399999999994</v>
      </c>
      <c r="N3" s="347">
        <f>INDEX('Incidence calcs'!AD:AD,MATCH($A3,'Incidence calcs'!$A:$A,0))</f>
        <v>3.3976483333333332</v>
      </c>
      <c r="O3" s="347">
        <f>INDEX('Incidence calcs'!AE:AE,MATCH($A3,'Incidence calcs'!$A:$A,0))</f>
        <v>3.3976483333333332</v>
      </c>
      <c r="P3" s="347">
        <f>INDEX('Incidence calcs'!AF:AF,MATCH($A3,'Incidence calcs'!$A:$A,0))</f>
        <v>3.1730933333333331</v>
      </c>
      <c r="Q3" s="347">
        <f>INDEX('Incidence calcs'!AG:AG,MATCH($A3,'Incidence calcs'!$A:$A,0))</f>
        <v>3.1730933333333331</v>
      </c>
      <c r="R3" s="347">
        <f>INDEX('Incidence calcs'!AH:AH,MATCH($A3,'Incidence calcs'!$A:$A,0))</f>
        <v>4.2125283333333332</v>
      </c>
      <c r="S3" s="347">
        <f>INDEX('Incidence calcs'!AI:AI,MATCH($A3,'Incidence calcs'!$A:$A,0))</f>
        <v>4.2125283333333332</v>
      </c>
      <c r="T3" s="347">
        <f>INDEX('Incidence calcs'!AJ:AJ,MATCH($A3,'Incidence calcs'!$A:$A,0))</f>
        <v>2.7834016666666663</v>
      </c>
      <c r="U3" s="347">
        <f>INDEX('Incidence calcs'!AK:AK,MATCH($A3,'Incidence calcs'!$A:$A,0))</f>
        <v>2.7834016666666663</v>
      </c>
      <c r="V3" s="347">
        <f>INDEX('Incidence calcs'!AL:AL,MATCH($A3,'Incidence calcs'!$A:$A,0))</f>
        <v>2.7834016666666663</v>
      </c>
      <c r="W3" s="347">
        <f>INDEX('Incidence calcs'!AM:AM,MATCH($A3,'Incidence calcs'!$A:$A,0))</f>
        <v>2.7834016666666663</v>
      </c>
    </row>
    <row r="4" spans="1:23" x14ac:dyDescent="0.45">
      <c r="A4" t="s">
        <v>59</v>
      </c>
      <c r="B4" s="339">
        <f>INDEX('Incidence calcs'!$F:$F,MATCH($A4,'Incidence calcs'!$A:$A,0))</f>
        <v>2012</v>
      </c>
      <c r="C4" s="339" t="b">
        <v>1</v>
      </c>
      <c r="D4" s="347">
        <f>INDEX('Incidence calcs'!Q:Q,MATCH($A4,'Incidence calcs'!$A:$A,0))</f>
        <v>19.809999999999999</v>
      </c>
      <c r="E4" s="347">
        <f>INDEX('Incidence calcs'!R:R,MATCH($A4,'Incidence calcs'!$A:$A,0))</f>
        <v>28.63</v>
      </c>
      <c r="F4" s="347">
        <f>INDEX('Incidence calcs'!S:S,MATCH($A4,'Incidence calcs'!$A:$A,0))</f>
        <v>24.58</v>
      </c>
      <c r="G4" s="347">
        <f>INDEX('Incidence calcs'!T:T,MATCH($A4,'Incidence calcs'!$A:$A,0))</f>
        <v>41.10643857288435</v>
      </c>
      <c r="H4" s="347">
        <f>INDEX('Incidence calcs'!X:X,MATCH($A4,'Incidence calcs'!$A:$A,0))</f>
        <v>16.590143999999999</v>
      </c>
      <c r="I4" s="347">
        <f>INDEX('Incidence calcs'!Y:Y,MATCH($A4,'Incidence calcs'!$A:$A,0))</f>
        <v>16.302931999999998</v>
      </c>
      <c r="J4" s="347">
        <f>INDEX('Incidence calcs'!Z:Z,MATCH($A4,'Incidence calcs'!$A:$A,0))</f>
        <v>11.656426</v>
      </c>
      <c r="K4" s="347">
        <f>INDEX('Incidence calcs'!AA:AA,MATCH($A4,'Incidence calcs'!$A:$A,0))</f>
        <v>11.578538</v>
      </c>
      <c r="L4" s="347">
        <f>INDEX('Incidence calcs'!AB:AB,MATCH($A4,'Incidence calcs'!$A:$A,0))</f>
        <v>10.256876</v>
      </c>
      <c r="M4" s="347">
        <f>INDEX('Incidence calcs'!AC:AC,MATCH($A4,'Incidence calcs'!$A:$A,0))</f>
        <v>10.923791999999999</v>
      </c>
      <c r="N4" s="347">
        <f>INDEX('Incidence calcs'!AD:AD,MATCH($A4,'Incidence calcs'!$A:$A,0))</f>
        <v>10.716902000000001</v>
      </c>
      <c r="O4" s="347">
        <f>INDEX('Incidence calcs'!AE:AE,MATCH($A4,'Incidence calcs'!$A:$A,0))</f>
        <v>10.716902000000001</v>
      </c>
      <c r="P4" s="347">
        <f>INDEX('Incidence calcs'!AF:AF,MATCH($A4,'Incidence calcs'!$A:$A,0))</f>
        <v>10.008608000000001</v>
      </c>
      <c r="Q4" s="347">
        <f>INDEX('Incidence calcs'!AG:AG,MATCH($A4,'Incidence calcs'!$A:$A,0))</f>
        <v>10.008608000000001</v>
      </c>
      <c r="R4" s="347">
        <f>INDEX('Incidence calcs'!AH:AH,MATCH($A4,'Incidence calcs'!$A:$A,0))</f>
        <v>13.287206000000001</v>
      </c>
      <c r="S4" s="347">
        <f>INDEX('Incidence calcs'!AI:AI,MATCH($A4,'Incidence calcs'!$A:$A,0))</f>
        <v>13.287206000000001</v>
      </c>
      <c r="T4" s="347">
        <f>INDEX('Incidence calcs'!AJ:AJ,MATCH($A4,'Incidence calcs'!$A:$A,0))</f>
        <v>8.7794380000000007</v>
      </c>
      <c r="U4" s="347">
        <f>INDEX('Incidence calcs'!AK:AK,MATCH($A4,'Incidence calcs'!$A:$A,0))</f>
        <v>8.7794380000000007</v>
      </c>
      <c r="V4" s="347">
        <f>INDEX('Incidence calcs'!AL:AL,MATCH($A4,'Incidence calcs'!$A:$A,0))</f>
        <v>8.7794380000000007</v>
      </c>
      <c r="W4" s="347">
        <f>INDEX('Incidence calcs'!AM:AM,MATCH($A4,'Incidence calcs'!$A:$A,0))</f>
        <v>8.7794380000000007</v>
      </c>
    </row>
    <row r="5" spans="1:23" x14ac:dyDescent="0.45">
      <c r="A5" t="s">
        <v>63</v>
      </c>
      <c r="B5" s="339">
        <f>INDEX('Incidence calcs'!$F:$F,MATCH($A5,'Incidence calcs'!$A:$A,0))</f>
        <v>2009</v>
      </c>
      <c r="C5" s="339" t="b">
        <v>1</v>
      </c>
      <c r="D5" s="347">
        <f>INDEX('Incidence calcs'!Q:Q,MATCH($A5,'Incidence calcs'!$A:$A,0))</f>
        <v>0.19</v>
      </c>
      <c r="E5" s="347">
        <f>INDEX('Incidence calcs'!R:R,MATCH($A5,'Incidence calcs'!$A:$A,0))</f>
        <v>0.84</v>
      </c>
      <c r="F5" s="347">
        <f>INDEX('Incidence calcs'!S:S,MATCH($A5,'Incidence calcs'!$A:$A,0))</f>
        <v>2.6</v>
      </c>
      <c r="G5" s="347">
        <f>INDEX('Incidence calcs'!T:T,MATCH($A5,'Incidence calcs'!$A:$A,0))</f>
        <v>6.2</v>
      </c>
      <c r="H5" s="347">
        <f>INDEX('Incidence calcs'!X:X,MATCH($A5,'Incidence calcs'!$A:$A,0))</f>
        <v>1.7627647500000001</v>
      </c>
      <c r="I5" s="347">
        <f>INDEX('Incidence calcs'!Y:Y,MATCH($A5,'Incidence calcs'!$A:$A,0))</f>
        <v>1.7315545000000001</v>
      </c>
      <c r="J5" s="347">
        <f>INDEX('Incidence calcs'!Z:Z,MATCH($A5,'Incidence calcs'!$A:$A,0))</f>
        <v>1.25406225</v>
      </c>
      <c r="K5" s="347">
        <f>INDEX('Incidence calcs'!AA:AA,MATCH($A5,'Incidence calcs'!$A:$A,0))</f>
        <v>1.22801275</v>
      </c>
      <c r="L5" s="347">
        <f>INDEX('Incidence calcs'!AB:AB,MATCH($A5,'Incidence calcs'!$A:$A,0))</f>
        <v>1.154042</v>
      </c>
      <c r="M5" s="347">
        <f>INDEX('Incidence calcs'!AC:AC,MATCH($A5,'Incidence calcs'!$A:$A,0))</f>
        <v>1.020354</v>
      </c>
      <c r="N5" s="347">
        <f>INDEX('Incidence calcs'!AD:AD,MATCH($A5,'Incidence calcs'!$A:$A,0))</f>
        <v>1.09727375</v>
      </c>
      <c r="O5" s="347">
        <f>INDEX('Incidence calcs'!AE:AE,MATCH($A5,'Incidence calcs'!$A:$A,0))</f>
        <v>1.09727375</v>
      </c>
      <c r="P5" s="347">
        <f>INDEX('Incidence calcs'!AF:AF,MATCH($A5,'Incidence calcs'!$A:$A,0))</f>
        <v>0.88592874999999993</v>
      </c>
      <c r="Q5" s="347">
        <f>INDEX('Incidence calcs'!AG:AG,MATCH($A5,'Incidence calcs'!$A:$A,0))</f>
        <v>0.88592874999999993</v>
      </c>
      <c r="R5" s="347">
        <f>INDEX('Incidence calcs'!AH:AH,MATCH($A5,'Incidence calcs'!$A:$A,0))</f>
        <v>1.323118</v>
      </c>
      <c r="S5" s="347">
        <f>INDEX('Incidence calcs'!AI:AI,MATCH($A5,'Incidence calcs'!$A:$A,0))</f>
        <v>1.323118</v>
      </c>
      <c r="T5" s="347">
        <f>INDEX('Incidence calcs'!AJ:AJ,MATCH($A5,'Incidence calcs'!$A:$A,0))</f>
        <v>1.03583625</v>
      </c>
      <c r="U5" s="347">
        <f>INDEX('Incidence calcs'!AK:AK,MATCH($A5,'Incidence calcs'!$A:$A,0))</f>
        <v>1.03583625</v>
      </c>
      <c r="V5" s="347">
        <f>INDEX('Incidence calcs'!AL:AL,MATCH($A5,'Incidence calcs'!$A:$A,0))</f>
        <v>1.03583625</v>
      </c>
      <c r="W5" s="347">
        <f>INDEX('Incidence calcs'!AM:AM,MATCH($A5,'Incidence calcs'!$A:$A,0))</f>
        <v>1.03583625</v>
      </c>
    </row>
    <row r="6" spans="1:23" x14ac:dyDescent="0.45">
      <c r="A6" t="s">
        <v>65</v>
      </c>
      <c r="B6" s="339">
        <f>INDEX('Incidence calcs'!$F:$F,MATCH($A6,'Incidence calcs'!$A:$A,0))</f>
        <v>1991</v>
      </c>
      <c r="C6" s="339" t="b">
        <v>1</v>
      </c>
      <c r="D6" s="347">
        <f>INDEX('Incidence calcs'!Q:Q,MATCH($A6,'Incidence calcs'!$A:$A,0))</f>
        <v>3.5</v>
      </c>
      <c r="E6" s="347">
        <f>INDEX('Incidence calcs'!R:R,MATCH($A6,'Incidence calcs'!$A:$A,0))</f>
        <v>3.5</v>
      </c>
      <c r="F6" s="347">
        <f>INDEX('Incidence calcs'!S:S,MATCH($A6,'Incidence calcs'!$A:$A,0))</f>
        <v>3.5</v>
      </c>
      <c r="G6" s="347">
        <f>INDEX('Incidence calcs'!T:T,MATCH($A6,'Incidence calcs'!$A:$A,0))</f>
        <v>1.8712089603050952</v>
      </c>
      <c r="H6" s="347">
        <f>INDEX('Incidence calcs'!X:X,MATCH($A6,'Incidence calcs'!$A:$A,0))</f>
        <v>2.3856000000000002</v>
      </c>
      <c r="I6" s="347">
        <f>INDEX('Incidence calcs'!Y:Y,MATCH($A6,'Incidence calcs'!$A:$A,0))</f>
        <v>2.3442999999999996</v>
      </c>
      <c r="J6" s="347">
        <f>INDEX('Incidence calcs'!Z:Z,MATCH($A6,'Incidence calcs'!$A:$A,0))</f>
        <v>1.67615</v>
      </c>
      <c r="K6" s="347">
        <f>INDEX('Incidence calcs'!AA:AA,MATCH($A6,'Incidence calcs'!$A:$A,0))</f>
        <v>1.6649500000000002</v>
      </c>
      <c r="L6" s="347">
        <f>INDEX('Incidence calcs'!AB:AB,MATCH($A6,'Incidence calcs'!$A:$A,0))</f>
        <v>1.4748999999999999</v>
      </c>
      <c r="M6" s="347">
        <f>INDEX('Incidence calcs'!AC:AC,MATCH($A6,'Incidence calcs'!$A:$A,0))</f>
        <v>1.5708</v>
      </c>
      <c r="N6" s="347">
        <f>INDEX('Incidence calcs'!AD:AD,MATCH($A6,'Incidence calcs'!$A:$A,0))</f>
        <v>1.54105</v>
      </c>
      <c r="O6" s="347">
        <f>INDEX('Incidence calcs'!AE:AE,MATCH($A6,'Incidence calcs'!$A:$A,0))</f>
        <v>1.54105</v>
      </c>
      <c r="P6" s="347">
        <f>INDEX('Incidence calcs'!AF:AF,MATCH($A6,'Incidence calcs'!$A:$A,0))</f>
        <v>1.4392</v>
      </c>
      <c r="Q6" s="347">
        <f>INDEX('Incidence calcs'!AG:AG,MATCH($A6,'Incidence calcs'!$A:$A,0))</f>
        <v>1.4392</v>
      </c>
      <c r="R6" s="347">
        <f>INDEX('Incidence calcs'!AH:AH,MATCH($A6,'Incidence calcs'!$A:$A,0))</f>
        <v>1.9106500000000002</v>
      </c>
      <c r="S6" s="347">
        <f>INDEX('Incidence calcs'!AI:AI,MATCH($A6,'Incidence calcs'!$A:$A,0))</f>
        <v>1.9106500000000002</v>
      </c>
      <c r="T6" s="347">
        <f>INDEX('Incidence calcs'!AJ:AJ,MATCH($A6,'Incidence calcs'!$A:$A,0))</f>
        <v>1.2624500000000001</v>
      </c>
      <c r="U6" s="347">
        <f>INDEX('Incidence calcs'!AK:AK,MATCH($A6,'Incidence calcs'!$A:$A,0))</f>
        <v>1.2624500000000001</v>
      </c>
      <c r="V6" s="347">
        <f>INDEX('Incidence calcs'!AL:AL,MATCH($A6,'Incidence calcs'!$A:$A,0))</f>
        <v>1.2624500000000001</v>
      </c>
      <c r="W6" s="347">
        <f>INDEX('Incidence calcs'!AM:AM,MATCH($A6,'Incidence calcs'!$A:$A,0))</f>
        <v>1.2624500000000001</v>
      </c>
    </row>
    <row r="7" spans="1:23" x14ac:dyDescent="0.45">
      <c r="A7" t="s">
        <v>66</v>
      </c>
      <c r="B7" s="339">
        <f>INDEX('Incidence calcs'!$F:$F,MATCH($A7,'Incidence calcs'!$A:$A,0))</f>
        <v>1995</v>
      </c>
      <c r="C7" s="339" t="b">
        <v>1</v>
      </c>
      <c r="D7" s="347">
        <f>INDEX('Incidence calcs'!Q:Q,MATCH($A7,'Incidence calcs'!$A:$A,0))</f>
        <v>3.3</v>
      </c>
      <c r="E7" s="347">
        <f>INDEX('Incidence calcs'!R:R,MATCH($A7,'Incidence calcs'!$A:$A,0))</f>
        <v>9.0500000000000007</v>
      </c>
      <c r="F7" s="347">
        <f>INDEX('Incidence calcs'!S:S,MATCH($A7,'Incidence calcs'!$A:$A,0))</f>
        <v>7.8999999999999995</v>
      </c>
      <c r="G7" s="347">
        <f>INDEX('Incidence calcs'!T:T,MATCH($A7,'Incidence calcs'!$A:$A,0))</f>
        <v>4.5732057416267953</v>
      </c>
      <c r="H7" s="347">
        <f>INDEX('Incidence calcs'!X:X,MATCH($A7,'Incidence calcs'!$A:$A,0))</f>
        <v>4.6007999999999996</v>
      </c>
      <c r="I7" s="347">
        <f>INDEX('Incidence calcs'!Y:Y,MATCH($A7,'Incidence calcs'!$A:$A,0))</f>
        <v>4.5211499999999996</v>
      </c>
      <c r="J7" s="347">
        <f>INDEX('Incidence calcs'!Z:Z,MATCH($A7,'Incidence calcs'!$A:$A,0))</f>
        <v>3.2325749999999998</v>
      </c>
      <c r="K7" s="347">
        <f>INDEX('Incidence calcs'!AA:AA,MATCH($A7,'Incidence calcs'!$A:$A,0))</f>
        <v>3.2109749999999999</v>
      </c>
      <c r="L7" s="347">
        <f>INDEX('Incidence calcs'!AB:AB,MATCH($A7,'Incidence calcs'!$A:$A,0))</f>
        <v>2.8444500000000001</v>
      </c>
      <c r="M7" s="347">
        <f>INDEX('Incidence calcs'!AC:AC,MATCH($A7,'Incidence calcs'!$A:$A,0))</f>
        <v>3.0293999999999999</v>
      </c>
      <c r="N7" s="347">
        <f>INDEX('Incidence calcs'!AD:AD,MATCH($A7,'Incidence calcs'!$A:$A,0))</f>
        <v>2.9720250000000004</v>
      </c>
      <c r="O7" s="347">
        <f>INDEX('Incidence calcs'!AE:AE,MATCH($A7,'Incidence calcs'!$A:$A,0))</f>
        <v>2.9720250000000004</v>
      </c>
      <c r="P7" s="347">
        <f>INDEX('Incidence calcs'!AF:AF,MATCH($A7,'Incidence calcs'!$A:$A,0))</f>
        <v>2.7755999999999998</v>
      </c>
      <c r="Q7" s="347">
        <f>INDEX('Incidence calcs'!AG:AG,MATCH($A7,'Incidence calcs'!$A:$A,0))</f>
        <v>2.7755999999999998</v>
      </c>
      <c r="R7" s="347">
        <f>INDEX('Incidence calcs'!AH:AH,MATCH($A7,'Incidence calcs'!$A:$A,0))</f>
        <v>3.6848250000000005</v>
      </c>
      <c r="S7" s="347">
        <f>INDEX('Incidence calcs'!AI:AI,MATCH($A7,'Incidence calcs'!$A:$A,0))</f>
        <v>3.6848250000000005</v>
      </c>
      <c r="T7" s="347">
        <f>INDEX('Incidence calcs'!AJ:AJ,MATCH($A7,'Incidence calcs'!$A:$A,0))</f>
        <v>2.4347250000000003</v>
      </c>
      <c r="U7" s="347">
        <f>INDEX('Incidence calcs'!AK:AK,MATCH($A7,'Incidence calcs'!$A:$A,0))</f>
        <v>2.4347250000000003</v>
      </c>
      <c r="V7" s="347">
        <f>INDEX('Incidence calcs'!AL:AL,MATCH($A7,'Incidence calcs'!$A:$A,0))</f>
        <v>2.4347250000000003</v>
      </c>
      <c r="W7" s="347">
        <f>INDEX('Incidence calcs'!AM:AM,MATCH($A7,'Incidence calcs'!$A:$A,0))</f>
        <v>2.4347250000000003</v>
      </c>
    </row>
    <row r="8" spans="1:23" x14ac:dyDescent="0.45">
      <c r="A8" t="s">
        <v>67</v>
      </c>
      <c r="B8" s="339">
        <f>INDEX('Incidence calcs'!$F:$F,MATCH($A8,'Incidence calcs'!$A:$A,0))</f>
        <v>2010</v>
      </c>
      <c r="C8" s="339" t="b">
        <v>1</v>
      </c>
      <c r="D8" s="347">
        <f>INDEX('Incidence calcs'!Q:Q,MATCH($A8,'Incidence calcs'!$A:$A,0))</f>
        <v>7</v>
      </c>
      <c r="E8" s="347">
        <f>INDEX('Incidence calcs'!R:R,MATCH($A8,'Incidence calcs'!$A:$A,0))</f>
        <v>7</v>
      </c>
      <c r="F8" s="347">
        <f>INDEX('Incidence calcs'!S:S,MATCH($A8,'Incidence calcs'!$A:$A,0))</f>
        <v>7</v>
      </c>
      <c r="G8" s="347">
        <f>INDEX('Incidence calcs'!T:T,MATCH($A8,'Incidence calcs'!$A:$A,0))</f>
        <v>5.1752299283931915</v>
      </c>
      <c r="H8" s="347">
        <f>INDEX('Incidence calcs'!X:X,MATCH($A8,'Incidence calcs'!$A:$A,0))</f>
        <v>4.7712000000000003</v>
      </c>
      <c r="I8" s="347">
        <f>INDEX('Incidence calcs'!Y:Y,MATCH($A8,'Incidence calcs'!$A:$A,0))</f>
        <v>4.6885999999999992</v>
      </c>
      <c r="J8" s="347">
        <f>INDEX('Incidence calcs'!Z:Z,MATCH($A8,'Incidence calcs'!$A:$A,0))</f>
        <v>3.3523000000000001</v>
      </c>
      <c r="K8" s="347">
        <f>INDEX('Incidence calcs'!AA:AA,MATCH($A8,'Incidence calcs'!$A:$A,0))</f>
        <v>3.3299000000000003</v>
      </c>
      <c r="L8" s="347">
        <f>INDEX('Incidence calcs'!AB:AB,MATCH($A8,'Incidence calcs'!$A:$A,0))</f>
        <v>2.9497999999999998</v>
      </c>
      <c r="M8" s="347">
        <f>INDEX('Incidence calcs'!AC:AC,MATCH($A8,'Incidence calcs'!$A:$A,0))</f>
        <v>3.1415999999999999</v>
      </c>
      <c r="N8" s="347">
        <f>INDEX('Incidence calcs'!AD:AD,MATCH($A8,'Incidence calcs'!$A:$A,0))</f>
        <v>3.0821000000000001</v>
      </c>
      <c r="O8" s="347">
        <f>INDEX('Incidence calcs'!AE:AE,MATCH($A8,'Incidence calcs'!$A:$A,0))</f>
        <v>3.0821000000000001</v>
      </c>
      <c r="P8" s="347">
        <f>INDEX('Incidence calcs'!AF:AF,MATCH($A8,'Incidence calcs'!$A:$A,0))</f>
        <v>2.8784000000000001</v>
      </c>
      <c r="Q8" s="347">
        <f>INDEX('Incidence calcs'!AG:AG,MATCH($A8,'Incidence calcs'!$A:$A,0))</f>
        <v>2.8784000000000001</v>
      </c>
      <c r="R8" s="347">
        <f>INDEX('Incidence calcs'!AH:AH,MATCH($A8,'Incidence calcs'!$A:$A,0))</f>
        <v>3.8213000000000004</v>
      </c>
      <c r="S8" s="347">
        <f>INDEX('Incidence calcs'!AI:AI,MATCH($A8,'Incidence calcs'!$A:$A,0))</f>
        <v>3.8213000000000004</v>
      </c>
      <c r="T8" s="347">
        <f>INDEX('Incidence calcs'!AJ:AJ,MATCH($A8,'Incidence calcs'!$A:$A,0))</f>
        <v>2.5249000000000001</v>
      </c>
      <c r="U8" s="347">
        <f>INDEX('Incidence calcs'!AK:AK,MATCH($A8,'Incidence calcs'!$A:$A,0))</f>
        <v>2.5249000000000001</v>
      </c>
      <c r="V8" s="347">
        <f>INDEX('Incidence calcs'!AL:AL,MATCH($A8,'Incidence calcs'!$A:$A,0))</f>
        <v>2.5249000000000001</v>
      </c>
      <c r="W8" s="347">
        <f>INDEX('Incidence calcs'!AM:AM,MATCH($A8,'Incidence calcs'!$A:$A,0))</f>
        <v>2.5249000000000001</v>
      </c>
    </row>
    <row r="9" spans="1:23" x14ac:dyDescent="0.45">
      <c r="A9" t="s">
        <v>68</v>
      </c>
      <c r="B9" s="339">
        <f>INDEX('Incidence calcs'!$F:$F,MATCH($A9,'Incidence calcs'!$A:$A,0))</f>
        <v>1992</v>
      </c>
      <c r="C9" s="339" t="b">
        <v>1</v>
      </c>
      <c r="D9" s="347">
        <f>INDEX('Incidence calcs'!Q:Q,MATCH($A9,'Incidence calcs'!$A:$A,0))</f>
        <v>0.1</v>
      </c>
      <c r="E9" s="347">
        <f>INDEX('Incidence calcs'!R:R,MATCH($A9,'Incidence calcs'!$A:$A,0))</f>
        <v>0.2</v>
      </c>
      <c r="F9" s="347">
        <f>INDEX('Incidence calcs'!S:S,MATCH($A9,'Incidence calcs'!$A:$A,0))</f>
        <v>0.1</v>
      </c>
      <c r="G9" s="347">
        <f>INDEX('Incidence calcs'!T:T,MATCH($A9,'Incidence calcs'!$A:$A,0))</f>
        <v>0.10162679425837323</v>
      </c>
      <c r="H9" s="347">
        <f>INDEX('Incidence calcs'!X:X,MATCH($A9,'Incidence calcs'!$A:$A,0))</f>
        <v>9.0880000000000002E-2</v>
      </c>
      <c r="I9" s="347">
        <f>INDEX('Incidence calcs'!Y:Y,MATCH($A9,'Incidence calcs'!$A:$A,0))</f>
        <v>8.9306666666666659E-2</v>
      </c>
      <c r="J9" s="347">
        <f>INDEX('Incidence calcs'!Z:Z,MATCH($A9,'Incidence calcs'!$A:$A,0))</f>
        <v>6.3853333333333331E-2</v>
      </c>
      <c r="K9" s="347">
        <f>INDEX('Incidence calcs'!AA:AA,MATCH($A9,'Incidence calcs'!$A:$A,0))</f>
        <v>6.3426666666666673E-2</v>
      </c>
      <c r="L9" s="347">
        <f>INDEX('Incidence calcs'!AB:AB,MATCH($A9,'Incidence calcs'!$A:$A,0))</f>
        <v>5.6186666666666663E-2</v>
      </c>
      <c r="M9" s="347">
        <f>INDEX('Incidence calcs'!AC:AC,MATCH($A9,'Incidence calcs'!$A:$A,0))</f>
        <v>5.9839999999999997E-2</v>
      </c>
      <c r="N9" s="347">
        <f>INDEX('Incidence calcs'!AD:AD,MATCH($A9,'Incidence calcs'!$A:$A,0))</f>
        <v>5.8706666666666671E-2</v>
      </c>
      <c r="O9" s="347">
        <f>INDEX('Incidence calcs'!AE:AE,MATCH($A9,'Incidence calcs'!$A:$A,0))</f>
        <v>5.8706666666666671E-2</v>
      </c>
      <c r="P9" s="347">
        <f>INDEX('Incidence calcs'!AF:AF,MATCH($A9,'Incidence calcs'!$A:$A,0))</f>
        <v>5.4826666666666669E-2</v>
      </c>
      <c r="Q9" s="347">
        <f>INDEX('Incidence calcs'!AG:AG,MATCH($A9,'Incidence calcs'!$A:$A,0))</f>
        <v>5.4826666666666669E-2</v>
      </c>
      <c r="R9" s="347">
        <f>INDEX('Incidence calcs'!AH:AH,MATCH($A9,'Incidence calcs'!$A:$A,0))</f>
        <v>7.2786666666666666E-2</v>
      </c>
      <c r="S9" s="347">
        <f>INDEX('Incidence calcs'!AI:AI,MATCH($A9,'Incidence calcs'!$A:$A,0))</f>
        <v>7.2786666666666666E-2</v>
      </c>
      <c r="T9" s="347">
        <f>INDEX('Incidence calcs'!AJ:AJ,MATCH($A9,'Incidence calcs'!$A:$A,0))</f>
        <v>4.8093333333333335E-2</v>
      </c>
      <c r="U9" s="347">
        <f>INDEX('Incidence calcs'!AK:AK,MATCH($A9,'Incidence calcs'!$A:$A,0))</f>
        <v>4.8093333333333335E-2</v>
      </c>
      <c r="V9" s="347">
        <f>INDEX('Incidence calcs'!AL:AL,MATCH($A9,'Incidence calcs'!$A:$A,0))</f>
        <v>4.8093333333333335E-2</v>
      </c>
      <c r="W9" s="347">
        <f>INDEX('Incidence calcs'!AM:AM,MATCH($A9,'Incidence calcs'!$A:$A,0))</f>
        <v>4.8093333333333335E-2</v>
      </c>
    </row>
    <row r="10" spans="1:23" x14ac:dyDescent="0.45">
      <c r="A10" t="s">
        <v>70</v>
      </c>
      <c r="B10" s="339">
        <f>INDEX('Incidence calcs'!$F:$F,MATCH($A10,'Incidence calcs'!$A:$A,0))</f>
        <v>2006</v>
      </c>
      <c r="C10" s="339" t="b">
        <v>1</v>
      </c>
      <c r="D10" s="347">
        <f>INDEX('Incidence calcs'!Q:Q,MATCH($A10,'Incidence calcs'!$A:$A,0))</f>
        <v>14.9</v>
      </c>
      <c r="E10" s="347">
        <f>INDEX('Incidence calcs'!R:R,MATCH($A10,'Incidence calcs'!$A:$A,0))</f>
        <v>24.700000000000003</v>
      </c>
      <c r="F10" s="347">
        <f>INDEX('Incidence calcs'!S:S,MATCH($A10,'Incidence calcs'!$A:$A,0))</f>
        <v>30.95</v>
      </c>
      <c r="G10" s="347">
        <f>INDEX('Incidence calcs'!T:T,MATCH($A10,'Incidence calcs'!$A:$A,0))</f>
        <v>17.573442634543788</v>
      </c>
      <c r="H10" s="347">
        <f>INDEX('Incidence calcs'!X:X,MATCH($A10,'Incidence calcs'!$A:$A,0))</f>
        <v>16.028959999999998</v>
      </c>
      <c r="I10" s="347">
        <f>INDEX('Incidence calcs'!Y:Y,MATCH($A10,'Incidence calcs'!$A:$A,0))</f>
        <v>15.751463333333332</v>
      </c>
      <c r="J10" s="347">
        <f>INDEX('Incidence calcs'!Z:Z,MATCH($A10,'Incidence calcs'!$A:$A,0))</f>
        <v>11.262131666666667</v>
      </c>
      <c r="K10" s="347">
        <f>INDEX('Incidence calcs'!AA:AA,MATCH($A10,'Incidence calcs'!$A:$A,0))</f>
        <v>11.186878333333333</v>
      </c>
      <c r="L10" s="347">
        <f>INDEX('Incidence calcs'!AB:AB,MATCH($A10,'Incidence calcs'!$A:$A,0))</f>
        <v>9.9099233333333334</v>
      </c>
      <c r="M10" s="347">
        <f>INDEX('Incidence calcs'!AC:AC,MATCH($A10,'Incidence calcs'!$A:$A,0))</f>
        <v>10.554279999999999</v>
      </c>
      <c r="N10" s="347">
        <f>INDEX('Incidence calcs'!AD:AD,MATCH($A10,'Incidence calcs'!$A:$A,0))</f>
        <v>10.354388333333333</v>
      </c>
      <c r="O10" s="347">
        <f>INDEX('Incidence calcs'!AE:AE,MATCH($A10,'Incidence calcs'!$A:$A,0))</f>
        <v>10.354388333333333</v>
      </c>
      <c r="P10" s="347">
        <f>INDEX('Incidence calcs'!AF:AF,MATCH($A10,'Incidence calcs'!$A:$A,0))</f>
        <v>9.6700533333333336</v>
      </c>
      <c r="Q10" s="347">
        <f>INDEX('Incidence calcs'!AG:AG,MATCH($A10,'Incidence calcs'!$A:$A,0))</f>
        <v>9.6700533333333336</v>
      </c>
      <c r="R10" s="347">
        <f>INDEX('Incidence calcs'!AH:AH,MATCH($A10,'Incidence calcs'!$A:$A,0))</f>
        <v>12.837748333333334</v>
      </c>
      <c r="S10" s="347">
        <f>INDEX('Incidence calcs'!AI:AI,MATCH($A10,'Incidence calcs'!$A:$A,0))</f>
        <v>12.837748333333334</v>
      </c>
      <c r="T10" s="347">
        <f>INDEX('Incidence calcs'!AJ:AJ,MATCH($A10,'Incidence calcs'!$A:$A,0))</f>
        <v>8.4824616666666675</v>
      </c>
      <c r="U10" s="347">
        <f>INDEX('Incidence calcs'!AK:AK,MATCH($A10,'Incidence calcs'!$A:$A,0))</f>
        <v>8.4824616666666675</v>
      </c>
      <c r="V10" s="347">
        <f>INDEX('Incidence calcs'!AL:AL,MATCH($A10,'Incidence calcs'!$A:$A,0))</f>
        <v>8.4824616666666675</v>
      </c>
      <c r="W10" s="347">
        <f>INDEX('Incidence calcs'!AM:AM,MATCH($A10,'Incidence calcs'!$A:$A,0))</f>
        <v>8.4824616666666675</v>
      </c>
    </row>
    <row r="11" spans="1:23" x14ac:dyDescent="0.45">
      <c r="A11" t="s">
        <v>71</v>
      </c>
      <c r="B11" s="339">
        <f>INDEX('Incidence calcs'!$F:$F,MATCH($A11,'Incidence calcs'!$A:$A,0))</f>
        <v>2011</v>
      </c>
      <c r="C11" s="339" t="b">
        <v>1</v>
      </c>
      <c r="D11" s="347">
        <f>INDEX('Incidence calcs'!Q:Q,MATCH($A11,'Incidence calcs'!$A:$A,0))</f>
        <v>13.2</v>
      </c>
      <c r="E11" s="347">
        <f>INDEX('Incidence calcs'!R:R,MATCH($A11,'Incidence calcs'!$A:$A,0))</f>
        <v>20.85</v>
      </c>
      <c r="F11" s="347">
        <f>INDEX('Incidence calcs'!S:S,MATCH($A11,'Incidence calcs'!$A:$A,0))</f>
        <v>24.9</v>
      </c>
      <c r="G11" s="347">
        <f>INDEX('Incidence calcs'!T:T,MATCH($A11,'Incidence calcs'!$A:$A,0))</f>
        <v>14.632124905457008</v>
      </c>
      <c r="H11" s="347">
        <f>INDEX('Incidence calcs'!X:X,MATCH($A11,'Incidence calcs'!$A:$A,0))</f>
        <v>13.393439999999998</v>
      </c>
      <c r="I11" s="347">
        <f>INDEX('Incidence calcs'!Y:Y,MATCH($A11,'Incidence calcs'!$A:$A,0))</f>
        <v>13.161569999999998</v>
      </c>
      <c r="J11" s="347">
        <f>INDEX('Incidence calcs'!Z:Z,MATCH($A11,'Incidence calcs'!$A:$A,0))</f>
        <v>9.4103849999999998</v>
      </c>
      <c r="K11" s="347">
        <f>INDEX('Incidence calcs'!AA:AA,MATCH($A11,'Incidence calcs'!$A:$A,0))</f>
        <v>9.347505</v>
      </c>
      <c r="L11" s="347">
        <f>INDEX('Incidence calcs'!AB:AB,MATCH($A11,'Incidence calcs'!$A:$A,0))</f>
        <v>8.2805099999999996</v>
      </c>
      <c r="M11" s="347">
        <f>INDEX('Incidence calcs'!AC:AC,MATCH($A11,'Incidence calcs'!$A:$A,0))</f>
        <v>8.8189199999999985</v>
      </c>
      <c r="N11" s="347">
        <f>INDEX('Incidence calcs'!AD:AD,MATCH($A11,'Incidence calcs'!$A:$A,0))</f>
        <v>8.6518949999999997</v>
      </c>
      <c r="O11" s="347">
        <f>INDEX('Incidence calcs'!AE:AE,MATCH($A11,'Incidence calcs'!$A:$A,0))</f>
        <v>8.6518949999999997</v>
      </c>
      <c r="P11" s="347">
        <f>INDEX('Incidence calcs'!AF:AF,MATCH($A11,'Incidence calcs'!$A:$A,0))</f>
        <v>8.0800799999999988</v>
      </c>
      <c r="Q11" s="347">
        <f>INDEX('Incidence calcs'!AG:AG,MATCH($A11,'Incidence calcs'!$A:$A,0))</f>
        <v>8.0800799999999988</v>
      </c>
      <c r="R11" s="347">
        <f>INDEX('Incidence calcs'!AH:AH,MATCH($A11,'Incidence calcs'!$A:$A,0))</f>
        <v>10.726935000000001</v>
      </c>
      <c r="S11" s="347">
        <f>INDEX('Incidence calcs'!AI:AI,MATCH($A11,'Incidence calcs'!$A:$A,0))</f>
        <v>10.726935000000001</v>
      </c>
      <c r="T11" s="347">
        <f>INDEX('Incidence calcs'!AJ:AJ,MATCH($A11,'Incidence calcs'!$A:$A,0))</f>
        <v>7.0877549999999996</v>
      </c>
      <c r="U11" s="347">
        <f>INDEX('Incidence calcs'!AK:AK,MATCH($A11,'Incidence calcs'!$A:$A,0))</f>
        <v>7.0877549999999996</v>
      </c>
      <c r="V11" s="347">
        <f>INDEX('Incidence calcs'!AL:AL,MATCH($A11,'Incidence calcs'!$A:$A,0))</f>
        <v>7.0877549999999996</v>
      </c>
      <c r="W11" s="347">
        <f>INDEX('Incidence calcs'!AM:AM,MATCH($A11,'Incidence calcs'!$A:$A,0))</f>
        <v>7.0877549999999996</v>
      </c>
    </row>
    <row r="12" spans="1:23" x14ac:dyDescent="0.45">
      <c r="A12" t="s">
        <v>72</v>
      </c>
      <c r="B12" s="339">
        <f>INDEX('Incidence calcs'!$F:$F,MATCH($A12,'Incidence calcs'!$A:$A,0))</f>
        <v>2015</v>
      </c>
      <c r="C12" s="339" t="b">
        <v>1</v>
      </c>
      <c r="D12" s="347">
        <f>INDEX('Incidence calcs'!Q:Q,MATCH($A12,'Incidence calcs'!$A:$A,0))</f>
        <v>7.1</v>
      </c>
      <c r="E12" s="347">
        <f>INDEX('Incidence calcs'!R:R,MATCH($A12,'Incidence calcs'!$A:$A,0))</f>
        <v>7.1</v>
      </c>
      <c r="F12" s="347">
        <f>INDEX('Incidence calcs'!S:S,MATCH($A12,'Incidence calcs'!$A:$A,0))</f>
        <v>7.1</v>
      </c>
      <c r="G12" s="347">
        <f>INDEX('Incidence calcs'!T:T,MATCH($A12,'Incidence calcs'!$A:$A,0))</f>
        <v>5.2869255383585116</v>
      </c>
      <c r="H12" s="347">
        <f>INDEX('Incidence calcs'!X:X,MATCH($A12,'Incidence calcs'!$A:$A,0))</f>
        <v>4.8393599999999992</v>
      </c>
      <c r="I12" s="347">
        <f>INDEX('Incidence calcs'!Y:Y,MATCH($A12,'Incidence calcs'!$A:$A,0))</f>
        <v>4.7555799999999993</v>
      </c>
      <c r="J12" s="347">
        <f>INDEX('Incidence calcs'!Z:Z,MATCH($A12,'Incidence calcs'!$A:$A,0))</f>
        <v>3.4001899999999994</v>
      </c>
      <c r="K12" s="347">
        <f>INDEX('Incidence calcs'!AA:AA,MATCH($A12,'Incidence calcs'!$A:$A,0))</f>
        <v>3.3774699999999993</v>
      </c>
      <c r="L12" s="347">
        <f>INDEX('Incidence calcs'!AB:AB,MATCH($A12,'Incidence calcs'!$A:$A,0))</f>
        <v>2.9919399999999996</v>
      </c>
      <c r="M12" s="347">
        <f>INDEX('Incidence calcs'!AC:AC,MATCH($A12,'Incidence calcs'!$A:$A,0))</f>
        <v>3.1864799999999991</v>
      </c>
      <c r="N12" s="347">
        <f>INDEX('Incidence calcs'!AD:AD,MATCH($A12,'Incidence calcs'!$A:$A,0))</f>
        <v>3.1261299999999994</v>
      </c>
      <c r="O12" s="347">
        <f>INDEX('Incidence calcs'!AE:AE,MATCH($A12,'Incidence calcs'!$A:$A,0))</f>
        <v>3.1261299999999994</v>
      </c>
      <c r="P12" s="347">
        <f>INDEX('Incidence calcs'!AF:AF,MATCH($A12,'Incidence calcs'!$A:$A,0))</f>
        <v>2.9195199999999994</v>
      </c>
      <c r="Q12" s="347">
        <f>INDEX('Incidence calcs'!AG:AG,MATCH($A12,'Incidence calcs'!$A:$A,0))</f>
        <v>2.9195199999999994</v>
      </c>
      <c r="R12" s="347">
        <f>INDEX('Incidence calcs'!AH:AH,MATCH($A12,'Incidence calcs'!$A:$A,0))</f>
        <v>3.8758899999999996</v>
      </c>
      <c r="S12" s="347">
        <f>INDEX('Incidence calcs'!AI:AI,MATCH($A12,'Incidence calcs'!$A:$A,0))</f>
        <v>3.8758899999999996</v>
      </c>
      <c r="T12" s="347">
        <f>INDEX('Incidence calcs'!AJ:AJ,MATCH($A12,'Incidence calcs'!$A:$A,0))</f>
        <v>2.5609699999999997</v>
      </c>
      <c r="U12" s="347">
        <f>INDEX('Incidence calcs'!AK:AK,MATCH($A12,'Incidence calcs'!$A:$A,0))</f>
        <v>2.5609699999999997</v>
      </c>
      <c r="V12" s="347">
        <f>INDEX('Incidence calcs'!AL:AL,MATCH($A12,'Incidence calcs'!$A:$A,0))</f>
        <v>2.5609699999999997</v>
      </c>
      <c r="W12" s="347">
        <f>INDEX('Incidence calcs'!AM:AM,MATCH($A12,'Incidence calcs'!$A:$A,0))</f>
        <v>2.5609699999999997</v>
      </c>
    </row>
    <row r="13" spans="1:23" x14ac:dyDescent="0.45">
      <c r="A13" t="s">
        <v>73</v>
      </c>
      <c r="B13" s="339">
        <f>INDEX('Incidence calcs'!$F:$F,MATCH($A13,'Incidence calcs'!$A:$A,0))</f>
        <v>2002</v>
      </c>
      <c r="C13" s="339" t="b">
        <v>1</v>
      </c>
      <c r="D13" s="347">
        <f>INDEX('Incidence calcs'!Q:Q,MATCH($A13,'Incidence calcs'!$A:$A,0))</f>
        <v>10.1</v>
      </c>
      <c r="E13" s="347">
        <f>INDEX('Incidence calcs'!R:R,MATCH($A13,'Incidence calcs'!$A:$A,0))</f>
        <v>10.1</v>
      </c>
      <c r="F13" s="347">
        <f>INDEX('Incidence calcs'!S:S,MATCH($A13,'Incidence calcs'!$A:$A,0))</f>
        <v>10.1</v>
      </c>
      <c r="G13" s="347">
        <f>INDEX('Incidence calcs'!T:T,MATCH($A13,'Incidence calcs'!$A:$A,0))</f>
        <v>5.399774428308989</v>
      </c>
      <c r="H13" s="347">
        <f>INDEX('Incidence calcs'!X:X,MATCH($A13,'Incidence calcs'!$A:$A,0))</f>
        <v>6.8841599999999996</v>
      </c>
      <c r="I13" s="347">
        <f>INDEX('Incidence calcs'!Y:Y,MATCH($A13,'Incidence calcs'!$A:$A,0))</f>
        <v>6.7649799999999995</v>
      </c>
      <c r="J13" s="347">
        <f>INDEX('Incidence calcs'!Z:Z,MATCH($A13,'Incidence calcs'!$A:$A,0))</f>
        <v>4.8368899999999995</v>
      </c>
      <c r="K13" s="347">
        <f>INDEX('Incidence calcs'!AA:AA,MATCH($A13,'Incidence calcs'!$A:$A,0))</f>
        <v>4.80457</v>
      </c>
      <c r="L13" s="347">
        <f>INDEX('Incidence calcs'!AB:AB,MATCH($A13,'Incidence calcs'!$A:$A,0))</f>
        <v>4.2561400000000003</v>
      </c>
      <c r="M13" s="347">
        <f>INDEX('Incidence calcs'!AC:AC,MATCH($A13,'Incidence calcs'!$A:$A,0))</f>
        <v>4.5328799999999996</v>
      </c>
      <c r="N13" s="347">
        <f>INDEX('Incidence calcs'!AD:AD,MATCH($A13,'Incidence calcs'!$A:$A,0))</f>
        <v>4.4470299999999998</v>
      </c>
      <c r="O13" s="347">
        <f>INDEX('Incidence calcs'!AE:AE,MATCH($A13,'Incidence calcs'!$A:$A,0))</f>
        <v>4.4470299999999998</v>
      </c>
      <c r="P13" s="347">
        <f>INDEX('Incidence calcs'!AF:AF,MATCH($A13,'Incidence calcs'!$A:$A,0))</f>
        <v>4.1531200000000004</v>
      </c>
      <c r="Q13" s="347">
        <f>INDEX('Incidence calcs'!AG:AG,MATCH($A13,'Incidence calcs'!$A:$A,0))</f>
        <v>4.1531200000000004</v>
      </c>
      <c r="R13" s="347">
        <f>INDEX('Incidence calcs'!AH:AH,MATCH($A13,'Incidence calcs'!$A:$A,0))</f>
        <v>5.5135900000000007</v>
      </c>
      <c r="S13" s="347">
        <f>INDEX('Incidence calcs'!AI:AI,MATCH($A13,'Incidence calcs'!$A:$A,0))</f>
        <v>5.5135900000000007</v>
      </c>
      <c r="T13" s="347">
        <f>INDEX('Incidence calcs'!AJ:AJ,MATCH($A13,'Incidence calcs'!$A:$A,0))</f>
        <v>3.6430700000000003</v>
      </c>
      <c r="U13" s="347">
        <f>INDEX('Incidence calcs'!AK:AK,MATCH($A13,'Incidence calcs'!$A:$A,0))</f>
        <v>3.6430700000000003</v>
      </c>
      <c r="V13" s="347">
        <f>INDEX('Incidence calcs'!AL:AL,MATCH($A13,'Incidence calcs'!$A:$A,0))</f>
        <v>3.6430700000000003</v>
      </c>
      <c r="W13" s="347">
        <f>INDEX('Incidence calcs'!AM:AM,MATCH($A13,'Incidence calcs'!$A:$A,0))</f>
        <v>3.6430700000000003</v>
      </c>
    </row>
    <row r="14" spans="1:23" x14ac:dyDescent="0.45">
      <c r="A14" t="s">
        <v>74</v>
      </c>
      <c r="B14" s="339">
        <f>INDEX('Incidence calcs'!$F:$F,MATCH($A14,'Incidence calcs'!$A:$A,0))</f>
        <v>1994</v>
      </c>
      <c r="C14" s="339" t="b">
        <v>1</v>
      </c>
      <c r="D14" s="347">
        <f>INDEX('Incidence calcs'!Q:Q,MATCH($A14,'Incidence calcs'!$A:$A,0))</f>
        <v>1.3</v>
      </c>
      <c r="E14" s="347">
        <f>INDEX('Incidence calcs'!R:R,MATCH($A14,'Incidence calcs'!$A:$A,0))</f>
        <v>2.6</v>
      </c>
      <c r="F14" s="347">
        <f>INDEX('Incidence calcs'!S:S,MATCH($A14,'Incidence calcs'!$A:$A,0))</f>
        <v>4</v>
      </c>
      <c r="G14" s="347">
        <f>INDEX('Incidence calcs'!T:T,MATCH($A14,'Incidence calcs'!$A:$A,0))</f>
        <v>4.3136386156730495</v>
      </c>
      <c r="H14" s="347">
        <f>INDEX('Incidence calcs'!X:X,MATCH($A14,'Incidence calcs'!$A:$A,0))</f>
        <v>1.79488</v>
      </c>
      <c r="I14" s="347">
        <f>INDEX('Incidence calcs'!Y:Y,MATCH($A14,'Incidence calcs'!$A:$A,0))</f>
        <v>1.7638066666666665</v>
      </c>
      <c r="J14" s="347">
        <f>INDEX('Incidence calcs'!Z:Z,MATCH($A14,'Incidence calcs'!$A:$A,0))</f>
        <v>1.2611033333333332</v>
      </c>
      <c r="K14" s="347">
        <f>INDEX('Incidence calcs'!AA:AA,MATCH($A14,'Incidence calcs'!$A:$A,0))</f>
        <v>1.2526766666666667</v>
      </c>
      <c r="L14" s="347">
        <f>INDEX('Incidence calcs'!AB:AB,MATCH($A14,'Incidence calcs'!$A:$A,0))</f>
        <v>1.1096866666666667</v>
      </c>
      <c r="M14" s="347">
        <f>INDEX('Incidence calcs'!AC:AC,MATCH($A14,'Incidence calcs'!$A:$A,0))</f>
        <v>1.18184</v>
      </c>
      <c r="N14" s="347">
        <f>INDEX('Incidence calcs'!AD:AD,MATCH($A14,'Incidence calcs'!$A:$A,0))</f>
        <v>1.1594566666666668</v>
      </c>
      <c r="O14" s="347">
        <f>INDEX('Incidence calcs'!AE:AE,MATCH($A14,'Incidence calcs'!$A:$A,0))</f>
        <v>1.1594566666666668</v>
      </c>
      <c r="P14" s="347">
        <f>INDEX('Incidence calcs'!AF:AF,MATCH($A14,'Incidence calcs'!$A:$A,0))</f>
        <v>1.0828266666666666</v>
      </c>
      <c r="Q14" s="347">
        <f>INDEX('Incidence calcs'!AG:AG,MATCH($A14,'Incidence calcs'!$A:$A,0))</f>
        <v>1.0828266666666666</v>
      </c>
      <c r="R14" s="347">
        <f>INDEX('Incidence calcs'!AH:AH,MATCH($A14,'Incidence calcs'!$A:$A,0))</f>
        <v>1.4375366666666667</v>
      </c>
      <c r="S14" s="347">
        <f>INDEX('Incidence calcs'!AI:AI,MATCH($A14,'Incidence calcs'!$A:$A,0))</f>
        <v>1.4375366666666667</v>
      </c>
      <c r="T14" s="347">
        <f>INDEX('Incidence calcs'!AJ:AJ,MATCH($A14,'Incidence calcs'!$A:$A,0))</f>
        <v>0.94984333333333337</v>
      </c>
      <c r="U14" s="347">
        <f>INDEX('Incidence calcs'!AK:AK,MATCH($A14,'Incidence calcs'!$A:$A,0))</f>
        <v>0.94984333333333337</v>
      </c>
      <c r="V14" s="347">
        <f>INDEX('Incidence calcs'!AL:AL,MATCH($A14,'Incidence calcs'!$A:$A,0))</f>
        <v>0.94984333333333337</v>
      </c>
      <c r="W14" s="347">
        <f>INDEX('Incidence calcs'!AM:AM,MATCH($A14,'Incidence calcs'!$A:$A,0))</f>
        <v>0.94984333333333337</v>
      </c>
    </row>
    <row r="15" spans="1:23" x14ac:dyDescent="0.45">
      <c r="A15" t="s">
        <v>76</v>
      </c>
      <c r="B15" s="339">
        <f>INDEX('Incidence calcs'!$F:$F,MATCH($A15,'Incidence calcs'!$A:$A,0))</f>
        <v>2014</v>
      </c>
      <c r="C15" s="339" t="b">
        <v>1</v>
      </c>
      <c r="D15" s="347">
        <f>INDEX('Incidence calcs'!Q:Q,MATCH($A15,'Incidence calcs'!$A:$A,0))</f>
        <v>0.27</v>
      </c>
      <c r="E15" s="347">
        <f>INDEX('Incidence calcs'!R:R,MATCH($A15,'Incidence calcs'!$A:$A,0))</f>
        <v>0.6</v>
      </c>
      <c r="F15" s="347">
        <f>INDEX('Incidence calcs'!S:S,MATCH($A15,'Incidence calcs'!$A:$A,0))</f>
        <v>2.46</v>
      </c>
      <c r="G15" s="347">
        <f>INDEX('Incidence calcs'!T:T,MATCH($A15,'Incidence calcs'!$A:$A,0))</f>
        <v>1.86</v>
      </c>
      <c r="H15" s="347">
        <f>INDEX('Incidence calcs'!X:X,MATCH($A15,'Incidence calcs'!$A:$A,0))</f>
        <v>0.75657600000000003</v>
      </c>
      <c r="I15" s="347">
        <f>INDEX('Incidence calcs'!Y:Y,MATCH($A15,'Incidence calcs'!$A:$A,0))</f>
        <v>0.74347799999999997</v>
      </c>
      <c r="J15" s="347">
        <f>INDEX('Incidence calcs'!Z:Z,MATCH($A15,'Incidence calcs'!$A:$A,0))</f>
        <v>0.53157900000000002</v>
      </c>
      <c r="K15" s="347">
        <f>INDEX('Incidence calcs'!AA:AA,MATCH($A15,'Incidence calcs'!$A:$A,0))</f>
        <v>0.52802700000000002</v>
      </c>
      <c r="L15" s="347">
        <f>INDEX('Incidence calcs'!AB:AB,MATCH($A15,'Incidence calcs'!$A:$A,0))</f>
        <v>0.46775400000000006</v>
      </c>
      <c r="M15" s="347">
        <f>INDEX('Incidence calcs'!AC:AC,MATCH($A15,'Incidence calcs'!$A:$A,0))</f>
        <v>0.498168</v>
      </c>
      <c r="N15" s="347">
        <f>INDEX('Incidence calcs'!AD:AD,MATCH($A15,'Incidence calcs'!$A:$A,0))</f>
        <v>0.48873300000000008</v>
      </c>
      <c r="O15" s="347">
        <f>INDEX('Incidence calcs'!AE:AE,MATCH($A15,'Incidence calcs'!$A:$A,0))</f>
        <v>0.48873300000000008</v>
      </c>
      <c r="P15" s="347">
        <f>INDEX('Incidence calcs'!AF:AF,MATCH($A15,'Incidence calcs'!$A:$A,0))</f>
        <v>0.45643200000000006</v>
      </c>
      <c r="Q15" s="347">
        <f>INDEX('Incidence calcs'!AG:AG,MATCH($A15,'Incidence calcs'!$A:$A,0))</f>
        <v>0.45643200000000006</v>
      </c>
      <c r="R15" s="347">
        <f>INDEX('Incidence calcs'!AH:AH,MATCH($A15,'Incidence calcs'!$A:$A,0))</f>
        <v>0.60594900000000007</v>
      </c>
      <c r="S15" s="347">
        <f>INDEX('Incidence calcs'!AI:AI,MATCH($A15,'Incidence calcs'!$A:$A,0))</f>
        <v>0.60594900000000007</v>
      </c>
      <c r="T15" s="347">
        <f>INDEX('Incidence calcs'!AJ:AJ,MATCH($A15,'Incidence calcs'!$A:$A,0))</f>
        <v>0.40037700000000004</v>
      </c>
      <c r="U15" s="347">
        <f>INDEX('Incidence calcs'!AK:AK,MATCH($A15,'Incidence calcs'!$A:$A,0))</f>
        <v>0.40037700000000004</v>
      </c>
      <c r="V15" s="347">
        <f>INDEX('Incidence calcs'!AL:AL,MATCH($A15,'Incidence calcs'!$A:$A,0))</f>
        <v>0.40037700000000004</v>
      </c>
      <c r="W15" s="347">
        <f>INDEX('Incidence calcs'!AM:AM,MATCH($A15,'Incidence calcs'!$A:$A,0))</f>
        <v>0.40037700000000004</v>
      </c>
    </row>
    <row r="16" spans="1:23" x14ac:dyDescent="0.45">
      <c r="A16" t="s">
        <v>77</v>
      </c>
      <c r="B16" s="339">
        <f>INDEX('Incidence calcs'!$F:$F,MATCH($A16,'Incidence calcs'!$A:$A,0))</f>
        <v>1987</v>
      </c>
      <c r="C16" s="339" t="b">
        <v>1</v>
      </c>
      <c r="D16" s="347">
        <f>INDEX('Incidence calcs'!Q:Q,MATCH($A16,'Incidence calcs'!$A:$A,0))</f>
        <v>4.97</v>
      </c>
      <c r="E16" s="347">
        <f>INDEX('Incidence calcs'!R:R,MATCH($A16,'Incidence calcs'!$A:$A,0))</f>
        <v>4.97</v>
      </c>
      <c r="F16" s="347">
        <f>INDEX('Incidence calcs'!S:S,MATCH($A16,'Incidence calcs'!$A:$A,0))</f>
        <v>4.97</v>
      </c>
      <c r="G16" s="347">
        <f>INDEX('Incidence calcs'!T:T,MATCH($A16,'Incidence calcs'!$A:$A,0))</f>
        <v>2.6571167236332349</v>
      </c>
      <c r="H16" s="347">
        <f>INDEX('Incidence calcs'!X:X,MATCH($A16,'Incidence calcs'!$A:$A,0))</f>
        <v>3.3875519999999999</v>
      </c>
      <c r="I16" s="347">
        <f>INDEX('Incidence calcs'!Y:Y,MATCH($A16,'Incidence calcs'!$A:$A,0))</f>
        <v>3.3289059999999995</v>
      </c>
      <c r="J16" s="347">
        <f>INDEX('Incidence calcs'!Z:Z,MATCH($A16,'Incidence calcs'!$A:$A,0))</f>
        <v>2.3801329999999998</v>
      </c>
      <c r="K16" s="347">
        <f>INDEX('Incidence calcs'!AA:AA,MATCH($A16,'Incidence calcs'!$A:$A,0))</f>
        <v>2.3642289999999999</v>
      </c>
      <c r="L16" s="347">
        <f>INDEX('Incidence calcs'!AB:AB,MATCH($A16,'Incidence calcs'!$A:$A,0))</f>
        <v>2.0943579999999997</v>
      </c>
      <c r="M16" s="347">
        <f>INDEX('Incidence calcs'!AC:AC,MATCH($A16,'Incidence calcs'!$A:$A,0))</f>
        <v>2.2305359999999999</v>
      </c>
      <c r="N16" s="347">
        <f>INDEX('Incidence calcs'!AD:AD,MATCH($A16,'Incidence calcs'!$A:$A,0))</f>
        <v>2.188291</v>
      </c>
      <c r="O16" s="347">
        <f>INDEX('Incidence calcs'!AE:AE,MATCH($A16,'Incidence calcs'!$A:$A,0))</f>
        <v>2.188291</v>
      </c>
      <c r="P16" s="347">
        <f>INDEX('Incidence calcs'!AF:AF,MATCH($A16,'Incidence calcs'!$A:$A,0))</f>
        <v>2.0436640000000001</v>
      </c>
      <c r="Q16" s="347">
        <f>INDEX('Incidence calcs'!AG:AG,MATCH($A16,'Incidence calcs'!$A:$A,0))</f>
        <v>2.0436640000000001</v>
      </c>
      <c r="R16" s="347">
        <f>INDEX('Incidence calcs'!AH:AH,MATCH($A16,'Incidence calcs'!$A:$A,0))</f>
        <v>2.713123</v>
      </c>
      <c r="S16" s="347">
        <f>INDEX('Incidence calcs'!AI:AI,MATCH($A16,'Incidence calcs'!$A:$A,0))</f>
        <v>2.713123</v>
      </c>
      <c r="T16" s="347">
        <f>INDEX('Incidence calcs'!AJ:AJ,MATCH($A16,'Incidence calcs'!$A:$A,0))</f>
        <v>1.7926789999999999</v>
      </c>
      <c r="U16" s="347">
        <f>INDEX('Incidence calcs'!AK:AK,MATCH($A16,'Incidence calcs'!$A:$A,0))</f>
        <v>1.7926789999999999</v>
      </c>
      <c r="V16" s="347">
        <f>INDEX('Incidence calcs'!AL:AL,MATCH($A16,'Incidence calcs'!$A:$A,0))</f>
        <v>1.7926789999999999</v>
      </c>
      <c r="W16" s="347">
        <f>INDEX('Incidence calcs'!AM:AM,MATCH($A16,'Incidence calcs'!$A:$A,0))</f>
        <v>1.7926789999999999</v>
      </c>
    </row>
    <row r="17" spans="1:23" x14ac:dyDescent="0.45">
      <c r="A17" t="s">
        <v>78</v>
      </c>
      <c r="B17" s="339">
        <f>INDEX('Incidence calcs'!$F:$F,MATCH($A17,'Incidence calcs'!$A:$A,0))</f>
        <v>2000</v>
      </c>
      <c r="C17" s="339" t="b">
        <v>1</v>
      </c>
      <c r="D17" s="347">
        <f>INDEX('Incidence calcs'!Q:Q,MATCH($A17,'Incidence calcs'!$A:$A,0))</f>
        <v>5.6</v>
      </c>
      <c r="E17" s="347">
        <f>INDEX('Incidence calcs'!R:R,MATCH($A17,'Incidence calcs'!$A:$A,0))</f>
        <v>5.6</v>
      </c>
      <c r="F17" s="347">
        <f>INDEX('Incidence calcs'!S:S,MATCH($A17,'Incidence calcs'!$A:$A,0))</f>
        <v>5.6</v>
      </c>
      <c r="G17" s="347">
        <f>INDEX('Incidence calcs'!T:T,MATCH($A17,'Incidence calcs'!$A:$A,0))</f>
        <v>4.169969438705305</v>
      </c>
      <c r="H17" s="347">
        <f>INDEX('Incidence calcs'!X:X,MATCH($A17,'Incidence calcs'!$A:$A,0))</f>
        <v>3.816959999999999</v>
      </c>
      <c r="I17" s="347">
        <f>INDEX('Incidence calcs'!Y:Y,MATCH($A17,'Incidence calcs'!$A:$A,0))</f>
        <v>3.7508799999999991</v>
      </c>
      <c r="J17" s="347">
        <f>INDEX('Incidence calcs'!Z:Z,MATCH($A17,'Incidence calcs'!$A:$A,0))</f>
        <v>2.6818399999999993</v>
      </c>
      <c r="K17" s="347">
        <f>INDEX('Incidence calcs'!AA:AA,MATCH($A17,'Incidence calcs'!$A:$A,0))</f>
        <v>2.6639199999999996</v>
      </c>
      <c r="L17" s="347">
        <f>INDEX('Incidence calcs'!AB:AB,MATCH($A17,'Incidence calcs'!$A:$A,0))</f>
        <v>2.3598399999999993</v>
      </c>
      <c r="M17" s="347">
        <f>INDEX('Incidence calcs'!AC:AC,MATCH($A17,'Incidence calcs'!$A:$A,0))</f>
        <v>2.5132799999999995</v>
      </c>
      <c r="N17" s="347">
        <f>INDEX('Incidence calcs'!AD:AD,MATCH($A17,'Incidence calcs'!$A:$A,0))</f>
        <v>2.4656799999999994</v>
      </c>
      <c r="O17" s="347">
        <f>INDEX('Incidence calcs'!AE:AE,MATCH($A17,'Incidence calcs'!$A:$A,0))</f>
        <v>2.4656799999999994</v>
      </c>
      <c r="P17" s="347">
        <f>INDEX('Incidence calcs'!AF:AF,MATCH($A17,'Incidence calcs'!$A:$A,0))</f>
        <v>2.3027199999999994</v>
      </c>
      <c r="Q17" s="347">
        <f>INDEX('Incidence calcs'!AG:AG,MATCH($A17,'Incidence calcs'!$A:$A,0))</f>
        <v>2.3027199999999994</v>
      </c>
      <c r="R17" s="347">
        <f>INDEX('Incidence calcs'!AH:AH,MATCH($A17,'Incidence calcs'!$A:$A,0))</f>
        <v>3.0570399999999998</v>
      </c>
      <c r="S17" s="347">
        <f>INDEX('Incidence calcs'!AI:AI,MATCH($A17,'Incidence calcs'!$A:$A,0))</f>
        <v>3.0570399999999998</v>
      </c>
      <c r="T17" s="347">
        <f>INDEX('Incidence calcs'!AJ:AJ,MATCH($A17,'Incidence calcs'!$A:$A,0))</f>
        <v>2.0199199999999995</v>
      </c>
      <c r="U17" s="347">
        <f>INDEX('Incidence calcs'!AK:AK,MATCH($A17,'Incidence calcs'!$A:$A,0))</f>
        <v>2.0199199999999995</v>
      </c>
      <c r="V17" s="347">
        <f>INDEX('Incidence calcs'!AL:AL,MATCH($A17,'Incidence calcs'!$A:$A,0))</f>
        <v>2.0199199999999995</v>
      </c>
      <c r="W17" s="347">
        <f>INDEX('Incidence calcs'!AM:AM,MATCH($A17,'Incidence calcs'!$A:$A,0))</f>
        <v>2.0199199999999995</v>
      </c>
    </row>
    <row r="18" spans="1:23" x14ac:dyDescent="0.45">
      <c r="A18" t="s">
        <v>79</v>
      </c>
      <c r="B18" s="339">
        <f>INDEX('Incidence calcs'!$F:$F,MATCH($A18,'Incidence calcs'!$A:$A,0))</f>
        <v>2011</v>
      </c>
      <c r="C18" s="339" t="b">
        <v>1</v>
      </c>
      <c r="D18" s="347">
        <f>INDEX('Incidence calcs'!Q:Q,MATCH($A18,'Incidence calcs'!$A:$A,0))</f>
        <v>11.55</v>
      </c>
      <c r="E18" s="347">
        <f>INDEX('Incidence calcs'!R:R,MATCH($A18,'Incidence calcs'!$A:$A,0))</f>
        <v>21.2</v>
      </c>
      <c r="F18" s="347">
        <f>INDEX('Incidence calcs'!S:S,MATCH($A18,'Incidence calcs'!$A:$A,0))</f>
        <v>21.5</v>
      </c>
      <c r="G18" s="347">
        <f>INDEX('Incidence calcs'!T:T,MATCH($A18,'Incidence calcs'!$A:$A,0))</f>
        <v>13.440705065826922</v>
      </c>
      <c r="H18" s="347">
        <f>INDEX('Incidence calcs'!X:X,MATCH($A18,'Incidence calcs'!$A:$A,0))</f>
        <v>12.3256</v>
      </c>
      <c r="I18" s="347">
        <f>INDEX('Incidence calcs'!Y:Y,MATCH($A18,'Incidence calcs'!$A:$A,0))</f>
        <v>12.112216666666665</v>
      </c>
      <c r="J18" s="347">
        <f>INDEX('Incidence calcs'!Z:Z,MATCH($A18,'Incidence calcs'!$A:$A,0))</f>
        <v>8.6601083333333317</v>
      </c>
      <c r="K18" s="347">
        <f>INDEX('Incidence calcs'!AA:AA,MATCH($A18,'Incidence calcs'!$A:$A,0))</f>
        <v>8.6022416666666661</v>
      </c>
      <c r="L18" s="347">
        <f>INDEX('Incidence calcs'!AB:AB,MATCH($A18,'Incidence calcs'!$A:$A,0))</f>
        <v>7.6203166666666657</v>
      </c>
      <c r="M18" s="347">
        <f>INDEX('Incidence calcs'!AC:AC,MATCH($A18,'Incidence calcs'!$A:$A,0))</f>
        <v>8.1157999999999983</v>
      </c>
      <c r="N18" s="347">
        <f>INDEX('Incidence calcs'!AD:AD,MATCH($A18,'Incidence calcs'!$A:$A,0))</f>
        <v>7.9620916666666668</v>
      </c>
      <c r="O18" s="347">
        <f>INDEX('Incidence calcs'!AE:AE,MATCH($A18,'Incidence calcs'!$A:$A,0))</f>
        <v>7.9620916666666668</v>
      </c>
      <c r="P18" s="347">
        <f>INDEX('Incidence calcs'!AF:AF,MATCH($A18,'Incidence calcs'!$A:$A,0))</f>
        <v>7.4358666666666666</v>
      </c>
      <c r="Q18" s="347">
        <f>INDEX('Incidence calcs'!AG:AG,MATCH($A18,'Incidence calcs'!$A:$A,0))</f>
        <v>7.4358666666666666</v>
      </c>
      <c r="R18" s="347">
        <f>INDEX('Incidence calcs'!AH:AH,MATCH($A18,'Incidence calcs'!$A:$A,0))</f>
        <v>9.871691666666667</v>
      </c>
      <c r="S18" s="347">
        <f>INDEX('Incidence calcs'!AI:AI,MATCH($A18,'Incidence calcs'!$A:$A,0))</f>
        <v>9.871691666666667</v>
      </c>
      <c r="T18" s="347">
        <f>INDEX('Incidence calcs'!AJ:AJ,MATCH($A18,'Incidence calcs'!$A:$A,0))</f>
        <v>6.5226583333333332</v>
      </c>
      <c r="U18" s="347">
        <f>INDEX('Incidence calcs'!AK:AK,MATCH($A18,'Incidence calcs'!$A:$A,0))</f>
        <v>6.5226583333333332</v>
      </c>
      <c r="V18" s="347">
        <f>INDEX('Incidence calcs'!AL:AL,MATCH($A18,'Incidence calcs'!$A:$A,0))</f>
        <v>6.5226583333333332</v>
      </c>
      <c r="W18" s="347">
        <f>INDEX('Incidence calcs'!AM:AM,MATCH($A18,'Incidence calcs'!$A:$A,0))</f>
        <v>6.5226583333333332</v>
      </c>
    </row>
    <row r="19" spans="1:23" x14ac:dyDescent="0.45">
      <c r="A19" t="s">
        <v>80</v>
      </c>
      <c r="B19" s="339">
        <f>INDEX('Incidence calcs'!$F:$F,MATCH($A19,'Incidence calcs'!$A:$A,0))</f>
        <v>2010</v>
      </c>
      <c r="C19" s="339" t="b">
        <v>1</v>
      </c>
      <c r="D19" s="347">
        <f>INDEX('Incidence calcs'!Q:Q,MATCH($A19,'Incidence calcs'!$A:$A,0))</f>
        <v>6.2</v>
      </c>
      <c r="E19" s="347">
        <f>INDEX('Incidence calcs'!R:R,MATCH($A19,'Incidence calcs'!$A:$A,0))</f>
        <v>6.2</v>
      </c>
      <c r="F19" s="347">
        <f>INDEX('Incidence calcs'!S:S,MATCH($A19,'Incidence calcs'!$A:$A,0))</f>
        <v>6.2</v>
      </c>
      <c r="G19" s="347">
        <f>INDEX('Incidence calcs'!T:T,MATCH($A19,'Incidence calcs'!$A:$A,0))</f>
        <v>3.3147130153975972</v>
      </c>
      <c r="H19" s="347">
        <f>INDEX('Incidence calcs'!X:X,MATCH($A19,'Incidence calcs'!$A:$A,0))</f>
        <v>4.2259200000000003</v>
      </c>
      <c r="I19" s="347">
        <f>INDEX('Incidence calcs'!Y:Y,MATCH($A19,'Incidence calcs'!$A:$A,0))</f>
        <v>4.1527599999999998</v>
      </c>
      <c r="J19" s="347">
        <f>INDEX('Incidence calcs'!Z:Z,MATCH($A19,'Incidence calcs'!$A:$A,0))</f>
        <v>2.9691800000000002</v>
      </c>
      <c r="K19" s="347">
        <f>INDEX('Incidence calcs'!AA:AA,MATCH($A19,'Incidence calcs'!$A:$A,0))</f>
        <v>2.9493400000000003</v>
      </c>
      <c r="L19" s="347">
        <f>INDEX('Incidence calcs'!AB:AB,MATCH($A19,'Incidence calcs'!$A:$A,0))</f>
        <v>2.6126800000000001</v>
      </c>
      <c r="M19" s="347">
        <f>INDEX('Incidence calcs'!AC:AC,MATCH($A19,'Incidence calcs'!$A:$A,0))</f>
        <v>2.7825600000000001</v>
      </c>
      <c r="N19" s="347">
        <f>INDEX('Incidence calcs'!AD:AD,MATCH($A19,'Incidence calcs'!$A:$A,0))</f>
        <v>2.7298600000000004</v>
      </c>
      <c r="O19" s="347">
        <f>INDEX('Incidence calcs'!AE:AE,MATCH($A19,'Incidence calcs'!$A:$A,0))</f>
        <v>2.7298600000000004</v>
      </c>
      <c r="P19" s="347">
        <f>INDEX('Incidence calcs'!AF:AF,MATCH($A19,'Incidence calcs'!$A:$A,0))</f>
        <v>2.5494400000000002</v>
      </c>
      <c r="Q19" s="347">
        <f>INDEX('Incidence calcs'!AG:AG,MATCH($A19,'Incidence calcs'!$A:$A,0))</f>
        <v>2.5494400000000002</v>
      </c>
      <c r="R19" s="347">
        <f>INDEX('Incidence calcs'!AH:AH,MATCH($A19,'Incidence calcs'!$A:$A,0))</f>
        <v>3.3845800000000006</v>
      </c>
      <c r="S19" s="347">
        <f>INDEX('Incidence calcs'!AI:AI,MATCH($A19,'Incidence calcs'!$A:$A,0))</f>
        <v>3.3845800000000006</v>
      </c>
      <c r="T19" s="347">
        <f>INDEX('Incidence calcs'!AJ:AJ,MATCH($A19,'Incidence calcs'!$A:$A,0))</f>
        <v>2.2363400000000002</v>
      </c>
      <c r="U19" s="347">
        <f>INDEX('Incidence calcs'!AK:AK,MATCH($A19,'Incidence calcs'!$A:$A,0))</f>
        <v>2.2363400000000002</v>
      </c>
      <c r="V19" s="347">
        <f>INDEX('Incidence calcs'!AL:AL,MATCH($A19,'Incidence calcs'!$A:$A,0))</f>
        <v>2.2363400000000002</v>
      </c>
      <c r="W19" s="347">
        <f>INDEX('Incidence calcs'!AM:AM,MATCH($A19,'Incidence calcs'!$A:$A,0))</f>
        <v>2.2363400000000002</v>
      </c>
    </row>
    <row r="20" spans="1:23" x14ac:dyDescent="0.45">
      <c r="A20" t="s">
        <v>82</v>
      </c>
      <c r="B20" s="339">
        <f>INDEX('Incidence calcs'!$F:$F,MATCH($A20,'Incidence calcs'!$A:$A,0))</f>
        <v>2009</v>
      </c>
      <c r="C20" s="339" t="b">
        <v>1</v>
      </c>
      <c r="D20" s="347">
        <f>INDEX('Incidence calcs'!Q:Q,MATCH($A20,'Incidence calcs'!$A:$A,0))</f>
        <v>0.19</v>
      </c>
      <c r="E20" s="347">
        <f>INDEX('Incidence calcs'!R:R,MATCH($A20,'Incidence calcs'!$A:$A,0))</f>
        <v>0.84</v>
      </c>
      <c r="F20" s="347">
        <f>INDEX('Incidence calcs'!S:S,MATCH($A20,'Incidence calcs'!$A:$A,0))</f>
        <v>2.6</v>
      </c>
      <c r="G20" s="347">
        <f>INDEX('Incidence calcs'!T:T,MATCH($A20,'Incidence calcs'!$A:$A,0))</f>
        <v>6.2</v>
      </c>
      <c r="H20" s="347">
        <f>INDEX('Incidence calcs'!X:X,MATCH($A20,'Incidence calcs'!$A:$A,0))</f>
        <v>1.7627647500000001</v>
      </c>
      <c r="I20" s="347">
        <f>INDEX('Incidence calcs'!Y:Y,MATCH($A20,'Incidence calcs'!$A:$A,0))</f>
        <v>1.7315545000000001</v>
      </c>
      <c r="J20" s="347">
        <f>INDEX('Incidence calcs'!Z:Z,MATCH($A20,'Incidence calcs'!$A:$A,0))</f>
        <v>1.25406225</v>
      </c>
      <c r="K20" s="347">
        <f>INDEX('Incidence calcs'!AA:AA,MATCH($A20,'Incidence calcs'!$A:$A,0))</f>
        <v>1.22801275</v>
      </c>
      <c r="L20" s="347">
        <f>INDEX('Incidence calcs'!AB:AB,MATCH($A20,'Incidence calcs'!$A:$A,0))</f>
        <v>1.154042</v>
      </c>
      <c r="M20" s="347">
        <f>INDEX('Incidence calcs'!AC:AC,MATCH($A20,'Incidence calcs'!$A:$A,0))</f>
        <v>1.020354</v>
      </c>
      <c r="N20" s="347">
        <f>INDEX('Incidence calcs'!AD:AD,MATCH($A20,'Incidence calcs'!$A:$A,0))</f>
        <v>1.09727375</v>
      </c>
      <c r="O20" s="347">
        <f>INDEX('Incidence calcs'!AE:AE,MATCH($A20,'Incidence calcs'!$A:$A,0))</f>
        <v>1.09727375</v>
      </c>
      <c r="P20" s="347">
        <f>INDEX('Incidence calcs'!AF:AF,MATCH($A20,'Incidence calcs'!$A:$A,0))</f>
        <v>0.88592874999999993</v>
      </c>
      <c r="Q20" s="347">
        <f>INDEX('Incidence calcs'!AG:AG,MATCH($A20,'Incidence calcs'!$A:$A,0))</f>
        <v>0.88592874999999993</v>
      </c>
      <c r="R20" s="347">
        <f>INDEX('Incidence calcs'!AH:AH,MATCH($A20,'Incidence calcs'!$A:$A,0))</f>
        <v>1.323118</v>
      </c>
      <c r="S20" s="347">
        <f>INDEX('Incidence calcs'!AI:AI,MATCH($A20,'Incidence calcs'!$A:$A,0))</f>
        <v>1.323118</v>
      </c>
      <c r="T20" s="347">
        <f>INDEX('Incidence calcs'!AJ:AJ,MATCH($A20,'Incidence calcs'!$A:$A,0))</f>
        <v>1.03583625</v>
      </c>
      <c r="U20" s="347">
        <f>INDEX('Incidence calcs'!AK:AK,MATCH($A20,'Incidence calcs'!$A:$A,0))</f>
        <v>1.03583625</v>
      </c>
      <c r="V20" s="347">
        <f>INDEX('Incidence calcs'!AL:AL,MATCH($A20,'Incidence calcs'!$A:$A,0))</f>
        <v>1.03583625</v>
      </c>
      <c r="W20" s="347">
        <f>INDEX('Incidence calcs'!AM:AM,MATCH($A20,'Incidence calcs'!$A:$A,0))</f>
        <v>1.03583625</v>
      </c>
    </row>
    <row r="21" spans="1:23" x14ac:dyDescent="0.45">
      <c r="A21" t="s">
        <v>85</v>
      </c>
      <c r="B21" s="339">
        <f>INDEX('Incidence calcs'!$F:$F,MATCH($A21,'Incidence calcs'!$A:$A,0))</f>
        <v>2009</v>
      </c>
      <c r="C21" s="339" t="b">
        <v>1</v>
      </c>
      <c r="D21" s="347">
        <f>INDEX('Incidence calcs'!Q:Q,MATCH($A21,'Incidence calcs'!$A:$A,0))</f>
        <v>3</v>
      </c>
      <c r="E21" s="347">
        <f>INDEX('Incidence calcs'!R:R,MATCH($A21,'Incidence calcs'!$A:$A,0))</f>
        <v>5</v>
      </c>
      <c r="F21" s="347">
        <f>INDEX('Incidence calcs'!S:S,MATCH($A21,'Incidence calcs'!$A:$A,0))</f>
        <v>4.9000000000000004</v>
      </c>
      <c r="G21" s="347">
        <f>INDEX('Incidence calcs'!T:T,MATCH($A21,'Incidence calcs'!$A:$A,0))</f>
        <v>3</v>
      </c>
      <c r="H21" s="347">
        <f>INDEX('Incidence calcs'!X:X,MATCH($A21,'Incidence calcs'!$A:$A,0))</f>
        <v>2.9308799999999997</v>
      </c>
      <c r="I21" s="347">
        <f>INDEX('Incidence calcs'!Y:Y,MATCH($A21,'Incidence calcs'!$A:$A,0))</f>
        <v>2.8801399999999995</v>
      </c>
      <c r="J21" s="347">
        <f>INDEX('Incidence calcs'!Z:Z,MATCH($A21,'Incidence calcs'!$A:$A,0))</f>
        <v>2.0592699999999997</v>
      </c>
      <c r="K21" s="347">
        <f>INDEX('Incidence calcs'!AA:AA,MATCH($A21,'Incidence calcs'!$A:$A,0))</f>
        <v>2.0455100000000002</v>
      </c>
      <c r="L21" s="347">
        <f>INDEX('Incidence calcs'!AB:AB,MATCH($A21,'Incidence calcs'!$A:$A,0))</f>
        <v>1.81202</v>
      </c>
      <c r="M21" s="347">
        <f>INDEX('Incidence calcs'!AC:AC,MATCH($A21,'Incidence calcs'!$A:$A,0))</f>
        <v>1.9298399999999998</v>
      </c>
      <c r="N21" s="347">
        <f>INDEX('Incidence calcs'!AD:AD,MATCH($A21,'Incidence calcs'!$A:$A,0))</f>
        <v>1.8932899999999999</v>
      </c>
      <c r="O21" s="347">
        <f>INDEX('Incidence calcs'!AE:AE,MATCH($A21,'Incidence calcs'!$A:$A,0))</f>
        <v>1.8932899999999999</v>
      </c>
      <c r="P21" s="347">
        <f>INDEX('Incidence calcs'!AF:AF,MATCH($A21,'Incidence calcs'!$A:$A,0))</f>
        <v>1.76816</v>
      </c>
      <c r="Q21" s="347">
        <f>INDEX('Incidence calcs'!AG:AG,MATCH($A21,'Incidence calcs'!$A:$A,0))</f>
        <v>1.76816</v>
      </c>
      <c r="R21" s="347">
        <f>INDEX('Incidence calcs'!AH:AH,MATCH($A21,'Incidence calcs'!$A:$A,0))</f>
        <v>2.3473700000000002</v>
      </c>
      <c r="S21" s="347">
        <f>INDEX('Incidence calcs'!AI:AI,MATCH($A21,'Incidence calcs'!$A:$A,0))</f>
        <v>2.3473700000000002</v>
      </c>
      <c r="T21" s="347">
        <f>INDEX('Incidence calcs'!AJ:AJ,MATCH($A21,'Incidence calcs'!$A:$A,0))</f>
        <v>1.55101</v>
      </c>
      <c r="U21" s="347">
        <f>INDEX('Incidence calcs'!AK:AK,MATCH($A21,'Incidence calcs'!$A:$A,0))</f>
        <v>1.55101</v>
      </c>
      <c r="V21" s="347">
        <f>INDEX('Incidence calcs'!AL:AL,MATCH($A21,'Incidence calcs'!$A:$A,0))</f>
        <v>1.55101</v>
      </c>
      <c r="W21" s="347">
        <f>INDEX('Incidence calcs'!AM:AM,MATCH($A21,'Incidence calcs'!$A:$A,0))</f>
        <v>1.55101</v>
      </c>
    </row>
    <row r="22" spans="1:23" x14ac:dyDescent="0.45">
      <c r="A22" t="s">
        <v>87</v>
      </c>
      <c r="B22" s="339">
        <f>INDEX('Incidence calcs'!$F:$F,MATCH($A22,'Incidence calcs'!$A:$A,0))</f>
        <v>2011</v>
      </c>
      <c r="C22" s="339" t="b">
        <v>1</v>
      </c>
      <c r="D22" s="347">
        <f>INDEX('Incidence calcs'!Q:Q,MATCH($A22,'Incidence calcs'!$A:$A,0))</f>
        <v>2.2000000000000002</v>
      </c>
      <c r="E22" s="347">
        <f>INDEX('Incidence calcs'!R:R,MATCH($A22,'Incidence calcs'!$A:$A,0))</f>
        <v>2.2000000000000002</v>
      </c>
      <c r="F22" s="347">
        <f>INDEX('Incidence calcs'!S:S,MATCH($A22,'Incidence calcs'!$A:$A,0))</f>
        <v>2.2000000000000002</v>
      </c>
      <c r="G22" s="347">
        <f>INDEX('Incidence calcs'!T:T,MATCH($A22,'Incidence calcs'!$A:$A,0))</f>
        <v>1.4905263157894741</v>
      </c>
      <c r="H22" s="347">
        <f>INDEX('Incidence calcs'!X:X,MATCH($A22,'Incidence calcs'!$A:$A,0))</f>
        <v>1.4995200000000002</v>
      </c>
      <c r="I22" s="347">
        <f>INDEX('Incidence calcs'!Y:Y,MATCH($A22,'Incidence calcs'!$A:$A,0))</f>
        <v>1.47356</v>
      </c>
      <c r="J22" s="347">
        <f>INDEX('Incidence calcs'!Z:Z,MATCH($A22,'Incidence calcs'!$A:$A,0))</f>
        <v>1.05358</v>
      </c>
      <c r="K22" s="347">
        <f>INDEX('Incidence calcs'!AA:AA,MATCH($A22,'Incidence calcs'!$A:$A,0))</f>
        <v>1.04654</v>
      </c>
      <c r="L22" s="347">
        <f>INDEX('Incidence calcs'!AB:AB,MATCH($A22,'Incidence calcs'!$A:$A,0))</f>
        <v>0.92708000000000002</v>
      </c>
      <c r="M22" s="347">
        <f>INDEX('Incidence calcs'!AC:AC,MATCH($A22,'Incidence calcs'!$A:$A,0))</f>
        <v>0.98736000000000002</v>
      </c>
      <c r="N22" s="347">
        <f>INDEX('Incidence calcs'!AD:AD,MATCH($A22,'Incidence calcs'!$A:$A,0))</f>
        <v>0.96866000000000019</v>
      </c>
      <c r="O22" s="347">
        <f>INDEX('Incidence calcs'!AE:AE,MATCH($A22,'Incidence calcs'!$A:$A,0))</f>
        <v>0.96866000000000019</v>
      </c>
      <c r="P22" s="347">
        <f>INDEX('Incidence calcs'!AF:AF,MATCH($A22,'Incidence calcs'!$A:$A,0))</f>
        <v>0.90464000000000011</v>
      </c>
      <c r="Q22" s="347">
        <f>INDEX('Incidence calcs'!AG:AG,MATCH($A22,'Incidence calcs'!$A:$A,0))</f>
        <v>0.90464000000000011</v>
      </c>
      <c r="R22" s="347">
        <f>INDEX('Incidence calcs'!AH:AH,MATCH($A22,'Incidence calcs'!$A:$A,0))</f>
        <v>1.2009800000000002</v>
      </c>
      <c r="S22" s="347">
        <f>INDEX('Incidence calcs'!AI:AI,MATCH($A22,'Incidence calcs'!$A:$A,0))</f>
        <v>1.2009800000000002</v>
      </c>
      <c r="T22" s="347">
        <f>INDEX('Incidence calcs'!AJ:AJ,MATCH($A22,'Incidence calcs'!$A:$A,0))</f>
        <v>0.79354000000000013</v>
      </c>
      <c r="U22" s="347">
        <f>INDEX('Incidence calcs'!AK:AK,MATCH($A22,'Incidence calcs'!$A:$A,0))</f>
        <v>0.79354000000000013</v>
      </c>
      <c r="V22" s="347">
        <f>INDEX('Incidence calcs'!AL:AL,MATCH($A22,'Incidence calcs'!$A:$A,0))</f>
        <v>0.79354000000000013</v>
      </c>
      <c r="W22" s="347">
        <f>INDEX('Incidence calcs'!AM:AM,MATCH($A22,'Incidence calcs'!$A:$A,0))</f>
        <v>0.79354000000000013</v>
      </c>
    </row>
    <row r="23" spans="1:23" x14ac:dyDescent="0.45">
      <c r="A23" t="s">
        <v>88</v>
      </c>
      <c r="B23" s="339">
        <f>INDEX('Incidence calcs'!$F:$F,MATCH($A23,'Incidence calcs'!$A:$A,0))</f>
        <v>2004</v>
      </c>
      <c r="C23" s="339" t="b">
        <v>1</v>
      </c>
      <c r="D23" s="347">
        <f>INDEX('Incidence calcs'!Q:Q,MATCH($A23,'Incidence calcs'!$A:$A,0))</f>
        <v>5.35</v>
      </c>
      <c r="E23" s="347">
        <f>INDEX('Incidence calcs'!R:R,MATCH($A23,'Incidence calcs'!$A:$A,0))</f>
        <v>10.6</v>
      </c>
      <c r="F23" s="347">
        <f>INDEX('Incidence calcs'!S:S,MATCH($A23,'Incidence calcs'!$A:$A,0))</f>
        <v>8.5</v>
      </c>
      <c r="G23" s="347">
        <f>INDEX('Incidence calcs'!T:T,MATCH($A23,'Incidence calcs'!$A:$A,0))</f>
        <v>5.0999999999999996</v>
      </c>
      <c r="H23" s="347">
        <f>INDEX('Incidence calcs'!X:X,MATCH($A23,'Incidence calcs'!$A:$A,0))</f>
        <v>5.55504</v>
      </c>
      <c r="I23" s="347">
        <f>INDEX('Incidence calcs'!Y:Y,MATCH($A23,'Incidence calcs'!$A:$A,0))</f>
        <v>5.4588700000000001</v>
      </c>
      <c r="J23" s="347">
        <f>INDEX('Incidence calcs'!Z:Z,MATCH($A23,'Incidence calcs'!$A:$A,0))</f>
        <v>3.903035</v>
      </c>
      <c r="K23" s="347">
        <f>INDEX('Incidence calcs'!AA:AA,MATCH($A23,'Incidence calcs'!$A:$A,0))</f>
        <v>3.8769550000000002</v>
      </c>
      <c r="L23" s="347">
        <f>INDEX('Incidence calcs'!AB:AB,MATCH($A23,'Incidence calcs'!$A:$A,0))</f>
        <v>3.4344100000000002</v>
      </c>
      <c r="M23" s="347">
        <f>INDEX('Incidence calcs'!AC:AC,MATCH($A23,'Incidence calcs'!$A:$A,0))</f>
        <v>3.6577199999999999</v>
      </c>
      <c r="N23" s="347">
        <f>INDEX('Incidence calcs'!AD:AD,MATCH($A23,'Incidence calcs'!$A:$A,0))</f>
        <v>3.5884450000000006</v>
      </c>
      <c r="O23" s="347">
        <f>INDEX('Incidence calcs'!AE:AE,MATCH($A23,'Incidence calcs'!$A:$A,0))</f>
        <v>3.5884450000000006</v>
      </c>
      <c r="P23" s="347">
        <f>INDEX('Incidence calcs'!AF:AF,MATCH($A23,'Incidence calcs'!$A:$A,0))</f>
        <v>3.35128</v>
      </c>
      <c r="Q23" s="347">
        <f>INDEX('Incidence calcs'!AG:AG,MATCH($A23,'Incidence calcs'!$A:$A,0))</f>
        <v>3.35128</v>
      </c>
      <c r="R23" s="347">
        <f>INDEX('Incidence calcs'!AH:AH,MATCH($A23,'Incidence calcs'!$A:$A,0))</f>
        <v>4.4490850000000002</v>
      </c>
      <c r="S23" s="347">
        <f>INDEX('Incidence calcs'!AI:AI,MATCH($A23,'Incidence calcs'!$A:$A,0))</f>
        <v>4.4490850000000002</v>
      </c>
      <c r="T23" s="347">
        <f>INDEX('Incidence calcs'!AJ:AJ,MATCH($A23,'Incidence calcs'!$A:$A,0))</f>
        <v>2.9397050000000005</v>
      </c>
      <c r="U23" s="347">
        <f>INDEX('Incidence calcs'!AK:AK,MATCH($A23,'Incidence calcs'!$A:$A,0))</f>
        <v>2.9397050000000005</v>
      </c>
      <c r="V23" s="347">
        <f>INDEX('Incidence calcs'!AL:AL,MATCH($A23,'Incidence calcs'!$A:$A,0))</f>
        <v>2.9397050000000005</v>
      </c>
      <c r="W23" s="347">
        <f>INDEX('Incidence calcs'!AM:AM,MATCH($A23,'Incidence calcs'!$A:$A,0))</f>
        <v>2.9397050000000005</v>
      </c>
    </row>
    <row r="24" spans="1:23" x14ac:dyDescent="0.45">
      <c r="A24" t="s">
        <v>89</v>
      </c>
      <c r="B24" s="339">
        <f>INDEX('Incidence calcs'!$F:$F,MATCH($A24,'Incidence calcs'!$A:$A,0))</f>
        <v>2009</v>
      </c>
      <c r="C24" s="339" t="b">
        <v>1</v>
      </c>
      <c r="D24" s="347">
        <f>INDEX('Incidence calcs'!Q:Q,MATCH($A24,'Incidence calcs'!$A:$A,0))</f>
        <v>0.19</v>
      </c>
      <c r="E24" s="347">
        <f>INDEX('Incidence calcs'!R:R,MATCH($A24,'Incidence calcs'!$A:$A,0))</f>
        <v>0.84</v>
      </c>
      <c r="F24" s="347">
        <f>INDEX('Incidence calcs'!S:S,MATCH($A24,'Incidence calcs'!$A:$A,0))</f>
        <v>2.6</v>
      </c>
      <c r="G24" s="347">
        <f>INDEX('Incidence calcs'!T:T,MATCH($A24,'Incidence calcs'!$A:$A,0))</f>
        <v>6.2</v>
      </c>
      <c r="H24" s="347">
        <f>INDEX('Incidence calcs'!X:X,MATCH($A24,'Incidence calcs'!$A:$A,0))</f>
        <v>1.7627647500000001</v>
      </c>
      <c r="I24" s="347">
        <f>INDEX('Incidence calcs'!Y:Y,MATCH($A24,'Incidence calcs'!$A:$A,0))</f>
        <v>1.7315545000000001</v>
      </c>
      <c r="J24" s="347">
        <f>INDEX('Incidence calcs'!Z:Z,MATCH($A24,'Incidence calcs'!$A:$A,0))</f>
        <v>1.25406225</v>
      </c>
      <c r="K24" s="347">
        <f>INDEX('Incidence calcs'!AA:AA,MATCH($A24,'Incidence calcs'!$A:$A,0))</f>
        <v>1.22801275</v>
      </c>
      <c r="L24" s="347">
        <f>INDEX('Incidence calcs'!AB:AB,MATCH($A24,'Incidence calcs'!$A:$A,0))</f>
        <v>1.154042</v>
      </c>
      <c r="M24" s="347">
        <f>INDEX('Incidence calcs'!AC:AC,MATCH($A24,'Incidence calcs'!$A:$A,0))</f>
        <v>1.020354</v>
      </c>
      <c r="N24" s="347">
        <f>INDEX('Incidence calcs'!AD:AD,MATCH($A24,'Incidence calcs'!$A:$A,0))</f>
        <v>1.09727375</v>
      </c>
      <c r="O24" s="347">
        <f>INDEX('Incidence calcs'!AE:AE,MATCH($A24,'Incidence calcs'!$A:$A,0))</f>
        <v>1.09727375</v>
      </c>
      <c r="P24" s="347">
        <f>INDEX('Incidence calcs'!AF:AF,MATCH($A24,'Incidence calcs'!$A:$A,0))</f>
        <v>0.88592874999999993</v>
      </c>
      <c r="Q24" s="347">
        <f>INDEX('Incidence calcs'!AG:AG,MATCH($A24,'Incidence calcs'!$A:$A,0))</f>
        <v>0.88592874999999993</v>
      </c>
      <c r="R24" s="347">
        <f>INDEX('Incidence calcs'!AH:AH,MATCH($A24,'Incidence calcs'!$A:$A,0))</f>
        <v>1.323118</v>
      </c>
      <c r="S24" s="347">
        <f>INDEX('Incidence calcs'!AI:AI,MATCH($A24,'Incidence calcs'!$A:$A,0))</f>
        <v>1.323118</v>
      </c>
      <c r="T24" s="347">
        <f>INDEX('Incidence calcs'!AJ:AJ,MATCH($A24,'Incidence calcs'!$A:$A,0))</f>
        <v>1.03583625</v>
      </c>
      <c r="U24" s="347">
        <f>INDEX('Incidence calcs'!AK:AK,MATCH($A24,'Incidence calcs'!$A:$A,0))</f>
        <v>1.03583625</v>
      </c>
      <c r="V24" s="347">
        <f>INDEX('Incidence calcs'!AL:AL,MATCH($A24,'Incidence calcs'!$A:$A,0))</f>
        <v>1.03583625</v>
      </c>
      <c r="W24" s="347">
        <f>INDEX('Incidence calcs'!AM:AM,MATCH($A24,'Incidence calcs'!$A:$A,0))</f>
        <v>1.03583625</v>
      </c>
    </row>
    <row r="25" spans="1:23" x14ac:dyDescent="0.45">
      <c r="A25" t="s">
        <v>90</v>
      </c>
      <c r="B25" s="339">
        <f>INDEX('Incidence calcs'!$F:$F,MATCH($A25,'Incidence calcs'!$A:$A,0))</f>
        <v>2011</v>
      </c>
      <c r="C25" s="339" t="b">
        <v>1</v>
      </c>
      <c r="D25" s="347">
        <f>INDEX('Incidence calcs'!Q:Q,MATCH($A25,'Incidence calcs'!$A:$A,0))</f>
        <v>16.3</v>
      </c>
      <c r="E25" s="347">
        <f>INDEX('Incidence calcs'!R:R,MATCH($A25,'Incidence calcs'!$A:$A,0))</f>
        <v>16.3</v>
      </c>
      <c r="F25" s="347">
        <f>INDEX('Incidence calcs'!S:S,MATCH($A25,'Incidence calcs'!$A:$A,0))</f>
        <v>16.3</v>
      </c>
      <c r="G25" s="347">
        <f>INDEX('Incidence calcs'!T:T,MATCH($A25,'Incidence calcs'!$A:$A,0))</f>
        <v>11.028389154704946</v>
      </c>
      <c r="H25" s="347">
        <f>INDEX('Incidence calcs'!X:X,MATCH($A25,'Incidence calcs'!$A:$A,0))</f>
        <v>11.11008</v>
      </c>
      <c r="I25" s="347">
        <f>INDEX('Incidence calcs'!Y:Y,MATCH($A25,'Incidence calcs'!$A:$A,0))</f>
        <v>10.91774</v>
      </c>
      <c r="J25" s="347">
        <f>INDEX('Incidence calcs'!Z:Z,MATCH($A25,'Incidence calcs'!$A:$A,0))</f>
        <v>7.8060700000000001</v>
      </c>
      <c r="K25" s="347">
        <f>INDEX('Incidence calcs'!AA:AA,MATCH($A25,'Incidence calcs'!$A:$A,0))</f>
        <v>7.7539100000000003</v>
      </c>
      <c r="L25" s="347">
        <f>INDEX('Incidence calcs'!AB:AB,MATCH($A25,'Incidence calcs'!$A:$A,0))</f>
        <v>6.8688200000000004</v>
      </c>
      <c r="M25" s="347">
        <f>INDEX('Incidence calcs'!AC:AC,MATCH($A25,'Incidence calcs'!$A:$A,0))</f>
        <v>7.3154399999999997</v>
      </c>
      <c r="N25" s="347">
        <f>INDEX('Incidence calcs'!AD:AD,MATCH($A25,'Incidence calcs'!$A:$A,0))</f>
        <v>7.1768900000000011</v>
      </c>
      <c r="O25" s="347">
        <f>INDEX('Incidence calcs'!AE:AE,MATCH($A25,'Incidence calcs'!$A:$A,0))</f>
        <v>7.1768900000000011</v>
      </c>
      <c r="P25" s="347">
        <f>INDEX('Incidence calcs'!AF:AF,MATCH($A25,'Incidence calcs'!$A:$A,0))</f>
        <v>6.7025600000000001</v>
      </c>
      <c r="Q25" s="347">
        <f>INDEX('Incidence calcs'!AG:AG,MATCH($A25,'Incidence calcs'!$A:$A,0))</f>
        <v>6.7025600000000001</v>
      </c>
      <c r="R25" s="347">
        <f>INDEX('Incidence calcs'!AH:AH,MATCH($A25,'Incidence calcs'!$A:$A,0))</f>
        <v>8.8981700000000004</v>
      </c>
      <c r="S25" s="347">
        <f>INDEX('Incidence calcs'!AI:AI,MATCH($A25,'Incidence calcs'!$A:$A,0))</f>
        <v>8.8981700000000004</v>
      </c>
      <c r="T25" s="347">
        <f>INDEX('Incidence calcs'!AJ:AJ,MATCH($A25,'Incidence calcs'!$A:$A,0))</f>
        <v>5.8794100000000009</v>
      </c>
      <c r="U25" s="347">
        <f>INDEX('Incidence calcs'!AK:AK,MATCH($A25,'Incidence calcs'!$A:$A,0))</f>
        <v>5.8794100000000009</v>
      </c>
      <c r="V25" s="347">
        <f>INDEX('Incidence calcs'!AL:AL,MATCH($A25,'Incidence calcs'!$A:$A,0))</f>
        <v>5.8794100000000009</v>
      </c>
      <c r="W25" s="347">
        <f>INDEX('Incidence calcs'!AM:AM,MATCH($A25,'Incidence calcs'!$A:$A,0))</f>
        <v>5.8794100000000009</v>
      </c>
    </row>
    <row r="26" spans="1:23" x14ac:dyDescent="0.45">
      <c r="A26" t="s">
        <v>93</v>
      </c>
      <c r="B26" s="339">
        <f>INDEX('Incidence calcs'!$F:$F,MATCH($A26,'Incidence calcs'!$A:$A,0))</f>
        <v>2003</v>
      </c>
      <c r="C26" s="339" t="b">
        <v>1</v>
      </c>
      <c r="D26" s="347">
        <f>INDEX('Incidence calcs'!Q:Q,MATCH($A26,'Incidence calcs'!$A:$A,0))</f>
        <v>0.97</v>
      </c>
      <c r="E26" s="347">
        <f>INDEX('Incidence calcs'!R:R,MATCH($A26,'Incidence calcs'!$A:$A,0))</f>
        <v>0.97</v>
      </c>
      <c r="F26" s="347">
        <f>INDEX('Incidence calcs'!S:S,MATCH($A26,'Incidence calcs'!$A:$A,0))</f>
        <v>0.97</v>
      </c>
      <c r="G26" s="347">
        <f>INDEX('Incidence calcs'!T:T,MATCH($A26,'Incidence calcs'!$A:$A,0))</f>
        <v>1.0831599047960483</v>
      </c>
      <c r="H26" s="347">
        <f>INDEX('Incidence calcs'!X:X,MATCH($A26,'Incidence calcs'!$A:$A,0))</f>
        <v>0.66115200000000007</v>
      </c>
      <c r="I26" s="347">
        <f>INDEX('Incidence calcs'!Y:Y,MATCH($A26,'Incidence calcs'!$A:$A,0))</f>
        <v>0.64970600000000001</v>
      </c>
      <c r="J26" s="347">
        <f>INDEX('Incidence calcs'!Z:Z,MATCH($A26,'Incidence calcs'!$A:$A,0))</f>
        <v>0.46453300000000003</v>
      </c>
      <c r="K26" s="347">
        <f>INDEX('Incidence calcs'!AA:AA,MATCH($A26,'Incidence calcs'!$A:$A,0))</f>
        <v>0.46142900000000003</v>
      </c>
      <c r="L26" s="347">
        <f>INDEX('Incidence calcs'!AB:AB,MATCH($A26,'Incidence calcs'!$A:$A,0))</f>
        <v>0.40875800000000001</v>
      </c>
      <c r="M26" s="347">
        <f>INDEX('Incidence calcs'!AC:AC,MATCH($A26,'Incidence calcs'!$A:$A,0))</f>
        <v>0.435336</v>
      </c>
      <c r="N26" s="347">
        <f>INDEX('Incidence calcs'!AD:AD,MATCH($A26,'Incidence calcs'!$A:$A,0))</f>
        <v>0.42709100000000005</v>
      </c>
      <c r="O26" s="347">
        <f>INDEX('Incidence calcs'!AE:AE,MATCH($A26,'Incidence calcs'!$A:$A,0))</f>
        <v>0.42709100000000005</v>
      </c>
      <c r="P26" s="347">
        <f>INDEX('Incidence calcs'!AF:AF,MATCH($A26,'Incidence calcs'!$A:$A,0))</f>
        <v>0.39886400000000005</v>
      </c>
      <c r="Q26" s="347">
        <f>INDEX('Incidence calcs'!AG:AG,MATCH($A26,'Incidence calcs'!$A:$A,0))</f>
        <v>0.39886400000000005</v>
      </c>
      <c r="R26" s="347">
        <f>INDEX('Incidence calcs'!AH:AH,MATCH($A26,'Incidence calcs'!$A:$A,0))</f>
        <v>0.52952300000000008</v>
      </c>
      <c r="S26" s="347">
        <f>INDEX('Incidence calcs'!AI:AI,MATCH($A26,'Incidence calcs'!$A:$A,0))</f>
        <v>0.52952300000000008</v>
      </c>
      <c r="T26" s="347">
        <f>INDEX('Incidence calcs'!AJ:AJ,MATCH($A26,'Incidence calcs'!$A:$A,0))</f>
        <v>0.34987900000000005</v>
      </c>
      <c r="U26" s="347">
        <f>INDEX('Incidence calcs'!AK:AK,MATCH($A26,'Incidence calcs'!$A:$A,0))</f>
        <v>0.34987900000000005</v>
      </c>
      <c r="V26" s="347">
        <f>INDEX('Incidence calcs'!AL:AL,MATCH($A26,'Incidence calcs'!$A:$A,0))</f>
        <v>0.34987900000000005</v>
      </c>
      <c r="W26" s="347">
        <f>INDEX('Incidence calcs'!AM:AM,MATCH($A26,'Incidence calcs'!$A:$A,0))</f>
        <v>0.34987900000000005</v>
      </c>
    </row>
    <row r="27" spans="1:23" x14ac:dyDescent="0.45">
      <c r="A27" t="s">
        <v>95</v>
      </c>
      <c r="B27" s="339">
        <f>INDEX('Incidence calcs'!$F:$F,MATCH($A27,'Incidence calcs'!$A:$A,0))</f>
        <v>1995</v>
      </c>
      <c r="C27" s="339" t="b">
        <v>1</v>
      </c>
      <c r="D27" s="347">
        <f>INDEX('Incidence calcs'!Q:Q,MATCH($A27,'Incidence calcs'!$A:$A,0))</f>
        <v>5.9</v>
      </c>
      <c r="E27" s="347">
        <f>INDEX('Incidence calcs'!R:R,MATCH($A27,'Incidence calcs'!$A:$A,0))</f>
        <v>9.6</v>
      </c>
      <c r="F27" s="347">
        <f>INDEX('Incidence calcs'!S:S,MATCH($A27,'Incidence calcs'!$A:$A,0))</f>
        <v>12.65</v>
      </c>
      <c r="G27" s="347">
        <f>INDEX('Incidence calcs'!T:T,MATCH($A27,'Incidence calcs'!$A:$A,0))</f>
        <v>6.9623596878383225</v>
      </c>
      <c r="H27" s="347">
        <f>INDEX('Incidence calcs'!X:X,MATCH($A27,'Incidence calcs'!$A:$A,0))</f>
        <v>6.3956799999999996</v>
      </c>
      <c r="I27" s="347">
        <f>INDEX('Incidence calcs'!Y:Y,MATCH($A27,'Incidence calcs'!$A:$A,0))</f>
        <v>6.2849566666666661</v>
      </c>
      <c r="J27" s="347">
        <f>INDEX('Incidence calcs'!Z:Z,MATCH($A27,'Incidence calcs'!$A:$A,0))</f>
        <v>4.4936783333333334</v>
      </c>
      <c r="K27" s="347">
        <f>INDEX('Incidence calcs'!AA:AA,MATCH($A27,'Incidence calcs'!$A:$A,0))</f>
        <v>4.4636516666666664</v>
      </c>
      <c r="L27" s="347">
        <f>INDEX('Incidence calcs'!AB:AB,MATCH($A27,'Incidence calcs'!$A:$A,0))</f>
        <v>3.9541366666666664</v>
      </c>
      <c r="M27" s="347">
        <f>INDEX('Incidence calcs'!AC:AC,MATCH($A27,'Incidence calcs'!$A:$A,0))</f>
        <v>4.2112399999999992</v>
      </c>
      <c r="N27" s="347">
        <f>INDEX('Incidence calcs'!AD:AD,MATCH($A27,'Incidence calcs'!$A:$A,0))</f>
        <v>4.1314816666666667</v>
      </c>
      <c r="O27" s="347">
        <f>INDEX('Incidence calcs'!AE:AE,MATCH($A27,'Incidence calcs'!$A:$A,0))</f>
        <v>4.1314816666666667</v>
      </c>
      <c r="P27" s="347">
        <f>INDEX('Incidence calcs'!AF:AF,MATCH($A27,'Incidence calcs'!$A:$A,0))</f>
        <v>3.8584266666666664</v>
      </c>
      <c r="Q27" s="347">
        <f>INDEX('Incidence calcs'!AG:AG,MATCH($A27,'Incidence calcs'!$A:$A,0))</f>
        <v>3.8584266666666664</v>
      </c>
      <c r="R27" s="347">
        <f>INDEX('Incidence calcs'!AH:AH,MATCH($A27,'Incidence calcs'!$A:$A,0))</f>
        <v>5.1223616666666665</v>
      </c>
      <c r="S27" s="347">
        <f>INDEX('Incidence calcs'!AI:AI,MATCH($A27,'Incidence calcs'!$A:$A,0))</f>
        <v>5.1223616666666665</v>
      </c>
      <c r="T27" s="347">
        <f>INDEX('Incidence calcs'!AJ:AJ,MATCH($A27,'Incidence calcs'!$A:$A,0))</f>
        <v>3.3845683333333332</v>
      </c>
      <c r="U27" s="347">
        <f>INDEX('Incidence calcs'!AK:AK,MATCH($A27,'Incidence calcs'!$A:$A,0))</f>
        <v>3.3845683333333332</v>
      </c>
      <c r="V27" s="347">
        <f>INDEX('Incidence calcs'!AL:AL,MATCH($A27,'Incidence calcs'!$A:$A,0))</f>
        <v>3.3845683333333332</v>
      </c>
      <c r="W27" s="347">
        <f>INDEX('Incidence calcs'!AM:AM,MATCH($A27,'Incidence calcs'!$A:$A,0))</f>
        <v>3.3845683333333332</v>
      </c>
    </row>
    <row r="28" spans="1:23" x14ac:dyDescent="0.45">
      <c r="A28" t="s">
        <v>96</v>
      </c>
      <c r="B28" s="339">
        <f>INDEX('Incidence calcs'!$F:$F,MATCH($A28,'Incidence calcs'!$A:$A,0))</f>
        <v>2009</v>
      </c>
      <c r="C28" s="339" t="b">
        <v>1</v>
      </c>
      <c r="D28" s="347">
        <f>INDEX('Incidence calcs'!Q:Q,MATCH($A28,'Incidence calcs'!$A:$A,0))</f>
        <v>0.19</v>
      </c>
      <c r="E28" s="347">
        <f>INDEX('Incidence calcs'!R:R,MATCH($A28,'Incidence calcs'!$A:$A,0))</f>
        <v>0.84</v>
      </c>
      <c r="F28" s="347">
        <f>INDEX('Incidence calcs'!S:S,MATCH($A28,'Incidence calcs'!$A:$A,0))</f>
        <v>2.6</v>
      </c>
      <c r="G28" s="347">
        <f>INDEX('Incidence calcs'!T:T,MATCH($A28,'Incidence calcs'!$A:$A,0))</f>
        <v>6.2</v>
      </c>
      <c r="H28" s="347">
        <f>INDEX('Incidence calcs'!X:X,MATCH($A28,'Incidence calcs'!$A:$A,0))</f>
        <v>1.7627647500000001</v>
      </c>
      <c r="I28" s="347">
        <f>INDEX('Incidence calcs'!Y:Y,MATCH($A28,'Incidence calcs'!$A:$A,0))</f>
        <v>1.7315545000000001</v>
      </c>
      <c r="J28" s="347">
        <f>INDEX('Incidence calcs'!Z:Z,MATCH($A28,'Incidence calcs'!$A:$A,0))</f>
        <v>1.25406225</v>
      </c>
      <c r="K28" s="347">
        <f>INDEX('Incidence calcs'!AA:AA,MATCH($A28,'Incidence calcs'!$A:$A,0))</f>
        <v>1.22801275</v>
      </c>
      <c r="L28" s="347">
        <f>INDEX('Incidence calcs'!AB:AB,MATCH($A28,'Incidence calcs'!$A:$A,0))</f>
        <v>1.154042</v>
      </c>
      <c r="M28" s="347">
        <f>INDEX('Incidence calcs'!AC:AC,MATCH($A28,'Incidence calcs'!$A:$A,0))</f>
        <v>1.020354</v>
      </c>
      <c r="N28" s="347">
        <f>INDEX('Incidence calcs'!AD:AD,MATCH($A28,'Incidence calcs'!$A:$A,0))</f>
        <v>1.09727375</v>
      </c>
      <c r="O28" s="347">
        <f>INDEX('Incidence calcs'!AE:AE,MATCH($A28,'Incidence calcs'!$A:$A,0))</f>
        <v>1.09727375</v>
      </c>
      <c r="P28" s="347">
        <f>INDEX('Incidence calcs'!AF:AF,MATCH($A28,'Incidence calcs'!$A:$A,0))</f>
        <v>0.88592874999999993</v>
      </c>
      <c r="Q28" s="347">
        <f>INDEX('Incidence calcs'!AG:AG,MATCH($A28,'Incidence calcs'!$A:$A,0))</f>
        <v>0.88592874999999993</v>
      </c>
      <c r="R28" s="347">
        <f>INDEX('Incidence calcs'!AH:AH,MATCH($A28,'Incidence calcs'!$A:$A,0))</f>
        <v>1.323118</v>
      </c>
      <c r="S28" s="347">
        <f>INDEX('Incidence calcs'!AI:AI,MATCH($A28,'Incidence calcs'!$A:$A,0))</f>
        <v>1.323118</v>
      </c>
      <c r="T28" s="347">
        <f>INDEX('Incidence calcs'!AJ:AJ,MATCH($A28,'Incidence calcs'!$A:$A,0))</f>
        <v>1.03583625</v>
      </c>
      <c r="U28" s="347">
        <f>INDEX('Incidence calcs'!AK:AK,MATCH($A28,'Incidence calcs'!$A:$A,0))</f>
        <v>1.03583625</v>
      </c>
      <c r="V28" s="347">
        <f>INDEX('Incidence calcs'!AL:AL,MATCH($A28,'Incidence calcs'!$A:$A,0))</f>
        <v>1.03583625</v>
      </c>
      <c r="W28" s="347">
        <f>INDEX('Incidence calcs'!AM:AM,MATCH($A28,'Incidence calcs'!$A:$A,0))</f>
        <v>1.03583625</v>
      </c>
    </row>
    <row r="29" spans="1:23" x14ac:dyDescent="0.45">
      <c r="A29" t="s">
        <v>97</v>
      </c>
      <c r="B29" s="339">
        <f>INDEX('Incidence calcs'!$F:$F,MATCH($A29,'Incidence calcs'!$A:$A,0))</f>
        <v>2009</v>
      </c>
      <c r="C29" s="339" t="b">
        <v>1</v>
      </c>
      <c r="D29" s="347">
        <f>INDEX('Incidence calcs'!Q:Q,MATCH($A29,'Incidence calcs'!$A:$A,0))</f>
        <v>0.19</v>
      </c>
      <c r="E29" s="347">
        <f>INDEX('Incidence calcs'!R:R,MATCH($A29,'Incidence calcs'!$A:$A,0))</f>
        <v>0.84</v>
      </c>
      <c r="F29" s="347">
        <f>INDEX('Incidence calcs'!S:S,MATCH($A29,'Incidence calcs'!$A:$A,0))</f>
        <v>2.6</v>
      </c>
      <c r="G29" s="347">
        <f>INDEX('Incidence calcs'!T:T,MATCH($A29,'Incidence calcs'!$A:$A,0))</f>
        <v>6.2</v>
      </c>
      <c r="H29" s="347">
        <f>INDEX('Incidence calcs'!X:X,MATCH($A29,'Incidence calcs'!$A:$A,0))</f>
        <v>1.7627647500000001</v>
      </c>
      <c r="I29" s="347">
        <f>INDEX('Incidence calcs'!Y:Y,MATCH($A29,'Incidence calcs'!$A:$A,0))</f>
        <v>1.7315545000000001</v>
      </c>
      <c r="J29" s="347">
        <f>INDEX('Incidence calcs'!Z:Z,MATCH($A29,'Incidence calcs'!$A:$A,0))</f>
        <v>1.25406225</v>
      </c>
      <c r="K29" s="347">
        <f>INDEX('Incidence calcs'!AA:AA,MATCH($A29,'Incidence calcs'!$A:$A,0))</f>
        <v>1.22801275</v>
      </c>
      <c r="L29" s="347">
        <f>INDEX('Incidence calcs'!AB:AB,MATCH($A29,'Incidence calcs'!$A:$A,0))</f>
        <v>1.154042</v>
      </c>
      <c r="M29" s="347">
        <f>INDEX('Incidence calcs'!AC:AC,MATCH($A29,'Incidence calcs'!$A:$A,0))</f>
        <v>1.020354</v>
      </c>
      <c r="N29" s="347">
        <f>INDEX('Incidence calcs'!AD:AD,MATCH($A29,'Incidence calcs'!$A:$A,0))</f>
        <v>1.09727375</v>
      </c>
      <c r="O29" s="347">
        <f>INDEX('Incidence calcs'!AE:AE,MATCH($A29,'Incidence calcs'!$A:$A,0))</f>
        <v>1.09727375</v>
      </c>
      <c r="P29" s="347">
        <f>INDEX('Incidence calcs'!AF:AF,MATCH($A29,'Incidence calcs'!$A:$A,0))</f>
        <v>0.88592874999999993</v>
      </c>
      <c r="Q29" s="347">
        <f>INDEX('Incidence calcs'!AG:AG,MATCH($A29,'Incidence calcs'!$A:$A,0))</f>
        <v>0.88592874999999993</v>
      </c>
      <c r="R29" s="347">
        <f>INDEX('Incidence calcs'!AH:AH,MATCH($A29,'Incidence calcs'!$A:$A,0))</f>
        <v>1.323118</v>
      </c>
      <c r="S29" s="347">
        <f>INDEX('Incidence calcs'!AI:AI,MATCH($A29,'Incidence calcs'!$A:$A,0))</f>
        <v>1.323118</v>
      </c>
      <c r="T29" s="347">
        <f>INDEX('Incidence calcs'!AJ:AJ,MATCH($A29,'Incidence calcs'!$A:$A,0))</f>
        <v>1.03583625</v>
      </c>
      <c r="U29" s="347">
        <f>INDEX('Incidence calcs'!AK:AK,MATCH($A29,'Incidence calcs'!$A:$A,0))</f>
        <v>1.03583625</v>
      </c>
      <c r="V29" s="347">
        <f>INDEX('Incidence calcs'!AL:AL,MATCH($A29,'Incidence calcs'!$A:$A,0))</f>
        <v>1.03583625</v>
      </c>
      <c r="W29" s="347">
        <f>INDEX('Incidence calcs'!AM:AM,MATCH($A29,'Incidence calcs'!$A:$A,0))</f>
        <v>1.03583625</v>
      </c>
    </row>
    <row r="30" spans="1:23" x14ac:dyDescent="0.45">
      <c r="A30" t="s">
        <v>98</v>
      </c>
      <c r="B30" s="339">
        <f>INDEX('Incidence calcs'!$F:$F,MATCH($A30,'Incidence calcs'!$A:$A,0))</f>
        <v>2003</v>
      </c>
      <c r="C30" s="339" t="b">
        <v>1</v>
      </c>
      <c r="D30" s="347">
        <f>INDEX('Incidence calcs'!Q:Q,MATCH($A30,'Incidence calcs'!$A:$A,0))</f>
        <v>0.97</v>
      </c>
      <c r="E30" s="347">
        <f>INDEX('Incidence calcs'!R:R,MATCH($A30,'Incidence calcs'!$A:$A,0))</f>
        <v>0.97</v>
      </c>
      <c r="F30" s="347">
        <f>INDEX('Incidence calcs'!S:S,MATCH($A30,'Incidence calcs'!$A:$A,0))</f>
        <v>0.97</v>
      </c>
      <c r="G30" s="347">
        <f>INDEX('Incidence calcs'!T:T,MATCH($A30,'Incidence calcs'!$A:$A,0))</f>
        <v>1.0831599047960483</v>
      </c>
      <c r="H30" s="347">
        <f>INDEX('Incidence calcs'!X:X,MATCH($A30,'Incidence calcs'!$A:$A,0))</f>
        <v>0.66115200000000007</v>
      </c>
      <c r="I30" s="347">
        <f>INDEX('Incidence calcs'!Y:Y,MATCH($A30,'Incidence calcs'!$A:$A,0))</f>
        <v>0.64970600000000001</v>
      </c>
      <c r="J30" s="347">
        <f>INDEX('Incidence calcs'!Z:Z,MATCH($A30,'Incidence calcs'!$A:$A,0))</f>
        <v>0.46453300000000003</v>
      </c>
      <c r="K30" s="347">
        <f>INDEX('Incidence calcs'!AA:AA,MATCH($A30,'Incidence calcs'!$A:$A,0))</f>
        <v>0.46142900000000003</v>
      </c>
      <c r="L30" s="347">
        <f>INDEX('Incidence calcs'!AB:AB,MATCH($A30,'Incidence calcs'!$A:$A,0))</f>
        <v>0.40875800000000001</v>
      </c>
      <c r="M30" s="347">
        <f>INDEX('Incidence calcs'!AC:AC,MATCH($A30,'Incidence calcs'!$A:$A,0))</f>
        <v>0.435336</v>
      </c>
      <c r="N30" s="347">
        <f>INDEX('Incidence calcs'!AD:AD,MATCH($A30,'Incidence calcs'!$A:$A,0))</f>
        <v>0.42709100000000005</v>
      </c>
      <c r="O30" s="347">
        <f>INDEX('Incidence calcs'!AE:AE,MATCH($A30,'Incidence calcs'!$A:$A,0))</f>
        <v>0.42709100000000005</v>
      </c>
      <c r="P30" s="347">
        <f>INDEX('Incidence calcs'!AF:AF,MATCH($A30,'Incidence calcs'!$A:$A,0))</f>
        <v>0.39886400000000005</v>
      </c>
      <c r="Q30" s="347">
        <f>INDEX('Incidence calcs'!AG:AG,MATCH($A30,'Incidence calcs'!$A:$A,0))</f>
        <v>0.39886400000000005</v>
      </c>
      <c r="R30" s="347">
        <f>INDEX('Incidence calcs'!AH:AH,MATCH($A30,'Incidence calcs'!$A:$A,0))</f>
        <v>0.52952300000000008</v>
      </c>
      <c r="S30" s="347">
        <f>INDEX('Incidence calcs'!AI:AI,MATCH($A30,'Incidence calcs'!$A:$A,0))</f>
        <v>0.52952300000000008</v>
      </c>
      <c r="T30" s="347">
        <f>INDEX('Incidence calcs'!AJ:AJ,MATCH($A30,'Incidence calcs'!$A:$A,0))</f>
        <v>0.34987900000000005</v>
      </c>
      <c r="U30" s="347">
        <f>INDEX('Incidence calcs'!AK:AK,MATCH($A30,'Incidence calcs'!$A:$A,0))</f>
        <v>0.34987900000000005</v>
      </c>
      <c r="V30" s="347">
        <f>INDEX('Incidence calcs'!AL:AL,MATCH($A30,'Incidence calcs'!$A:$A,0))</f>
        <v>0.34987900000000005</v>
      </c>
      <c r="W30" s="347">
        <f>INDEX('Incidence calcs'!AM:AM,MATCH($A30,'Incidence calcs'!$A:$A,0))</f>
        <v>0.34987900000000005</v>
      </c>
    </row>
    <row r="31" spans="1:23" x14ac:dyDescent="0.45">
      <c r="A31" t="s">
        <v>99</v>
      </c>
      <c r="B31" s="339">
        <f>INDEX('Incidence calcs'!$F:$F,MATCH($A31,'Incidence calcs'!$A:$A,0))</f>
        <v>2009</v>
      </c>
      <c r="C31" s="339" t="b">
        <v>1</v>
      </c>
      <c r="D31" s="347">
        <f>INDEX('Incidence calcs'!Q:Q,MATCH($A31,'Incidence calcs'!$A:$A,0))</f>
        <v>0.19</v>
      </c>
      <c r="E31" s="347">
        <f>INDEX('Incidence calcs'!R:R,MATCH($A31,'Incidence calcs'!$A:$A,0))</f>
        <v>0.84</v>
      </c>
      <c r="F31" s="347">
        <f>INDEX('Incidence calcs'!S:S,MATCH($A31,'Incidence calcs'!$A:$A,0))</f>
        <v>2.6</v>
      </c>
      <c r="G31" s="347">
        <f>INDEX('Incidence calcs'!T:T,MATCH($A31,'Incidence calcs'!$A:$A,0))</f>
        <v>6.2</v>
      </c>
      <c r="H31" s="347">
        <f>INDEX('Incidence calcs'!X:X,MATCH($A31,'Incidence calcs'!$A:$A,0))</f>
        <v>1.7627647500000001</v>
      </c>
      <c r="I31" s="347">
        <f>INDEX('Incidence calcs'!Y:Y,MATCH($A31,'Incidence calcs'!$A:$A,0))</f>
        <v>1.7315545000000001</v>
      </c>
      <c r="J31" s="347">
        <f>INDEX('Incidence calcs'!Z:Z,MATCH($A31,'Incidence calcs'!$A:$A,0))</f>
        <v>1.25406225</v>
      </c>
      <c r="K31" s="347">
        <f>INDEX('Incidence calcs'!AA:AA,MATCH($A31,'Incidence calcs'!$A:$A,0))</f>
        <v>1.22801275</v>
      </c>
      <c r="L31" s="347">
        <f>INDEX('Incidence calcs'!AB:AB,MATCH($A31,'Incidence calcs'!$A:$A,0))</f>
        <v>1.154042</v>
      </c>
      <c r="M31" s="347">
        <f>INDEX('Incidence calcs'!AC:AC,MATCH($A31,'Incidence calcs'!$A:$A,0))</f>
        <v>1.020354</v>
      </c>
      <c r="N31" s="347">
        <f>INDEX('Incidence calcs'!AD:AD,MATCH($A31,'Incidence calcs'!$A:$A,0))</f>
        <v>1.09727375</v>
      </c>
      <c r="O31" s="347">
        <f>INDEX('Incidence calcs'!AE:AE,MATCH($A31,'Incidence calcs'!$A:$A,0))</f>
        <v>1.09727375</v>
      </c>
      <c r="P31" s="347">
        <f>INDEX('Incidence calcs'!AF:AF,MATCH($A31,'Incidence calcs'!$A:$A,0))</f>
        <v>0.88592874999999993</v>
      </c>
      <c r="Q31" s="347">
        <f>INDEX('Incidence calcs'!AG:AG,MATCH($A31,'Incidence calcs'!$A:$A,0))</f>
        <v>0.88592874999999993</v>
      </c>
      <c r="R31" s="347">
        <f>INDEX('Incidence calcs'!AH:AH,MATCH($A31,'Incidence calcs'!$A:$A,0))</f>
        <v>1.323118</v>
      </c>
      <c r="S31" s="347">
        <f>INDEX('Incidence calcs'!AI:AI,MATCH($A31,'Incidence calcs'!$A:$A,0))</f>
        <v>1.323118</v>
      </c>
      <c r="T31" s="347">
        <f>INDEX('Incidence calcs'!AJ:AJ,MATCH($A31,'Incidence calcs'!$A:$A,0))</f>
        <v>1.03583625</v>
      </c>
      <c r="U31" s="347">
        <f>INDEX('Incidence calcs'!AK:AK,MATCH($A31,'Incidence calcs'!$A:$A,0))</f>
        <v>1.03583625</v>
      </c>
      <c r="V31" s="347">
        <f>INDEX('Incidence calcs'!AL:AL,MATCH($A31,'Incidence calcs'!$A:$A,0))</f>
        <v>1.03583625</v>
      </c>
      <c r="W31" s="347">
        <f>INDEX('Incidence calcs'!AM:AM,MATCH($A31,'Incidence calcs'!$A:$A,0))</f>
        <v>1.03583625</v>
      </c>
    </row>
    <row r="32" spans="1:23" x14ac:dyDescent="0.45">
      <c r="A32" t="s">
        <v>100</v>
      </c>
      <c r="B32" s="339">
        <f>INDEX('Incidence calcs'!$F:$F,MATCH($A32,'Incidence calcs'!$A:$A,0))</f>
        <v>2012</v>
      </c>
      <c r="C32" s="339" t="b">
        <v>1</v>
      </c>
      <c r="D32" s="347">
        <f>INDEX('Incidence calcs'!Q:Q,MATCH($A32,'Incidence calcs'!$A:$A,0))</f>
        <v>21.45</v>
      </c>
      <c r="E32" s="347">
        <f>INDEX('Incidence calcs'!R:R,MATCH($A32,'Incidence calcs'!$A:$A,0))</f>
        <v>31.75</v>
      </c>
      <c r="F32" s="347">
        <f>INDEX('Incidence calcs'!S:S,MATCH($A32,'Incidence calcs'!$A:$A,0))</f>
        <v>36.450000000000003</v>
      </c>
      <c r="G32" s="347">
        <f>INDEX('Incidence calcs'!T:T,MATCH($A32,'Incidence calcs'!$A:$A,0))</f>
        <v>17.3</v>
      </c>
      <c r="H32" s="347">
        <f>INDEX('Incidence calcs'!X:X,MATCH($A32,'Incidence calcs'!$A:$A,0))</f>
        <v>20.368480000000002</v>
      </c>
      <c r="I32" s="347">
        <f>INDEX('Incidence calcs'!Y:Y,MATCH($A32,'Incidence calcs'!$A:$A,0))</f>
        <v>20.015856666666668</v>
      </c>
      <c r="J32" s="347">
        <f>INDEX('Incidence calcs'!Z:Z,MATCH($A32,'Incidence calcs'!$A:$A,0))</f>
        <v>14.311128333333334</v>
      </c>
      <c r="K32" s="347">
        <f>INDEX('Incidence calcs'!AA:AA,MATCH($A32,'Incidence calcs'!$A:$A,0))</f>
        <v>14.215501666666668</v>
      </c>
      <c r="L32" s="347">
        <f>INDEX('Incidence calcs'!AB:AB,MATCH($A32,'Incidence calcs'!$A:$A,0))</f>
        <v>12.592836666666669</v>
      </c>
      <c r="M32" s="347">
        <f>INDEX('Incidence calcs'!AC:AC,MATCH($A32,'Incidence calcs'!$A:$A,0))</f>
        <v>13.41164</v>
      </c>
      <c r="N32" s="347">
        <f>INDEX('Incidence calcs'!AD:AD,MATCH($A32,'Incidence calcs'!$A:$A,0))</f>
        <v>13.157631666666669</v>
      </c>
      <c r="O32" s="347">
        <f>INDEX('Incidence calcs'!AE:AE,MATCH($A32,'Incidence calcs'!$A:$A,0))</f>
        <v>13.157631666666669</v>
      </c>
      <c r="P32" s="347">
        <f>INDEX('Incidence calcs'!AF:AF,MATCH($A32,'Incidence calcs'!$A:$A,0))</f>
        <v>12.288026666666669</v>
      </c>
      <c r="Q32" s="347">
        <f>INDEX('Incidence calcs'!AG:AG,MATCH($A32,'Incidence calcs'!$A:$A,0))</f>
        <v>12.288026666666669</v>
      </c>
      <c r="R32" s="347">
        <f>INDEX('Incidence calcs'!AH:AH,MATCH($A32,'Incidence calcs'!$A:$A,0))</f>
        <v>16.313311666666671</v>
      </c>
      <c r="S32" s="347">
        <f>INDEX('Incidence calcs'!AI:AI,MATCH($A32,'Incidence calcs'!$A:$A,0))</f>
        <v>16.313311666666671</v>
      </c>
      <c r="T32" s="347">
        <f>INDEX('Incidence calcs'!AJ:AJ,MATCH($A32,'Incidence calcs'!$A:$A,0))</f>
        <v>10.778918333333335</v>
      </c>
      <c r="U32" s="347">
        <f>INDEX('Incidence calcs'!AK:AK,MATCH($A32,'Incidence calcs'!$A:$A,0))</f>
        <v>10.778918333333335</v>
      </c>
      <c r="V32" s="347">
        <f>INDEX('Incidence calcs'!AL:AL,MATCH($A32,'Incidence calcs'!$A:$A,0))</f>
        <v>10.778918333333335</v>
      </c>
      <c r="W32" s="347">
        <f>INDEX('Incidence calcs'!AM:AM,MATCH($A32,'Incidence calcs'!$A:$A,0))</f>
        <v>10.778918333333335</v>
      </c>
    </row>
    <row r="33" spans="1:23" x14ac:dyDescent="0.45">
      <c r="A33" t="s">
        <v>101</v>
      </c>
      <c r="B33" s="339">
        <f>INDEX('Incidence calcs'!$F:$F,MATCH($A33,'Incidence calcs'!$A:$A,0))</f>
        <v>2009</v>
      </c>
      <c r="C33" s="339" t="b">
        <v>1</v>
      </c>
      <c r="D33" s="347">
        <f>INDEX('Incidence calcs'!Q:Q,MATCH($A33,'Incidence calcs'!$A:$A,0))</f>
        <v>0.19</v>
      </c>
      <c r="E33" s="347">
        <f>INDEX('Incidence calcs'!R:R,MATCH($A33,'Incidence calcs'!$A:$A,0))</f>
        <v>0.84</v>
      </c>
      <c r="F33" s="347">
        <f>INDEX('Incidence calcs'!S:S,MATCH($A33,'Incidence calcs'!$A:$A,0))</f>
        <v>2.6</v>
      </c>
      <c r="G33" s="347">
        <f>INDEX('Incidence calcs'!T:T,MATCH($A33,'Incidence calcs'!$A:$A,0))</f>
        <v>6.2</v>
      </c>
      <c r="H33" s="347">
        <f>INDEX('Incidence calcs'!X:X,MATCH($A33,'Incidence calcs'!$A:$A,0))</f>
        <v>1.7627647500000001</v>
      </c>
      <c r="I33" s="347">
        <f>INDEX('Incidence calcs'!Y:Y,MATCH($A33,'Incidence calcs'!$A:$A,0))</f>
        <v>1.7315545000000001</v>
      </c>
      <c r="J33" s="347">
        <f>INDEX('Incidence calcs'!Z:Z,MATCH($A33,'Incidence calcs'!$A:$A,0))</f>
        <v>1.25406225</v>
      </c>
      <c r="K33" s="347">
        <f>INDEX('Incidence calcs'!AA:AA,MATCH($A33,'Incidence calcs'!$A:$A,0))</f>
        <v>1.22801275</v>
      </c>
      <c r="L33" s="347">
        <f>INDEX('Incidence calcs'!AB:AB,MATCH($A33,'Incidence calcs'!$A:$A,0))</f>
        <v>1.154042</v>
      </c>
      <c r="M33" s="347">
        <f>INDEX('Incidence calcs'!AC:AC,MATCH($A33,'Incidence calcs'!$A:$A,0))</f>
        <v>1.020354</v>
      </c>
      <c r="N33" s="347">
        <f>INDEX('Incidence calcs'!AD:AD,MATCH($A33,'Incidence calcs'!$A:$A,0))</f>
        <v>1.09727375</v>
      </c>
      <c r="O33" s="347">
        <f>INDEX('Incidence calcs'!AE:AE,MATCH($A33,'Incidence calcs'!$A:$A,0))</f>
        <v>1.09727375</v>
      </c>
      <c r="P33" s="347">
        <f>INDEX('Incidence calcs'!AF:AF,MATCH($A33,'Incidence calcs'!$A:$A,0))</f>
        <v>0.88592874999999993</v>
      </c>
      <c r="Q33" s="347">
        <f>INDEX('Incidence calcs'!AG:AG,MATCH($A33,'Incidence calcs'!$A:$A,0))</f>
        <v>0.88592874999999993</v>
      </c>
      <c r="R33" s="347">
        <f>INDEX('Incidence calcs'!AH:AH,MATCH($A33,'Incidence calcs'!$A:$A,0))</f>
        <v>1.323118</v>
      </c>
      <c r="S33" s="347">
        <f>INDEX('Incidence calcs'!AI:AI,MATCH($A33,'Incidence calcs'!$A:$A,0))</f>
        <v>1.323118</v>
      </c>
      <c r="T33" s="347">
        <f>INDEX('Incidence calcs'!AJ:AJ,MATCH($A33,'Incidence calcs'!$A:$A,0))</f>
        <v>1.03583625</v>
      </c>
      <c r="U33" s="347">
        <f>INDEX('Incidence calcs'!AK:AK,MATCH($A33,'Incidence calcs'!$A:$A,0))</f>
        <v>1.03583625</v>
      </c>
      <c r="V33" s="347">
        <f>INDEX('Incidence calcs'!AL:AL,MATCH($A33,'Incidence calcs'!$A:$A,0))</f>
        <v>1.03583625</v>
      </c>
      <c r="W33" s="347">
        <f>INDEX('Incidence calcs'!AM:AM,MATCH($A33,'Incidence calcs'!$A:$A,0))</f>
        <v>1.03583625</v>
      </c>
    </row>
    <row r="34" spans="1:23" x14ac:dyDescent="0.45">
      <c r="A34" t="s">
        <v>103</v>
      </c>
      <c r="B34" s="339">
        <f>INDEX('Incidence calcs'!$F:$F,MATCH($A34,'Incidence calcs'!$A:$A,0))</f>
        <v>2009</v>
      </c>
      <c r="C34" s="339" t="b">
        <v>1</v>
      </c>
      <c r="D34" s="347">
        <f>INDEX('Incidence calcs'!Q:Q,MATCH($A34,'Incidence calcs'!$A:$A,0))</f>
        <v>0.19</v>
      </c>
      <c r="E34" s="347">
        <f>INDEX('Incidence calcs'!R:R,MATCH($A34,'Incidence calcs'!$A:$A,0))</f>
        <v>0.84</v>
      </c>
      <c r="F34" s="347">
        <f>INDEX('Incidence calcs'!S:S,MATCH($A34,'Incidence calcs'!$A:$A,0))</f>
        <v>2.6</v>
      </c>
      <c r="G34" s="347">
        <f>INDEX('Incidence calcs'!T:T,MATCH($A34,'Incidence calcs'!$A:$A,0))</f>
        <v>6.2</v>
      </c>
      <c r="H34" s="347">
        <f>INDEX('Incidence calcs'!X:X,MATCH($A34,'Incidence calcs'!$A:$A,0))</f>
        <v>1.7627647500000001</v>
      </c>
      <c r="I34" s="347">
        <f>INDEX('Incidence calcs'!Y:Y,MATCH($A34,'Incidence calcs'!$A:$A,0))</f>
        <v>1.7315545000000001</v>
      </c>
      <c r="J34" s="347">
        <f>INDEX('Incidence calcs'!Z:Z,MATCH($A34,'Incidence calcs'!$A:$A,0))</f>
        <v>1.25406225</v>
      </c>
      <c r="K34" s="347">
        <f>INDEX('Incidence calcs'!AA:AA,MATCH($A34,'Incidence calcs'!$A:$A,0))</f>
        <v>1.22801275</v>
      </c>
      <c r="L34" s="347">
        <f>INDEX('Incidence calcs'!AB:AB,MATCH($A34,'Incidence calcs'!$A:$A,0))</f>
        <v>1.154042</v>
      </c>
      <c r="M34" s="347">
        <f>INDEX('Incidence calcs'!AC:AC,MATCH($A34,'Incidence calcs'!$A:$A,0))</f>
        <v>1.020354</v>
      </c>
      <c r="N34" s="347">
        <f>INDEX('Incidence calcs'!AD:AD,MATCH($A34,'Incidence calcs'!$A:$A,0))</f>
        <v>1.09727375</v>
      </c>
      <c r="O34" s="347">
        <f>INDEX('Incidence calcs'!AE:AE,MATCH($A34,'Incidence calcs'!$A:$A,0))</f>
        <v>1.09727375</v>
      </c>
      <c r="P34" s="347">
        <f>INDEX('Incidence calcs'!AF:AF,MATCH($A34,'Incidence calcs'!$A:$A,0))</f>
        <v>0.88592874999999993</v>
      </c>
      <c r="Q34" s="347">
        <f>INDEX('Incidence calcs'!AG:AG,MATCH($A34,'Incidence calcs'!$A:$A,0))</f>
        <v>0.88592874999999993</v>
      </c>
      <c r="R34" s="347">
        <f>INDEX('Incidence calcs'!AH:AH,MATCH($A34,'Incidence calcs'!$A:$A,0))</f>
        <v>1.323118</v>
      </c>
      <c r="S34" s="347">
        <f>INDEX('Incidence calcs'!AI:AI,MATCH($A34,'Incidence calcs'!$A:$A,0))</f>
        <v>1.323118</v>
      </c>
      <c r="T34" s="347">
        <f>INDEX('Incidence calcs'!AJ:AJ,MATCH($A34,'Incidence calcs'!$A:$A,0))</f>
        <v>1.03583625</v>
      </c>
      <c r="U34" s="347">
        <f>INDEX('Incidence calcs'!AK:AK,MATCH($A34,'Incidence calcs'!$A:$A,0))</f>
        <v>1.03583625</v>
      </c>
      <c r="V34" s="347">
        <f>INDEX('Incidence calcs'!AL:AL,MATCH($A34,'Incidence calcs'!$A:$A,0))</f>
        <v>1.03583625</v>
      </c>
      <c r="W34" s="347">
        <f>INDEX('Incidence calcs'!AM:AM,MATCH($A34,'Incidence calcs'!$A:$A,0))</f>
        <v>1.03583625</v>
      </c>
    </row>
    <row r="35" spans="1:23" x14ac:dyDescent="0.45">
      <c r="A35" t="s">
        <v>104</v>
      </c>
      <c r="B35" s="339">
        <f>INDEX('Incidence calcs'!$F:$F,MATCH($A35,'Incidence calcs'!$A:$A,0))</f>
        <v>2009</v>
      </c>
      <c r="C35" s="339" t="b">
        <v>1</v>
      </c>
      <c r="D35" s="347">
        <f>INDEX('Incidence calcs'!Q:Q,MATCH($A35,'Incidence calcs'!$A:$A,0))</f>
        <v>0.19</v>
      </c>
      <c r="E35" s="347">
        <f>INDEX('Incidence calcs'!R:R,MATCH($A35,'Incidence calcs'!$A:$A,0))</f>
        <v>0.84</v>
      </c>
      <c r="F35" s="347">
        <f>INDEX('Incidence calcs'!S:S,MATCH($A35,'Incidence calcs'!$A:$A,0))</f>
        <v>2.6</v>
      </c>
      <c r="G35" s="347">
        <f>INDEX('Incidence calcs'!T:T,MATCH($A35,'Incidence calcs'!$A:$A,0))</f>
        <v>6.2</v>
      </c>
      <c r="H35" s="347">
        <f>INDEX('Incidence calcs'!X:X,MATCH($A35,'Incidence calcs'!$A:$A,0))</f>
        <v>1.7627647500000001</v>
      </c>
      <c r="I35" s="347">
        <f>INDEX('Incidence calcs'!Y:Y,MATCH($A35,'Incidence calcs'!$A:$A,0))</f>
        <v>1.7315545000000001</v>
      </c>
      <c r="J35" s="347">
        <f>INDEX('Incidence calcs'!Z:Z,MATCH($A35,'Incidence calcs'!$A:$A,0))</f>
        <v>1.25406225</v>
      </c>
      <c r="K35" s="347">
        <f>INDEX('Incidence calcs'!AA:AA,MATCH($A35,'Incidence calcs'!$A:$A,0))</f>
        <v>1.22801275</v>
      </c>
      <c r="L35" s="347">
        <f>INDEX('Incidence calcs'!AB:AB,MATCH($A35,'Incidence calcs'!$A:$A,0))</f>
        <v>1.154042</v>
      </c>
      <c r="M35" s="347">
        <f>INDEX('Incidence calcs'!AC:AC,MATCH($A35,'Incidence calcs'!$A:$A,0))</f>
        <v>1.020354</v>
      </c>
      <c r="N35" s="347">
        <f>INDEX('Incidence calcs'!AD:AD,MATCH($A35,'Incidence calcs'!$A:$A,0))</f>
        <v>1.09727375</v>
      </c>
      <c r="O35" s="347">
        <f>INDEX('Incidence calcs'!AE:AE,MATCH($A35,'Incidence calcs'!$A:$A,0))</f>
        <v>1.09727375</v>
      </c>
      <c r="P35" s="347">
        <f>INDEX('Incidence calcs'!AF:AF,MATCH($A35,'Incidence calcs'!$A:$A,0))</f>
        <v>0.88592874999999993</v>
      </c>
      <c r="Q35" s="347">
        <f>INDEX('Incidence calcs'!AG:AG,MATCH($A35,'Incidence calcs'!$A:$A,0))</f>
        <v>0.88592874999999993</v>
      </c>
      <c r="R35" s="347">
        <f>INDEX('Incidence calcs'!AH:AH,MATCH($A35,'Incidence calcs'!$A:$A,0))</f>
        <v>1.323118</v>
      </c>
      <c r="S35" s="347">
        <f>INDEX('Incidence calcs'!AI:AI,MATCH($A35,'Incidence calcs'!$A:$A,0))</f>
        <v>1.323118</v>
      </c>
      <c r="T35" s="347">
        <f>INDEX('Incidence calcs'!AJ:AJ,MATCH($A35,'Incidence calcs'!$A:$A,0))</f>
        <v>1.03583625</v>
      </c>
      <c r="U35" s="347">
        <f>INDEX('Incidence calcs'!AK:AK,MATCH($A35,'Incidence calcs'!$A:$A,0))</f>
        <v>1.03583625</v>
      </c>
      <c r="V35" s="347">
        <f>INDEX('Incidence calcs'!AL:AL,MATCH($A35,'Incidence calcs'!$A:$A,0))</f>
        <v>1.03583625</v>
      </c>
      <c r="W35" s="347">
        <f>INDEX('Incidence calcs'!AM:AM,MATCH($A35,'Incidence calcs'!$A:$A,0))</f>
        <v>1.03583625</v>
      </c>
    </row>
    <row r="36" spans="1:23" x14ac:dyDescent="0.45">
      <c r="A36" t="s">
        <v>105</v>
      </c>
      <c r="B36" s="339">
        <f>INDEX('Incidence calcs'!$F:$F,MATCH($A36,'Incidence calcs'!$A:$A,0))</f>
        <v>2011</v>
      </c>
      <c r="C36" s="339" t="b">
        <v>1</v>
      </c>
      <c r="D36" s="347">
        <f>INDEX('Incidence calcs'!Q:Q,MATCH($A36,'Incidence calcs'!$A:$A,0))</f>
        <v>16.95</v>
      </c>
      <c r="E36" s="347">
        <f>INDEX('Incidence calcs'!R:R,MATCH($A36,'Incidence calcs'!$A:$A,0))</f>
        <v>31.183333333333334</v>
      </c>
      <c r="F36" s="347">
        <f>INDEX('Incidence calcs'!S:S,MATCH($A36,'Incidence calcs'!$A:$A,0))</f>
        <v>40.1</v>
      </c>
      <c r="G36" s="347">
        <f>INDEX('Incidence calcs'!T:T,MATCH($A36,'Incidence calcs'!$A:$A,0))</f>
        <v>21.892339553202852</v>
      </c>
      <c r="H36" s="347">
        <f>INDEX('Incidence calcs'!X:X,MATCH($A36,'Incidence calcs'!$A:$A,0))</f>
        <v>20.046613333333333</v>
      </c>
      <c r="I36" s="347">
        <f>INDEX('Incidence calcs'!Y:Y,MATCH($A36,'Incidence calcs'!$A:$A,0))</f>
        <v>19.69956222222222</v>
      </c>
      <c r="J36" s="347">
        <f>INDEX('Incidence calcs'!Z:Z,MATCH($A36,'Incidence calcs'!$A:$A,0))</f>
        <v>14.084981111111111</v>
      </c>
      <c r="K36" s="347">
        <f>INDEX('Incidence calcs'!AA:AA,MATCH($A36,'Incidence calcs'!$A:$A,0))</f>
        <v>13.990865555555557</v>
      </c>
      <c r="L36" s="347">
        <f>INDEX('Incidence calcs'!AB:AB,MATCH($A36,'Incidence calcs'!$A:$A,0))</f>
        <v>12.393842222222222</v>
      </c>
      <c r="M36" s="347">
        <f>INDEX('Incidence calcs'!AC:AC,MATCH($A36,'Incidence calcs'!$A:$A,0))</f>
        <v>13.199706666666666</v>
      </c>
      <c r="N36" s="347">
        <f>INDEX('Incidence calcs'!AD:AD,MATCH($A36,'Incidence calcs'!$A:$A,0))</f>
        <v>12.949712222222223</v>
      </c>
      <c r="O36" s="347">
        <f>INDEX('Incidence calcs'!AE:AE,MATCH($A36,'Incidence calcs'!$A:$A,0))</f>
        <v>12.949712222222223</v>
      </c>
      <c r="P36" s="347">
        <f>INDEX('Incidence calcs'!AF:AF,MATCH($A36,'Incidence calcs'!$A:$A,0))</f>
        <v>12.093848888888889</v>
      </c>
      <c r="Q36" s="347">
        <f>INDEX('Incidence calcs'!AG:AG,MATCH($A36,'Incidence calcs'!$A:$A,0))</f>
        <v>12.093848888888889</v>
      </c>
      <c r="R36" s="347">
        <f>INDEX('Incidence calcs'!AH:AH,MATCH($A36,'Incidence calcs'!$A:$A,0))</f>
        <v>16.055525555555558</v>
      </c>
      <c r="S36" s="347">
        <f>INDEX('Incidence calcs'!AI:AI,MATCH($A36,'Incidence calcs'!$A:$A,0))</f>
        <v>16.055525555555558</v>
      </c>
      <c r="T36" s="347">
        <f>INDEX('Incidence calcs'!AJ:AJ,MATCH($A36,'Incidence calcs'!$A:$A,0))</f>
        <v>10.608587777777778</v>
      </c>
      <c r="U36" s="347">
        <f>INDEX('Incidence calcs'!AK:AK,MATCH($A36,'Incidence calcs'!$A:$A,0))</f>
        <v>10.608587777777778</v>
      </c>
      <c r="V36" s="347">
        <f>INDEX('Incidence calcs'!AL:AL,MATCH($A36,'Incidence calcs'!$A:$A,0))</f>
        <v>10.608587777777778</v>
      </c>
      <c r="W36" s="347">
        <f>INDEX('Incidence calcs'!AM:AM,MATCH($A36,'Incidence calcs'!$A:$A,0))</f>
        <v>10.608587777777778</v>
      </c>
    </row>
    <row r="37" spans="1:23" x14ac:dyDescent="0.45">
      <c r="A37" t="s">
        <v>107</v>
      </c>
      <c r="B37" s="339">
        <f>INDEX('Incidence calcs'!$F:$F,MATCH($A37,'Incidence calcs'!$A:$A,0))</f>
        <v>2010</v>
      </c>
      <c r="C37" s="339" t="b">
        <v>1</v>
      </c>
      <c r="D37" s="347">
        <f>INDEX('Incidence calcs'!Q:Q,MATCH($A37,'Incidence calcs'!$A:$A,0))</f>
        <v>7.56</v>
      </c>
      <c r="E37" s="347">
        <f>INDEX('Incidence calcs'!R:R,MATCH($A37,'Incidence calcs'!$A:$A,0))</f>
        <v>15.48</v>
      </c>
      <c r="F37" s="347">
        <f>INDEX('Incidence calcs'!S:S,MATCH($A37,'Incidence calcs'!$A:$A,0))</f>
        <v>18.759999999999998</v>
      </c>
      <c r="G37" s="347">
        <f>INDEX('Incidence calcs'!T:T,MATCH($A37,'Incidence calcs'!$A:$A,0))</f>
        <v>9.4400000000000013</v>
      </c>
      <c r="H37" s="347">
        <f>INDEX('Incidence calcs'!X:X,MATCH($A37,'Incidence calcs'!$A:$A,0))</f>
        <v>9.4969599999999978</v>
      </c>
      <c r="I37" s="347">
        <f>INDEX('Incidence calcs'!Y:Y,MATCH($A37,'Incidence calcs'!$A:$A,0))</f>
        <v>9.3325466666666657</v>
      </c>
      <c r="J37" s="347">
        <f>INDEX('Incidence calcs'!Z:Z,MATCH($A37,'Incidence calcs'!$A:$A,0))</f>
        <v>6.6726733333333321</v>
      </c>
      <c r="K37" s="347">
        <f>INDEX('Incidence calcs'!AA:AA,MATCH($A37,'Incidence calcs'!$A:$A,0))</f>
        <v>6.6280866666666665</v>
      </c>
      <c r="L37" s="347">
        <f>INDEX('Incidence calcs'!AB:AB,MATCH($A37,'Incidence calcs'!$A:$A,0))</f>
        <v>5.871506666666666</v>
      </c>
      <c r="M37" s="347">
        <f>INDEX('Incidence calcs'!AC:AC,MATCH($A37,'Incidence calcs'!$A:$A,0))</f>
        <v>6.2532799999999993</v>
      </c>
      <c r="N37" s="347">
        <f>INDEX('Incidence calcs'!AD:AD,MATCH($A37,'Incidence calcs'!$A:$A,0))</f>
        <v>6.1348466666666663</v>
      </c>
      <c r="O37" s="347">
        <f>INDEX('Incidence calcs'!AE:AE,MATCH($A37,'Incidence calcs'!$A:$A,0))</f>
        <v>6.1348466666666663</v>
      </c>
      <c r="P37" s="347">
        <f>INDEX('Incidence calcs'!AF:AF,MATCH($A37,'Incidence calcs'!$A:$A,0))</f>
        <v>5.7293866666666657</v>
      </c>
      <c r="Q37" s="347">
        <f>INDEX('Incidence calcs'!AG:AG,MATCH($A37,'Incidence calcs'!$A:$A,0))</f>
        <v>5.7293866666666657</v>
      </c>
      <c r="R37" s="347">
        <f>INDEX('Incidence calcs'!AH:AH,MATCH($A37,'Incidence calcs'!$A:$A,0))</f>
        <v>7.6062066666666661</v>
      </c>
      <c r="S37" s="347">
        <f>INDEX('Incidence calcs'!AI:AI,MATCH($A37,'Incidence calcs'!$A:$A,0))</f>
        <v>7.6062066666666661</v>
      </c>
      <c r="T37" s="347">
        <f>INDEX('Incidence calcs'!AJ:AJ,MATCH($A37,'Incidence calcs'!$A:$A,0))</f>
        <v>5.0257533333333333</v>
      </c>
      <c r="U37" s="347">
        <f>INDEX('Incidence calcs'!AK:AK,MATCH($A37,'Incidence calcs'!$A:$A,0))</f>
        <v>5.0257533333333333</v>
      </c>
      <c r="V37" s="347">
        <f>INDEX('Incidence calcs'!AL:AL,MATCH($A37,'Incidence calcs'!$A:$A,0))</f>
        <v>5.0257533333333333</v>
      </c>
      <c r="W37" s="347">
        <f>INDEX('Incidence calcs'!AM:AM,MATCH($A37,'Incidence calcs'!$A:$A,0))</f>
        <v>5.0257533333333333</v>
      </c>
    </row>
    <row r="38" spans="1:23" x14ac:dyDescent="0.45">
      <c r="A38" t="s">
        <v>108</v>
      </c>
      <c r="B38" s="339">
        <f>INDEX('Incidence calcs'!$F:$F,MATCH($A38,'Incidence calcs'!$A:$A,0))</f>
        <v>2012</v>
      </c>
      <c r="C38" s="339" t="b">
        <v>1</v>
      </c>
      <c r="D38" s="347">
        <f>INDEX('Incidence calcs'!Q:Q,MATCH($A38,'Incidence calcs'!$A:$A,0))</f>
        <v>1.1000000000000001</v>
      </c>
      <c r="E38" s="347">
        <f>INDEX('Incidence calcs'!R:R,MATCH($A38,'Incidence calcs'!$A:$A,0))</f>
        <v>1.98</v>
      </c>
      <c r="F38" s="347">
        <f>INDEX('Incidence calcs'!S:S,MATCH($A38,'Incidence calcs'!$A:$A,0))</f>
        <v>2.68</v>
      </c>
      <c r="G38" s="347">
        <f>INDEX('Incidence calcs'!T:T,MATCH($A38,'Incidence calcs'!$A:$A,0))</f>
        <v>1.43</v>
      </c>
      <c r="H38" s="347">
        <f>INDEX('Incidence calcs'!X:X,MATCH($A38,'Incidence calcs'!$A:$A,0))</f>
        <v>1.3086719999999998</v>
      </c>
      <c r="I38" s="347">
        <f>INDEX('Incidence calcs'!Y:Y,MATCH($A38,'Incidence calcs'!$A:$A,0))</f>
        <v>1.2860159999999998</v>
      </c>
      <c r="J38" s="347">
        <f>INDEX('Incidence calcs'!Z:Z,MATCH($A38,'Incidence calcs'!$A:$A,0))</f>
        <v>0.91948799999999997</v>
      </c>
      <c r="K38" s="347">
        <f>INDEX('Incidence calcs'!AA:AA,MATCH($A38,'Incidence calcs'!$A:$A,0))</f>
        <v>0.91334399999999993</v>
      </c>
      <c r="L38" s="347">
        <f>INDEX('Incidence calcs'!AB:AB,MATCH($A38,'Incidence calcs'!$A:$A,0))</f>
        <v>0.80908799999999992</v>
      </c>
      <c r="M38" s="347">
        <f>INDEX('Incidence calcs'!AC:AC,MATCH($A38,'Incidence calcs'!$A:$A,0))</f>
        <v>0.86169599999999991</v>
      </c>
      <c r="N38" s="347">
        <f>INDEX('Incidence calcs'!AD:AD,MATCH($A38,'Incidence calcs'!$A:$A,0))</f>
        <v>0.84537600000000002</v>
      </c>
      <c r="O38" s="347">
        <f>INDEX('Incidence calcs'!AE:AE,MATCH($A38,'Incidence calcs'!$A:$A,0))</f>
        <v>0.84537600000000002</v>
      </c>
      <c r="P38" s="347">
        <f>INDEX('Incidence calcs'!AF:AF,MATCH($A38,'Incidence calcs'!$A:$A,0))</f>
        <v>0.78950399999999998</v>
      </c>
      <c r="Q38" s="347">
        <f>INDEX('Incidence calcs'!AG:AG,MATCH($A38,'Incidence calcs'!$A:$A,0))</f>
        <v>0.78950399999999998</v>
      </c>
      <c r="R38" s="347">
        <f>INDEX('Incidence calcs'!AH:AH,MATCH($A38,'Incidence calcs'!$A:$A,0))</f>
        <v>1.0481280000000002</v>
      </c>
      <c r="S38" s="347">
        <f>INDEX('Incidence calcs'!AI:AI,MATCH($A38,'Incidence calcs'!$A:$A,0))</f>
        <v>1.0481280000000002</v>
      </c>
      <c r="T38" s="347">
        <f>INDEX('Incidence calcs'!AJ:AJ,MATCH($A38,'Incidence calcs'!$A:$A,0))</f>
        <v>0.69254400000000005</v>
      </c>
      <c r="U38" s="347">
        <f>INDEX('Incidence calcs'!AK:AK,MATCH($A38,'Incidence calcs'!$A:$A,0))</f>
        <v>0.69254400000000005</v>
      </c>
      <c r="V38" s="347">
        <f>INDEX('Incidence calcs'!AL:AL,MATCH($A38,'Incidence calcs'!$A:$A,0))</f>
        <v>0.69254400000000005</v>
      </c>
      <c r="W38" s="347">
        <f>INDEX('Incidence calcs'!AM:AM,MATCH($A38,'Incidence calcs'!$A:$A,0))</f>
        <v>0.69254400000000005</v>
      </c>
    </row>
    <row r="39" spans="1:23" x14ac:dyDescent="0.45">
      <c r="A39" t="s">
        <v>155</v>
      </c>
      <c r="B39" s="339">
        <f>INDEX('Incidence calcs'!$F:$F,MATCH($A39,'Incidence calcs'!$A:$A,0))</f>
        <v>1994</v>
      </c>
      <c r="C39" s="339" t="b">
        <v>1</v>
      </c>
      <c r="D39" s="347">
        <f>INDEX('Incidence calcs'!Q:Q,MATCH($A39,'Incidence calcs'!$A:$A,0))</f>
        <v>2</v>
      </c>
      <c r="E39" s="347">
        <f>INDEX('Incidence calcs'!R:R,MATCH($A39,'Incidence calcs'!$A:$A,0))</f>
        <v>2</v>
      </c>
      <c r="F39" s="347">
        <f>INDEX('Incidence calcs'!S:S,MATCH($A39,'Incidence calcs'!$A:$A,0))</f>
        <v>2</v>
      </c>
      <c r="G39" s="347">
        <f>INDEX('Incidence calcs'!T:T,MATCH($A39,'Incidence calcs'!$A:$A,0))</f>
        <v>2.2333193913320586</v>
      </c>
      <c r="H39" s="347">
        <f>INDEX('Incidence calcs'!X:X,MATCH($A39,'Incidence calcs'!$A:$A,0))</f>
        <v>1.3632</v>
      </c>
      <c r="I39" s="347">
        <f>INDEX('Incidence calcs'!Y:Y,MATCH($A39,'Incidence calcs'!$A:$A,0))</f>
        <v>1.3395999999999999</v>
      </c>
      <c r="J39" s="347">
        <f>INDEX('Incidence calcs'!Z:Z,MATCH($A39,'Incidence calcs'!$A:$A,0))</f>
        <v>0.95779999999999998</v>
      </c>
      <c r="K39" s="347">
        <f>INDEX('Incidence calcs'!AA:AA,MATCH($A39,'Incidence calcs'!$A:$A,0))</f>
        <v>0.95140000000000002</v>
      </c>
      <c r="L39" s="347">
        <f>INDEX('Incidence calcs'!AB:AB,MATCH($A39,'Incidence calcs'!$A:$A,0))</f>
        <v>0.84279999999999999</v>
      </c>
      <c r="M39" s="347">
        <f>INDEX('Incidence calcs'!AC:AC,MATCH($A39,'Incidence calcs'!$A:$A,0))</f>
        <v>0.89759999999999995</v>
      </c>
      <c r="N39" s="347">
        <f>INDEX('Incidence calcs'!AD:AD,MATCH($A39,'Incidence calcs'!$A:$A,0))</f>
        <v>0.88060000000000005</v>
      </c>
      <c r="O39" s="347">
        <f>INDEX('Incidence calcs'!AE:AE,MATCH($A39,'Incidence calcs'!$A:$A,0))</f>
        <v>0.88060000000000005</v>
      </c>
      <c r="P39" s="347">
        <f>INDEX('Incidence calcs'!AF:AF,MATCH($A39,'Incidence calcs'!$A:$A,0))</f>
        <v>0.82240000000000002</v>
      </c>
      <c r="Q39" s="347">
        <f>INDEX('Incidence calcs'!AG:AG,MATCH($A39,'Incidence calcs'!$A:$A,0))</f>
        <v>0.82240000000000002</v>
      </c>
      <c r="R39" s="347">
        <f>INDEX('Incidence calcs'!AH:AH,MATCH($A39,'Incidence calcs'!$A:$A,0))</f>
        <v>1.0918000000000001</v>
      </c>
      <c r="S39" s="347">
        <f>INDEX('Incidence calcs'!AI:AI,MATCH($A39,'Incidence calcs'!$A:$A,0))</f>
        <v>1.0918000000000001</v>
      </c>
      <c r="T39" s="347">
        <f>INDEX('Incidence calcs'!AJ:AJ,MATCH($A39,'Incidence calcs'!$A:$A,0))</f>
        <v>0.72140000000000004</v>
      </c>
      <c r="U39" s="347">
        <f>INDEX('Incidence calcs'!AK:AK,MATCH($A39,'Incidence calcs'!$A:$A,0))</f>
        <v>0.72140000000000004</v>
      </c>
      <c r="V39" s="347">
        <f>INDEX('Incidence calcs'!AL:AL,MATCH($A39,'Incidence calcs'!$A:$A,0))</f>
        <v>0.72140000000000004</v>
      </c>
      <c r="W39" s="347">
        <f>INDEX('Incidence calcs'!AM:AM,MATCH($A39,'Incidence calcs'!$A:$A,0))</f>
        <v>0.72140000000000004</v>
      </c>
    </row>
    <row r="40" spans="1:23" x14ac:dyDescent="0.45">
      <c r="A40" t="s">
        <v>184</v>
      </c>
      <c r="B40" s="339">
        <f>INDEX('Incidence calcs'!$F:$F,MATCH($A40,'Incidence calcs'!$A:$A,0))</f>
        <v>1994</v>
      </c>
      <c r="C40" s="339" t="b">
        <v>1</v>
      </c>
      <c r="D40" s="347">
        <f>INDEX('Incidence calcs'!Q:Q,MATCH($A40,'Incidence calcs'!$A:$A,0))</f>
        <v>2</v>
      </c>
      <c r="E40" s="347">
        <f>INDEX('Incidence calcs'!R:R,MATCH($A40,'Incidence calcs'!$A:$A,0))</f>
        <v>2</v>
      </c>
      <c r="F40" s="347">
        <f>INDEX('Incidence calcs'!S:S,MATCH($A40,'Incidence calcs'!$A:$A,0))</f>
        <v>2</v>
      </c>
      <c r="G40" s="347">
        <f>INDEX('Incidence calcs'!T:T,MATCH($A40,'Incidence calcs'!$A:$A,0))</f>
        <v>2.2333193913320586</v>
      </c>
      <c r="H40" s="347">
        <f>INDEX('Incidence calcs'!X:X,MATCH($A40,'Incidence calcs'!$A:$A,0))</f>
        <v>1.3632</v>
      </c>
      <c r="I40" s="347">
        <f>INDEX('Incidence calcs'!Y:Y,MATCH($A40,'Incidence calcs'!$A:$A,0))</f>
        <v>1.3395999999999999</v>
      </c>
      <c r="J40" s="347">
        <f>INDEX('Incidence calcs'!Z:Z,MATCH($A40,'Incidence calcs'!$A:$A,0))</f>
        <v>0.95779999999999998</v>
      </c>
      <c r="K40" s="347">
        <f>INDEX('Incidence calcs'!AA:AA,MATCH($A40,'Incidence calcs'!$A:$A,0))</f>
        <v>0.95140000000000002</v>
      </c>
      <c r="L40" s="347">
        <f>INDEX('Incidence calcs'!AB:AB,MATCH($A40,'Incidence calcs'!$A:$A,0))</f>
        <v>0.84279999999999999</v>
      </c>
      <c r="M40" s="347">
        <f>INDEX('Incidence calcs'!AC:AC,MATCH($A40,'Incidence calcs'!$A:$A,0))</f>
        <v>0.89759999999999995</v>
      </c>
      <c r="N40" s="347">
        <f>INDEX('Incidence calcs'!AD:AD,MATCH($A40,'Incidence calcs'!$A:$A,0))</f>
        <v>0.88060000000000005</v>
      </c>
      <c r="O40" s="347">
        <f>INDEX('Incidence calcs'!AE:AE,MATCH($A40,'Incidence calcs'!$A:$A,0))</f>
        <v>0.88060000000000005</v>
      </c>
      <c r="P40" s="347">
        <f>INDEX('Incidence calcs'!AF:AF,MATCH($A40,'Incidence calcs'!$A:$A,0))</f>
        <v>0.82240000000000002</v>
      </c>
      <c r="Q40" s="347">
        <f>INDEX('Incidence calcs'!AG:AG,MATCH($A40,'Incidence calcs'!$A:$A,0))</f>
        <v>0.82240000000000002</v>
      </c>
      <c r="R40" s="347">
        <f>INDEX('Incidence calcs'!AH:AH,MATCH($A40,'Incidence calcs'!$A:$A,0))</f>
        <v>1.0918000000000001</v>
      </c>
      <c r="S40" s="347">
        <f>INDEX('Incidence calcs'!AI:AI,MATCH($A40,'Incidence calcs'!$A:$A,0))</f>
        <v>1.0918000000000001</v>
      </c>
      <c r="T40" s="347">
        <f>INDEX('Incidence calcs'!AJ:AJ,MATCH($A40,'Incidence calcs'!$A:$A,0))</f>
        <v>0.72140000000000004</v>
      </c>
      <c r="U40" s="347">
        <f>INDEX('Incidence calcs'!AK:AK,MATCH($A40,'Incidence calcs'!$A:$A,0))</f>
        <v>0.72140000000000004</v>
      </c>
      <c r="V40" s="347">
        <f>INDEX('Incidence calcs'!AL:AL,MATCH($A40,'Incidence calcs'!$A:$A,0))</f>
        <v>0.72140000000000004</v>
      </c>
      <c r="W40" s="347">
        <f>INDEX('Incidence calcs'!AM:AM,MATCH($A40,'Incidence calcs'!$A:$A,0))</f>
        <v>0.72140000000000004</v>
      </c>
    </row>
    <row r="41" spans="1:23" x14ac:dyDescent="0.45">
      <c r="A41" t="s">
        <v>250</v>
      </c>
      <c r="B41" s="339">
        <f>INDEX('Incidence calcs'!$F:$F,MATCH($A41,'Incidence calcs'!$A:$A,0))</f>
        <v>2010</v>
      </c>
      <c r="C41" s="339" t="b">
        <v>1</v>
      </c>
      <c r="D41" s="347">
        <f>INDEX('Incidence calcs'!Q:Q,MATCH($A41,'Incidence calcs'!$A:$A,0))</f>
        <v>6.4</v>
      </c>
      <c r="E41" s="347">
        <f>INDEX('Incidence calcs'!R:R,MATCH($A41,'Incidence calcs'!$A:$A,0))</f>
        <v>6.4</v>
      </c>
      <c r="F41" s="347">
        <f>INDEX('Incidence calcs'!S:S,MATCH($A41,'Incidence calcs'!$A:$A,0))</f>
        <v>6.4</v>
      </c>
      <c r="G41" s="347">
        <f>INDEX('Incidence calcs'!T:T,MATCH($A41,'Incidence calcs'!$A:$A,0))</f>
        <v>7.1466220522625878</v>
      </c>
      <c r="H41" s="347">
        <f>INDEX('Incidence calcs'!X:X,MATCH($A41,'Incidence calcs'!$A:$A,0))</f>
        <v>4.3622400000000008</v>
      </c>
      <c r="I41" s="347">
        <f>INDEX('Incidence calcs'!Y:Y,MATCH($A41,'Incidence calcs'!$A:$A,0))</f>
        <v>4.2867200000000008</v>
      </c>
      <c r="J41" s="347">
        <f>INDEX('Incidence calcs'!Z:Z,MATCH($A41,'Incidence calcs'!$A:$A,0))</f>
        <v>3.0649600000000006</v>
      </c>
      <c r="K41" s="347">
        <f>INDEX('Incidence calcs'!AA:AA,MATCH($A41,'Incidence calcs'!$A:$A,0))</f>
        <v>3.0444800000000005</v>
      </c>
      <c r="L41" s="347">
        <f>INDEX('Incidence calcs'!AB:AB,MATCH($A41,'Incidence calcs'!$A:$A,0))</f>
        <v>2.6969600000000007</v>
      </c>
      <c r="M41" s="347">
        <f>INDEX('Incidence calcs'!AC:AC,MATCH($A41,'Incidence calcs'!$A:$A,0))</f>
        <v>2.8723200000000002</v>
      </c>
      <c r="N41" s="347">
        <f>INDEX('Incidence calcs'!AD:AD,MATCH($A41,'Incidence calcs'!$A:$A,0))</f>
        <v>2.8179200000000009</v>
      </c>
      <c r="O41" s="347">
        <f>INDEX('Incidence calcs'!AE:AE,MATCH($A41,'Incidence calcs'!$A:$A,0))</f>
        <v>2.8179200000000009</v>
      </c>
      <c r="P41" s="347">
        <f>INDEX('Incidence calcs'!AF:AF,MATCH($A41,'Incidence calcs'!$A:$A,0))</f>
        <v>2.6316800000000007</v>
      </c>
      <c r="Q41" s="347">
        <f>INDEX('Incidence calcs'!AG:AG,MATCH($A41,'Incidence calcs'!$A:$A,0))</f>
        <v>2.6316800000000007</v>
      </c>
      <c r="R41" s="347">
        <f>INDEX('Incidence calcs'!AH:AH,MATCH($A41,'Incidence calcs'!$A:$A,0))</f>
        <v>3.4937600000000009</v>
      </c>
      <c r="S41" s="347">
        <f>INDEX('Incidence calcs'!AI:AI,MATCH($A41,'Incidence calcs'!$A:$A,0))</f>
        <v>3.4937600000000009</v>
      </c>
      <c r="T41" s="347">
        <f>INDEX('Incidence calcs'!AJ:AJ,MATCH($A41,'Incidence calcs'!$A:$A,0))</f>
        <v>2.3084800000000008</v>
      </c>
      <c r="U41" s="347">
        <f>INDEX('Incidence calcs'!AK:AK,MATCH($A41,'Incidence calcs'!$A:$A,0))</f>
        <v>2.3084800000000008</v>
      </c>
      <c r="V41" s="347">
        <f>INDEX('Incidence calcs'!AL:AL,MATCH($A41,'Incidence calcs'!$A:$A,0))</f>
        <v>2.3084800000000008</v>
      </c>
      <c r="W41" s="347">
        <f>INDEX('Incidence calcs'!AM:AM,MATCH($A41,'Incidence calcs'!$A:$A,0))</f>
        <v>2.3084800000000008</v>
      </c>
    </row>
    <row r="42" spans="1:23" x14ac:dyDescent="0.45">
      <c r="A42" t="s">
        <v>109</v>
      </c>
      <c r="B42" s="339">
        <f>INDEX('Incidence calcs'!$F:$F,MATCH($A42,'Incidence calcs'!$A:$A,0))</f>
        <v>1995</v>
      </c>
      <c r="C42" s="339" t="b">
        <v>1</v>
      </c>
      <c r="D42" s="347">
        <f>INDEX('Incidence calcs'!Q:Q,MATCH($A42,'Incidence calcs'!$A:$A,0))</f>
        <v>0.9</v>
      </c>
      <c r="E42" s="347">
        <f>INDEX('Incidence calcs'!R:R,MATCH($A42,'Incidence calcs'!$A:$A,0))</f>
        <v>1.4</v>
      </c>
      <c r="F42" s="347">
        <f>INDEX('Incidence calcs'!S:S,MATCH($A42,'Incidence calcs'!$A:$A,0))</f>
        <v>1.6</v>
      </c>
      <c r="G42" s="347">
        <f>INDEX('Incidence calcs'!T:T,MATCH($A42,'Incidence calcs'!$A:$A,0))</f>
        <v>0.88076555023923464</v>
      </c>
      <c r="H42" s="347">
        <f>INDEX('Incidence calcs'!X:X,MATCH($A42,'Incidence calcs'!$A:$A,0))</f>
        <v>0.88607999999999998</v>
      </c>
      <c r="I42" s="347">
        <f>INDEX('Incidence calcs'!Y:Y,MATCH($A42,'Incidence calcs'!$A:$A,0))</f>
        <v>0.87073999999999996</v>
      </c>
      <c r="J42" s="347">
        <f>INDEX('Incidence calcs'!Z:Z,MATCH($A42,'Incidence calcs'!$A:$A,0))</f>
        <v>0.62256999999999996</v>
      </c>
      <c r="K42" s="347">
        <f>INDEX('Incidence calcs'!AA:AA,MATCH($A42,'Incidence calcs'!$A:$A,0))</f>
        <v>0.61841000000000002</v>
      </c>
      <c r="L42" s="347">
        <f>INDEX('Incidence calcs'!AB:AB,MATCH($A42,'Incidence calcs'!$A:$A,0))</f>
        <v>0.54781999999999997</v>
      </c>
      <c r="M42" s="347">
        <f>INDEX('Incidence calcs'!AC:AC,MATCH($A42,'Incidence calcs'!$A:$A,0))</f>
        <v>0.58343999999999996</v>
      </c>
      <c r="N42" s="347">
        <f>INDEX('Incidence calcs'!AD:AD,MATCH($A42,'Incidence calcs'!$A:$A,0))</f>
        <v>0.57239000000000007</v>
      </c>
      <c r="O42" s="347">
        <f>INDEX('Incidence calcs'!AE:AE,MATCH($A42,'Incidence calcs'!$A:$A,0))</f>
        <v>0.57239000000000007</v>
      </c>
      <c r="P42" s="347">
        <f>INDEX('Incidence calcs'!AF:AF,MATCH($A42,'Incidence calcs'!$A:$A,0))</f>
        <v>0.53456000000000004</v>
      </c>
      <c r="Q42" s="347">
        <f>INDEX('Incidence calcs'!AG:AG,MATCH($A42,'Incidence calcs'!$A:$A,0))</f>
        <v>0.53456000000000004</v>
      </c>
      <c r="R42" s="347">
        <f>INDEX('Incidence calcs'!AH:AH,MATCH($A42,'Incidence calcs'!$A:$A,0))</f>
        <v>0.70967000000000013</v>
      </c>
      <c r="S42" s="347">
        <f>INDEX('Incidence calcs'!AI:AI,MATCH($A42,'Incidence calcs'!$A:$A,0))</f>
        <v>0.70967000000000013</v>
      </c>
      <c r="T42" s="347">
        <f>INDEX('Incidence calcs'!AJ:AJ,MATCH($A42,'Incidence calcs'!$A:$A,0))</f>
        <v>0.46891000000000005</v>
      </c>
      <c r="U42" s="347">
        <f>INDEX('Incidence calcs'!AK:AK,MATCH($A42,'Incidence calcs'!$A:$A,0))</f>
        <v>0.46891000000000005</v>
      </c>
      <c r="V42" s="347">
        <f>INDEX('Incidence calcs'!AL:AL,MATCH($A42,'Incidence calcs'!$A:$A,0))</f>
        <v>0.46891000000000005</v>
      </c>
      <c r="W42" s="347">
        <f>INDEX('Incidence calcs'!AM:AM,MATCH($A42,'Incidence calcs'!$A:$A,0))</f>
        <v>0.46891000000000005</v>
      </c>
    </row>
    <row r="43" spans="1:23" x14ac:dyDescent="0.45">
      <c r="A43" t="s">
        <v>110</v>
      </c>
      <c r="B43" s="339">
        <f>INDEX('Incidence calcs'!$F:$F,MATCH($A43,'Incidence calcs'!$A:$A,0))</f>
        <v>1992</v>
      </c>
      <c r="C43" s="339" t="b">
        <v>1</v>
      </c>
      <c r="D43" s="347">
        <f>INDEX('Incidence calcs'!Q:Q,MATCH($A43,'Incidence calcs'!$A:$A,0))</f>
        <v>0.8</v>
      </c>
      <c r="E43" s="347">
        <f>INDEX('Incidence calcs'!R:R,MATCH($A43,'Incidence calcs'!$A:$A,0))</f>
        <v>0.85000000000000009</v>
      </c>
      <c r="F43" s="347">
        <f>INDEX('Incidence calcs'!S:S,MATCH($A43,'Incidence calcs'!$A:$A,0))</f>
        <v>2.35</v>
      </c>
      <c r="G43" s="347">
        <f>INDEX('Incidence calcs'!T:T,MATCH($A43,'Incidence calcs'!$A:$A,0))</f>
        <v>1.6613450659962288</v>
      </c>
      <c r="H43" s="347">
        <f>INDEX('Incidence calcs'!X:X,MATCH($A43,'Incidence calcs'!$A:$A,0))</f>
        <v>1.0152207039597738</v>
      </c>
      <c r="I43" s="347">
        <f>INDEX('Incidence calcs'!Y:Y,MATCH($A43,'Incidence calcs'!$A:$A,0))</f>
        <v>0.9972459333752357</v>
      </c>
      <c r="J43" s="347">
        <f>INDEX('Incidence calcs'!Z:Z,MATCH($A43,'Incidence calcs'!$A:$A,0))</f>
        <v>0.72224609679446883</v>
      </c>
      <c r="K43" s="347">
        <f>INDEX('Incidence calcs'!AA:AA,MATCH($A43,'Incidence calcs'!$A:$A,0))</f>
        <v>0.70724353236957882</v>
      </c>
      <c r="L43" s="347">
        <f>INDEX('Incidence calcs'!AB:AB,MATCH($A43,'Incidence calcs'!$A:$A,0))</f>
        <v>0.66464191074795731</v>
      </c>
      <c r="M43" s="347">
        <f>INDEX('Incidence calcs'!AC:AC,MATCH($A43,'Incidence calcs'!$A:$A,0))</f>
        <v>0.58764761785040853</v>
      </c>
      <c r="N43" s="347">
        <f>INDEX('Incidence calcs'!AD:AD,MATCH($A43,'Incidence calcs'!$A:$A,0))</f>
        <v>0.63194764299182904</v>
      </c>
      <c r="O43" s="347">
        <f>INDEX('Incidence calcs'!AE:AE,MATCH($A43,'Incidence calcs'!$A:$A,0))</f>
        <v>0.63194764299182904</v>
      </c>
      <c r="P43" s="347">
        <f>INDEX('Incidence calcs'!AF:AF,MATCH($A43,'Incidence calcs'!$A:$A,0))</f>
        <v>0.51022872407291009</v>
      </c>
      <c r="Q43" s="347">
        <f>INDEX('Incidence calcs'!AG:AG,MATCH($A43,'Incidence calcs'!$A:$A,0))</f>
        <v>0.51022872407291009</v>
      </c>
      <c r="R43" s="347">
        <f>INDEX('Incidence calcs'!AH:AH,MATCH($A43,'Incidence calcs'!$A:$A,0))</f>
        <v>0.76201704588309238</v>
      </c>
      <c r="S43" s="347">
        <f>INDEX('Incidence calcs'!AI:AI,MATCH($A43,'Incidence calcs'!$A:$A,0))</f>
        <v>0.76201704588309238</v>
      </c>
      <c r="T43" s="347">
        <f>INDEX('Incidence calcs'!AJ:AJ,MATCH($A43,'Incidence calcs'!$A:$A,0))</f>
        <v>0.59656423632935263</v>
      </c>
      <c r="U43" s="347">
        <f>INDEX('Incidence calcs'!AK:AK,MATCH($A43,'Incidence calcs'!$A:$A,0))</f>
        <v>0.59656423632935263</v>
      </c>
      <c r="V43" s="347">
        <f>INDEX('Incidence calcs'!AL:AL,MATCH($A43,'Incidence calcs'!$A:$A,0))</f>
        <v>0.59656423632935263</v>
      </c>
      <c r="W43" s="347">
        <f>INDEX('Incidence calcs'!AM:AM,MATCH($A43,'Incidence calcs'!$A:$A,0))</f>
        <v>0.59656423632935263</v>
      </c>
    </row>
    <row r="44" spans="1:23" x14ac:dyDescent="0.45">
      <c r="A44" t="s">
        <v>112</v>
      </c>
      <c r="B44" s="339">
        <f>INDEX('Incidence calcs'!$F:$F,MATCH($A44,'Incidence calcs'!$A:$A,0))</f>
        <v>1995</v>
      </c>
      <c r="C44" s="339" t="b">
        <v>1</v>
      </c>
      <c r="D44" s="347">
        <f>INDEX('Incidence calcs'!Q:Q,MATCH($A44,'Incidence calcs'!$A:$A,0))</f>
        <v>0.9</v>
      </c>
      <c r="E44" s="347">
        <f>INDEX('Incidence calcs'!R:R,MATCH($A44,'Incidence calcs'!$A:$A,0))</f>
        <v>1.4</v>
      </c>
      <c r="F44" s="347">
        <f>INDEX('Incidence calcs'!S:S,MATCH($A44,'Incidence calcs'!$A:$A,0))</f>
        <v>1.6</v>
      </c>
      <c r="G44" s="347">
        <f>INDEX('Incidence calcs'!T:T,MATCH($A44,'Incidence calcs'!$A:$A,0))</f>
        <v>0.88076555023923464</v>
      </c>
      <c r="H44" s="347">
        <f>INDEX('Incidence calcs'!X:X,MATCH($A44,'Incidence calcs'!$A:$A,0))</f>
        <v>0.88607999999999998</v>
      </c>
      <c r="I44" s="347">
        <f>INDEX('Incidence calcs'!Y:Y,MATCH($A44,'Incidence calcs'!$A:$A,0))</f>
        <v>0.87073999999999996</v>
      </c>
      <c r="J44" s="347">
        <f>INDEX('Incidence calcs'!Z:Z,MATCH($A44,'Incidence calcs'!$A:$A,0))</f>
        <v>0.62256999999999996</v>
      </c>
      <c r="K44" s="347">
        <f>INDEX('Incidence calcs'!AA:AA,MATCH($A44,'Incidence calcs'!$A:$A,0))</f>
        <v>0.61841000000000002</v>
      </c>
      <c r="L44" s="347">
        <f>INDEX('Incidence calcs'!AB:AB,MATCH($A44,'Incidence calcs'!$A:$A,0))</f>
        <v>0.54781999999999997</v>
      </c>
      <c r="M44" s="347">
        <f>INDEX('Incidence calcs'!AC:AC,MATCH($A44,'Incidence calcs'!$A:$A,0))</f>
        <v>0.58343999999999996</v>
      </c>
      <c r="N44" s="347">
        <f>INDEX('Incidence calcs'!AD:AD,MATCH($A44,'Incidence calcs'!$A:$A,0))</f>
        <v>0.57239000000000007</v>
      </c>
      <c r="O44" s="347">
        <f>INDEX('Incidence calcs'!AE:AE,MATCH($A44,'Incidence calcs'!$A:$A,0))</f>
        <v>0.57239000000000007</v>
      </c>
      <c r="P44" s="347">
        <f>INDEX('Incidence calcs'!AF:AF,MATCH($A44,'Incidence calcs'!$A:$A,0))</f>
        <v>0.53456000000000004</v>
      </c>
      <c r="Q44" s="347">
        <f>INDEX('Incidence calcs'!AG:AG,MATCH($A44,'Incidence calcs'!$A:$A,0))</f>
        <v>0.53456000000000004</v>
      </c>
      <c r="R44" s="347">
        <f>INDEX('Incidence calcs'!AH:AH,MATCH($A44,'Incidence calcs'!$A:$A,0))</f>
        <v>0.70967000000000013</v>
      </c>
      <c r="S44" s="347">
        <f>INDEX('Incidence calcs'!AI:AI,MATCH($A44,'Incidence calcs'!$A:$A,0))</f>
        <v>0.70967000000000013</v>
      </c>
      <c r="T44" s="347">
        <f>INDEX('Incidence calcs'!AJ:AJ,MATCH($A44,'Incidence calcs'!$A:$A,0))</f>
        <v>0.46891000000000005</v>
      </c>
      <c r="U44" s="347">
        <f>INDEX('Incidence calcs'!AK:AK,MATCH($A44,'Incidence calcs'!$A:$A,0))</f>
        <v>0.46891000000000005</v>
      </c>
      <c r="V44" s="347">
        <f>INDEX('Incidence calcs'!AL:AL,MATCH($A44,'Incidence calcs'!$A:$A,0))</f>
        <v>0.46891000000000005</v>
      </c>
      <c r="W44" s="347">
        <f>INDEX('Incidence calcs'!AM:AM,MATCH($A44,'Incidence calcs'!$A:$A,0))</f>
        <v>0.46891000000000005</v>
      </c>
    </row>
    <row r="45" spans="1:23" x14ac:dyDescent="0.45">
      <c r="A45" t="s">
        <v>113</v>
      </c>
      <c r="B45" s="339">
        <f>INDEX('Incidence calcs'!$F:$F,MATCH($A45,'Incidence calcs'!$A:$A,0))</f>
        <v>2009</v>
      </c>
      <c r="C45" s="339" t="b">
        <v>1</v>
      </c>
      <c r="D45" s="347">
        <f>INDEX('Incidence calcs'!Q:Q,MATCH($A45,'Incidence calcs'!$A:$A,0))</f>
        <v>0.19</v>
      </c>
      <c r="E45" s="347">
        <f>INDEX('Incidence calcs'!R:R,MATCH($A45,'Incidence calcs'!$A:$A,0))</f>
        <v>0.84</v>
      </c>
      <c r="F45" s="347">
        <f>INDEX('Incidence calcs'!S:S,MATCH($A45,'Incidence calcs'!$A:$A,0))</f>
        <v>2.6</v>
      </c>
      <c r="G45" s="347">
        <f>INDEX('Incidence calcs'!T:T,MATCH($A45,'Incidence calcs'!$A:$A,0))</f>
        <v>6.2</v>
      </c>
      <c r="H45" s="347">
        <f>INDEX('Incidence calcs'!X:X,MATCH($A45,'Incidence calcs'!$A:$A,0))</f>
        <v>1.7627647500000001</v>
      </c>
      <c r="I45" s="347">
        <f>INDEX('Incidence calcs'!Y:Y,MATCH($A45,'Incidence calcs'!$A:$A,0))</f>
        <v>1.7315545000000001</v>
      </c>
      <c r="J45" s="347">
        <f>INDEX('Incidence calcs'!Z:Z,MATCH($A45,'Incidence calcs'!$A:$A,0))</f>
        <v>1.25406225</v>
      </c>
      <c r="K45" s="347">
        <f>INDEX('Incidence calcs'!AA:AA,MATCH($A45,'Incidence calcs'!$A:$A,0))</f>
        <v>1.22801275</v>
      </c>
      <c r="L45" s="347">
        <f>INDEX('Incidence calcs'!AB:AB,MATCH($A45,'Incidence calcs'!$A:$A,0))</f>
        <v>1.154042</v>
      </c>
      <c r="M45" s="347">
        <f>INDEX('Incidence calcs'!AC:AC,MATCH($A45,'Incidence calcs'!$A:$A,0))</f>
        <v>1.020354</v>
      </c>
      <c r="N45" s="347">
        <f>INDEX('Incidence calcs'!AD:AD,MATCH($A45,'Incidence calcs'!$A:$A,0))</f>
        <v>1.09727375</v>
      </c>
      <c r="O45" s="347">
        <f>INDEX('Incidence calcs'!AE:AE,MATCH($A45,'Incidence calcs'!$A:$A,0))</f>
        <v>1.09727375</v>
      </c>
      <c r="P45" s="347">
        <f>INDEX('Incidence calcs'!AF:AF,MATCH($A45,'Incidence calcs'!$A:$A,0))</f>
        <v>0.88592874999999993</v>
      </c>
      <c r="Q45" s="347">
        <f>INDEX('Incidence calcs'!AG:AG,MATCH($A45,'Incidence calcs'!$A:$A,0))</f>
        <v>0.88592874999999993</v>
      </c>
      <c r="R45" s="347">
        <f>INDEX('Incidence calcs'!AH:AH,MATCH($A45,'Incidence calcs'!$A:$A,0))</f>
        <v>1.323118</v>
      </c>
      <c r="S45" s="347">
        <f>INDEX('Incidence calcs'!AI:AI,MATCH($A45,'Incidence calcs'!$A:$A,0))</f>
        <v>1.323118</v>
      </c>
      <c r="T45" s="347">
        <f>INDEX('Incidence calcs'!AJ:AJ,MATCH($A45,'Incidence calcs'!$A:$A,0))</f>
        <v>1.03583625</v>
      </c>
      <c r="U45" s="347">
        <f>INDEX('Incidence calcs'!AK:AK,MATCH($A45,'Incidence calcs'!$A:$A,0))</f>
        <v>1.03583625</v>
      </c>
      <c r="V45" s="347">
        <f>INDEX('Incidence calcs'!AL:AL,MATCH($A45,'Incidence calcs'!$A:$A,0))</f>
        <v>1.03583625</v>
      </c>
      <c r="W45" s="347">
        <f>INDEX('Incidence calcs'!AM:AM,MATCH($A45,'Incidence calcs'!$A:$A,0))</f>
        <v>1.03583625</v>
      </c>
    </row>
    <row r="46" spans="1:23" x14ac:dyDescent="0.45">
      <c r="A46" t="s">
        <v>115</v>
      </c>
      <c r="B46" s="339">
        <f>INDEX('Incidence calcs'!$F:$F,MATCH($A46,'Incidence calcs'!$A:$A,0))</f>
        <v>2008</v>
      </c>
      <c r="C46" s="339" t="b">
        <v>1</v>
      </c>
      <c r="D46" s="347">
        <f>INDEX('Incidence calcs'!Q:Q,MATCH($A46,'Incidence calcs'!$A:$A,0))</f>
        <v>13.100000000000001</v>
      </c>
      <c r="E46" s="347">
        <f>INDEX('Incidence calcs'!R:R,MATCH($A46,'Incidence calcs'!$A:$A,0))</f>
        <v>18.700000000000003</v>
      </c>
      <c r="F46" s="347">
        <f>INDEX('Incidence calcs'!S:S,MATCH($A46,'Incidence calcs'!$A:$A,0))</f>
        <v>20</v>
      </c>
      <c r="G46" s="347">
        <f>INDEX('Incidence calcs'!T:T,MATCH($A46,'Incidence calcs'!$A:$A,0))</f>
        <v>12.844995146011877</v>
      </c>
      <c r="H46" s="347">
        <f>INDEX('Incidence calcs'!X:X,MATCH($A46,'Incidence calcs'!$A:$A,0))</f>
        <v>11.768960000000002</v>
      </c>
      <c r="I46" s="347">
        <f>INDEX('Incidence calcs'!Y:Y,MATCH($A46,'Incidence calcs'!$A:$A,0))</f>
        <v>11.565213333333334</v>
      </c>
      <c r="J46" s="347">
        <f>INDEX('Incidence calcs'!Z:Z,MATCH($A46,'Incidence calcs'!$A:$A,0))</f>
        <v>8.2690066666666677</v>
      </c>
      <c r="K46" s="347">
        <f>INDEX('Incidence calcs'!AA:AA,MATCH($A46,'Incidence calcs'!$A:$A,0))</f>
        <v>8.2137533333333348</v>
      </c>
      <c r="L46" s="347">
        <f>INDEX('Incidence calcs'!AB:AB,MATCH($A46,'Incidence calcs'!$A:$A,0))</f>
        <v>7.2761733333333343</v>
      </c>
      <c r="M46" s="347">
        <f>INDEX('Incidence calcs'!AC:AC,MATCH($A46,'Incidence calcs'!$A:$A,0))</f>
        <v>7.7492800000000006</v>
      </c>
      <c r="N46" s="347">
        <f>INDEX('Incidence calcs'!AD:AD,MATCH($A46,'Incidence calcs'!$A:$A,0))</f>
        <v>7.6025133333333352</v>
      </c>
      <c r="O46" s="347">
        <f>INDEX('Incidence calcs'!AE:AE,MATCH($A46,'Incidence calcs'!$A:$A,0))</f>
        <v>7.6025133333333352</v>
      </c>
      <c r="P46" s="347">
        <f>INDEX('Incidence calcs'!AF:AF,MATCH($A46,'Incidence calcs'!$A:$A,0))</f>
        <v>7.1000533333333342</v>
      </c>
      <c r="Q46" s="347">
        <f>INDEX('Incidence calcs'!AG:AG,MATCH($A46,'Incidence calcs'!$A:$A,0))</f>
        <v>7.1000533333333342</v>
      </c>
      <c r="R46" s="347">
        <f>INDEX('Incidence calcs'!AH:AH,MATCH($A46,'Incidence calcs'!$A:$A,0))</f>
        <v>9.4258733333333353</v>
      </c>
      <c r="S46" s="347">
        <f>INDEX('Incidence calcs'!AI:AI,MATCH($A46,'Incidence calcs'!$A:$A,0))</f>
        <v>9.4258733333333353</v>
      </c>
      <c r="T46" s="347">
        <f>INDEX('Incidence calcs'!AJ:AJ,MATCH($A46,'Incidence calcs'!$A:$A,0))</f>
        <v>6.2280866666666679</v>
      </c>
      <c r="U46" s="347">
        <f>INDEX('Incidence calcs'!AK:AK,MATCH($A46,'Incidence calcs'!$A:$A,0))</f>
        <v>6.2280866666666679</v>
      </c>
      <c r="V46" s="347">
        <f>INDEX('Incidence calcs'!AL:AL,MATCH($A46,'Incidence calcs'!$A:$A,0))</f>
        <v>6.2280866666666679</v>
      </c>
      <c r="W46" s="347">
        <f>INDEX('Incidence calcs'!AM:AM,MATCH($A46,'Incidence calcs'!$A:$A,0))</f>
        <v>6.2280866666666679</v>
      </c>
    </row>
    <row r="47" spans="1:23" x14ac:dyDescent="0.45">
      <c r="A47" t="s">
        <v>84</v>
      </c>
      <c r="B47" s="339">
        <f>INDEX('Incidence calcs'!$F:$F,MATCH($A47,'Incidence calcs'!$A:$A,0))</f>
        <v>1995</v>
      </c>
      <c r="C47" s="339" t="b">
        <v>1</v>
      </c>
      <c r="D47" s="347">
        <f>INDEX('Incidence calcs'!Q:Q,MATCH($A47,'Incidence calcs'!$A:$A,0))</f>
        <v>1.1000000000000001</v>
      </c>
      <c r="E47" s="347">
        <f>INDEX('Incidence calcs'!R:R,MATCH($A47,'Incidence calcs'!$A:$A,0))</f>
        <v>2.7</v>
      </c>
      <c r="F47" s="347">
        <f>INDEX('Incidence calcs'!S:S,MATCH($A47,'Incidence calcs'!$A:$A,0))</f>
        <v>3.1500000000000004</v>
      </c>
      <c r="G47" s="347">
        <f>INDEX('Incidence calcs'!T:T,MATCH($A47,'Incidence calcs'!$A:$A,0))</f>
        <v>1.5582775119617227</v>
      </c>
      <c r="H47" s="347">
        <f>INDEX('Incidence calcs'!X:X,MATCH($A47,'Incidence calcs'!$A:$A,0))</f>
        <v>1.57904</v>
      </c>
      <c r="I47" s="347">
        <f>INDEX('Incidence calcs'!Y:Y,MATCH($A47,'Incidence calcs'!$A:$A,0))</f>
        <v>1.5517033333333334</v>
      </c>
      <c r="J47" s="347">
        <f>INDEX('Incidence calcs'!Z:Z,MATCH($A47,'Incidence calcs'!$A:$A,0))</f>
        <v>1.1094516666666667</v>
      </c>
      <c r="K47" s="347">
        <f>INDEX('Incidence calcs'!AA:AA,MATCH($A47,'Incidence calcs'!$A:$A,0))</f>
        <v>1.1020383333333335</v>
      </c>
      <c r="L47" s="347">
        <f>INDEX('Incidence calcs'!AB:AB,MATCH($A47,'Incidence calcs'!$A:$A,0))</f>
        <v>0.97624333333333346</v>
      </c>
      <c r="M47" s="347">
        <f>INDEX('Incidence calcs'!AC:AC,MATCH($A47,'Incidence calcs'!$A:$A,0))</f>
        <v>1.03972</v>
      </c>
      <c r="N47" s="347">
        <f>INDEX('Incidence calcs'!AD:AD,MATCH($A47,'Incidence calcs'!$A:$A,0))</f>
        <v>1.0200283333333335</v>
      </c>
      <c r="O47" s="347">
        <f>INDEX('Incidence calcs'!AE:AE,MATCH($A47,'Incidence calcs'!$A:$A,0))</f>
        <v>1.0200283333333335</v>
      </c>
      <c r="P47" s="347">
        <f>INDEX('Incidence calcs'!AF:AF,MATCH($A47,'Incidence calcs'!$A:$A,0))</f>
        <v>0.95261333333333342</v>
      </c>
      <c r="Q47" s="347">
        <f>INDEX('Incidence calcs'!AG:AG,MATCH($A47,'Incidence calcs'!$A:$A,0))</f>
        <v>0.95261333333333342</v>
      </c>
      <c r="R47" s="347">
        <f>INDEX('Incidence calcs'!AH:AH,MATCH($A47,'Incidence calcs'!$A:$A,0))</f>
        <v>1.2646683333333335</v>
      </c>
      <c r="S47" s="347">
        <f>INDEX('Incidence calcs'!AI:AI,MATCH($A47,'Incidence calcs'!$A:$A,0))</f>
        <v>1.2646683333333335</v>
      </c>
      <c r="T47" s="347">
        <f>INDEX('Incidence calcs'!AJ:AJ,MATCH($A47,'Incidence calcs'!$A:$A,0))</f>
        <v>0.83562166666666682</v>
      </c>
      <c r="U47" s="347">
        <f>INDEX('Incidence calcs'!AK:AK,MATCH($A47,'Incidence calcs'!$A:$A,0))</f>
        <v>0.83562166666666682</v>
      </c>
      <c r="V47" s="347">
        <f>INDEX('Incidence calcs'!AL:AL,MATCH($A47,'Incidence calcs'!$A:$A,0))</f>
        <v>0.83562166666666682</v>
      </c>
      <c r="W47" s="347">
        <f>INDEX('Incidence calcs'!AM:AM,MATCH($A47,'Incidence calcs'!$A:$A,0))</f>
        <v>0.83562166666666682</v>
      </c>
    </row>
    <row r="48" spans="1:23" x14ac:dyDescent="0.45">
      <c r="A48" t="s">
        <v>116</v>
      </c>
      <c r="B48" s="339">
        <f>INDEX('Incidence calcs'!$F:$F,MATCH($A48,'Incidence calcs'!$A:$A,0))</f>
        <v>1992</v>
      </c>
      <c r="C48" s="339" t="b">
        <v>1</v>
      </c>
      <c r="D48" s="347">
        <f>INDEX('Incidence calcs'!Q:Q,MATCH($A48,'Incidence calcs'!$A:$A,0))</f>
        <v>0.1</v>
      </c>
      <c r="E48" s="347">
        <f>INDEX('Incidence calcs'!R:R,MATCH($A48,'Incidence calcs'!$A:$A,0))</f>
        <v>0.2</v>
      </c>
      <c r="F48" s="347">
        <f>INDEX('Incidence calcs'!S:S,MATCH($A48,'Incidence calcs'!$A:$A,0))</f>
        <v>0.1</v>
      </c>
      <c r="G48" s="347">
        <f>INDEX('Incidence calcs'!T:T,MATCH($A48,'Incidence calcs'!$A:$A,0))</f>
        <v>0.10162679425837323</v>
      </c>
      <c r="H48" s="347">
        <f>INDEX('Incidence calcs'!X:X,MATCH($A48,'Incidence calcs'!$A:$A,0))</f>
        <v>9.0880000000000002E-2</v>
      </c>
      <c r="I48" s="347">
        <f>INDEX('Incidence calcs'!Y:Y,MATCH($A48,'Incidence calcs'!$A:$A,0))</f>
        <v>8.9306666666666659E-2</v>
      </c>
      <c r="J48" s="347">
        <f>INDEX('Incidence calcs'!Z:Z,MATCH($A48,'Incidence calcs'!$A:$A,0))</f>
        <v>6.3853333333333331E-2</v>
      </c>
      <c r="K48" s="347">
        <f>INDEX('Incidence calcs'!AA:AA,MATCH($A48,'Incidence calcs'!$A:$A,0))</f>
        <v>6.3426666666666673E-2</v>
      </c>
      <c r="L48" s="347">
        <f>INDEX('Incidence calcs'!AB:AB,MATCH($A48,'Incidence calcs'!$A:$A,0))</f>
        <v>5.6186666666666663E-2</v>
      </c>
      <c r="M48" s="347">
        <f>INDEX('Incidence calcs'!AC:AC,MATCH($A48,'Incidence calcs'!$A:$A,0))</f>
        <v>5.9839999999999997E-2</v>
      </c>
      <c r="N48" s="347">
        <f>INDEX('Incidence calcs'!AD:AD,MATCH($A48,'Incidence calcs'!$A:$A,0))</f>
        <v>5.8706666666666671E-2</v>
      </c>
      <c r="O48" s="347">
        <f>INDEX('Incidence calcs'!AE:AE,MATCH($A48,'Incidence calcs'!$A:$A,0))</f>
        <v>5.8706666666666671E-2</v>
      </c>
      <c r="P48" s="347">
        <f>INDEX('Incidence calcs'!AF:AF,MATCH($A48,'Incidence calcs'!$A:$A,0))</f>
        <v>5.4826666666666669E-2</v>
      </c>
      <c r="Q48" s="347">
        <f>INDEX('Incidence calcs'!AG:AG,MATCH($A48,'Incidence calcs'!$A:$A,0))</f>
        <v>5.4826666666666669E-2</v>
      </c>
      <c r="R48" s="347">
        <f>INDEX('Incidence calcs'!AH:AH,MATCH($A48,'Incidence calcs'!$A:$A,0))</f>
        <v>7.2786666666666666E-2</v>
      </c>
      <c r="S48" s="347">
        <f>INDEX('Incidence calcs'!AI:AI,MATCH($A48,'Incidence calcs'!$A:$A,0))</f>
        <v>7.2786666666666666E-2</v>
      </c>
      <c r="T48" s="347">
        <f>INDEX('Incidence calcs'!AJ:AJ,MATCH($A48,'Incidence calcs'!$A:$A,0))</f>
        <v>4.8093333333333335E-2</v>
      </c>
      <c r="U48" s="347">
        <f>INDEX('Incidence calcs'!AK:AK,MATCH($A48,'Incidence calcs'!$A:$A,0))</f>
        <v>4.8093333333333335E-2</v>
      </c>
      <c r="V48" s="347">
        <f>INDEX('Incidence calcs'!AL:AL,MATCH($A48,'Incidence calcs'!$A:$A,0))</f>
        <v>4.8093333333333335E-2</v>
      </c>
      <c r="W48" s="347">
        <f>INDEX('Incidence calcs'!AM:AM,MATCH($A48,'Incidence calcs'!$A:$A,0))</f>
        <v>4.8093333333333335E-2</v>
      </c>
    </row>
    <row r="49" spans="1:23" x14ac:dyDescent="0.45">
      <c r="A49" t="s">
        <v>117</v>
      </c>
      <c r="B49" s="339">
        <f>INDEX('Incidence calcs'!$F:$F,MATCH($A49,'Incidence calcs'!$A:$A,0))</f>
        <v>2005</v>
      </c>
      <c r="C49" s="339" t="b">
        <v>1</v>
      </c>
      <c r="D49" s="347">
        <f>INDEX('Incidence calcs'!Q:Q,MATCH($A49,'Incidence calcs'!$A:$A,0))</f>
        <v>12.8</v>
      </c>
      <c r="E49" s="347">
        <f>INDEX('Incidence calcs'!R:R,MATCH($A49,'Incidence calcs'!$A:$A,0))</f>
        <v>16.2</v>
      </c>
      <c r="F49" s="347">
        <f>INDEX('Incidence calcs'!S:S,MATCH($A49,'Incidence calcs'!$A:$A,0))</f>
        <v>14.2</v>
      </c>
      <c r="G49" s="347">
        <f>INDEX('Incidence calcs'!T:T,MATCH($A49,'Incidence calcs'!$A:$A,0))</f>
        <v>10.722778556670786</v>
      </c>
      <c r="H49" s="347">
        <f>INDEX('Incidence calcs'!X:X,MATCH($A49,'Incidence calcs'!$A:$A,0))</f>
        <v>9.8150399999999998</v>
      </c>
      <c r="I49" s="347">
        <f>INDEX('Incidence calcs'!Y:Y,MATCH($A49,'Incidence calcs'!$A:$A,0))</f>
        <v>9.6451200000000004</v>
      </c>
      <c r="J49" s="347">
        <f>INDEX('Incidence calcs'!Z:Z,MATCH($A49,'Incidence calcs'!$A:$A,0))</f>
        <v>6.8961600000000001</v>
      </c>
      <c r="K49" s="347">
        <f>INDEX('Incidence calcs'!AA:AA,MATCH($A49,'Incidence calcs'!$A:$A,0))</f>
        <v>6.8500800000000002</v>
      </c>
      <c r="L49" s="347">
        <f>INDEX('Incidence calcs'!AB:AB,MATCH($A49,'Incidence calcs'!$A:$A,0))</f>
        <v>6.0681599999999998</v>
      </c>
      <c r="M49" s="347">
        <f>INDEX('Incidence calcs'!AC:AC,MATCH($A49,'Incidence calcs'!$A:$A,0))</f>
        <v>6.46272</v>
      </c>
      <c r="N49" s="347">
        <f>INDEX('Incidence calcs'!AD:AD,MATCH($A49,'Incidence calcs'!$A:$A,0))</f>
        <v>6.3403200000000002</v>
      </c>
      <c r="O49" s="347">
        <f>INDEX('Incidence calcs'!AE:AE,MATCH($A49,'Incidence calcs'!$A:$A,0))</f>
        <v>6.3403200000000002</v>
      </c>
      <c r="P49" s="347">
        <f>INDEX('Incidence calcs'!AF:AF,MATCH($A49,'Incidence calcs'!$A:$A,0))</f>
        <v>5.9212800000000003</v>
      </c>
      <c r="Q49" s="347">
        <f>INDEX('Incidence calcs'!AG:AG,MATCH($A49,'Incidence calcs'!$A:$A,0))</f>
        <v>5.9212800000000003</v>
      </c>
      <c r="R49" s="347">
        <f>INDEX('Incidence calcs'!AH:AH,MATCH($A49,'Incidence calcs'!$A:$A,0))</f>
        <v>7.8609600000000013</v>
      </c>
      <c r="S49" s="347">
        <f>INDEX('Incidence calcs'!AI:AI,MATCH($A49,'Incidence calcs'!$A:$A,0))</f>
        <v>7.8609600000000013</v>
      </c>
      <c r="T49" s="347">
        <f>INDEX('Incidence calcs'!AJ:AJ,MATCH($A49,'Incidence calcs'!$A:$A,0))</f>
        <v>5.1940800000000005</v>
      </c>
      <c r="U49" s="347">
        <f>INDEX('Incidence calcs'!AK:AK,MATCH($A49,'Incidence calcs'!$A:$A,0))</f>
        <v>5.1940800000000005</v>
      </c>
      <c r="V49" s="347">
        <f>INDEX('Incidence calcs'!AL:AL,MATCH($A49,'Incidence calcs'!$A:$A,0))</f>
        <v>5.1940800000000005</v>
      </c>
      <c r="W49" s="347">
        <f>INDEX('Incidence calcs'!AM:AM,MATCH($A49,'Incidence calcs'!$A:$A,0))</f>
        <v>5.1940800000000005</v>
      </c>
    </row>
    <row r="50" spans="1:23" x14ac:dyDescent="0.45">
      <c r="A50" t="s">
        <v>118</v>
      </c>
      <c r="B50" s="339">
        <f>INDEX('Incidence calcs'!$F:$F,MATCH($A50,'Incidence calcs'!$A:$A,0))</f>
        <v>2011</v>
      </c>
      <c r="C50" s="339" t="b">
        <v>1</v>
      </c>
      <c r="D50" s="347">
        <f>INDEX('Incidence calcs'!Q:Q,MATCH($A50,'Incidence calcs'!$A:$A,0))</f>
        <v>14.8</v>
      </c>
      <c r="E50" s="347">
        <f>INDEX('Incidence calcs'!R:R,MATCH($A50,'Incidence calcs'!$A:$A,0))</f>
        <v>24.15</v>
      </c>
      <c r="F50" s="347">
        <f>INDEX('Incidence calcs'!S:S,MATCH($A50,'Incidence calcs'!$A:$A,0))</f>
        <v>26.450000000000003</v>
      </c>
      <c r="G50" s="347">
        <f>INDEX('Incidence calcs'!T:T,MATCH($A50,'Incidence calcs'!$A:$A,0))</f>
        <v>16.233095314959936</v>
      </c>
      <c r="H50" s="347">
        <f>INDEX('Incidence calcs'!X:X,MATCH($A50,'Incidence calcs'!$A:$A,0))</f>
        <v>14.858880000000001</v>
      </c>
      <c r="I50" s="347">
        <f>INDEX('Incidence calcs'!Y:Y,MATCH($A50,'Incidence calcs'!$A:$A,0))</f>
        <v>14.60164</v>
      </c>
      <c r="J50" s="347">
        <f>INDEX('Incidence calcs'!Z:Z,MATCH($A50,'Incidence calcs'!$A:$A,0))</f>
        <v>10.440020000000001</v>
      </c>
      <c r="K50" s="347">
        <f>INDEX('Incidence calcs'!AA:AA,MATCH($A50,'Incidence calcs'!$A:$A,0))</f>
        <v>10.37026</v>
      </c>
      <c r="L50" s="347">
        <f>INDEX('Incidence calcs'!AB:AB,MATCH($A50,'Incidence calcs'!$A:$A,0))</f>
        <v>9.1865199999999998</v>
      </c>
      <c r="M50" s="347">
        <f>INDEX('Incidence calcs'!AC:AC,MATCH($A50,'Incidence calcs'!$A:$A,0))</f>
        <v>9.7838399999999996</v>
      </c>
      <c r="N50" s="347">
        <f>INDEX('Incidence calcs'!AD:AD,MATCH($A50,'Incidence calcs'!$A:$A,0))</f>
        <v>9.5985400000000016</v>
      </c>
      <c r="O50" s="347">
        <f>INDEX('Incidence calcs'!AE:AE,MATCH($A50,'Incidence calcs'!$A:$A,0))</f>
        <v>9.5985400000000016</v>
      </c>
      <c r="P50" s="347">
        <f>INDEX('Incidence calcs'!AF:AF,MATCH($A50,'Incidence calcs'!$A:$A,0))</f>
        <v>8.9641599999999997</v>
      </c>
      <c r="Q50" s="347">
        <f>INDEX('Incidence calcs'!AG:AG,MATCH($A50,'Incidence calcs'!$A:$A,0))</f>
        <v>8.9641599999999997</v>
      </c>
      <c r="R50" s="347">
        <f>INDEX('Incidence calcs'!AH:AH,MATCH($A50,'Incidence calcs'!$A:$A,0))</f>
        <v>11.900620000000002</v>
      </c>
      <c r="S50" s="347">
        <f>INDEX('Incidence calcs'!AI:AI,MATCH($A50,'Incidence calcs'!$A:$A,0))</f>
        <v>11.900620000000002</v>
      </c>
      <c r="T50" s="347">
        <f>INDEX('Incidence calcs'!AJ:AJ,MATCH($A50,'Incidence calcs'!$A:$A,0))</f>
        <v>7.8632600000000004</v>
      </c>
      <c r="U50" s="347">
        <f>INDEX('Incidence calcs'!AK:AK,MATCH($A50,'Incidence calcs'!$A:$A,0))</f>
        <v>7.8632600000000004</v>
      </c>
      <c r="V50" s="347">
        <f>INDEX('Incidence calcs'!AL:AL,MATCH($A50,'Incidence calcs'!$A:$A,0))</f>
        <v>7.8632600000000004</v>
      </c>
      <c r="W50" s="347">
        <f>INDEX('Incidence calcs'!AM:AM,MATCH($A50,'Incidence calcs'!$A:$A,0))</f>
        <v>7.8632600000000004</v>
      </c>
    </row>
    <row r="51" spans="1:23" x14ac:dyDescent="0.45">
      <c r="A51" t="s">
        <v>119</v>
      </c>
      <c r="B51" s="339">
        <f>INDEX('Incidence calcs'!$F:$F,MATCH($A51,'Incidence calcs'!$A:$A,0))</f>
        <v>2013</v>
      </c>
      <c r="C51" s="339" t="b">
        <v>1</v>
      </c>
      <c r="D51" s="347">
        <f>INDEX('Incidence calcs'!Q:Q,MATCH($A51,'Incidence calcs'!$A:$A,0))</f>
        <v>1.69</v>
      </c>
      <c r="E51" s="347">
        <f>INDEX('Incidence calcs'!R:R,MATCH($A51,'Incidence calcs'!$A:$A,0))</f>
        <v>3.1749999999999998</v>
      </c>
      <c r="F51" s="347">
        <f>INDEX('Incidence calcs'!S:S,MATCH($A51,'Incidence calcs'!$A:$A,0))</f>
        <v>4.4749999999999996</v>
      </c>
      <c r="G51" s="347">
        <f>INDEX('Incidence calcs'!T:T,MATCH($A51,'Incidence calcs'!$A:$A,0))</f>
        <v>3.5733110261312939</v>
      </c>
      <c r="H51" s="347">
        <f>INDEX('Incidence calcs'!X:X,MATCH($A51,'Incidence calcs'!$A:$A,0))</f>
        <v>2.1220479999999999</v>
      </c>
      <c r="I51" s="347">
        <f>INDEX('Incidence calcs'!Y:Y,MATCH($A51,'Incidence calcs'!$A:$A,0))</f>
        <v>2.0853106666666665</v>
      </c>
      <c r="J51" s="347">
        <f>INDEX('Incidence calcs'!Z:Z,MATCH($A51,'Incidence calcs'!$A:$A,0))</f>
        <v>1.4909753333333333</v>
      </c>
      <c r="K51" s="347">
        <f>INDEX('Incidence calcs'!AA:AA,MATCH($A51,'Incidence calcs'!$A:$A,0))</f>
        <v>1.4810126666666668</v>
      </c>
      <c r="L51" s="347">
        <f>INDEX('Incidence calcs'!AB:AB,MATCH($A51,'Incidence calcs'!$A:$A,0))</f>
        <v>1.3119586666666667</v>
      </c>
      <c r="M51" s="347">
        <f>INDEX('Incidence calcs'!AC:AC,MATCH($A51,'Incidence calcs'!$A:$A,0))</f>
        <v>1.3972639999999998</v>
      </c>
      <c r="N51" s="347">
        <f>INDEX('Incidence calcs'!AD:AD,MATCH($A51,'Incidence calcs'!$A:$A,0))</f>
        <v>1.3708006666666668</v>
      </c>
      <c r="O51" s="347">
        <f>INDEX('Incidence calcs'!AE:AE,MATCH($A51,'Incidence calcs'!$A:$A,0))</f>
        <v>1.3708006666666668</v>
      </c>
      <c r="P51" s="347">
        <f>INDEX('Incidence calcs'!AF:AF,MATCH($A51,'Incidence calcs'!$A:$A,0))</f>
        <v>1.2802026666666666</v>
      </c>
      <c r="Q51" s="347">
        <f>INDEX('Incidence calcs'!AG:AG,MATCH($A51,'Incidence calcs'!$A:$A,0))</f>
        <v>1.2802026666666666</v>
      </c>
      <c r="R51" s="347">
        <f>INDEX('Incidence calcs'!AH:AH,MATCH($A51,'Incidence calcs'!$A:$A,0))</f>
        <v>1.6995686666666667</v>
      </c>
      <c r="S51" s="347">
        <f>INDEX('Incidence calcs'!AI:AI,MATCH($A51,'Incidence calcs'!$A:$A,0))</f>
        <v>1.6995686666666667</v>
      </c>
      <c r="T51" s="347">
        <f>INDEX('Incidence calcs'!AJ:AJ,MATCH($A51,'Incidence calcs'!$A:$A,0))</f>
        <v>1.1229793333333333</v>
      </c>
      <c r="U51" s="347">
        <f>INDEX('Incidence calcs'!AK:AK,MATCH($A51,'Incidence calcs'!$A:$A,0))</f>
        <v>1.1229793333333333</v>
      </c>
      <c r="V51" s="347">
        <f>INDEX('Incidence calcs'!AL:AL,MATCH($A51,'Incidence calcs'!$A:$A,0))</f>
        <v>1.1229793333333333</v>
      </c>
      <c r="W51" s="347">
        <f>INDEX('Incidence calcs'!AM:AM,MATCH($A51,'Incidence calcs'!$A:$A,0))</f>
        <v>1.1229793333333333</v>
      </c>
    </row>
    <row r="52" spans="1:23" x14ac:dyDescent="0.45">
      <c r="A52" t="s">
        <v>121</v>
      </c>
      <c r="B52" s="339">
        <f>INDEX('Incidence calcs'!$F:$F,MATCH($A52,'Incidence calcs'!$A:$A,0))</f>
        <v>2009</v>
      </c>
      <c r="C52" s="339" t="b">
        <v>1</v>
      </c>
      <c r="D52" s="347">
        <f>INDEX('Incidence calcs'!Q:Q,MATCH($A52,'Incidence calcs'!$A:$A,0))</f>
        <v>0.19</v>
      </c>
      <c r="E52" s="347">
        <f>INDEX('Incidence calcs'!R:R,MATCH($A52,'Incidence calcs'!$A:$A,0))</f>
        <v>0.84</v>
      </c>
      <c r="F52" s="347">
        <f>INDEX('Incidence calcs'!S:S,MATCH($A52,'Incidence calcs'!$A:$A,0))</f>
        <v>2.6</v>
      </c>
      <c r="G52" s="347">
        <f>INDEX('Incidence calcs'!T:T,MATCH($A52,'Incidence calcs'!$A:$A,0))</f>
        <v>6.2</v>
      </c>
      <c r="H52" s="347">
        <f>INDEX('Incidence calcs'!X:X,MATCH($A52,'Incidence calcs'!$A:$A,0))</f>
        <v>1.7627647500000001</v>
      </c>
      <c r="I52" s="347">
        <f>INDEX('Incidence calcs'!Y:Y,MATCH($A52,'Incidence calcs'!$A:$A,0))</f>
        <v>1.7315545000000001</v>
      </c>
      <c r="J52" s="347">
        <f>INDEX('Incidence calcs'!Z:Z,MATCH($A52,'Incidence calcs'!$A:$A,0))</f>
        <v>1.25406225</v>
      </c>
      <c r="K52" s="347">
        <f>INDEX('Incidence calcs'!AA:AA,MATCH($A52,'Incidence calcs'!$A:$A,0))</f>
        <v>1.22801275</v>
      </c>
      <c r="L52" s="347">
        <f>INDEX('Incidence calcs'!AB:AB,MATCH($A52,'Incidence calcs'!$A:$A,0))</f>
        <v>1.154042</v>
      </c>
      <c r="M52" s="347">
        <f>INDEX('Incidence calcs'!AC:AC,MATCH($A52,'Incidence calcs'!$A:$A,0))</f>
        <v>1.020354</v>
      </c>
      <c r="N52" s="347">
        <f>INDEX('Incidence calcs'!AD:AD,MATCH($A52,'Incidence calcs'!$A:$A,0))</f>
        <v>1.09727375</v>
      </c>
      <c r="O52" s="347">
        <f>INDEX('Incidence calcs'!AE:AE,MATCH($A52,'Incidence calcs'!$A:$A,0))</f>
        <v>1.09727375</v>
      </c>
      <c r="P52" s="347">
        <f>INDEX('Incidence calcs'!AF:AF,MATCH($A52,'Incidence calcs'!$A:$A,0))</f>
        <v>0.88592874999999993</v>
      </c>
      <c r="Q52" s="347">
        <f>INDEX('Incidence calcs'!AG:AG,MATCH($A52,'Incidence calcs'!$A:$A,0))</f>
        <v>0.88592874999999993</v>
      </c>
      <c r="R52" s="347">
        <f>INDEX('Incidence calcs'!AH:AH,MATCH($A52,'Incidence calcs'!$A:$A,0))</f>
        <v>1.323118</v>
      </c>
      <c r="S52" s="347">
        <f>INDEX('Incidence calcs'!AI:AI,MATCH($A52,'Incidence calcs'!$A:$A,0))</f>
        <v>1.323118</v>
      </c>
      <c r="T52" s="347">
        <f>INDEX('Incidence calcs'!AJ:AJ,MATCH($A52,'Incidence calcs'!$A:$A,0))</f>
        <v>1.03583625</v>
      </c>
      <c r="U52" s="347">
        <f>INDEX('Incidence calcs'!AK:AK,MATCH($A52,'Incidence calcs'!$A:$A,0))</f>
        <v>1.03583625</v>
      </c>
      <c r="V52" s="347">
        <f>INDEX('Incidence calcs'!AL:AL,MATCH($A52,'Incidence calcs'!$A:$A,0))</f>
        <v>1.03583625</v>
      </c>
      <c r="W52" s="347">
        <f>INDEX('Incidence calcs'!AM:AM,MATCH($A52,'Incidence calcs'!$A:$A,0))</f>
        <v>1.03583625</v>
      </c>
    </row>
    <row r="53" spans="1:23" x14ac:dyDescent="0.45">
      <c r="A53" t="s">
        <v>122</v>
      </c>
      <c r="B53" s="339">
        <f>INDEX('Incidence calcs'!$F:$F,MATCH($A53,'Incidence calcs'!$A:$A,0))</f>
        <v>2011</v>
      </c>
      <c r="C53" s="339" t="b">
        <v>1</v>
      </c>
      <c r="D53" s="347">
        <f>INDEX('Incidence calcs'!Q:Q,MATCH($A53,'Incidence calcs'!$A:$A,0))</f>
        <v>14.399999999999999</v>
      </c>
      <c r="E53" s="347">
        <f>INDEX('Incidence calcs'!R:R,MATCH($A53,'Incidence calcs'!$A:$A,0))</f>
        <v>29.5</v>
      </c>
      <c r="F53" s="347">
        <f>INDEX('Incidence calcs'!S:S,MATCH($A53,'Incidence calcs'!$A:$A,0))</f>
        <v>37</v>
      </c>
      <c r="G53" s="347">
        <f>INDEX('Incidence calcs'!T:T,MATCH($A53,'Incidence calcs'!$A:$A,0))</f>
        <v>20.067977923769284</v>
      </c>
      <c r="H53" s="347">
        <f>INDEX('Incidence calcs'!X:X,MATCH($A53,'Incidence calcs'!$A:$A,0))</f>
        <v>18.380480000000002</v>
      </c>
      <c r="I53" s="347">
        <f>INDEX('Incidence calcs'!Y:Y,MATCH($A53,'Incidence calcs'!$A:$A,0))</f>
        <v>18.062273333333334</v>
      </c>
      <c r="J53" s="347">
        <f>INDEX('Incidence calcs'!Z:Z,MATCH($A53,'Incidence calcs'!$A:$A,0))</f>
        <v>12.914336666666667</v>
      </c>
      <c r="K53" s="347">
        <f>INDEX('Incidence calcs'!AA:AA,MATCH($A53,'Incidence calcs'!$A:$A,0))</f>
        <v>12.828043333333335</v>
      </c>
      <c r="L53" s="347">
        <f>INDEX('Incidence calcs'!AB:AB,MATCH($A53,'Incidence calcs'!$A:$A,0))</f>
        <v>11.363753333333333</v>
      </c>
      <c r="M53" s="347">
        <f>INDEX('Incidence calcs'!AC:AC,MATCH($A53,'Incidence calcs'!$A:$A,0))</f>
        <v>12.102640000000001</v>
      </c>
      <c r="N53" s="347">
        <f>INDEX('Incidence calcs'!AD:AD,MATCH($A53,'Incidence calcs'!$A:$A,0))</f>
        <v>11.873423333333335</v>
      </c>
      <c r="O53" s="347">
        <f>INDEX('Incidence calcs'!AE:AE,MATCH($A53,'Incidence calcs'!$A:$A,0))</f>
        <v>11.873423333333335</v>
      </c>
      <c r="P53" s="347">
        <f>INDEX('Incidence calcs'!AF:AF,MATCH($A53,'Incidence calcs'!$A:$A,0))</f>
        <v>11.088693333333334</v>
      </c>
      <c r="Q53" s="347">
        <f>INDEX('Incidence calcs'!AG:AG,MATCH($A53,'Incidence calcs'!$A:$A,0))</f>
        <v>11.088693333333334</v>
      </c>
      <c r="R53" s="347">
        <f>INDEX('Incidence calcs'!AH:AH,MATCH($A53,'Incidence calcs'!$A:$A,0))</f>
        <v>14.721103333333335</v>
      </c>
      <c r="S53" s="347">
        <f>INDEX('Incidence calcs'!AI:AI,MATCH($A53,'Incidence calcs'!$A:$A,0))</f>
        <v>14.721103333333335</v>
      </c>
      <c r="T53" s="347">
        <f>INDEX('Incidence calcs'!AJ:AJ,MATCH($A53,'Incidence calcs'!$A:$A,0))</f>
        <v>9.7268766666666675</v>
      </c>
      <c r="U53" s="347">
        <f>INDEX('Incidence calcs'!AK:AK,MATCH($A53,'Incidence calcs'!$A:$A,0))</f>
        <v>9.7268766666666675</v>
      </c>
      <c r="V53" s="347">
        <f>INDEX('Incidence calcs'!AL:AL,MATCH($A53,'Incidence calcs'!$A:$A,0))</f>
        <v>9.7268766666666675</v>
      </c>
      <c r="W53" s="347">
        <f>INDEX('Incidence calcs'!AM:AM,MATCH($A53,'Incidence calcs'!$A:$A,0))</f>
        <v>9.7268766666666675</v>
      </c>
    </row>
    <row r="54" spans="1:23" x14ac:dyDescent="0.45">
      <c r="A54" t="s">
        <v>123</v>
      </c>
      <c r="B54" s="339">
        <f>INDEX('Incidence calcs'!$F:$F,MATCH($A54,'Incidence calcs'!$A:$A,0))</f>
        <v>2002</v>
      </c>
      <c r="C54" s="339" t="b">
        <v>1</v>
      </c>
      <c r="D54" s="347">
        <f>INDEX('Incidence calcs'!Q:Q,MATCH($A54,'Incidence calcs'!$A:$A,0))</f>
        <v>0.1</v>
      </c>
      <c r="E54" s="347">
        <f>INDEX('Incidence calcs'!R:R,MATCH($A54,'Incidence calcs'!$A:$A,0))</f>
        <v>0.2</v>
      </c>
      <c r="F54" s="347">
        <f>INDEX('Incidence calcs'!S:S,MATCH($A54,'Incidence calcs'!$A:$A,0))</f>
        <v>0.64999999999999991</v>
      </c>
      <c r="G54" s="347">
        <f>INDEX('Incidence calcs'!T:T,MATCH($A54,'Incidence calcs'!$A:$A,0))</f>
        <v>4.3</v>
      </c>
      <c r="H54" s="347">
        <f>INDEX('Incidence calcs'!X:X,MATCH($A54,'Incidence calcs'!$A:$A,0))</f>
        <v>0.21583999999999998</v>
      </c>
      <c r="I54" s="347">
        <f>INDEX('Incidence calcs'!Y:Y,MATCH($A54,'Incidence calcs'!$A:$A,0))</f>
        <v>0.21210333333333331</v>
      </c>
      <c r="J54" s="347">
        <f>INDEX('Incidence calcs'!Z:Z,MATCH($A54,'Incidence calcs'!$A:$A,0))</f>
        <v>0.15165166666666666</v>
      </c>
      <c r="K54" s="347">
        <f>INDEX('Incidence calcs'!AA:AA,MATCH($A54,'Incidence calcs'!$A:$A,0))</f>
        <v>0.15063833333333332</v>
      </c>
      <c r="L54" s="347">
        <f>INDEX('Incidence calcs'!AB:AB,MATCH($A54,'Incidence calcs'!$A:$A,0))</f>
        <v>0.13344333333333333</v>
      </c>
      <c r="M54" s="347">
        <f>INDEX('Incidence calcs'!AC:AC,MATCH($A54,'Incidence calcs'!$A:$A,0))</f>
        <v>0.14212</v>
      </c>
      <c r="N54" s="347">
        <f>INDEX('Incidence calcs'!AD:AD,MATCH($A54,'Incidence calcs'!$A:$A,0))</f>
        <v>0.13942833333333332</v>
      </c>
      <c r="O54" s="347">
        <f>INDEX('Incidence calcs'!AE:AE,MATCH($A54,'Incidence calcs'!$A:$A,0))</f>
        <v>0.13942833333333332</v>
      </c>
      <c r="P54" s="347">
        <f>INDEX('Incidence calcs'!AF:AF,MATCH($A54,'Incidence calcs'!$A:$A,0))</f>
        <v>0.13021333333333332</v>
      </c>
      <c r="Q54" s="347">
        <f>INDEX('Incidence calcs'!AG:AG,MATCH($A54,'Incidence calcs'!$A:$A,0))</f>
        <v>0.13021333333333332</v>
      </c>
      <c r="R54" s="347">
        <f>INDEX('Incidence calcs'!AH:AH,MATCH($A54,'Incidence calcs'!$A:$A,0))</f>
        <v>0.17286833333333335</v>
      </c>
      <c r="S54" s="347">
        <f>INDEX('Incidence calcs'!AI:AI,MATCH($A54,'Incidence calcs'!$A:$A,0))</f>
        <v>0.17286833333333335</v>
      </c>
      <c r="T54" s="347">
        <f>INDEX('Incidence calcs'!AJ:AJ,MATCH($A54,'Incidence calcs'!$A:$A,0))</f>
        <v>0.11422166666666667</v>
      </c>
      <c r="U54" s="347">
        <f>INDEX('Incidence calcs'!AK:AK,MATCH($A54,'Incidence calcs'!$A:$A,0))</f>
        <v>0.11422166666666667</v>
      </c>
      <c r="V54" s="347">
        <f>INDEX('Incidence calcs'!AL:AL,MATCH($A54,'Incidence calcs'!$A:$A,0))</f>
        <v>0.11422166666666667</v>
      </c>
      <c r="W54" s="347">
        <f>INDEX('Incidence calcs'!AM:AM,MATCH($A54,'Incidence calcs'!$A:$A,0))</f>
        <v>0.11422166666666667</v>
      </c>
    </row>
    <row r="55" spans="1:23" x14ac:dyDescent="0.45">
      <c r="A55" t="s">
        <v>126</v>
      </c>
      <c r="B55" s="339">
        <f>INDEX('Incidence calcs'!$F:$F,MATCH($A55,'Incidence calcs'!$A:$A,0))</f>
        <v>1997</v>
      </c>
      <c r="C55" s="339" t="b">
        <v>1</v>
      </c>
      <c r="D55" s="347">
        <f>INDEX('Incidence calcs'!Q:Q,MATCH($A55,'Incidence calcs'!$A:$A,0))</f>
        <v>0.5</v>
      </c>
      <c r="E55" s="347">
        <f>INDEX('Incidence calcs'!R:R,MATCH($A55,'Incidence calcs'!$A:$A,0))</f>
        <v>0.5</v>
      </c>
      <c r="F55" s="347">
        <f>INDEX('Incidence calcs'!S:S,MATCH($A55,'Incidence calcs'!$A:$A,0))</f>
        <v>0.5</v>
      </c>
      <c r="G55" s="347">
        <f>INDEX('Incidence calcs'!T:T,MATCH($A55,'Incidence calcs'!$A:$A,0))</f>
        <v>0.33875598086124409</v>
      </c>
      <c r="H55" s="347">
        <f>INDEX('Incidence calcs'!X:X,MATCH($A55,'Incidence calcs'!$A:$A,0))</f>
        <v>0.34079999999999999</v>
      </c>
      <c r="I55" s="347">
        <f>INDEX('Incidence calcs'!Y:Y,MATCH($A55,'Incidence calcs'!$A:$A,0))</f>
        <v>0.33489999999999998</v>
      </c>
      <c r="J55" s="347">
        <f>INDEX('Incidence calcs'!Z:Z,MATCH($A55,'Incidence calcs'!$A:$A,0))</f>
        <v>0.23945</v>
      </c>
      <c r="K55" s="347">
        <f>INDEX('Incidence calcs'!AA:AA,MATCH($A55,'Incidence calcs'!$A:$A,0))</f>
        <v>0.23785000000000001</v>
      </c>
      <c r="L55" s="347">
        <f>INDEX('Incidence calcs'!AB:AB,MATCH($A55,'Incidence calcs'!$A:$A,0))</f>
        <v>0.2107</v>
      </c>
      <c r="M55" s="347">
        <f>INDEX('Incidence calcs'!AC:AC,MATCH($A55,'Incidence calcs'!$A:$A,0))</f>
        <v>0.22439999999999999</v>
      </c>
      <c r="N55" s="347">
        <f>INDEX('Incidence calcs'!AD:AD,MATCH($A55,'Incidence calcs'!$A:$A,0))</f>
        <v>0.22015000000000001</v>
      </c>
      <c r="O55" s="347">
        <f>INDEX('Incidence calcs'!AE:AE,MATCH($A55,'Incidence calcs'!$A:$A,0))</f>
        <v>0.22015000000000001</v>
      </c>
      <c r="P55" s="347">
        <f>INDEX('Incidence calcs'!AF:AF,MATCH($A55,'Incidence calcs'!$A:$A,0))</f>
        <v>0.2056</v>
      </c>
      <c r="Q55" s="347">
        <f>INDEX('Incidence calcs'!AG:AG,MATCH($A55,'Incidence calcs'!$A:$A,0))</f>
        <v>0.2056</v>
      </c>
      <c r="R55" s="347">
        <f>INDEX('Incidence calcs'!AH:AH,MATCH($A55,'Incidence calcs'!$A:$A,0))</f>
        <v>0.27295000000000003</v>
      </c>
      <c r="S55" s="347">
        <f>INDEX('Incidence calcs'!AI:AI,MATCH($A55,'Incidence calcs'!$A:$A,0))</f>
        <v>0.27295000000000003</v>
      </c>
      <c r="T55" s="347">
        <f>INDEX('Incidence calcs'!AJ:AJ,MATCH($A55,'Incidence calcs'!$A:$A,0))</f>
        <v>0.18035000000000001</v>
      </c>
      <c r="U55" s="347">
        <f>INDEX('Incidence calcs'!AK:AK,MATCH($A55,'Incidence calcs'!$A:$A,0))</f>
        <v>0.18035000000000001</v>
      </c>
      <c r="V55" s="347">
        <f>INDEX('Incidence calcs'!AL:AL,MATCH($A55,'Incidence calcs'!$A:$A,0))</f>
        <v>0.18035000000000001</v>
      </c>
      <c r="W55" s="347">
        <f>INDEX('Incidence calcs'!AM:AM,MATCH($A55,'Incidence calcs'!$A:$A,0))</f>
        <v>0.18035000000000001</v>
      </c>
    </row>
    <row r="56" spans="1:23" x14ac:dyDescent="0.45">
      <c r="A56" t="s">
        <v>127</v>
      </c>
      <c r="B56" s="339">
        <f>INDEX('Incidence calcs'!$F:$F,MATCH($A56,'Incidence calcs'!$A:$A,0))</f>
        <v>1995</v>
      </c>
      <c r="C56" s="339" t="b">
        <v>1</v>
      </c>
      <c r="D56" s="347">
        <f>INDEX('Incidence calcs'!Q:Q,MATCH($A56,'Incidence calcs'!$A:$A,0))</f>
        <v>0.9</v>
      </c>
      <c r="E56" s="347">
        <f>INDEX('Incidence calcs'!R:R,MATCH($A56,'Incidence calcs'!$A:$A,0))</f>
        <v>1.4</v>
      </c>
      <c r="F56" s="347">
        <f>INDEX('Incidence calcs'!S:S,MATCH($A56,'Incidence calcs'!$A:$A,0))</f>
        <v>1.6</v>
      </c>
      <c r="G56" s="347">
        <f>INDEX('Incidence calcs'!T:T,MATCH($A56,'Incidence calcs'!$A:$A,0))</f>
        <v>0.88076555023923464</v>
      </c>
      <c r="H56" s="347">
        <f>INDEX('Incidence calcs'!X:X,MATCH($A56,'Incidence calcs'!$A:$A,0))</f>
        <v>0.88607999999999998</v>
      </c>
      <c r="I56" s="347">
        <f>INDEX('Incidence calcs'!Y:Y,MATCH($A56,'Incidence calcs'!$A:$A,0))</f>
        <v>0.87073999999999996</v>
      </c>
      <c r="J56" s="347">
        <f>INDEX('Incidence calcs'!Z:Z,MATCH($A56,'Incidence calcs'!$A:$A,0))</f>
        <v>0.62256999999999996</v>
      </c>
      <c r="K56" s="347">
        <f>INDEX('Incidence calcs'!AA:AA,MATCH($A56,'Incidence calcs'!$A:$A,0))</f>
        <v>0.61841000000000002</v>
      </c>
      <c r="L56" s="347">
        <f>INDEX('Incidence calcs'!AB:AB,MATCH($A56,'Incidence calcs'!$A:$A,0))</f>
        <v>0.54781999999999997</v>
      </c>
      <c r="M56" s="347">
        <f>INDEX('Incidence calcs'!AC:AC,MATCH($A56,'Incidence calcs'!$A:$A,0))</f>
        <v>0.58343999999999996</v>
      </c>
      <c r="N56" s="347">
        <f>INDEX('Incidence calcs'!AD:AD,MATCH($A56,'Incidence calcs'!$A:$A,0))</f>
        <v>0.57239000000000007</v>
      </c>
      <c r="O56" s="347">
        <f>INDEX('Incidence calcs'!AE:AE,MATCH($A56,'Incidence calcs'!$A:$A,0))</f>
        <v>0.57239000000000007</v>
      </c>
      <c r="P56" s="347">
        <f>INDEX('Incidence calcs'!AF:AF,MATCH($A56,'Incidence calcs'!$A:$A,0))</f>
        <v>0.53456000000000004</v>
      </c>
      <c r="Q56" s="347">
        <f>INDEX('Incidence calcs'!AG:AG,MATCH($A56,'Incidence calcs'!$A:$A,0))</f>
        <v>0.53456000000000004</v>
      </c>
      <c r="R56" s="347">
        <f>INDEX('Incidence calcs'!AH:AH,MATCH($A56,'Incidence calcs'!$A:$A,0))</f>
        <v>0.70967000000000013</v>
      </c>
      <c r="S56" s="347">
        <f>INDEX('Incidence calcs'!AI:AI,MATCH($A56,'Incidence calcs'!$A:$A,0))</f>
        <v>0.70967000000000013</v>
      </c>
      <c r="T56" s="347">
        <f>INDEX('Incidence calcs'!AJ:AJ,MATCH($A56,'Incidence calcs'!$A:$A,0))</f>
        <v>0.46891000000000005</v>
      </c>
      <c r="U56" s="347">
        <f>INDEX('Incidence calcs'!AK:AK,MATCH($A56,'Incidence calcs'!$A:$A,0))</f>
        <v>0.46891000000000005</v>
      </c>
      <c r="V56" s="347">
        <f>INDEX('Incidence calcs'!AL:AL,MATCH($A56,'Incidence calcs'!$A:$A,0))</f>
        <v>0.46891000000000005</v>
      </c>
      <c r="W56" s="347">
        <f>INDEX('Incidence calcs'!AM:AM,MATCH($A56,'Incidence calcs'!$A:$A,0))</f>
        <v>0.46891000000000005</v>
      </c>
    </row>
    <row r="57" spans="1:23" x14ac:dyDescent="0.45">
      <c r="A57" t="s">
        <v>128</v>
      </c>
      <c r="B57" s="339">
        <f>INDEX('Incidence calcs'!$F:$F,MATCH($A57,'Incidence calcs'!$A:$A,0))</f>
        <v>2011</v>
      </c>
      <c r="C57" s="339" t="b">
        <v>1</v>
      </c>
      <c r="D57" s="347">
        <f>INDEX('Incidence calcs'!Q:Q,MATCH($A57,'Incidence calcs'!$A:$A,0))</f>
        <v>3.1</v>
      </c>
      <c r="E57" s="347">
        <f>INDEX('Incidence calcs'!R:R,MATCH($A57,'Incidence calcs'!$A:$A,0))</f>
        <v>3.1</v>
      </c>
      <c r="F57" s="347">
        <f>INDEX('Incidence calcs'!S:S,MATCH($A57,'Incidence calcs'!$A:$A,0))</f>
        <v>3.1</v>
      </c>
      <c r="G57" s="347">
        <f>INDEX('Incidence calcs'!T:T,MATCH($A57,'Incidence calcs'!$A:$A,0))</f>
        <v>5.2440312582691968</v>
      </c>
      <c r="H57" s="347">
        <f>INDEX('Incidence calcs'!X:X,MATCH($A57,'Incidence calcs'!$A:$A,0))</f>
        <v>2.1129600000000002</v>
      </c>
      <c r="I57" s="347">
        <f>INDEX('Incidence calcs'!Y:Y,MATCH($A57,'Incidence calcs'!$A:$A,0))</f>
        <v>2.0763799999999999</v>
      </c>
      <c r="J57" s="347">
        <f>INDEX('Incidence calcs'!Z:Z,MATCH($A57,'Incidence calcs'!$A:$A,0))</f>
        <v>1.4845900000000001</v>
      </c>
      <c r="K57" s="347">
        <f>INDEX('Incidence calcs'!AA:AA,MATCH($A57,'Incidence calcs'!$A:$A,0))</f>
        <v>1.4746700000000001</v>
      </c>
      <c r="L57" s="347">
        <f>INDEX('Incidence calcs'!AB:AB,MATCH($A57,'Incidence calcs'!$A:$A,0))</f>
        <v>1.3063400000000001</v>
      </c>
      <c r="M57" s="347">
        <f>INDEX('Incidence calcs'!AC:AC,MATCH($A57,'Incidence calcs'!$A:$A,0))</f>
        <v>1.3912800000000001</v>
      </c>
      <c r="N57" s="347">
        <f>INDEX('Incidence calcs'!AD:AD,MATCH($A57,'Incidence calcs'!$A:$A,0))</f>
        <v>1.3649300000000002</v>
      </c>
      <c r="O57" s="347">
        <f>INDEX('Incidence calcs'!AE:AE,MATCH($A57,'Incidence calcs'!$A:$A,0))</f>
        <v>1.3649300000000002</v>
      </c>
      <c r="P57" s="347">
        <f>INDEX('Incidence calcs'!AF:AF,MATCH($A57,'Incidence calcs'!$A:$A,0))</f>
        <v>1.2747200000000001</v>
      </c>
      <c r="Q57" s="347">
        <f>INDEX('Incidence calcs'!AG:AG,MATCH($A57,'Incidence calcs'!$A:$A,0))</f>
        <v>1.2747200000000001</v>
      </c>
      <c r="R57" s="347">
        <f>INDEX('Incidence calcs'!AH:AH,MATCH($A57,'Incidence calcs'!$A:$A,0))</f>
        <v>1.6922900000000003</v>
      </c>
      <c r="S57" s="347">
        <f>INDEX('Incidence calcs'!AI:AI,MATCH($A57,'Incidence calcs'!$A:$A,0))</f>
        <v>1.6922900000000003</v>
      </c>
      <c r="T57" s="347">
        <f>INDEX('Incidence calcs'!AJ:AJ,MATCH($A57,'Incidence calcs'!$A:$A,0))</f>
        <v>1.1181700000000001</v>
      </c>
      <c r="U57" s="347">
        <f>INDEX('Incidence calcs'!AK:AK,MATCH($A57,'Incidence calcs'!$A:$A,0))</f>
        <v>1.1181700000000001</v>
      </c>
      <c r="V57" s="347">
        <f>INDEX('Incidence calcs'!AL:AL,MATCH($A57,'Incidence calcs'!$A:$A,0))</f>
        <v>1.1181700000000001</v>
      </c>
      <c r="W57" s="347">
        <f>INDEX('Incidence calcs'!AM:AM,MATCH($A57,'Incidence calcs'!$A:$A,0))</f>
        <v>1.1181700000000001</v>
      </c>
    </row>
    <row r="58" spans="1:23" x14ac:dyDescent="0.45">
      <c r="A58" t="s">
        <v>129</v>
      </c>
      <c r="B58" s="339">
        <f>INDEX('Incidence calcs'!$F:$F,MATCH($A58,'Incidence calcs'!$A:$A,0))</f>
        <v>2010</v>
      </c>
      <c r="C58" s="339" t="b">
        <v>1</v>
      </c>
      <c r="D58" s="347">
        <f>INDEX('Incidence calcs'!Q:Q,MATCH($A58,'Incidence calcs'!$A:$A,0))</f>
        <v>6.2</v>
      </c>
      <c r="E58" s="347">
        <f>INDEX('Incidence calcs'!R:R,MATCH($A58,'Incidence calcs'!$A:$A,0))</f>
        <v>6.2</v>
      </c>
      <c r="F58" s="347">
        <f>INDEX('Incidence calcs'!S:S,MATCH($A58,'Incidence calcs'!$A:$A,0))</f>
        <v>6.2</v>
      </c>
      <c r="G58" s="347">
        <f>INDEX('Incidence calcs'!T:T,MATCH($A58,'Incidence calcs'!$A:$A,0))</f>
        <v>3.3147130153975972</v>
      </c>
      <c r="H58" s="347">
        <f>INDEX('Incidence calcs'!X:X,MATCH($A58,'Incidence calcs'!$A:$A,0))</f>
        <v>4.2259200000000003</v>
      </c>
      <c r="I58" s="347">
        <f>INDEX('Incidence calcs'!Y:Y,MATCH($A58,'Incidence calcs'!$A:$A,0))</f>
        <v>4.1527599999999998</v>
      </c>
      <c r="J58" s="347">
        <f>INDEX('Incidence calcs'!Z:Z,MATCH($A58,'Incidence calcs'!$A:$A,0))</f>
        <v>2.9691800000000002</v>
      </c>
      <c r="K58" s="347">
        <f>INDEX('Incidence calcs'!AA:AA,MATCH($A58,'Incidence calcs'!$A:$A,0))</f>
        <v>2.9493400000000003</v>
      </c>
      <c r="L58" s="347">
        <f>INDEX('Incidence calcs'!AB:AB,MATCH($A58,'Incidence calcs'!$A:$A,0))</f>
        <v>2.6126800000000001</v>
      </c>
      <c r="M58" s="347">
        <f>INDEX('Incidence calcs'!AC:AC,MATCH($A58,'Incidence calcs'!$A:$A,0))</f>
        <v>2.7825600000000001</v>
      </c>
      <c r="N58" s="347">
        <f>INDEX('Incidence calcs'!AD:AD,MATCH($A58,'Incidence calcs'!$A:$A,0))</f>
        <v>2.7298600000000004</v>
      </c>
      <c r="O58" s="347">
        <f>INDEX('Incidence calcs'!AE:AE,MATCH($A58,'Incidence calcs'!$A:$A,0))</f>
        <v>2.7298600000000004</v>
      </c>
      <c r="P58" s="347">
        <f>INDEX('Incidence calcs'!AF:AF,MATCH($A58,'Incidence calcs'!$A:$A,0))</f>
        <v>2.5494400000000002</v>
      </c>
      <c r="Q58" s="347">
        <f>INDEX('Incidence calcs'!AG:AG,MATCH($A58,'Incidence calcs'!$A:$A,0))</f>
        <v>2.5494400000000002</v>
      </c>
      <c r="R58" s="347">
        <f>INDEX('Incidence calcs'!AH:AH,MATCH($A58,'Incidence calcs'!$A:$A,0))</f>
        <v>3.3845800000000006</v>
      </c>
      <c r="S58" s="347">
        <f>INDEX('Incidence calcs'!AI:AI,MATCH($A58,'Incidence calcs'!$A:$A,0))</f>
        <v>3.3845800000000006</v>
      </c>
      <c r="T58" s="347">
        <f>INDEX('Incidence calcs'!AJ:AJ,MATCH($A58,'Incidence calcs'!$A:$A,0))</f>
        <v>2.2363400000000002</v>
      </c>
      <c r="U58" s="347">
        <f>INDEX('Incidence calcs'!AK:AK,MATCH($A58,'Incidence calcs'!$A:$A,0))</f>
        <v>2.2363400000000002</v>
      </c>
      <c r="V58" s="347">
        <f>INDEX('Incidence calcs'!AL:AL,MATCH($A58,'Incidence calcs'!$A:$A,0))</f>
        <v>2.2363400000000002</v>
      </c>
      <c r="W58" s="347">
        <f>INDEX('Incidence calcs'!AM:AM,MATCH($A58,'Incidence calcs'!$A:$A,0))</f>
        <v>2.2363400000000002</v>
      </c>
    </row>
    <row r="59" spans="1:23" x14ac:dyDescent="0.45">
      <c r="A59" t="s">
        <v>130</v>
      </c>
      <c r="B59" s="339">
        <f>INDEX('Incidence calcs'!$F:$F,MATCH($A59,'Incidence calcs'!$A:$A,0))</f>
        <v>2009</v>
      </c>
      <c r="C59" s="339" t="b">
        <v>1</v>
      </c>
      <c r="D59" s="347">
        <f>INDEX('Incidence calcs'!Q:Q,MATCH($A59,'Incidence calcs'!$A:$A,0))</f>
        <v>0.19</v>
      </c>
      <c r="E59" s="347">
        <f>INDEX('Incidence calcs'!R:R,MATCH($A59,'Incidence calcs'!$A:$A,0))</f>
        <v>0.84</v>
      </c>
      <c r="F59" s="347">
        <f>INDEX('Incidence calcs'!S:S,MATCH($A59,'Incidence calcs'!$A:$A,0))</f>
        <v>2.6</v>
      </c>
      <c r="G59" s="347">
        <f>INDEX('Incidence calcs'!T:T,MATCH($A59,'Incidence calcs'!$A:$A,0))</f>
        <v>6.2</v>
      </c>
      <c r="H59" s="347">
        <f>INDEX('Incidence calcs'!X:X,MATCH($A59,'Incidence calcs'!$A:$A,0))</f>
        <v>1.7627647500000001</v>
      </c>
      <c r="I59" s="347">
        <f>INDEX('Incidence calcs'!Y:Y,MATCH($A59,'Incidence calcs'!$A:$A,0))</f>
        <v>1.7315545000000001</v>
      </c>
      <c r="J59" s="347">
        <f>INDEX('Incidence calcs'!Z:Z,MATCH($A59,'Incidence calcs'!$A:$A,0))</f>
        <v>1.25406225</v>
      </c>
      <c r="K59" s="347">
        <f>INDEX('Incidence calcs'!AA:AA,MATCH($A59,'Incidence calcs'!$A:$A,0))</f>
        <v>1.22801275</v>
      </c>
      <c r="L59" s="347">
        <f>INDEX('Incidence calcs'!AB:AB,MATCH($A59,'Incidence calcs'!$A:$A,0))</f>
        <v>1.154042</v>
      </c>
      <c r="M59" s="347">
        <f>INDEX('Incidence calcs'!AC:AC,MATCH($A59,'Incidence calcs'!$A:$A,0))</f>
        <v>1.020354</v>
      </c>
      <c r="N59" s="347">
        <f>INDEX('Incidence calcs'!AD:AD,MATCH($A59,'Incidence calcs'!$A:$A,0))</f>
        <v>1.09727375</v>
      </c>
      <c r="O59" s="347">
        <f>INDEX('Incidence calcs'!AE:AE,MATCH($A59,'Incidence calcs'!$A:$A,0))</f>
        <v>1.09727375</v>
      </c>
      <c r="P59" s="347">
        <f>INDEX('Incidence calcs'!AF:AF,MATCH($A59,'Incidence calcs'!$A:$A,0))</f>
        <v>0.88592874999999993</v>
      </c>
      <c r="Q59" s="347">
        <f>INDEX('Incidence calcs'!AG:AG,MATCH($A59,'Incidence calcs'!$A:$A,0))</f>
        <v>0.88592874999999993</v>
      </c>
      <c r="R59" s="347">
        <f>INDEX('Incidence calcs'!AH:AH,MATCH($A59,'Incidence calcs'!$A:$A,0))</f>
        <v>1.323118</v>
      </c>
      <c r="S59" s="347">
        <f>INDEX('Incidence calcs'!AI:AI,MATCH($A59,'Incidence calcs'!$A:$A,0))</f>
        <v>1.323118</v>
      </c>
      <c r="T59" s="347">
        <f>INDEX('Incidence calcs'!AJ:AJ,MATCH($A59,'Incidence calcs'!$A:$A,0))</f>
        <v>1.03583625</v>
      </c>
      <c r="U59" s="347">
        <f>INDEX('Incidence calcs'!AK:AK,MATCH($A59,'Incidence calcs'!$A:$A,0))</f>
        <v>1.03583625</v>
      </c>
      <c r="V59" s="347">
        <f>INDEX('Incidence calcs'!AL:AL,MATCH($A59,'Incidence calcs'!$A:$A,0))</f>
        <v>1.03583625</v>
      </c>
      <c r="W59" s="347">
        <f>INDEX('Incidence calcs'!AM:AM,MATCH($A59,'Incidence calcs'!$A:$A,0))</f>
        <v>1.03583625</v>
      </c>
    </row>
    <row r="60" spans="1:23" x14ac:dyDescent="0.45">
      <c r="A60" t="s">
        <v>131</v>
      </c>
      <c r="B60" s="339">
        <f>INDEX('Incidence calcs'!$F:$F,MATCH($A60,'Incidence calcs'!$A:$A,0))</f>
        <v>2002</v>
      </c>
      <c r="C60" s="339" t="b">
        <v>1</v>
      </c>
      <c r="D60" s="347">
        <f>INDEX('Incidence calcs'!Q:Q,MATCH($A60,'Incidence calcs'!$A:$A,0))</f>
        <v>0.1</v>
      </c>
      <c r="E60" s="347">
        <f>INDEX('Incidence calcs'!R:R,MATCH($A60,'Incidence calcs'!$A:$A,0))</f>
        <v>0.2</v>
      </c>
      <c r="F60" s="347">
        <f>INDEX('Incidence calcs'!S:S,MATCH($A60,'Incidence calcs'!$A:$A,0))</f>
        <v>0.64999999999999991</v>
      </c>
      <c r="G60" s="347">
        <f>INDEX('Incidence calcs'!T:T,MATCH($A60,'Incidence calcs'!$A:$A,0))</f>
        <v>4.3</v>
      </c>
      <c r="H60" s="347">
        <f>INDEX('Incidence calcs'!X:X,MATCH($A60,'Incidence calcs'!$A:$A,0))</f>
        <v>0.94145625000000011</v>
      </c>
      <c r="I60" s="347">
        <f>INDEX('Incidence calcs'!Y:Y,MATCH($A60,'Incidence calcs'!$A:$A,0))</f>
        <v>0.92478749999999998</v>
      </c>
      <c r="J60" s="347">
        <f>INDEX('Incidence calcs'!Z:Z,MATCH($A60,'Incidence calcs'!$A:$A,0))</f>
        <v>0.66976875000000002</v>
      </c>
      <c r="K60" s="347">
        <f>INDEX('Incidence calcs'!AA:AA,MATCH($A60,'Incidence calcs'!$A:$A,0))</f>
        <v>0.65585624999999992</v>
      </c>
      <c r="L60" s="347">
        <f>INDEX('Incidence calcs'!AB:AB,MATCH($A60,'Incidence calcs'!$A:$A,0))</f>
        <v>0.61635000000000006</v>
      </c>
      <c r="M60" s="347">
        <f>INDEX('Incidence calcs'!AC:AC,MATCH($A60,'Incidence calcs'!$A:$A,0))</f>
        <v>0.54495000000000005</v>
      </c>
      <c r="N60" s="347">
        <f>INDEX('Incidence calcs'!AD:AD,MATCH($A60,'Incidence calcs'!$A:$A,0))</f>
        <v>0.58603125</v>
      </c>
      <c r="O60" s="347">
        <f>INDEX('Incidence calcs'!AE:AE,MATCH($A60,'Incidence calcs'!$A:$A,0))</f>
        <v>0.58603125</v>
      </c>
      <c r="P60" s="347">
        <f>INDEX('Incidence calcs'!AF:AF,MATCH($A60,'Incidence calcs'!$A:$A,0))</f>
        <v>0.47315625</v>
      </c>
      <c r="Q60" s="347">
        <f>INDEX('Incidence calcs'!AG:AG,MATCH($A60,'Incidence calcs'!$A:$A,0))</f>
        <v>0.47315625</v>
      </c>
      <c r="R60" s="347">
        <f>INDEX('Incidence calcs'!AH:AH,MATCH($A60,'Incidence calcs'!$A:$A,0))</f>
        <v>0.70665</v>
      </c>
      <c r="S60" s="347">
        <f>INDEX('Incidence calcs'!AI:AI,MATCH($A60,'Incidence calcs'!$A:$A,0))</f>
        <v>0.70665</v>
      </c>
      <c r="T60" s="347">
        <f>INDEX('Incidence calcs'!AJ:AJ,MATCH($A60,'Incidence calcs'!$A:$A,0))</f>
        <v>0.55321874999999998</v>
      </c>
      <c r="U60" s="347">
        <f>INDEX('Incidence calcs'!AK:AK,MATCH($A60,'Incidence calcs'!$A:$A,0))</f>
        <v>0.55321874999999998</v>
      </c>
      <c r="V60" s="347">
        <f>INDEX('Incidence calcs'!AL:AL,MATCH($A60,'Incidence calcs'!$A:$A,0))</f>
        <v>0.55321874999999998</v>
      </c>
      <c r="W60" s="347">
        <f>INDEX('Incidence calcs'!AM:AM,MATCH($A60,'Incidence calcs'!$A:$A,0))</f>
        <v>0.55321874999999998</v>
      </c>
    </row>
    <row r="61" spans="1:23" x14ac:dyDescent="0.45">
      <c r="A61" t="s">
        <v>132</v>
      </c>
      <c r="B61" s="339">
        <f>INDEX('Incidence calcs'!$F:$F,MATCH($A61,'Incidence calcs'!$A:$A,0))</f>
        <v>2003</v>
      </c>
      <c r="C61" s="339" t="b">
        <v>1</v>
      </c>
      <c r="D61" s="347">
        <f>INDEX('Incidence calcs'!Q:Q,MATCH($A61,'Incidence calcs'!$A:$A,0))</f>
        <v>15.7</v>
      </c>
      <c r="E61" s="347">
        <f>INDEX('Incidence calcs'!R:R,MATCH($A61,'Incidence calcs'!$A:$A,0))</f>
        <v>21.2</v>
      </c>
      <c r="F61" s="347">
        <f>INDEX('Incidence calcs'!S:S,MATCH($A61,'Incidence calcs'!$A:$A,0))</f>
        <v>14.5</v>
      </c>
      <c r="G61" s="347">
        <f>INDEX('Incidence calcs'!T:T,MATCH($A61,'Incidence calcs'!$A:$A,0))</f>
        <v>12.770531406034998</v>
      </c>
      <c r="H61" s="347">
        <f>INDEX('Incidence calcs'!X:X,MATCH($A61,'Incidence calcs'!$A:$A,0))</f>
        <v>11.67808</v>
      </c>
      <c r="I61" s="347">
        <f>INDEX('Incidence calcs'!Y:Y,MATCH($A61,'Incidence calcs'!$A:$A,0))</f>
        <v>11.475906666666665</v>
      </c>
      <c r="J61" s="347">
        <f>INDEX('Incidence calcs'!Z:Z,MATCH($A61,'Incidence calcs'!$A:$A,0))</f>
        <v>8.2051533333333335</v>
      </c>
      <c r="K61" s="347">
        <f>INDEX('Incidence calcs'!AA:AA,MATCH($A61,'Incidence calcs'!$A:$A,0))</f>
        <v>8.1503266666666665</v>
      </c>
      <c r="L61" s="347">
        <f>INDEX('Incidence calcs'!AB:AB,MATCH($A61,'Incidence calcs'!$A:$A,0))</f>
        <v>7.2199866666666663</v>
      </c>
      <c r="M61" s="347">
        <f>INDEX('Incidence calcs'!AC:AC,MATCH($A61,'Incidence calcs'!$A:$A,0))</f>
        <v>7.6894399999999994</v>
      </c>
      <c r="N61" s="347">
        <f>INDEX('Incidence calcs'!AD:AD,MATCH($A61,'Incidence calcs'!$A:$A,0))</f>
        <v>7.5438066666666668</v>
      </c>
      <c r="O61" s="347">
        <f>INDEX('Incidence calcs'!AE:AE,MATCH($A61,'Incidence calcs'!$A:$A,0))</f>
        <v>7.5438066666666668</v>
      </c>
      <c r="P61" s="347">
        <f>INDEX('Incidence calcs'!AF:AF,MATCH($A61,'Incidence calcs'!$A:$A,0))</f>
        <v>7.0452266666666663</v>
      </c>
      <c r="Q61" s="347">
        <f>INDEX('Incidence calcs'!AG:AG,MATCH($A61,'Incidence calcs'!$A:$A,0))</f>
        <v>7.0452266666666663</v>
      </c>
      <c r="R61" s="347">
        <f>INDEX('Incidence calcs'!AH:AH,MATCH($A61,'Incidence calcs'!$A:$A,0))</f>
        <v>9.3530866666666679</v>
      </c>
      <c r="S61" s="347">
        <f>INDEX('Incidence calcs'!AI:AI,MATCH($A61,'Incidence calcs'!$A:$A,0))</f>
        <v>9.3530866666666679</v>
      </c>
      <c r="T61" s="347">
        <f>INDEX('Incidence calcs'!AJ:AJ,MATCH($A61,'Incidence calcs'!$A:$A,0))</f>
        <v>6.1799933333333339</v>
      </c>
      <c r="U61" s="347">
        <f>INDEX('Incidence calcs'!AK:AK,MATCH($A61,'Incidence calcs'!$A:$A,0))</f>
        <v>6.1799933333333339</v>
      </c>
      <c r="V61" s="347">
        <f>INDEX('Incidence calcs'!AL:AL,MATCH($A61,'Incidence calcs'!$A:$A,0))</f>
        <v>6.1799933333333339</v>
      </c>
      <c r="W61" s="347">
        <f>INDEX('Incidence calcs'!AM:AM,MATCH($A61,'Incidence calcs'!$A:$A,0))</f>
        <v>6.1799933333333339</v>
      </c>
    </row>
    <row r="62" spans="1:23" x14ac:dyDescent="0.45">
      <c r="A62" t="s">
        <v>124</v>
      </c>
      <c r="B62" s="339">
        <f>INDEX('Incidence calcs'!$F:$F,MATCH($A62,'Incidence calcs'!$A:$A,0))</f>
        <v>2002</v>
      </c>
      <c r="C62" s="339" t="b">
        <v>1</v>
      </c>
      <c r="D62" s="347">
        <f>INDEX('Incidence calcs'!Q:Q,MATCH($A62,'Incidence calcs'!$A:$A,0))</f>
        <v>0.1</v>
      </c>
      <c r="E62" s="347">
        <f>INDEX('Incidence calcs'!R:R,MATCH($A62,'Incidence calcs'!$A:$A,0))</f>
        <v>0.2</v>
      </c>
      <c r="F62" s="347">
        <f>INDEX('Incidence calcs'!S:S,MATCH($A62,'Incidence calcs'!$A:$A,0))</f>
        <v>0.64999999999999991</v>
      </c>
      <c r="G62" s="347">
        <f>INDEX('Incidence calcs'!T:T,MATCH($A62,'Incidence calcs'!$A:$A,0))</f>
        <v>4.3</v>
      </c>
      <c r="H62" s="347">
        <f>INDEX('Incidence calcs'!X:X,MATCH($A62,'Incidence calcs'!$A:$A,0))</f>
        <v>0.94145625000000011</v>
      </c>
      <c r="I62" s="347">
        <f>INDEX('Incidence calcs'!Y:Y,MATCH($A62,'Incidence calcs'!$A:$A,0))</f>
        <v>0.92478749999999998</v>
      </c>
      <c r="J62" s="347">
        <f>INDEX('Incidence calcs'!Z:Z,MATCH($A62,'Incidence calcs'!$A:$A,0))</f>
        <v>0.66976875000000002</v>
      </c>
      <c r="K62" s="347">
        <f>INDEX('Incidence calcs'!AA:AA,MATCH($A62,'Incidence calcs'!$A:$A,0))</f>
        <v>0.65585624999999992</v>
      </c>
      <c r="L62" s="347">
        <f>INDEX('Incidence calcs'!AB:AB,MATCH($A62,'Incidence calcs'!$A:$A,0))</f>
        <v>0.61635000000000006</v>
      </c>
      <c r="M62" s="347">
        <f>INDEX('Incidence calcs'!AC:AC,MATCH($A62,'Incidence calcs'!$A:$A,0))</f>
        <v>0.54495000000000005</v>
      </c>
      <c r="N62" s="347">
        <f>INDEX('Incidence calcs'!AD:AD,MATCH($A62,'Incidence calcs'!$A:$A,0))</f>
        <v>0.58603125</v>
      </c>
      <c r="O62" s="347">
        <f>INDEX('Incidence calcs'!AE:AE,MATCH($A62,'Incidence calcs'!$A:$A,0))</f>
        <v>0.58603125</v>
      </c>
      <c r="P62" s="347">
        <f>INDEX('Incidence calcs'!AF:AF,MATCH($A62,'Incidence calcs'!$A:$A,0))</f>
        <v>0.47315625</v>
      </c>
      <c r="Q62" s="347">
        <f>INDEX('Incidence calcs'!AG:AG,MATCH($A62,'Incidence calcs'!$A:$A,0))</f>
        <v>0.47315625</v>
      </c>
      <c r="R62" s="347">
        <f>INDEX('Incidence calcs'!AH:AH,MATCH($A62,'Incidence calcs'!$A:$A,0))</f>
        <v>0.70665</v>
      </c>
      <c r="S62" s="347">
        <f>INDEX('Incidence calcs'!AI:AI,MATCH($A62,'Incidence calcs'!$A:$A,0))</f>
        <v>0.70665</v>
      </c>
      <c r="T62" s="347">
        <f>INDEX('Incidence calcs'!AJ:AJ,MATCH($A62,'Incidence calcs'!$A:$A,0))</f>
        <v>0.55321874999999998</v>
      </c>
      <c r="U62" s="347">
        <f>INDEX('Incidence calcs'!AK:AK,MATCH($A62,'Incidence calcs'!$A:$A,0))</f>
        <v>0.55321874999999998</v>
      </c>
      <c r="V62" s="347">
        <f>INDEX('Incidence calcs'!AL:AL,MATCH($A62,'Incidence calcs'!$A:$A,0))</f>
        <v>0.55321874999999998</v>
      </c>
      <c r="W62" s="347">
        <f>INDEX('Incidence calcs'!AM:AM,MATCH($A62,'Incidence calcs'!$A:$A,0))</f>
        <v>0.55321874999999998</v>
      </c>
    </row>
    <row r="63" spans="1:23" x14ac:dyDescent="0.45">
      <c r="A63" t="s">
        <v>134</v>
      </c>
      <c r="B63" s="339">
        <f>INDEX('Incidence calcs'!$F:$F,MATCH($A63,'Incidence calcs'!$A:$A,0))</f>
        <v>1998</v>
      </c>
      <c r="C63" s="339" t="b">
        <v>1</v>
      </c>
      <c r="D63" s="347">
        <f>INDEX('Incidence calcs'!Q:Q,MATCH($A63,'Incidence calcs'!$A:$A,0))</f>
        <v>0.1</v>
      </c>
      <c r="E63" s="347">
        <f>INDEX('Incidence calcs'!R:R,MATCH($A63,'Incidence calcs'!$A:$A,0))</f>
        <v>0.1</v>
      </c>
      <c r="F63" s="347">
        <f>INDEX('Incidence calcs'!S:S,MATCH($A63,'Incidence calcs'!$A:$A,0))</f>
        <v>0.1</v>
      </c>
      <c r="G63" s="347">
        <f>INDEX('Incidence calcs'!T:T,MATCH($A63,'Incidence calcs'!$A:$A,0))</f>
        <v>0.11166596956660294</v>
      </c>
      <c r="H63" s="347">
        <f>INDEX('Incidence calcs'!X:X,MATCH($A63,'Incidence calcs'!$A:$A,0))</f>
        <v>6.8160000000000012E-2</v>
      </c>
      <c r="I63" s="347">
        <f>INDEX('Incidence calcs'!Y:Y,MATCH($A63,'Incidence calcs'!$A:$A,0))</f>
        <v>6.6980000000000012E-2</v>
      </c>
      <c r="J63" s="347">
        <f>INDEX('Incidence calcs'!Z:Z,MATCH($A63,'Incidence calcs'!$A:$A,0))</f>
        <v>4.7890000000000009E-2</v>
      </c>
      <c r="K63" s="347">
        <f>INDEX('Incidence calcs'!AA:AA,MATCH($A63,'Incidence calcs'!$A:$A,0))</f>
        <v>4.7570000000000008E-2</v>
      </c>
      <c r="L63" s="347">
        <f>INDEX('Incidence calcs'!AB:AB,MATCH($A63,'Incidence calcs'!$A:$A,0))</f>
        <v>4.2140000000000011E-2</v>
      </c>
      <c r="M63" s="347">
        <f>INDEX('Incidence calcs'!AC:AC,MATCH($A63,'Incidence calcs'!$A:$A,0))</f>
        <v>4.4880000000000003E-2</v>
      </c>
      <c r="N63" s="347">
        <f>INDEX('Incidence calcs'!AD:AD,MATCH($A63,'Incidence calcs'!$A:$A,0))</f>
        <v>4.4030000000000014E-2</v>
      </c>
      <c r="O63" s="347">
        <f>INDEX('Incidence calcs'!AE:AE,MATCH($A63,'Incidence calcs'!$A:$A,0))</f>
        <v>4.4030000000000014E-2</v>
      </c>
      <c r="P63" s="347">
        <f>INDEX('Incidence calcs'!AF:AF,MATCH($A63,'Incidence calcs'!$A:$A,0))</f>
        <v>4.1120000000000011E-2</v>
      </c>
      <c r="Q63" s="347">
        <f>INDEX('Incidence calcs'!AG:AG,MATCH($A63,'Incidence calcs'!$A:$A,0))</f>
        <v>4.1120000000000011E-2</v>
      </c>
      <c r="R63" s="347">
        <f>INDEX('Incidence calcs'!AH:AH,MATCH($A63,'Incidence calcs'!$A:$A,0))</f>
        <v>5.4590000000000014E-2</v>
      </c>
      <c r="S63" s="347">
        <f>INDEX('Incidence calcs'!AI:AI,MATCH($A63,'Incidence calcs'!$A:$A,0))</f>
        <v>5.4590000000000014E-2</v>
      </c>
      <c r="T63" s="347">
        <f>INDEX('Incidence calcs'!AJ:AJ,MATCH($A63,'Incidence calcs'!$A:$A,0))</f>
        <v>3.6070000000000012E-2</v>
      </c>
      <c r="U63" s="347">
        <f>INDEX('Incidence calcs'!AK:AK,MATCH($A63,'Incidence calcs'!$A:$A,0))</f>
        <v>3.6070000000000012E-2</v>
      </c>
      <c r="V63" s="347">
        <f>INDEX('Incidence calcs'!AL:AL,MATCH($A63,'Incidence calcs'!$A:$A,0))</f>
        <v>3.6070000000000012E-2</v>
      </c>
      <c r="W63" s="347">
        <f>INDEX('Incidence calcs'!AM:AM,MATCH($A63,'Incidence calcs'!$A:$A,0))</f>
        <v>3.6070000000000012E-2</v>
      </c>
    </row>
    <row r="64" spans="1:23" x14ac:dyDescent="0.45">
      <c r="A64" t="s">
        <v>136</v>
      </c>
      <c r="B64" s="339">
        <f>INDEX('Incidence calcs'!$F:$F,MATCH($A64,'Incidence calcs'!$A:$A,0))</f>
        <v>2007</v>
      </c>
      <c r="C64" s="339" t="b">
        <v>1</v>
      </c>
      <c r="D64" s="347">
        <f>INDEX('Incidence calcs'!Q:Q,MATCH($A64,'Incidence calcs'!$A:$A,0))</f>
        <v>0.9</v>
      </c>
      <c r="E64" s="347">
        <f>INDEX('Incidence calcs'!R:R,MATCH($A64,'Incidence calcs'!$A:$A,0))</f>
        <v>0.9</v>
      </c>
      <c r="F64" s="347">
        <f>INDEX('Incidence calcs'!S:S,MATCH($A64,'Incidence calcs'!$A:$A,0))</f>
        <v>0.9</v>
      </c>
      <c r="G64" s="347">
        <f>INDEX('Incidence calcs'!T:T,MATCH($A64,'Incidence calcs'!$A:$A,0))</f>
        <v>1.0049937260994264</v>
      </c>
      <c r="H64" s="347">
        <f>INDEX('Incidence calcs'!X:X,MATCH($A64,'Incidence calcs'!$A:$A,0))</f>
        <v>0.61343999999999999</v>
      </c>
      <c r="I64" s="347">
        <f>INDEX('Incidence calcs'!Y:Y,MATCH($A64,'Incidence calcs'!$A:$A,0))</f>
        <v>0.60282000000000002</v>
      </c>
      <c r="J64" s="347">
        <f>INDEX('Incidence calcs'!Z:Z,MATCH($A64,'Incidence calcs'!$A:$A,0))</f>
        <v>0.43101</v>
      </c>
      <c r="K64" s="347">
        <f>INDEX('Incidence calcs'!AA:AA,MATCH($A64,'Incidence calcs'!$A:$A,0))</f>
        <v>0.42813000000000001</v>
      </c>
      <c r="L64" s="347">
        <f>INDEX('Incidence calcs'!AB:AB,MATCH($A64,'Incidence calcs'!$A:$A,0))</f>
        <v>0.37925999999999999</v>
      </c>
      <c r="M64" s="347">
        <f>INDEX('Incidence calcs'!AC:AC,MATCH($A64,'Incidence calcs'!$A:$A,0))</f>
        <v>0.40392</v>
      </c>
      <c r="N64" s="347">
        <f>INDEX('Incidence calcs'!AD:AD,MATCH($A64,'Incidence calcs'!$A:$A,0))</f>
        <v>0.39627000000000001</v>
      </c>
      <c r="O64" s="347">
        <f>INDEX('Incidence calcs'!AE:AE,MATCH($A64,'Incidence calcs'!$A:$A,0))</f>
        <v>0.39627000000000001</v>
      </c>
      <c r="P64" s="347">
        <f>INDEX('Incidence calcs'!AF:AF,MATCH($A64,'Incidence calcs'!$A:$A,0))</f>
        <v>0.37008000000000002</v>
      </c>
      <c r="Q64" s="347">
        <f>INDEX('Incidence calcs'!AG:AG,MATCH($A64,'Incidence calcs'!$A:$A,0))</f>
        <v>0.37008000000000002</v>
      </c>
      <c r="R64" s="347">
        <f>INDEX('Incidence calcs'!AH:AH,MATCH($A64,'Incidence calcs'!$A:$A,0))</f>
        <v>0.49131000000000008</v>
      </c>
      <c r="S64" s="347">
        <f>INDEX('Incidence calcs'!AI:AI,MATCH($A64,'Incidence calcs'!$A:$A,0))</f>
        <v>0.49131000000000008</v>
      </c>
      <c r="T64" s="347">
        <f>INDEX('Incidence calcs'!AJ:AJ,MATCH($A64,'Incidence calcs'!$A:$A,0))</f>
        <v>0.32463000000000003</v>
      </c>
      <c r="U64" s="347">
        <f>INDEX('Incidence calcs'!AK:AK,MATCH($A64,'Incidence calcs'!$A:$A,0))</f>
        <v>0.32463000000000003</v>
      </c>
      <c r="V64" s="347">
        <f>INDEX('Incidence calcs'!AL:AL,MATCH($A64,'Incidence calcs'!$A:$A,0))</f>
        <v>0.32463000000000003</v>
      </c>
      <c r="W64" s="347">
        <f>INDEX('Incidence calcs'!AM:AM,MATCH($A64,'Incidence calcs'!$A:$A,0))</f>
        <v>0.32463000000000003</v>
      </c>
    </row>
    <row r="65" spans="1:23" x14ac:dyDescent="0.45">
      <c r="A65" t="s">
        <v>137</v>
      </c>
      <c r="B65" s="339">
        <v>1950</v>
      </c>
      <c r="C65" s="339" t="b">
        <v>0</v>
      </c>
      <c r="D65" s="347" cm="1">
        <f t="array" ref="D65">D$123*SUMPRODUCT(Longitudinal!$F$2:$F$136,--('Country T1D incidence'!$A65=Longitudinal!$E$2:$E$136),--('Country T1D incidence'!$B65=Longitudinal!$A$2:$A$136))</f>
        <v>9.4649831460674161</v>
      </c>
      <c r="E65" s="347" cm="1">
        <f t="array" ref="E65">E$123*SUMPRODUCT(Longitudinal!$F$2:$F$136,--('Country T1D incidence'!$A65=Longitudinal!$E$2:$E$136),--('Country T1D incidence'!$B65=Longitudinal!$A$2:$A$136))</f>
        <v>12.298449438202248</v>
      </c>
      <c r="F65" s="347" cm="1">
        <f t="array" ref="F65">F$123*SUMPRODUCT(Longitudinal!$F$2:$F$136,--('Country T1D incidence'!$A65=Longitudinal!$E$2:$E$136),--('Country T1D incidence'!$B65=Longitudinal!$A$2:$A$136))</f>
        <v>10.412342696629212</v>
      </c>
      <c r="G65" s="347" cm="1">
        <f t="array" ref="G65">G$123*SUMPRODUCT(Longitudinal!$F$2:$F$136,--('Country T1D incidence'!$A65=Longitudinal!$E$2:$E$136),--('Country T1D incidence'!$B65=Longitudinal!$A$2:$A$136))</f>
        <v>7.9778777668758316</v>
      </c>
      <c r="H65" s="347" cm="1">
        <f t="array" ref="H65">H$123*SUMPRODUCT(Longitudinal!$F$2:$F$136,--('Country T1D incidence'!$A65=Longitudinal!$E$2:$E$136),--('Country T1D incidence'!$B65=Longitudinal!$A$2:$A$136))</f>
        <v>7.3103361438202255</v>
      </c>
      <c r="I65" s="347" cm="1">
        <f t="array" ref="I65">I$123*SUMPRODUCT(Longitudinal!$F$2:$F$136,--('Country T1D incidence'!$A65=Longitudinal!$E$2:$E$136),--('Country T1D incidence'!$B65=Longitudinal!$A$2:$A$136))</f>
        <v>7.1837780943820233</v>
      </c>
      <c r="J65" s="347" cm="1">
        <f t="array" ref="J65">J$123*SUMPRODUCT(Longitudinal!$F$2:$F$136,--('Country T1D incidence'!$A65=Longitudinal!$E$2:$E$136),--('Country T1D incidence'!$B65=Longitudinal!$A$2:$A$136))</f>
        <v>5.1363262606741573</v>
      </c>
      <c r="K65" s="347" cm="1">
        <f t="array" ref="K65">K$123*SUMPRODUCT(Longitudinal!$F$2:$F$136,--('Country T1D incidence'!$A65=Longitudinal!$E$2:$E$136),--('Country T1D incidence'!$B65=Longitudinal!$A$2:$A$136))</f>
        <v>5.1020054337078662</v>
      </c>
      <c r="L65" s="347" cm="1">
        <f t="array" ref="L65">L$123*SUMPRODUCT(Longitudinal!$F$2:$F$136,--('Country T1D incidence'!$A65=Longitudinal!$E$2:$E$136),--('Country T1D incidence'!$B65=Longitudinal!$A$2:$A$136))</f>
        <v>4.5196239011235964</v>
      </c>
      <c r="M65" s="347" cm="1">
        <f t="array" ref="M65">M$123*SUMPRODUCT(Longitudinal!$F$2:$F$136,--('Country T1D incidence'!$A65=Longitudinal!$E$2:$E$136),--('Country T1D incidence'!$B65=Longitudinal!$A$2:$A$136))</f>
        <v>4.8134959820224719</v>
      </c>
      <c r="N65" s="347" cm="1">
        <f t="array" ref="N65">N$123*SUMPRODUCT(Longitudinal!$F$2:$F$136,--('Country T1D incidence'!$A65=Longitudinal!$E$2:$E$136),--('Country T1D incidence'!$B65=Longitudinal!$A$2:$A$136))</f>
        <v>4.7223312853932589</v>
      </c>
      <c r="O65" s="347" cm="1">
        <f t="array" ref="O65">O$123*SUMPRODUCT(Longitudinal!$F$2:$F$136,--('Country T1D incidence'!$A65=Longitudinal!$E$2:$E$136),--('Country T1D incidence'!$B65=Longitudinal!$A$2:$A$136))</f>
        <v>4.7223312853932589</v>
      </c>
      <c r="P65" s="347" cm="1">
        <f t="array" ref="P65">P$123*SUMPRODUCT(Longitudinal!$F$2:$F$136,--('Country T1D incidence'!$A65=Longitudinal!$E$2:$E$136),--('Country T1D incidence'!$B65=Longitudinal!$A$2:$A$136))</f>
        <v>4.4102262651685393</v>
      </c>
      <c r="Q65" s="347" cm="1">
        <f t="array" ref="Q65">Q$123*SUMPRODUCT(Longitudinal!$F$2:$F$136,--('Country T1D incidence'!$A65=Longitudinal!$E$2:$E$136),--('Country T1D incidence'!$B65=Longitudinal!$A$2:$A$136))</f>
        <v>4.4102262651685393</v>
      </c>
      <c r="R65" s="347" cm="1">
        <f t="array" ref="R65">R$123*SUMPRODUCT(Longitudinal!$F$2:$F$136,--('Country T1D incidence'!$A65=Longitudinal!$E$2:$E$136),--('Country T1D incidence'!$B65=Longitudinal!$A$2:$A$136))</f>
        <v>5.8549185752808999</v>
      </c>
      <c r="S65" s="347" cm="1">
        <f t="array" ref="S65">S$123*SUMPRODUCT(Longitudinal!$F$2:$F$136,--('Country T1D incidence'!$A65=Longitudinal!$E$2:$E$136),--('Country T1D incidence'!$B65=Longitudinal!$A$2:$A$136))</f>
        <v>5.8549185752808999</v>
      </c>
      <c r="T65" s="347" cm="1">
        <f t="array" ref="T65">T$123*SUMPRODUCT(Longitudinal!$F$2:$F$136,--('Country T1D incidence'!$A65=Longitudinal!$E$2:$E$136),--('Country T1D incidence'!$B65=Longitudinal!$A$2:$A$136))</f>
        <v>3.868600714606742</v>
      </c>
      <c r="U65" s="347" cm="1">
        <f t="array" ref="U65">U$123*SUMPRODUCT(Longitudinal!$F$2:$F$136,--('Country T1D incidence'!$A65=Longitudinal!$E$2:$E$136),--('Country T1D incidence'!$B65=Longitudinal!$A$2:$A$136))</f>
        <v>3.868600714606742</v>
      </c>
      <c r="V65" s="347" cm="1">
        <f t="array" ref="V65">V$123*SUMPRODUCT(Longitudinal!$F$2:$F$136,--('Country T1D incidence'!$A65=Longitudinal!$E$2:$E$136),--('Country T1D incidence'!$B65=Longitudinal!$A$2:$A$136))</f>
        <v>3.868600714606742</v>
      </c>
      <c r="W65" s="347" cm="1">
        <f t="array" ref="W65">W$123*SUMPRODUCT(Longitudinal!$F$2:$F$136,--('Country T1D incidence'!$A65=Longitudinal!$E$2:$E$136),--('Country T1D incidence'!$B65=Longitudinal!$A$2:$A$136))</f>
        <v>3.868600714606742</v>
      </c>
    </row>
    <row r="66" spans="1:23" x14ac:dyDescent="0.45">
      <c r="A66" t="s">
        <v>137</v>
      </c>
      <c r="B66" s="339">
        <v>1951</v>
      </c>
      <c r="C66" s="339" t="b">
        <v>0</v>
      </c>
      <c r="D66" s="347" cm="1">
        <f t="array" ref="D66">D$123*SUMPRODUCT(Longitudinal!$F$2:$F$136,--('Country T1D incidence'!$A66=Longitudinal!$E$2:$E$136),--('Country T1D incidence'!$B66=Longitudinal!$A$2:$A$136))</f>
        <v>9.9903478038815443</v>
      </c>
      <c r="E66" s="347" cm="1">
        <f t="array" ref="E66">E$123*SUMPRODUCT(Longitudinal!$F$2:$F$136,--('Country T1D incidence'!$A66=Longitudinal!$E$2:$E$136),--('Country T1D incidence'!$B66=Longitudinal!$A$2:$A$136))</f>
        <v>12.981088866190031</v>
      </c>
      <c r="F66" s="347" cm="1">
        <f t="array" ref="F66">F$123*SUMPRODUCT(Longitudinal!$F$2:$F$136,--('Country T1D incidence'!$A66=Longitudinal!$E$2:$E$136),--('Country T1D incidence'!$B66=Longitudinal!$A$2:$A$136))</f>
        <v>10.990291624106264</v>
      </c>
      <c r="G66" s="347" cm="1">
        <f t="array" ref="G66">G$123*SUMPRODUCT(Longitudinal!$F$2:$F$136,--('Country T1D incidence'!$A66=Longitudinal!$E$2:$E$136),--('Country T1D incidence'!$B66=Longitudinal!$A$2:$A$136))</f>
        <v>8.4206989487412311</v>
      </c>
      <c r="H66" s="347" cm="1">
        <f t="array" ref="H66">H$123*SUMPRODUCT(Longitudinal!$F$2:$F$136,--('Country T1D incidence'!$A66=Longitudinal!$E$2:$E$136),--('Country T1D incidence'!$B66=Longitudinal!$A$2:$A$136))</f>
        <v>7.7161046684372057</v>
      </c>
      <c r="I66" s="347" cm="1">
        <f t="array" ref="I66">I$123*SUMPRODUCT(Longitudinal!$F$2:$F$136,--('Country T1D incidence'!$A66=Longitudinal!$E$2:$E$136),--('Country T1D incidence'!$B66=Longitudinal!$A$2:$A$136))</f>
        <v>7.5825218704801065</v>
      </c>
      <c r="J66" s="347" cm="1">
        <f t="array" ref="J66">J$123*SUMPRODUCT(Longitudinal!$F$2:$F$136,--('Country T1D incidence'!$A66=Longitudinal!$E$2:$E$136),--('Country T1D incidence'!$B66=Longitudinal!$A$2:$A$136))</f>
        <v>5.4214238933605898</v>
      </c>
      <c r="K66" s="347" cm="1">
        <f t="array" ref="K66">K$123*SUMPRODUCT(Longitudinal!$F$2:$F$136,--('Country T1D incidence'!$A66=Longitudinal!$E$2:$E$136),--('Country T1D incidence'!$B66=Longitudinal!$A$2:$A$136))</f>
        <v>5.3851980498468004</v>
      </c>
      <c r="L66" s="347" cm="1">
        <f t="array" ref="L66">L$123*SUMPRODUCT(Longitudinal!$F$2:$F$136,--('Country T1D incidence'!$A66=Longitudinal!$E$2:$E$136),--('Country T1D incidence'!$B66=Longitudinal!$A$2:$A$136))</f>
        <v>4.7704907677221815</v>
      </c>
      <c r="M66" s="347" cm="1">
        <f t="array" ref="M66">M$123*SUMPRODUCT(Longitudinal!$F$2:$F$136,--('Country T1D incidence'!$A66=Longitudinal!$E$2:$E$136),--('Country T1D incidence'!$B66=Longitudinal!$A$2:$A$136))</f>
        <v>5.0806745528090049</v>
      </c>
      <c r="N66" s="347" cm="1">
        <f t="array" ref="N66">N$123*SUMPRODUCT(Longitudinal!$F$2:$F$136,--('Country T1D incidence'!$A66=Longitudinal!$E$2:$E$136),--('Country T1D incidence'!$B66=Longitudinal!$A$2:$A$136))</f>
        <v>4.984449655975502</v>
      </c>
      <c r="O66" s="347" cm="1">
        <f t="array" ref="O66">O$123*SUMPRODUCT(Longitudinal!$F$2:$F$136,--('Country T1D incidence'!$A66=Longitudinal!$E$2:$E$136),--('Country T1D incidence'!$B66=Longitudinal!$A$2:$A$136))</f>
        <v>4.984449655975502</v>
      </c>
      <c r="P66" s="347" cm="1">
        <f t="array" ref="P66">P$123*SUMPRODUCT(Longitudinal!$F$2:$F$136,--('Country T1D incidence'!$A66=Longitudinal!$E$2:$E$136),--('Country T1D incidence'!$B66=Longitudinal!$A$2:$A$136))</f>
        <v>4.6550208915219766</v>
      </c>
      <c r="Q66" s="347" cm="1">
        <f t="array" ref="Q66">Q$123*SUMPRODUCT(Longitudinal!$F$2:$F$136,--('Country T1D incidence'!$A66=Longitudinal!$E$2:$E$136),--('Country T1D incidence'!$B66=Longitudinal!$A$2:$A$136))</f>
        <v>4.6550208915219766</v>
      </c>
      <c r="R66" s="347" cm="1">
        <f t="array" ref="R66">R$123*SUMPRODUCT(Longitudinal!$F$2:$F$136,--('Country T1D incidence'!$A66=Longitudinal!$E$2:$E$136),--('Country T1D incidence'!$B66=Longitudinal!$A$2:$A$136))</f>
        <v>6.1799024919305623</v>
      </c>
      <c r="S66" s="347" cm="1">
        <f t="array" ref="S66">S$123*SUMPRODUCT(Longitudinal!$F$2:$F$136,--('Country T1D incidence'!$A66=Longitudinal!$E$2:$E$136),--('Country T1D incidence'!$B66=Longitudinal!$A$2:$A$136))</f>
        <v>6.1799024919305623</v>
      </c>
      <c r="T66" s="347" cm="1">
        <f t="array" ref="T66">T$123*SUMPRODUCT(Longitudinal!$F$2:$F$136,--('Country T1D incidence'!$A66=Longitudinal!$E$2:$E$136),--('Country T1D incidence'!$B66=Longitudinal!$A$2:$A$136))</f>
        <v>4.0833317985699829</v>
      </c>
      <c r="U66" s="347" cm="1">
        <f t="array" ref="U66">U$123*SUMPRODUCT(Longitudinal!$F$2:$F$136,--('Country T1D incidence'!$A66=Longitudinal!$E$2:$E$136),--('Country T1D incidence'!$B66=Longitudinal!$A$2:$A$136))</f>
        <v>4.0833317985699829</v>
      </c>
      <c r="V66" s="347" cm="1">
        <f t="array" ref="V66">V$123*SUMPRODUCT(Longitudinal!$F$2:$F$136,--('Country T1D incidence'!$A66=Longitudinal!$E$2:$E$136),--('Country T1D incidence'!$B66=Longitudinal!$A$2:$A$136))</f>
        <v>4.0833317985699829</v>
      </c>
      <c r="W66" s="347" cm="1">
        <f t="array" ref="W66">W$123*SUMPRODUCT(Longitudinal!$F$2:$F$136,--('Country T1D incidence'!$A66=Longitudinal!$E$2:$E$136),--('Country T1D incidence'!$B66=Longitudinal!$A$2:$A$136))</f>
        <v>4.0833317985699829</v>
      </c>
    </row>
    <row r="67" spans="1:23" x14ac:dyDescent="0.45">
      <c r="A67" t="s">
        <v>137</v>
      </c>
      <c r="B67" s="339">
        <v>1952</v>
      </c>
      <c r="C67" s="339" t="b">
        <v>0</v>
      </c>
      <c r="D67" s="347" cm="1">
        <f t="array" ref="D67">D$123*SUMPRODUCT(Longitudinal!$F$2:$F$136,--('Country T1D incidence'!$A67=Longitudinal!$E$2:$E$136),--('Country T1D incidence'!$B67=Longitudinal!$A$2:$A$136))</f>
        <v>10.897881249355718</v>
      </c>
      <c r="E67" s="347" cm="1">
        <f t="array" ref="E67">E$123*SUMPRODUCT(Longitudinal!$F$2:$F$136,--('Country T1D incidence'!$A67=Longitudinal!$E$2:$E$136),--('Country T1D incidence'!$B67=Longitudinal!$A$2:$A$136))</f>
        <v>14.160304298525901</v>
      </c>
      <c r="F67" s="347" cm="1">
        <f t="array" ref="F67">F$123*SUMPRODUCT(Longitudinal!$F$2:$F$136,--('Country T1D incidence'!$A67=Longitudinal!$E$2:$E$136),--('Country T1D incidence'!$B67=Longitudinal!$A$2:$A$136))</f>
        <v>11.988660992239364</v>
      </c>
      <c r="G67" s="347" cm="1">
        <f t="array" ref="G67">G$123*SUMPRODUCT(Longitudinal!$F$2:$F$136,--('Country T1D incidence'!$A67=Longitudinal!$E$2:$E$136),--('Country T1D incidence'!$B67=Longitudinal!$A$2:$A$136))</f>
        <v>9.1856438816176134</v>
      </c>
      <c r="H67" s="347" cm="1">
        <f t="array" ref="H67">H$123*SUMPRODUCT(Longitudinal!$F$2:$F$136,--('Country T1D incidence'!$A67=Longitudinal!$E$2:$E$136),--('Country T1D incidence'!$B67=Longitudinal!$A$2:$A$136))</f>
        <v>8.4170435339154874</v>
      </c>
      <c r="I67" s="347" cm="1">
        <f t="array" ref="I67">I$123*SUMPRODUCT(Longitudinal!$F$2:$F$136,--('Country T1D incidence'!$A67=Longitudinal!$E$2:$E$136),--('Country T1D incidence'!$B67=Longitudinal!$A$2:$A$136))</f>
        <v>8.2713259375243453</v>
      </c>
      <c r="J67" s="347" cm="1">
        <f t="array" ref="J67">J$123*SUMPRODUCT(Longitudinal!$F$2:$F$136,--('Country T1D incidence'!$A67=Longitudinal!$E$2:$E$136),--('Country T1D incidence'!$B67=Longitudinal!$A$2:$A$136))</f>
        <v>5.9139116026879801</v>
      </c>
      <c r="K67" s="347" cm="1">
        <f t="array" ref="K67">K$123*SUMPRODUCT(Longitudinal!$F$2:$F$136,--('Country T1D incidence'!$A67=Longitudinal!$E$2:$E$136),--('Country T1D incidence'!$B67=Longitudinal!$A$2:$A$136))</f>
        <v>5.8743949663785182</v>
      </c>
      <c r="L67" s="347" cm="1">
        <f t="array" ref="L67">L$123*SUMPRODUCT(Longitudinal!$F$2:$F$136,--('Country T1D incidence'!$A67=Longitudinal!$E$2:$E$136),--('Country T1D incidence'!$B67=Longitudinal!$A$2:$A$136))</f>
        <v>5.2038470440023277</v>
      </c>
      <c r="M67" s="347" cm="1">
        <f t="array" ref="M67">M$123*SUMPRODUCT(Longitudinal!$F$2:$F$136,--('Country T1D incidence'!$A67=Longitudinal!$E$2:$E$136),--('Country T1D incidence'!$B67=Longitudinal!$A$2:$A$136))</f>
        <v>5.5422082424020989</v>
      </c>
      <c r="N67" s="347" cm="1">
        <f t="array" ref="N67">N$123*SUMPRODUCT(Longitudinal!$F$2:$F$136,--('Country T1D incidence'!$A67=Longitudinal!$E$2:$E$136),--('Country T1D incidence'!$B67=Longitudinal!$A$2:$A$136))</f>
        <v>5.437242177205091</v>
      </c>
      <c r="O67" s="347" cm="1">
        <f t="array" ref="O67">O$123*SUMPRODUCT(Longitudinal!$F$2:$F$136,--('Country T1D incidence'!$A67=Longitudinal!$E$2:$E$136),--('Country T1D incidence'!$B67=Longitudinal!$A$2:$A$136))</f>
        <v>5.437242177205091</v>
      </c>
      <c r="P67" s="347" cm="1">
        <f t="array" ref="P67">P$123*SUMPRODUCT(Longitudinal!$F$2:$F$136,--('Country T1D incidence'!$A67=Longitudinal!$E$2:$E$136),--('Country T1D incidence'!$B67=Longitudinal!$A$2:$A$136))</f>
        <v>5.0778877657659169</v>
      </c>
      <c r="Q67" s="347" cm="1">
        <f t="array" ref="Q67">Q$123*SUMPRODUCT(Longitudinal!$F$2:$F$136,--('Country T1D incidence'!$A67=Longitudinal!$E$2:$E$136),--('Country T1D incidence'!$B67=Longitudinal!$A$2:$A$136))</f>
        <v>5.0778877657659169</v>
      </c>
      <c r="R67" s="347" cm="1">
        <f t="array" ref="R67">R$123*SUMPRODUCT(Longitudinal!$F$2:$F$136,--('Country T1D incidence'!$A67=Longitudinal!$E$2:$E$136),--('Country T1D incidence'!$B67=Longitudinal!$A$2:$A$136))</f>
        <v>6.7412911754173495</v>
      </c>
      <c r="S67" s="347" cm="1">
        <f t="array" ref="S67">S$123*SUMPRODUCT(Longitudinal!$F$2:$F$136,--('Country T1D incidence'!$A67=Longitudinal!$E$2:$E$136),--('Country T1D incidence'!$B67=Longitudinal!$A$2:$A$136))</f>
        <v>6.7412911754173495</v>
      </c>
      <c r="T67" s="347" cm="1">
        <f t="array" ref="T67">T$123*SUMPRODUCT(Longitudinal!$F$2:$F$136,--('Country T1D incidence'!$A67=Longitudinal!$E$2:$E$136),--('Country T1D incidence'!$B67=Longitudinal!$A$2:$A$136))</f>
        <v>4.4542658490072133</v>
      </c>
      <c r="U67" s="347" cm="1">
        <f t="array" ref="U67">U$123*SUMPRODUCT(Longitudinal!$F$2:$F$136,--('Country T1D incidence'!$A67=Longitudinal!$E$2:$E$136),--('Country T1D incidence'!$B67=Longitudinal!$A$2:$A$136))</f>
        <v>4.4542658490072133</v>
      </c>
      <c r="V67" s="347" cm="1">
        <f t="array" ref="V67">V$123*SUMPRODUCT(Longitudinal!$F$2:$F$136,--('Country T1D incidence'!$A67=Longitudinal!$E$2:$E$136),--('Country T1D incidence'!$B67=Longitudinal!$A$2:$A$136))</f>
        <v>4.4542658490072133</v>
      </c>
      <c r="W67" s="347" cm="1">
        <f t="array" ref="W67">W$123*SUMPRODUCT(Longitudinal!$F$2:$F$136,--('Country T1D incidence'!$A67=Longitudinal!$E$2:$E$136),--('Country T1D incidence'!$B67=Longitudinal!$A$2:$A$136))</f>
        <v>4.4542658490072133</v>
      </c>
    </row>
    <row r="68" spans="1:23" x14ac:dyDescent="0.45">
      <c r="A68" t="s">
        <v>137</v>
      </c>
      <c r="B68" s="339">
        <v>1953</v>
      </c>
      <c r="C68" s="339" t="b">
        <v>0</v>
      </c>
      <c r="D68" s="347" cm="1">
        <f t="array" ref="D68">D$123*SUMPRODUCT(Longitudinal!$F$2:$F$136,--('Country T1D incidence'!$A68=Longitudinal!$E$2:$E$136),--('Country T1D incidence'!$B68=Longitudinal!$A$2:$A$136))</f>
        <v>11.881018431656809</v>
      </c>
      <c r="E68" s="347" cm="1">
        <f t="array" ref="E68">E$123*SUMPRODUCT(Longitudinal!$F$2:$F$136,--('Country T1D incidence'!$A68=Longitudinal!$E$2:$E$136),--('Country T1D incidence'!$B68=Longitudinal!$A$2:$A$136))</f>
        <v>15.437756433490378</v>
      </c>
      <c r="F68" s="347" cm="1">
        <f t="array" ref="F68">F$123*SUMPRODUCT(Longitudinal!$F$2:$F$136,--('Country T1D incidence'!$A68=Longitudinal!$E$2:$E$136),--('Country T1D incidence'!$B68=Longitudinal!$A$2:$A$136))</f>
        <v>13.070201350202986</v>
      </c>
      <c r="G68" s="347" cm="1">
        <f t="array" ref="G68">G$123*SUMPRODUCT(Longitudinal!$F$2:$F$136,--('Country T1D incidence'!$A68=Longitudinal!$E$2:$E$136),--('Country T1D incidence'!$B68=Longitudinal!$A$2:$A$136))</f>
        <v>10.014313953970321</v>
      </c>
      <c r="H68" s="347" cm="1">
        <f t="array" ref="H68">H$123*SUMPRODUCT(Longitudinal!$F$2:$F$136,--('Country T1D incidence'!$A68=Longitudinal!$E$2:$E$136),--('Country T1D incidence'!$B68=Longitudinal!$A$2:$A$136))</f>
        <v>9.1763753961275594</v>
      </c>
      <c r="I68" s="347" cm="1">
        <f t="array" ref="I68">I$123*SUMPRODUCT(Longitudinal!$F$2:$F$136,--('Country T1D incidence'!$A68=Longitudinal!$E$2:$E$136),--('Country T1D incidence'!$B68=Longitudinal!$A$2:$A$136))</f>
        <v>9.0175120896805154</v>
      </c>
      <c r="J68" s="347" cm="1">
        <f t="array" ref="J68">J$123*SUMPRODUCT(Longitudinal!$F$2:$F$136,--('Country T1D incidence'!$A68=Longitudinal!$E$2:$E$136),--('Country T1D incidence'!$B68=Longitudinal!$A$2:$A$136))</f>
        <v>6.4474269031770666</v>
      </c>
      <c r="K68" s="347" cm="1">
        <f t="array" ref="K68">K$123*SUMPRODUCT(Longitudinal!$F$2:$F$136,--('Country T1D incidence'!$A68=Longitudinal!$E$2:$E$136),--('Country T1D incidence'!$B68=Longitudinal!$A$2:$A$136))</f>
        <v>6.4043453285473602</v>
      </c>
      <c r="L68" s="347" cm="1">
        <f t="array" ref="L68">L$123*SUMPRODUCT(Longitudinal!$F$2:$F$136,--('Country T1D incidence'!$A68=Longitudinal!$E$2:$E$136),--('Country T1D incidence'!$B68=Longitudinal!$A$2:$A$136))</f>
        <v>5.6733048590495212</v>
      </c>
      <c r="M68" s="347" cm="1">
        <f t="array" ref="M68">M$123*SUMPRODUCT(Longitudinal!$F$2:$F$136,--('Country T1D incidence'!$A68=Longitudinal!$E$2:$E$136),--('Country T1D incidence'!$B68=Longitudinal!$A$2:$A$136))</f>
        <v>6.0421908418163861</v>
      </c>
      <c r="N68" s="347" cm="1">
        <f t="array" ref="N68">N$123*SUMPRODUCT(Longitudinal!$F$2:$F$136,--('Country T1D incidence'!$A68=Longitudinal!$E$2:$E$136),--('Country T1D incidence'!$B68=Longitudinal!$A$2:$A$136))</f>
        <v>5.9277554092062283</v>
      </c>
      <c r="O68" s="347" cm="1">
        <f t="array" ref="O68">O$123*SUMPRODUCT(Longitudinal!$F$2:$F$136,--('Country T1D incidence'!$A68=Longitudinal!$E$2:$E$136),--('Country T1D incidence'!$B68=Longitudinal!$A$2:$A$136))</f>
        <v>5.9277554092062283</v>
      </c>
      <c r="P68" s="347" cm="1">
        <f t="array" ref="P68">P$123*SUMPRODUCT(Longitudinal!$F$2:$F$136,--('Country T1D incidence'!$A68=Longitudinal!$E$2:$E$136),--('Country T1D incidence'!$B68=Longitudinal!$A$2:$A$136))</f>
        <v>5.5359823399173305</v>
      </c>
      <c r="Q68" s="347" cm="1">
        <f t="array" ref="Q68">Q$123*SUMPRODUCT(Longitudinal!$F$2:$F$136,--('Country T1D incidence'!$A68=Longitudinal!$E$2:$E$136),--('Country T1D incidence'!$B68=Longitudinal!$A$2:$A$136))</f>
        <v>5.5359823399173305</v>
      </c>
      <c r="R68" s="347" cm="1">
        <f t="array" ref="R68">R$123*SUMPRODUCT(Longitudinal!$F$2:$F$136,--('Country T1D incidence'!$A68=Longitudinal!$E$2:$E$136),--('Country T1D incidence'!$B68=Longitudinal!$A$2:$A$136))</f>
        <v>7.349447371986555</v>
      </c>
      <c r="S68" s="347" cm="1">
        <f t="array" ref="S68">S$123*SUMPRODUCT(Longitudinal!$F$2:$F$136,--('Country T1D incidence'!$A68=Longitudinal!$E$2:$E$136),--('Country T1D incidence'!$B68=Longitudinal!$A$2:$A$136))</f>
        <v>7.349447371986555</v>
      </c>
      <c r="T68" s="347" cm="1">
        <f t="array" ref="T68">T$123*SUMPRODUCT(Longitudinal!$F$2:$F$136,--('Country T1D incidence'!$A68=Longitudinal!$E$2:$E$136),--('Country T1D incidence'!$B68=Longitudinal!$A$2:$A$136))</f>
        <v>4.8561012402922694</v>
      </c>
      <c r="U68" s="347" cm="1">
        <f t="array" ref="U68">U$123*SUMPRODUCT(Longitudinal!$F$2:$F$136,--('Country T1D incidence'!$A68=Longitudinal!$E$2:$E$136),--('Country T1D incidence'!$B68=Longitudinal!$A$2:$A$136))</f>
        <v>4.8561012402922694</v>
      </c>
      <c r="V68" s="347" cm="1">
        <f t="array" ref="V68">V$123*SUMPRODUCT(Longitudinal!$F$2:$F$136,--('Country T1D incidence'!$A68=Longitudinal!$E$2:$E$136),--('Country T1D incidence'!$B68=Longitudinal!$A$2:$A$136))</f>
        <v>4.8561012402922694</v>
      </c>
      <c r="W68" s="347" cm="1">
        <f t="array" ref="W68">W$123*SUMPRODUCT(Longitudinal!$F$2:$F$136,--('Country T1D incidence'!$A68=Longitudinal!$E$2:$E$136),--('Country T1D incidence'!$B68=Longitudinal!$A$2:$A$136))</f>
        <v>4.8561012402922694</v>
      </c>
    </row>
    <row r="69" spans="1:23" x14ac:dyDescent="0.45">
      <c r="A69" t="s">
        <v>137</v>
      </c>
      <c r="B69" s="339">
        <v>1954</v>
      </c>
      <c r="C69" s="339" t="b">
        <v>0</v>
      </c>
      <c r="D69" s="347" cm="1">
        <f t="array" ref="D69">D$123*SUMPRODUCT(Longitudinal!$F$2:$F$136,--('Country T1D incidence'!$A69=Longitudinal!$E$2:$E$136),--('Country T1D incidence'!$B69=Longitudinal!$A$2:$A$136))</f>
        <v>12.468899678972639</v>
      </c>
      <c r="E69" s="347" cm="1">
        <f t="array" ref="E69">E$123*SUMPRODUCT(Longitudinal!$F$2:$F$136,--('Country T1D incidence'!$A69=Longitudinal!$E$2:$E$136),--('Country T1D incidence'!$B69=Longitudinal!$A$2:$A$136))</f>
        <v>16.201627608346616</v>
      </c>
      <c r="F69" s="347" cm="1">
        <f t="array" ref="F69">F$123*SUMPRODUCT(Longitudinal!$F$2:$F$136,--('Country T1D incidence'!$A69=Longitudinal!$E$2:$E$136),--('Country T1D incidence'!$B69=Longitudinal!$A$2:$A$136))</f>
        <v>13.716924214629589</v>
      </c>
      <c r="G69" s="347" cm="1">
        <f t="array" ref="G69">G$123*SUMPRODUCT(Longitudinal!$F$2:$F$136,--('Country T1D incidence'!$A69=Longitudinal!$E$2:$E$136),--('Country T1D incidence'!$B69=Longitudinal!$A$2:$A$136))</f>
        <v>10.509829335260022</v>
      </c>
      <c r="H69" s="347" cm="1">
        <f t="array" ref="H69">H$123*SUMPRODUCT(Longitudinal!$F$2:$F$136,--('Country T1D incidence'!$A69=Longitudinal!$E$2:$E$136),--('Country T1D incidence'!$B69=Longitudinal!$A$2:$A$136))</f>
        <v>9.6304289812427779</v>
      </c>
      <c r="I69" s="347" cm="1">
        <f t="array" ref="I69">I$123*SUMPRODUCT(Longitudinal!$F$2:$F$136,--('Country T1D incidence'!$A69=Longitudinal!$E$2:$E$136),--('Country T1D incidence'!$B69=Longitudinal!$A$2:$A$136))</f>
        <v>9.4637050053351128</v>
      </c>
      <c r="J69" s="347" cm="1">
        <f t="array" ref="J69">J$123*SUMPRODUCT(Longitudinal!$F$2:$F$136,--('Country T1D incidence'!$A69=Longitudinal!$E$2:$E$136),--('Country T1D incidence'!$B69=Longitudinal!$A$2:$A$136))</f>
        <v>6.7664501747611006</v>
      </c>
      <c r="K69" s="347" cm="1">
        <f t="array" ref="K69">K$123*SUMPRODUCT(Longitudinal!$F$2:$F$136,--('Country T1D incidence'!$A69=Longitudinal!$E$2:$E$136),--('Country T1D incidence'!$B69=Longitudinal!$A$2:$A$136))</f>
        <v>6.7212368931590225</v>
      </c>
      <c r="L69" s="347" cm="1">
        <f t="array" ref="L69">L$123*SUMPRODUCT(Longitudinal!$F$2:$F$136,--('Country T1D incidence'!$A69=Longitudinal!$E$2:$E$136),--('Country T1D incidence'!$B69=Longitudinal!$A$2:$A$136))</f>
        <v>5.9540240209737485</v>
      </c>
      <c r="M69" s="347" cm="1">
        <f t="array" ref="M69">M$123*SUMPRODUCT(Longitudinal!$F$2:$F$136,--('Country T1D incidence'!$A69=Longitudinal!$E$2:$E$136),--('Country T1D incidence'!$B69=Longitudinal!$A$2:$A$136))</f>
        <v>6.3411627446915464</v>
      </c>
      <c r="N69" s="347" cm="1">
        <f t="array" ref="N69">N$123*SUMPRODUCT(Longitudinal!$F$2:$F$136,--('Country T1D incidence'!$A69=Longitudinal!$E$2:$E$136),--('Country T1D incidence'!$B69=Longitudinal!$A$2:$A$136))</f>
        <v>6.2210649654360264</v>
      </c>
      <c r="O69" s="347" cm="1">
        <f t="array" ref="O69">O$123*SUMPRODUCT(Longitudinal!$F$2:$F$136,--('Country T1D incidence'!$A69=Longitudinal!$E$2:$E$136),--('Country T1D incidence'!$B69=Longitudinal!$A$2:$A$136))</f>
        <v>6.2210649654360264</v>
      </c>
      <c r="P69" s="347" cm="1">
        <f t="array" ref="P69">P$123*SUMPRODUCT(Longitudinal!$F$2:$F$136,--('Country T1D incidence'!$A69=Longitudinal!$E$2:$E$136),--('Country T1D incidence'!$B69=Longitudinal!$A$2:$A$136))</f>
        <v>5.809906685867122</v>
      </c>
      <c r="Q69" s="347" cm="1">
        <f t="array" ref="Q69">Q$123*SUMPRODUCT(Longitudinal!$F$2:$F$136,--('Country T1D incidence'!$A69=Longitudinal!$E$2:$E$136),--('Country T1D incidence'!$B69=Longitudinal!$A$2:$A$136))</f>
        <v>5.809906685867122</v>
      </c>
      <c r="R69" s="347" cm="1">
        <f t="array" ref="R69">R$123*SUMPRODUCT(Longitudinal!$F$2:$F$136,--('Country T1D incidence'!$A69=Longitudinal!$E$2:$E$136),--('Country T1D incidence'!$B69=Longitudinal!$A$2:$A$136))</f>
        <v>7.713103258304626</v>
      </c>
      <c r="S69" s="347" cm="1">
        <f t="array" ref="S69">S$123*SUMPRODUCT(Longitudinal!$F$2:$F$136,--('Country T1D incidence'!$A69=Longitudinal!$E$2:$E$136),--('Country T1D incidence'!$B69=Longitudinal!$A$2:$A$136))</f>
        <v>7.713103258304626</v>
      </c>
      <c r="T69" s="347" cm="1">
        <f t="array" ref="T69">T$123*SUMPRODUCT(Longitudinal!$F$2:$F$136,--('Country T1D incidence'!$A69=Longitudinal!$E$2:$E$136),--('Country T1D incidence'!$B69=Longitudinal!$A$2:$A$136))</f>
        <v>5.0963845855843166</v>
      </c>
      <c r="U69" s="347" cm="1">
        <f t="array" ref="U69">U$123*SUMPRODUCT(Longitudinal!$F$2:$F$136,--('Country T1D incidence'!$A69=Longitudinal!$E$2:$E$136),--('Country T1D incidence'!$B69=Longitudinal!$A$2:$A$136))</f>
        <v>5.0963845855843166</v>
      </c>
      <c r="V69" s="347" cm="1">
        <f t="array" ref="V69">V$123*SUMPRODUCT(Longitudinal!$F$2:$F$136,--('Country T1D incidence'!$A69=Longitudinal!$E$2:$E$136),--('Country T1D incidence'!$B69=Longitudinal!$A$2:$A$136))</f>
        <v>5.0963845855843166</v>
      </c>
      <c r="W69" s="347" cm="1">
        <f t="array" ref="W69">W$123*SUMPRODUCT(Longitudinal!$F$2:$F$136,--('Country T1D incidence'!$A69=Longitudinal!$E$2:$E$136),--('Country T1D incidence'!$B69=Longitudinal!$A$2:$A$136))</f>
        <v>5.0963845855843166</v>
      </c>
    </row>
    <row r="70" spans="1:23" x14ac:dyDescent="0.45">
      <c r="A70" t="s">
        <v>137</v>
      </c>
      <c r="B70" s="339">
        <v>1955</v>
      </c>
      <c r="C70" s="339" t="b">
        <v>0</v>
      </c>
      <c r="D70" s="347" cm="1">
        <f t="array" ref="D70">D$123*SUMPRODUCT(Longitudinal!$F$2:$F$136,--('Country T1D incidence'!$A70=Longitudinal!$E$2:$E$136),--('Country T1D incidence'!$B70=Longitudinal!$A$2:$A$136))</f>
        <v>12.998639437011155</v>
      </c>
      <c r="E70" s="347" cm="1">
        <f t="array" ref="E70">E$123*SUMPRODUCT(Longitudinal!$F$2:$F$136,--('Country T1D incidence'!$A70=Longitudinal!$E$2:$E$136),--('Country T1D incidence'!$B70=Longitudinal!$A$2:$A$136))</f>
        <v>16.88995187993806</v>
      </c>
      <c r="F70" s="347" cm="1">
        <f t="array" ref="F70">F$123*SUMPRODUCT(Longitudinal!$F$2:$F$136,--('Country T1D incidence'!$A70=Longitudinal!$E$2:$E$136),--('Country T1D incidence'!$B70=Longitudinal!$A$2:$A$136))</f>
        <v>14.299686150451759</v>
      </c>
      <c r="G70" s="347" cm="1">
        <f t="array" ref="G70">G$123*SUMPRODUCT(Longitudinal!$F$2:$F$136,--('Country T1D incidence'!$A70=Longitudinal!$E$2:$E$136),--('Country T1D incidence'!$B70=Longitudinal!$A$2:$A$136))</f>
        <v>10.956338216751437</v>
      </c>
      <c r="H70" s="347" cm="1">
        <f t="array" ref="H70">H$123*SUMPRODUCT(Longitudinal!$F$2:$F$136,--('Country T1D incidence'!$A70=Longitudinal!$E$2:$E$136),--('Country T1D incidence'!$B70=Longitudinal!$A$2:$A$136))</f>
        <v>10.039576640593502</v>
      </c>
      <c r="I70" s="347" cm="1">
        <f t="array" ref="I70">I$123*SUMPRODUCT(Longitudinal!$F$2:$F$136,--('Country T1D incidence'!$A70=Longitudinal!$E$2:$E$136),--('Country T1D incidence'!$B70=Longitudinal!$A$2:$A$136))</f>
        <v>9.8657694158883924</v>
      </c>
      <c r="J70" s="347" cm="1">
        <f t="array" ref="J70">J$123*SUMPRODUCT(Longitudinal!$F$2:$F$136,--('Country T1D incidence'!$A70=Longitudinal!$E$2:$E$136),--('Country T1D incidence'!$B70=Longitudinal!$A$2:$A$136))</f>
        <v>7.0539220263794427</v>
      </c>
      <c r="K70" s="347" cm="1">
        <f t="array" ref="K70">K$123*SUMPRODUCT(Longitudinal!$F$2:$F$136,--('Country T1D incidence'!$A70=Longitudinal!$E$2:$E$136),--('Country T1D incidence'!$B70=Longitudinal!$A$2:$A$136))</f>
        <v>7.0067878637475491</v>
      </c>
      <c r="L70" s="347" cm="1">
        <f t="array" ref="L70">L$123*SUMPRODUCT(Longitudinal!$F$2:$F$136,--('Country T1D incidence'!$A70=Longitudinal!$E$2:$E$136),--('Country T1D incidence'!$B70=Longitudinal!$A$2:$A$136))</f>
        <v>6.2069800415875909</v>
      </c>
      <c r="M70" s="347" cm="1">
        <f t="array" ref="M70">M$123*SUMPRODUCT(Longitudinal!$F$2:$F$136,--('Country T1D incidence'!$A70=Longitudinal!$E$2:$E$136),--('Country T1D incidence'!$B70=Longitudinal!$A$2:$A$136))</f>
        <v>6.6105663091231861</v>
      </c>
      <c r="N70" s="347" cm="1">
        <f t="array" ref="N70">N$123*SUMPRODUCT(Longitudinal!$F$2:$F$136,--('Country T1D incidence'!$A70=Longitudinal!$E$2:$E$136),--('Country T1D incidence'!$B70=Longitudinal!$A$2:$A$136))</f>
        <v>6.4853661896322174</v>
      </c>
      <c r="O70" s="347" cm="1">
        <f t="array" ref="O70">O$123*SUMPRODUCT(Longitudinal!$F$2:$F$136,--('Country T1D incidence'!$A70=Longitudinal!$E$2:$E$136),--('Country T1D incidence'!$B70=Longitudinal!$A$2:$A$136))</f>
        <v>6.4853661896322174</v>
      </c>
      <c r="P70" s="347" cm="1">
        <f t="array" ref="P70">P$123*SUMPRODUCT(Longitudinal!$F$2:$F$136,--('Country T1D incidence'!$A70=Longitudinal!$E$2:$E$136),--('Country T1D incidence'!$B70=Longitudinal!$A$2:$A$136))</f>
        <v>6.0567398981984271</v>
      </c>
      <c r="Q70" s="347" cm="1">
        <f t="array" ref="Q70">Q$123*SUMPRODUCT(Longitudinal!$F$2:$F$136,--('Country T1D incidence'!$A70=Longitudinal!$E$2:$E$136),--('Country T1D incidence'!$B70=Longitudinal!$A$2:$A$136))</f>
        <v>6.0567398981984271</v>
      </c>
      <c r="R70" s="347" cm="1">
        <f t="array" ref="R70">R$123*SUMPRODUCT(Longitudinal!$F$2:$F$136,--('Country T1D incidence'!$A70=Longitudinal!$E$2:$E$136),--('Country T1D incidence'!$B70=Longitudinal!$A$2:$A$136))</f>
        <v>8.0407935564847328</v>
      </c>
      <c r="S70" s="347" cm="1">
        <f t="array" ref="S70">S$123*SUMPRODUCT(Longitudinal!$F$2:$F$136,--('Country T1D incidence'!$A70=Longitudinal!$E$2:$E$136),--('Country T1D incidence'!$B70=Longitudinal!$A$2:$A$136))</f>
        <v>8.0407935564847328</v>
      </c>
      <c r="T70" s="347" cm="1">
        <f t="array" ref="T70">T$123*SUMPRODUCT(Longitudinal!$F$2:$F$136,--('Country T1D incidence'!$A70=Longitudinal!$E$2:$E$136),--('Country T1D incidence'!$B70=Longitudinal!$A$2:$A$136))</f>
        <v>5.3129038941638447</v>
      </c>
      <c r="U70" s="347" cm="1">
        <f t="array" ref="U70">U$123*SUMPRODUCT(Longitudinal!$F$2:$F$136,--('Country T1D incidence'!$A70=Longitudinal!$E$2:$E$136),--('Country T1D incidence'!$B70=Longitudinal!$A$2:$A$136))</f>
        <v>5.3129038941638447</v>
      </c>
      <c r="V70" s="347" cm="1">
        <f t="array" ref="V70">V$123*SUMPRODUCT(Longitudinal!$F$2:$F$136,--('Country T1D incidence'!$A70=Longitudinal!$E$2:$E$136),--('Country T1D incidence'!$B70=Longitudinal!$A$2:$A$136))</f>
        <v>5.3129038941638447</v>
      </c>
      <c r="W70" s="347" cm="1">
        <f t="array" ref="W70">W$123*SUMPRODUCT(Longitudinal!$F$2:$F$136,--('Country T1D incidence'!$A70=Longitudinal!$E$2:$E$136),--('Country T1D incidence'!$B70=Longitudinal!$A$2:$A$136))</f>
        <v>5.3129038941638447</v>
      </c>
    </row>
    <row r="71" spans="1:23" x14ac:dyDescent="0.45">
      <c r="A71" t="s">
        <v>137</v>
      </c>
      <c r="B71" s="339">
        <v>1956</v>
      </c>
      <c r="C71" s="339" t="b">
        <v>0</v>
      </c>
      <c r="D71" s="347" cm="1">
        <f t="array" ref="D71">D$123*SUMPRODUCT(Longitudinal!$F$2:$F$136,--('Country T1D incidence'!$A71=Longitudinal!$E$2:$E$136),--('Country T1D incidence'!$B71=Longitudinal!$A$2:$A$136))</f>
        <v>13.414615683682561</v>
      </c>
      <c r="E71" s="347" cm="1">
        <f t="array" ref="E71">E$123*SUMPRODUCT(Longitudinal!$F$2:$F$136,--('Country T1D incidence'!$A71=Longitudinal!$E$2:$E$136),--('Country T1D incidence'!$B71=Longitudinal!$A$2:$A$136))</f>
        <v>17.43045604758753</v>
      </c>
      <c r="F71" s="347" cm="1">
        <f t="array" ref="F71">F$123*SUMPRODUCT(Longitudinal!$F$2:$F$136,--('Country T1D incidence'!$A71=Longitudinal!$E$2:$E$136),--('Country T1D incidence'!$B71=Longitudinal!$A$2:$A$136))</f>
        <v>14.757297872222214</v>
      </c>
      <c r="G71" s="347" cm="1">
        <f t="array" ref="G71">G$123*SUMPRODUCT(Longitudinal!$F$2:$F$136,--('Country T1D incidence'!$A71=Longitudinal!$E$2:$E$136),--('Country T1D incidence'!$B71=Longitudinal!$A$2:$A$136))</f>
        <v>11.306957715873008</v>
      </c>
      <c r="H71" s="347" cm="1">
        <f t="array" ref="H71">H$123*SUMPRODUCT(Longitudinal!$F$2:$F$136,--('Country T1D incidence'!$A71=Longitudinal!$E$2:$E$136),--('Country T1D incidence'!$B71=Longitudinal!$A$2:$A$136))</f>
        <v>10.360858373913453</v>
      </c>
      <c r="I71" s="347" cm="1">
        <f t="array" ref="I71">I$123*SUMPRODUCT(Longitudinal!$F$2:$F$136,--('Country T1D incidence'!$A71=Longitudinal!$E$2:$E$136),--('Country T1D incidence'!$B71=Longitudinal!$A$2:$A$136))</f>
        <v>10.181489053473049</v>
      </c>
      <c r="J71" s="347" cm="1">
        <f t="array" ref="J71">J$123*SUMPRODUCT(Longitudinal!$F$2:$F$136,--('Country T1D incidence'!$A71=Longitudinal!$E$2:$E$136),--('Country T1D incidence'!$B71=Longitudinal!$A$2:$A$136))</f>
        <v>7.2796582677041553</v>
      </c>
      <c r="K71" s="347" cm="1">
        <f t="array" ref="K71">K$123*SUMPRODUCT(Longitudinal!$F$2:$F$136,--('Country T1D incidence'!$A71=Longitudinal!$E$2:$E$136),--('Country T1D incidence'!$B71=Longitudinal!$A$2:$A$136))</f>
        <v>7.2310157401270976</v>
      </c>
      <c r="L71" s="347" cm="1">
        <f t="array" ref="L71">L$123*SUMPRODUCT(Longitudinal!$F$2:$F$136,--('Country T1D incidence'!$A71=Longitudinal!$E$2:$E$136),--('Country T1D incidence'!$B71=Longitudinal!$A$2:$A$136))</f>
        <v>6.4056128503038865</v>
      </c>
      <c r="M71" s="347" cm="1">
        <f t="array" ref="M71">M$123*SUMPRODUCT(Longitudinal!$F$2:$F$136,--('Country T1D incidence'!$A71=Longitudinal!$E$2:$E$136),--('Country T1D incidence'!$B71=Longitudinal!$A$2:$A$136))</f>
        <v>6.8221144926824486</v>
      </c>
      <c r="N71" s="347" cm="1">
        <f t="array" ref="N71">N$123*SUMPRODUCT(Longitudinal!$F$2:$F$136,--('Country T1D incidence'!$A71=Longitudinal!$E$2:$E$136),--('Country T1D incidence'!$B71=Longitudinal!$A$2:$A$136))</f>
        <v>6.6929077788058891</v>
      </c>
      <c r="O71" s="347" cm="1">
        <f t="array" ref="O71">O$123*SUMPRODUCT(Longitudinal!$F$2:$F$136,--('Country T1D incidence'!$A71=Longitudinal!$E$2:$E$136),--('Country T1D incidence'!$B71=Longitudinal!$A$2:$A$136))</f>
        <v>6.6929077788058891</v>
      </c>
      <c r="P71" s="347" cm="1">
        <f t="array" ref="P71">P$123*SUMPRODUCT(Longitudinal!$F$2:$F$136,--('Country T1D incidence'!$A71=Longitudinal!$E$2:$E$136),--('Country T1D incidence'!$B71=Longitudinal!$A$2:$A$136))</f>
        <v>6.2505647936520123</v>
      </c>
      <c r="Q71" s="347" cm="1">
        <f t="array" ref="Q71">Q$123*SUMPRODUCT(Longitudinal!$F$2:$F$136,--('Country T1D incidence'!$A71=Longitudinal!$E$2:$E$136),--('Country T1D incidence'!$B71=Longitudinal!$A$2:$A$136))</f>
        <v>6.2505647936520123</v>
      </c>
      <c r="R71" s="347" cm="1">
        <f t="array" ref="R71">R$123*SUMPRODUCT(Longitudinal!$F$2:$F$136,--('Country T1D incidence'!$A71=Longitudinal!$E$2:$E$136),--('Country T1D incidence'!$B71=Longitudinal!$A$2:$A$136))</f>
        <v>8.2981111888488179</v>
      </c>
      <c r="S71" s="347" cm="1">
        <f t="array" ref="S71">S$123*SUMPRODUCT(Longitudinal!$F$2:$F$136,--('Country T1D incidence'!$A71=Longitudinal!$E$2:$E$136),--('Country T1D incidence'!$B71=Longitudinal!$A$2:$A$136))</f>
        <v>8.2981111888488179</v>
      </c>
      <c r="T71" s="347" cm="1">
        <f t="array" ref="T71">T$123*SUMPRODUCT(Longitudinal!$F$2:$F$136,--('Country T1D incidence'!$A71=Longitudinal!$E$2:$E$136),--('Country T1D incidence'!$B71=Longitudinal!$A$2:$A$136))</f>
        <v>5.4829249053265592</v>
      </c>
      <c r="U71" s="347" cm="1">
        <f t="array" ref="U71">U$123*SUMPRODUCT(Longitudinal!$F$2:$F$136,--('Country T1D incidence'!$A71=Longitudinal!$E$2:$E$136),--('Country T1D incidence'!$B71=Longitudinal!$A$2:$A$136))</f>
        <v>5.4829249053265592</v>
      </c>
      <c r="V71" s="347" cm="1">
        <f t="array" ref="V71">V$123*SUMPRODUCT(Longitudinal!$F$2:$F$136,--('Country T1D incidence'!$A71=Longitudinal!$E$2:$E$136),--('Country T1D incidence'!$B71=Longitudinal!$A$2:$A$136))</f>
        <v>5.4829249053265592</v>
      </c>
      <c r="W71" s="347" cm="1">
        <f t="array" ref="W71">W$123*SUMPRODUCT(Longitudinal!$F$2:$F$136,--('Country T1D incidence'!$A71=Longitudinal!$E$2:$E$136),--('Country T1D incidence'!$B71=Longitudinal!$A$2:$A$136))</f>
        <v>5.4829249053265592</v>
      </c>
    </row>
    <row r="72" spans="1:23" x14ac:dyDescent="0.45">
      <c r="A72" t="s">
        <v>137</v>
      </c>
      <c r="B72" s="339">
        <v>1957</v>
      </c>
      <c r="C72" s="339" t="b">
        <v>0</v>
      </c>
      <c r="D72" s="347" cm="1">
        <f t="array" ref="D72">D$123*SUMPRODUCT(Longitudinal!$F$2:$F$136,--('Country T1D incidence'!$A72=Longitudinal!$E$2:$E$136),--('Country T1D incidence'!$B72=Longitudinal!$A$2:$A$136))</f>
        <v>14.833196367443627</v>
      </c>
      <c r="E72" s="347" cm="1">
        <f t="array" ref="E72">E$123*SUMPRODUCT(Longitudinal!$F$2:$F$136,--('Country T1D incidence'!$A72=Longitudinal!$E$2:$E$136),--('Country T1D incidence'!$B72=Longitudinal!$A$2:$A$136))</f>
        <v>19.273707381901271</v>
      </c>
      <c r="F72" s="347" cm="1">
        <f t="array" ref="F72">F$123*SUMPRODUCT(Longitudinal!$F$2:$F$136,--('Country T1D incidence'!$A72=Longitudinal!$E$2:$E$136),--('Country T1D incidence'!$B72=Longitudinal!$A$2:$A$136))</f>
        <v>16.317865703584477</v>
      </c>
      <c r="G72" s="347" cm="1">
        <f t="array" ref="G72">G$123*SUMPRODUCT(Longitudinal!$F$2:$F$136,--('Country T1D incidence'!$A72=Longitudinal!$E$2:$E$136),--('Country T1D incidence'!$B72=Longitudinal!$A$2:$A$136))</f>
        <v>12.502655914469283</v>
      </c>
      <c r="H72" s="347" cm="1">
        <f t="array" ref="H72">H$123*SUMPRODUCT(Longitudinal!$F$2:$F$136,--('Country T1D incidence'!$A72=Longitudinal!$E$2:$E$136),--('Country T1D incidence'!$B72=Longitudinal!$A$2:$A$136))</f>
        <v>11.456507619705555</v>
      </c>
      <c r="I72" s="347" cm="1">
        <f t="array" ref="I72">I$123*SUMPRODUCT(Longitudinal!$F$2:$F$136,--('Country T1D incidence'!$A72=Longitudinal!$E$2:$E$136),--('Country T1D incidence'!$B72=Longitudinal!$A$2:$A$136))</f>
        <v>11.258170193190701</v>
      </c>
      <c r="J72" s="347" cm="1">
        <f t="array" ref="J72">J$123*SUMPRODUCT(Longitudinal!$F$2:$F$136,--('Country T1D incidence'!$A72=Longitudinal!$E$2:$E$136),--('Country T1D incidence'!$B72=Longitudinal!$A$2:$A$136))</f>
        <v>8.0494740303359595</v>
      </c>
      <c r="K72" s="347" cm="1">
        <f t="array" ref="K72">K$123*SUMPRODUCT(Longitudinal!$F$2:$F$136,--('Country T1D incidence'!$A72=Longitudinal!$E$2:$E$136),--('Country T1D incidence'!$B72=Longitudinal!$A$2:$A$136))</f>
        <v>7.9956876095861693</v>
      </c>
      <c r="L72" s="347" cm="1">
        <f t="array" ref="L72">L$123*SUMPRODUCT(Longitudinal!$F$2:$F$136,--('Country T1D incidence'!$A72=Longitudinal!$E$2:$E$136),--('Country T1D incidence'!$B72=Longitudinal!$A$2:$A$136))</f>
        <v>7.0829992824881476</v>
      </c>
      <c r="M72" s="347" cm="1">
        <f t="array" ref="M72">M$123*SUMPRODUCT(Longitudinal!$F$2:$F$136,--('Country T1D incidence'!$A72=Longitudinal!$E$2:$E$136),--('Country T1D incidence'!$B72=Longitudinal!$A$2:$A$136))</f>
        <v>7.5435455101582347</v>
      </c>
      <c r="N72" s="347" cm="1">
        <f t="array" ref="N72">N$123*SUMPRODUCT(Longitudinal!$F$2:$F$136,--('Country T1D incidence'!$A72=Longitudinal!$E$2:$E$136),--('Country T1D incidence'!$B72=Longitudinal!$A$2:$A$136))</f>
        <v>7.4006753300416026</v>
      </c>
      <c r="O72" s="347" cm="1">
        <f t="array" ref="O72">O$123*SUMPRODUCT(Longitudinal!$F$2:$F$136,--('Country T1D incidence'!$A72=Longitudinal!$E$2:$E$136),--('Country T1D incidence'!$B72=Longitudinal!$A$2:$A$136))</f>
        <v>7.4006753300416026</v>
      </c>
      <c r="P72" s="347" cm="1">
        <f t="array" ref="P72">P$123*SUMPRODUCT(Longitudinal!$F$2:$F$136,--('Country T1D incidence'!$A72=Longitudinal!$E$2:$E$136),--('Country T1D incidence'!$B72=Longitudinal!$A$2:$A$136))</f>
        <v>6.9115550663481873</v>
      </c>
      <c r="Q72" s="347" cm="1">
        <f t="array" ref="Q72">Q$123*SUMPRODUCT(Longitudinal!$F$2:$F$136,--('Country T1D incidence'!$A72=Longitudinal!$E$2:$E$136),--('Country T1D incidence'!$B72=Longitudinal!$A$2:$A$136))</f>
        <v>6.9115550663481873</v>
      </c>
      <c r="R72" s="347" cm="1">
        <f t="array" ref="R72">R$123*SUMPRODUCT(Longitudinal!$F$2:$F$136,--('Country T1D incidence'!$A72=Longitudinal!$E$2:$E$136),--('Country T1D incidence'!$B72=Longitudinal!$A$2:$A$136))</f>
        <v>9.1756272147847184</v>
      </c>
      <c r="S72" s="347" cm="1">
        <f t="array" ref="S72">S$123*SUMPRODUCT(Longitudinal!$F$2:$F$136,--('Country T1D incidence'!$A72=Longitudinal!$E$2:$E$136),--('Country T1D incidence'!$B72=Longitudinal!$A$2:$A$136))</f>
        <v>9.1756272147847184</v>
      </c>
      <c r="T72" s="347" cm="1">
        <f t="array" ref="T72">T$123*SUMPRODUCT(Longitudinal!$F$2:$F$136,--('Country T1D incidence'!$A72=Longitudinal!$E$2:$E$136),--('Country T1D incidence'!$B72=Longitudinal!$A$2:$A$136))</f>
        <v>6.0627381138905427</v>
      </c>
      <c r="U72" s="347" cm="1">
        <f t="array" ref="U72">U$123*SUMPRODUCT(Longitudinal!$F$2:$F$136,--('Country T1D incidence'!$A72=Longitudinal!$E$2:$E$136),--('Country T1D incidence'!$B72=Longitudinal!$A$2:$A$136))</f>
        <v>6.0627381138905427</v>
      </c>
      <c r="V72" s="347" cm="1">
        <f t="array" ref="V72">V$123*SUMPRODUCT(Longitudinal!$F$2:$F$136,--('Country T1D incidence'!$A72=Longitudinal!$E$2:$E$136),--('Country T1D incidence'!$B72=Longitudinal!$A$2:$A$136))</f>
        <v>6.0627381138905427</v>
      </c>
      <c r="W72" s="347" cm="1">
        <f t="array" ref="W72">W$123*SUMPRODUCT(Longitudinal!$F$2:$F$136,--('Country T1D incidence'!$A72=Longitudinal!$E$2:$E$136),--('Country T1D incidence'!$B72=Longitudinal!$A$2:$A$136))</f>
        <v>6.0627381138905427</v>
      </c>
    </row>
    <row r="73" spans="1:23" x14ac:dyDescent="0.45">
      <c r="A73" t="s">
        <v>137</v>
      </c>
      <c r="B73" s="339">
        <v>1958</v>
      </c>
      <c r="C73" s="339" t="b">
        <v>0</v>
      </c>
      <c r="D73" s="347" cm="1">
        <f t="array" ref="D73">D$123*SUMPRODUCT(Longitudinal!$F$2:$F$136,--('Country T1D incidence'!$A73=Longitudinal!$E$2:$E$136),--('Country T1D incidence'!$B73=Longitudinal!$A$2:$A$136))</f>
        <v>15.553987662880537</v>
      </c>
      <c r="E73" s="347" cm="1">
        <f t="array" ref="E73">E$123*SUMPRODUCT(Longitudinal!$F$2:$F$136,--('Country T1D incidence'!$A73=Longitudinal!$E$2:$E$136),--('Country T1D incidence'!$B73=Longitudinal!$A$2:$A$136))</f>
        <v>20.210276963233312</v>
      </c>
      <c r="F73" s="347" cm="1">
        <f t="array" ref="F73">F$123*SUMPRODUCT(Longitudinal!$F$2:$F$136,--('Country T1D incidence'!$A73=Longitudinal!$E$2:$E$136),--('Country T1D incidence'!$B73=Longitudinal!$A$2:$A$136))</f>
        <v>17.110801714670217</v>
      </c>
      <c r="G73" s="347" cm="1">
        <f t="array" ref="G73">G$123*SUMPRODUCT(Longitudinal!$F$2:$F$136,--('Country T1D incidence'!$A73=Longitudinal!$E$2:$E$136),--('Country T1D incidence'!$B73=Longitudinal!$A$2:$A$136))</f>
        <v>13.110198977323334</v>
      </c>
      <c r="H73" s="347" cm="1">
        <f t="array" ref="H73">H$123*SUMPRODUCT(Longitudinal!$F$2:$F$136,--('Country T1D incidence'!$A73=Longitudinal!$E$2:$E$136),--('Country T1D incidence'!$B73=Longitudinal!$A$2:$A$136))</f>
        <v>12.01321507262614</v>
      </c>
      <c r="I73" s="347" cm="1">
        <f t="array" ref="I73">I$123*SUMPRODUCT(Longitudinal!$F$2:$F$136,--('Country T1D incidence'!$A73=Longitudinal!$E$2:$E$136),--('Country T1D incidence'!$B73=Longitudinal!$A$2:$A$136))</f>
        <v>11.805239811685723</v>
      </c>
      <c r="J73" s="347" cm="1">
        <f t="array" ref="J73">J$123*SUMPRODUCT(Longitudinal!$F$2:$F$136,--('Country T1D incidence'!$A73=Longitudinal!$E$2:$E$136),--('Country T1D incidence'!$B73=Longitudinal!$A$2:$A$136))</f>
        <v>8.4406230902004964</v>
      </c>
      <c r="K73" s="347" cm="1">
        <f t="array" ref="K73">K$123*SUMPRODUCT(Longitudinal!$F$2:$F$136,--('Country T1D incidence'!$A73=Longitudinal!$E$2:$E$136),--('Country T1D incidence'!$B73=Longitudinal!$A$2:$A$136))</f>
        <v>8.3842230194369947</v>
      </c>
      <c r="L73" s="347" cm="1">
        <f t="array" ref="L73">L$123*SUMPRODUCT(Longitudinal!$F$2:$F$136,--('Country T1D incidence'!$A73=Longitudinal!$E$2:$E$136),--('Country T1D incidence'!$B73=Longitudinal!$A$2:$A$136))</f>
        <v>7.4271843186688029</v>
      </c>
      <c r="M73" s="347" cm="1">
        <f t="array" ref="M73">M$123*SUMPRODUCT(Longitudinal!$F$2:$F$136,--('Country T1D incidence'!$A73=Longitudinal!$E$2:$E$136),--('Country T1D incidence'!$B73=Longitudinal!$A$2:$A$136))</f>
        <v>7.9101099245812962</v>
      </c>
      <c r="N73" s="347" cm="1">
        <f t="array" ref="N73">N$123*SUMPRODUCT(Longitudinal!$F$2:$F$136,--('Country T1D incidence'!$A73=Longitudinal!$E$2:$E$136),--('Country T1D incidence'!$B73=Longitudinal!$A$2:$A$136))</f>
        <v>7.7602972366157426</v>
      </c>
      <c r="O73" s="347" cm="1">
        <f t="array" ref="O73">O$123*SUMPRODUCT(Longitudinal!$F$2:$F$136,--('Country T1D incidence'!$A73=Longitudinal!$E$2:$E$136),--('Country T1D incidence'!$B73=Longitudinal!$A$2:$A$136))</f>
        <v>7.7602972366157426</v>
      </c>
      <c r="P73" s="347" cm="1">
        <f t="array" ref="P73">P$123*SUMPRODUCT(Longitudinal!$F$2:$F$136,--('Country T1D incidence'!$A73=Longitudinal!$E$2:$E$136),--('Country T1D incidence'!$B73=Longitudinal!$A$2:$A$136))</f>
        <v>7.2474090931101367</v>
      </c>
      <c r="Q73" s="347" cm="1">
        <f t="array" ref="Q73">Q$123*SUMPRODUCT(Longitudinal!$F$2:$F$136,--('Country T1D incidence'!$A73=Longitudinal!$E$2:$E$136),--('Country T1D incidence'!$B73=Longitudinal!$A$2:$A$136))</f>
        <v>7.2474090931101367</v>
      </c>
      <c r="R73" s="347" cm="1">
        <f t="array" ref="R73">R$123*SUMPRODUCT(Longitudinal!$F$2:$F$136,--('Country T1D incidence'!$A73=Longitudinal!$E$2:$E$136),--('Country T1D incidence'!$B73=Longitudinal!$A$2:$A$136))</f>
        <v>9.6214995718113432</v>
      </c>
      <c r="S73" s="347" cm="1">
        <f t="array" ref="S73">S$123*SUMPRODUCT(Longitudinal!$F$2:$F$136,--('Country T1D incidence'!$A73=Longitudinal!$E$2:$E$136),--('Country T1D incidence'!$B73=Longitudinal!$A$2:$A$136))</f>
        <v>9.6214995718113432</v>
      </c>
      <c r="T73" s="347" cm="1">
        <f t="array" ref="T73">T$123*SUMPRODUCT(Longitudinal!$F$2:$F$136,--('Country T1D incidence'!$A73=Longitudinal!$E$2:$E$136),--('Country T1D incidence'!$B73=Longitudinal!$A$2:$A$136))</f>
        <v>6.357345476373605</v>
      </c>
      <c r="U73" s="347" cm="1">
        <f t="array" ref="U73">U$123*SUMPRODUCT(Longitudinal!$F$2:$F$136,--('Country T1D incidence'!$A73=Longitudinal!$E$2:$E$136),--('Country T1D incidence'!$B73=Longitudinal!$A$2:$A$136))</f>
        <v>6.357345476373605</v>
      </c>
      <c r="V73" s="347" cm="1">
        <f t="array" ref="V73">V$123*SUMPRODUCT(Longitudinal!$F$2:$F$136,--('Country T1D incidence'!$A73=Longitudinal!$E$2:$E$136),--('Country T1D incidence'!$B73=Longitudinal!$A$2:$A$136))</f>
        <v>6.357345476373605</v>
      </c>
      <c r="W73" s="347" cm="1">
        <f t="array" ref="W73">W$123*SUMPRODUCT(Longitudinal!$F$2:$F$136,--('Country T1D incidence'!$A73=Longitudinal!$E$2:$E$136),--('Country T1D incidence'!$B73=Longitudinal!$A$2:$A$136))</f>
        <v>6.357345476373605</v>
      </c>
    </row>
    <row r="74" spans="1:23" x14ac:dyDescent="0.45">
      <c r="A74" t="s">
        <v>137</v>
      </c>
      <c r="B74" s="339">
        <v>1959</v>
      </c>
      <c r="C74" s="339" t="b">
        <v>0</v>
      </c>
      <c r="D74" s="347" cm="1">
        <f t="array" ref="D74">D$123*SUMPRODUCT(Longitudinal!$F$2:$F$136,--('Country T1D incidence'!$A74=Longitudinal!$E$2:$E$136),--('Country T1D incidence'!$B74=Longitudinal!$A$2:$A$136))</f>
        <v>16.262031239185085</v>
      </c>
      <c r="E74" s="347" cm="1">
        <f t="array" ref="E74">E$123*SUMPRODUCT(Longitudinal!$F$2:$F$136,--('Country T1D incidence'!$A74=Longitudinal!$E$2:$E$136),--('Country T1D incidence'!$B74=Longitudinal!$A$2:$A$136))</f>
        <v>21.1302826292596</v>
      </c>
      <c r="F74" s="347" cm="1">
        <f t="array" ref="F74">F$123*SUMPRODUCT(Longitudinal!$F$2:$F$136,--('Country T1D incidence'!$A74=Longitudinal!$E$2:$E$136),--('Country T1D incidence'!$B74=Longitudinal!$A$2:$A$136))</f>
        <v>17.889714074772304</v>
      </c>
      <c r="G74" s="347" cm="1">
        <f t="array" ref="G74">G$123*SUMPRODUCT(Longitudinal!$F$2:$F$136,--('Country T1D incidence'!$A74=Longitudinal!$E$2:$E$136),--('Country T1D incidence'!$B74=Longitudinal!$A$2:$A$136))</f>
        <v>13.706997198535829</v>
      </c>
      <c r="H74" s="347" cm="1">
        <f t="array" ref="H74">H$123*SUMPRODUCT(Longitudinal!$F$2:$F$136,--('Country T1D incidence'!$A74=Longitudinal!$E$2:$E$136),--('Country T1D incidence'!$B74=Longitudinal!$A$2:$A$136))</f>
        <v>12.560076748698901</v>
      </c>
      <c r="I74" s="347" cm="1">
        <f t="array" ref="I74">I$123*SUMPRODUCT(Longitudinal!$F$2:$F$136,--('Country T1D incidence'!$A74=Longitudinal!$E$2:$E$136),--('Country T1D incidence'!$B74=Longitudinal!$A$2:$A$136))</f>
        <v>12.342634105455581</v>
      </c>
      <c r="J74" s="347" cm="1">
        <f t="array" ref="J74">J$123*SUMPRODUCT(Longitudinal!$F$2:$F$136,--('Country T1D incidence'!$A74=Longitudinal!$E$2:$E$136),--('Country T1D incidence'!$B74=Longitudinal!$A$2:$A$136))</f>
        <v>8.8248543940022053</v>
      </c>
      <c r="K74" s="347" cm="1">
        <f t="array" ref="K74">K$123*SUMPRODUCT(Longitudinal!$F$2:$F$136,--('Country T1D incidence'!$A74=Longitudinal!$E$2:$E$136),--('Country T1D incidence'!$B74=Longitudinal!$A$2:$A$136))</f>
        <v>8.7658868975294411</v>
      </c>
      <c r="L74" s="347" cm="1">
        <f t="array" ref="L74">L$123*SUMPRODUCT(Longitudinal!$F$2:$F$136,--('Country T1D incidence'!$A74=Longitudinal!$E$2:$E$136),--('Country T1D incidence'!$B74=Longitudinal!$A$2:$A$136))</f>
        <v>7.7652821917572137</v>
      </c>
      <c r="M74" s="347" cm="1">
        <f t="array" ref="M74">M$123*SUMPRODUCT(Longitudinal!$F$2:$F$136,--('Country T1D incidence'!$A74=Longitudinal!$E$2:$E$136),--('Country T1D incidence'!$B74=Longitudinal!$A$2:$A$136))</f>
        <v>8.2701913803052616</v>
      </c>
      <c r="N74" s="347" cm="1">
        <f t="array" ref="N74">N$123*SUMPRODUCT(Longitudinal!$F$2:$F$136,--('Country T1D incidence'!$A74=Longitudinal!$E$2:$E$136),--('Country T1D incidence'!$B74=Longitudinal!$A$2:$A$136))</f>
        <v>8.1135589677994808</v>
      </c>
      <c r="O74" s="347" cm="1">
        <f t="array" ref="O74">O$123*SUMPRODUCT(Longitudinal!$F$2:$F$136,--('Country T1D incidence'!$A74=Longitudinal!$E$2:$E$136),--('Country T1D incidence'!$B74=Longitudinal!$A$2:$A$136))</f>
        <v>8.1135589677994808</v>
      </c>
      <c r="P74" s="347" cm="1">
        <f t="array" ref="P74">P$123*SUMPRODUCT(Longitudinal!$F$2:$F$136,--('Country T1D incidence'!$A74=Longitudinal!$E$2:$E$136),--('Country T1D incidence'!$B74=Longitudinal!$A$2:$A$136))</f>
        <v>7.5773232967502757</v>
      </c>
      <c r="Q74" s="347" cm="1">
        <f t="array" ref="Q74">Q$123*SUMPRODUCT(Longitudinal!$F$2:$F$136,--('Country T1D incidence'!$A74=Longitudinal!$E$2:$E$136),--('Country T1D incidence'!$B74=Longitudinal!$A$2:$A$136))</f>
        <v>7.5773232967502757</v>
      </c>
      <c r="R74" s="347" cm="1">
        <f t="array" ref="R74">R$123*SUMPRODUCT(Longitudinal!$F$2:$F$136,--('Country T1D incidence'!$A74=Longitudinal!$E$2:$E$136),--('Country T1D incidence'!$B74=Longitudinal!$A$2:$A$136))</f>
        <v>10.05948635140072</v>
      </c>
      <c r="S74" s="347" cm="1">
        <f t="array" ref="S74">S$123*SUMPRODUCT(Longitudinal!$F$2:$F$136,--('Country T1D incidence'!$A74=Longitudinal!$E$2:$E$136),--('Country T1D incidence'!$B74=Longitudinal!$A$2:$A$136))</f>
        <v>10.05948635140072</v>
      </c>
      <c r="T74" s="347" cm="1">
        <f t="array" ref="T74">T$123*SUMPRODUCT(Longitudinal!$F$2:$F$136,--('Country T1D incidence'!$A74=Longitudinal!$E$2:$E$136),--('Country T1D incidence'!$B74=Longitudinal!$A$2:$A$136))</f>
        <v>6.646742493039457</v>
      </c>
      <c r="U74" s="347" cm="1">
        <f t="array" ref="U74">U$123*SUMPRODUCT(Longitudinal!$F$2:$F$136,--('Country T1D incidence'!$A74=Longitudinal!$E$2:$E$136),--('Country T1D incidence'!$B74=Longitudinal!$A$2:$A$136))</f>
        <v>6.646742493039457</v>
      </c>
      <c r="V74" s="347" cm="1">
        <f t="array" ref="V74">V$123*SUMPRODUCT(Longitudinal!$F$2:$F$136,--('Country T1D incidence'!$A74=Longitudinal!$E$2:$E$136),--('Country T1D incidence'!$B74=Longitudinal!$A$2:$A$136))</f>
        <v>6.646742493039457</v>
      </c>
      <c r="W74" s="347" cm="1">
        <f t="array" ref="W74">W$123*SUMPRODUCT(Longitudinal!$F$2:$F$136,--('Country T1D incidence'!$A74=Longitudinal!$E$2:$E$136),--('Country T1D incidence'!$B74=Longitudinal!$A$2:$A$136))</f>
        <v>6.646742493039457</v>
      </c>
    </row>
    <row r="75" spans="1:23" x14ac:dyDescent="0.45">
      <c r="A75" t="s">
        <v>137</v>
      </c>
      <c r="B75" s="339">
        <v>1960</v>
      </c>
      <c r="C75" s="339" t="b">
        <v>0</v>
      </c>
      <c r="D75" s="347" cm="1">
        <f t="array" ref="D75">D$123*SUMPRODUCT(Longitudinal!$F$2:$F$136,--('Country T1D incidence'!$A75=Longitudinal!$E$2:$E$136),--('Country T1D incidence'!$B75=Longitudinal!$A$2:$A$136))</f>
        <v>15.412069741120327</v>
      </c>
      <c r="E75" s="347" cm="1">
        <f t="array" ref="E75">E$123*SUMPRODUCT(Longitudinal!$F$2:$F$136,--('Country T1D incidence'!$A75=Longitudinal!$E$2:$E$136),--('Country T1D incidence'!$B75=Longitudinal!$A$2:$A$136))</f>
        <v>20.025874058525776</v>
      </c>
      <c r="F75" s="347" cm="1">
        <f t="array" ref="F75">F$123*SUMPRODUCT(Longitudinal!$F$2:$F$136,--('Country T1D incidence'!$A75=Longitudinal!$E$2:$E$136),--('Country T1D incidence'!$B75=Longitudinal!$A$2:$A$136))</f>
        <v>16.954679087365307</v>
      </c>
      <c r="G75" s="347" cm="1">
        <f t="array" ref="G75">G$123*SUMPRODUCT(Longitudinal!$F$2:$F$136,--('Country T1D incidence'!$A75=Longitudinal!$E$2:$E$136),--('Country T1D incidence'!$B75=Longitudinal!$A$2:$A$136))</f>
        <v>12.990578708036068</v>
      </c>
      <c r="H75" s="347" cm="1">
        <f t="array" ref="H75">H$123*SUMPRODUCT(Longitudinal!$F$2:$F$136,--('Country T1D incidence'!$A75=Longitudinal!$E$2:$E$136),--('Country T1D incidence'!$B75=Longitudinal!$A$2:$A$136))</f>
        <v>11.903603919928992</v>
      </c>
      <c r="I75" s="347" cm="1">
        <f t="array" ref="I75">I$123*SUMPRODUCT(Longitudinal!$F$2:$F$136,--('Country T1D incidence'!$A75=Longitudinal!$E$2:$E$136),--('Country T1D incidence'!$B75=Longitudinal!$A$2:$A$136))</f>
        <v>11.697526269906747</v>
      </c>
      <c r="J75" s="347" cm="1">
        <f t="array" ref="J75">J$123*SUMPRODUCT(Longitudinal!$F$2:$F$136,--('Country T1D incidence'!$A75=Longitudinal!$E$2:$E$136),--('Country T1D incidence'!$B75=Longitudinal!$A$2:$A$136))</f>
        <v>8.3636090335299222</v>
      </c>
      <c r="K75" s="347" cm="1">
        <f t="array" ref="K75">K$123*SUMPRODUCT(Longitudinal!$F$2:$F$136,--('Country T1D incidence'!$A75=Longitudinal!$E$2:$E$136),--('Country T1D incidence'!$B75=Longitudinal!$A$2:$A$136))</f>
        <v>8.3077235691171101</v>
      </c>
      <c r="L75" s="347" cm="1">
        <f t="array" ref="L75">L$123*SUMPRODUCT(Longitudinal!$F$2:$F$136,--('Country T1D incidence'!$A75=Longitudinal!$E$2:$E$136),--('Country T1D incidence'!$B75=Longitudinal!$A$2:$A$136))</f>
        <v>7.3594170948622031</v>
      </c>
      <c r="M75" s="347" cm="1">
        <f t="array" ref="M75">M$123*SUMPRODUCT(Longitudinal!$F$2:$F$136,--('Country T1D incidence'!$A75=Longitudinal!$E$2:$E$136),--('Country T1D incidence'!$B75=Longitudinal!$A$2:$A$136))</f>
        <v>7.8379363838969063</v>
      </c>
      <c r="N75" s="347" cm="1">
        <f t="array" ref="N75">N$123*SUMPRODUCT(Longitudinal!$F$2:$F$136,--('Country T1D incidence'!$A75=Longitudinal!$E$2:$E$136),--('Country T1D incidence'!$B75=Longitudinal!$A$2:$A$136))</f>
        <v>7.6894906190503756</v>
      </c>
      <c r="O75" s="347" cm="1">
        <f t="array" ref="O75">O$123*SUMPRODUCT(Longitudinal!$F$2:$F$136,--('Country T1D incidence'!$A75=Longitudinal!$E$2:$E$136),--('Country T1D incidence'!$B75=Longitudinal!$A$2:$A$136))</f>
        <v>7.6894906190503756</v>
      </c>
      <c r="P75" s="347" cm="1">
        <f t="array" ref="P75">P$123*SUMPRODUCT(Longitudinal!$F$2:$F$136,--('Country T1D incidence'!$A75=Longitudinal!$E$2:$E$136),--('Country T1D incidence'!$B75=Longitudinal!$A$2:$A$136))</f>
        <v>7.1812821770463646</v>
      </c>
      <c r="Q75" s="347" cm="1">
        <f t="array" ref="Q75">Q$123*SUMPRODUCT(Longitudinal!$F$2:$F$136,--('Country T1D incidence'!$A75=Longitudinal!$E$2:$E$136),--('Country T1D incidence'!$B75=Longitudinal!$A$2:$A$136))</f>
        <v>7.1812821770463646</v>
      </c>
      <c r="R75" s="347" cm="1">
        <f t="array" ref="R75">R$123*SUMPRODUCT(Longitudinal!$F$2:$F$136,--('Country T1D incidence'!$A75=Longitudinal!$E$2:$E$136),--('Country T1D incidence'!$B75=Longitudinal!$A$2:$A$136))</f>
        <v>9.533710944673178</v>
      </c>
      <c r="S75" s="347" cm="1">
        <f t="array" ref="S75">S$123*SUMPRODUCT(Longitudinal!$F$2:$F$136,--('Country T1D incidence'!$A75=Longitudinal!$E$2:$E$136),--('Country T1D incidence'!$B75=Longitudinal!$A$2:$A$136))</f>
        <v>9.533710944673178</v>
      </c>
      <c r="T75" s="347" cm="1">
        <f t="array" ref="T75">T$123*SUMPRODUCT(Longitudinal!$F$2:$F$136,--('Country T1D incidence'!$A75=Longitudinal!$E$2:$E$136),--('Country T1D incidence'!$B75=Longitudinal!$A$2:$A$136))</f>
        <v>6.2993396917816726</v>
      </c>
      <c r="U75" s="347" cm="1">
        <f t="array" ref="U75">U$123*SUMPRODUCT(Longitudinal!$F$2:$F$136,--('Country T1D incidence'!$A75=Longitudinal!$E$2:$E$136),--('Country T1D incidence'!$B75=Longitudinal!$A$2:$A$136))</f>
        <v>6.2993396917816726</v>
      </c>
      <c r="V75" s="347" cm="1">
        <f t="array" ref="V75">V$123*SUMPRODUCT(Longitudinal!$F$2:$F$136,--('Country T1D incidence'!$A75=Longitudinal!$E$2:$E$136),--('Country T1D incidence'!$B75=Longitudinal!$A$2:$A$136))</f>
        <v>6.2993396917816726</v>
      </c>
      <c r="W75" s="347" cm="1">
        <f t="array" ref="W75">W$123*SUMPRODUCT(Longitudinal!$F$2:$F$136,--('Country T1D incidence'!$A75=Longitudinal!$E$2:$E$136),--('Country T1D incidence'!$B75=Longitudinal!$A$2:$A$136))</f>
        <v>6.2993396917816726</v>
      </c>
    </row>
    <row r="76" spans="1:23" x14ac:dyDescent="0.45">
      <c r="A76" t="s">
        <v>137</v>
      </c>
      <c r="B76" s="339">
        <v>1961</v>
      </c>
      <c r="C76" s="339" t="b">
        <v>0</v>
      </c>
      <c r="D76" s="347" cm="1">
        <f t="array" ref="D76">D$123*SUMPRODUCT(Longitudinal!$F$2:$F$136,--('Country T1D incidence'!$A76=Longitudinal!$E$2:$E$136),--('Country T1D incidence'!$B76=Longitudinal!$A$2:$A$136))</f>
        <v>15.287865412799148</v>
      </c>
      <c r="E76" s="347" cm="1">
        <f t="array" ref="E76">E$123*SUMPRODUCT(Longitudinal!$F$2:$F$136,--('Country T1D incidence'!$A76=Longitudinal!$E$2:$E$136),--('Country T1D incidence'!$B76=Longitudinal!$A$2:$A$136))</f>
        <v>19.86448754274539</v>
      </c>
      <c r="F76" s="347" cm="1">
        <f t="array" ref="F76">F$123*SUMPRODUCT(Longitudinal!$F$2:$F$136,--('Country T1D incidence'!$A76=Longitudinal!$E$2:$E$136),--('Country T1D incidence'!$B76=Longitudinal!$A$2:$A$136))</f>
        <v>16.818043024635276</v>
      </c>
      <c r="G76" s="347" cm="1">
        <f t="array" ref="G76">G$123*SUMPRODUCT(Longitudinal!$F$2:$F$136,--('Country T1D incidence'!$A76=Longitudinal!$E$2:$E$136),--('Country T1D incidence'!$B76=Longitudinal!$A$2:$A$136))</f>
        <v>12.885888933720413</v>
      </c>
      <c r="H76" s="347" cm="1">
        <f t="array" ref="H76">H$123*SUMPRODUCT(Longitudinal!$F$2:$F$136,--('Country T1D incidence'!$A76=Longitudinal!$E$2:$E$136),--('Country T1D incidence'!$B76=Longitudinal!$A$2:$A$136))</f>
        <v>11.807673966696854</v>
      </c>
      <c r="I76" s="347" cm="1">
        <f t="array" ref="I76">I$123*SUMPRODUCT(Longitudinal!$F$2:$F$136,--('Country T1D incidence'!$A76=Longitudinal!$E$2:$E$136),--('Country T1D incidence'!$B76=Longitudinal!$A$2:$A$136))</f>
        <v>11.60325707584148</v>
      </c>
      <c r="J76" s="347" cm="1">
        <f t="array" ref="J76">J$123*SUMPRODUCT(Longitudinal!$F$2:$F$136,--('Country T1D incidence'!$A76=Longitudinal!$E$2:$E$136),--('Country T1D incidence'!$B76=Longitudinal!$A$2:$A$136))</f>
        <v>8.2962075449693717</v>
      </c>
      <c r="K76" s="347" cm="1">
        <f t="array" ref="K76">K$123*SUMPRODUCT(Longitudinal!$F$2:$F$136,--('Country T1D incidence'!$A76=Longitudinal!$E$2:$E$136),--('Country T1D incidence'!$B76=Longitudinal!$A$2:$A$136))</f>
        <v>8.240772455923846</v>
      </c>
      <c r="L76" s="347" cm="1">
        <f t="array" ref="L76">L$123*SUMPRODUCT(Longitudinal!$F$2:$F$136,--('Country T1D incidence'!$A76=Longitudinal!$E$2:$E$136),--('Country T1D incidence'!$B76=Longitudinal!$A$2:$A$136))</f>
        <v>7.3001082886825914</v>
      </c>
      <c r="M76" s="347" cm="1">
        <f t="array" ref="M76">M$123*SUMPRODUCT(Longitudinal!$F$2:$F$136,--('Country T1D incidence'!$A76=Longitudinal!$E$2:$E$136),--('Country T1D incidence'!$B76=Longitudinal!$A$2:$A$136))</f>
        <v>7.7747712386348997</v>
      </c>
      <c r="N76" s="347" cm="1">
        <f t="array" ref="N76">N$123*SUMPRODUCT(Longitudinal!$F$2:$F$136,--('Country T1D incidence'!$A76=Longitudinal!$E$2:$E$136),--('Country T1D incidence'!$B76=Longitudinal!$A$2:$A$136))</f>
        <v>7.6275217833577251</v>
      </c>
      <c r="O76" s="347" cm="1">
        <f t="array" ref="O76">O$123*SUMPRODUCT(Longitudinal!$F$2:$F$136,--('Country T1D incidence'!$A76=Longitudinal!$E$2:$E$136),--('Country T1D incidence'!$B76=Longitudinal!$A$2:$A$136))</f>
        <v>7.6275217833577251</v>
      </c>
      <c r="P76" s="347" cm="1">
        <f t="array" ref="P76">P$123*SUMPRODUCT(Longitudinal!$F$2:$F$136,--('Country T1D incidence'!$A76=Longitudinal!$E$2:$E$136),--('Country T1D incidence'!$B76=Longitudinal!$A$2:$A$136))</f>
        <v>7.1234089423499798</v>
      </c>
      <c r="Q76" s="347" cm="1">
        <f t="array" ref="Q76">Q$123*SUMPRODUCT(Longitudinal!$F$2:$F$136,--('Country T1D incidence'!$A76=Longitudinal!$E$2:$E$136),--('Country T1D incidence'!$B76=Longitudinal!$A$2:$A$136))</f>
        <v>7.1234089423499798</v>
      </c>
      <c r="R76" s="347" cm="1">
        <f t="array" ref="R76">R$123*SUMPRODUCT(Longitudinal!$F$2:$F$136,--('Country T1D incidence'!$A76=Longitudinal!$E$2:$E$136),--('Country T1D incidence'!$B76=Longitudinal!$A$2:$A$136))</f>
        <v>9.4568797218600551</v>
      </c>
      <c r="S76" s="347" cm="1">
        <f t="array" ref="S76">S$123*SUMPRODUCT(Longitudinal!$F$2:$F$136,--('Country T1D incidence'!$A76=Longitudinal!$E$2:$E$136),--('Country T1D incidence'!$B76=Longitudinal!$A$2:$A$136))</f>
        <v>9.4568797218600551</v>
      </c>
      <c r="T76" s="347" cm="1">
        <f t="array" ref="T76">T$123*SUMPRODUCT(Longitudinal!$F$2:$F$136,--('Country T1D incidence'!$A76=Longitudinal!$E$2:$E$136),--('Country T1D incidence'!$B76=Longitudinal!$A$2:$A$136))</f>
        <v>6.2485739433502872</v>
      </c>
      <c r="U76" s="347" cm="1">
        <f t="array" ref="U76">U$123*SUMPRODUCT(Longitudinal!$F$2:$F$136,--('Country T1D incidence'!$A76=Longitudinal!$E$2:$E$136),--('Country T1D incidence'!$B76=Longitudinal!$A$2:$A$136))</f>
        <v>6.2485739433502872</v>
      </c>
      <c r="V76" s="347" cm="1">
        <f t="array" ref="V76">V$123*SUMPRODUCT(Longitudinal!$F$2:$F$136,--('Country T1D incidence'!$A76=Longitudinal!$E$2:$E$136),--('Country T1D incidence'!$B76=Longitudinal!$A$2:$A$136))</f>
        <v>6.2485739433502872</v>
      </c>
      <c r="W76" s="347" cm="1">
        <f t="array" ref="W76">W$123*SUMPRODUCT(Longitudinal!$F$2:$F$136,--('Country T1D incidence'!$A76=Longitudinal!$E$2:$E$136),--('Country T1D incidence'!$B76=Longitudinal!$A$2:$A$136))</f>
        <v>6.2485739433502872</v>
      </c>
    </row>
    <row r="77" spans="1:23" x14ac:dyDescent="0.45">
      <c r="A77" t="s">
        <v>137</v>
      </c>
      <c r="B77" s="339">
        <v>1962</v>
      </c>
      <c r="C77" s="339" t="b">
        <v>0</v>
      </c>
      <c r="D77" s="347" cm="1">
        <f t="array" ref="D77">D$123*SUMPRODUCT(Longitudinal!$F$2:$F$136,--('Country T1D incidence'!$A77=Longitudinal!$E$2:$E$136),--('Country T1D incidence'!$B77=Longitudinal!$A$2:$A$136))</f>
        <v>16.2953868030528</v>
      </c>
      <c r="E77" s="347" cm="1">
        <f t="array" ref="E77">E$123*SUMPRODUCT(Longitudinal!$F$2:$F$136,--('Country T1D incidence'!$A77=Longitudinal!$E$2:$E$136),--('Country T1D incidence'!$B77=Longitudinal!$A$2:$A$136))</f>
        <v>21.173623616705552</v>
      </c>
      <c r="F77" s="347" cm="1">
        <f t="array" ref="F77">F$123*SUMPRODUCT(Longitudinal!$F$2:$F$136,--('Country T1D incidence'!$A77=Longitudinal!$E$2:$E$136),--('Country T1D incidence'!$B77=Longitudinal!$A$2:$A$136))</f>
        <v>17.926408230109949</v>
      </c>
      <c r="G77" s="347" cm="1">
        <f t="array" ref="G77">G$123*SUMPRODUCT(Longitudinal!$F$2:$F$136,--('Country T1D incidence'!$A77=Longitudinal!$E$2:$E$136),--('Country T1D incidence'!$B77=Longitudinal!$A$2:$A$136))</f>
        <v>13.735112051703046</v>
      </c>
      <c r="H77" s="347" cm="1">
        <f t="array" ref="H77">H$123*SUMPRODUCT(Longitudinal!$F$2:$F$136,--('Country T1D incidence'!$A77=Longitudinal!$E$2:$E$136),--('Country T1D incidence'!$B77=Longitudinal!$A$2:$A$136))</f>
        <v>12.585839117250078</v>
      </c>
      <c r="I77" s="347" cm="1">
        <f t="array" ref="I77">I$123*SUMPRODUCT(Longitudinal!$F$2:$F$136,--('Country T1D incidence'!$A77=Longitudinal!$E$2:$E$136),--('Country T1D incidence'!$B77=Longitudinal!$A$2:$A$136))</f>
        <v>12.367950470560597</v>
      </c>
      <c r="J77" s="347" cm="1">
        <f t="array" ref="J77">J$123*SUMPRODUCT(Longitudinal!$F$2:$F$136,--('Country T1D incidence'!$A77=Longitudinal!$E$2:$E$136),--('Country T1D incidence'!$B77=Longitudinal!$A$2:$A$136))</f>
        <v>8.842955330473977</v>
      </c>
      <c r="K77" s="347" cm="1">
        <f t="array" ref="K77">K$123*SUMPRODUCT(Longitudinal!$F$2:$F$136,--('Country T1D incidence'!$A77=Longitudinal!$E$2:$E$136),--('Country T1D incidence'!$B77=Longitudinal!$A$2:$A$136))</f>
        <v>8.7838668839141185</v>
      </c>
      <c r="L77" s="347" cm="1">
        <f t="array" ref="L77">L$123*SUMPRODUCT(Longitudinal!$F$2:$F$136,--('Country T1D incidence'!$A77=Longitudinal!$E$2:$E$136),--('Country T1D incidence'!$B77=Longitudinal!$A$2:$A$136))</f>
        <v>7.7812098063515016</v>
      </c>
      <c r="M77" s="347" cm="1">
        <f t="array" ref="M77">M$123*SUMPRODUCT(Longitudinal!$F$2:$F$136,--('Country T1D incidence'!$A77=Longitudinal!$E$2:$E$136),--('Country T1D incidence'!$B77=Longitudinal!$A$2:$A$136))</f>
        <v>8.2871546300202983</v>
      </c>
      <c r="N77" s="347" cm="1">
        <f t="array" ref="N77">N$123*SUMPRODUCT(Longitudinal!$F$2:$F$136,--('Country T1D incidence'!$A77=Longitudinal!$E$2:$E$136),--('Country T1D incidence'!$B77=Longitudinal!$A$2:$A$136))</f>
        <v>8.1302009438456722</v>
      </c>
      <c r="O77" s="347" cm="1">
        <f t="array" ref="O77">O$123*SUMPRODUCT(Longitudinal!$F$2:$F$136,--('Country T1D incidence'!$A77=Longitudinal!$E$2:$E$136),--('Country T1D incidence'!$B77=Longitudinal!$A$2:$A$136))</f>
        <v>8.1302009438456722</v>
      </c>
      <c r="P77" s="347" cm="1">
        <f t="array" ref="P77">P$123*SUMPRODUCT(Longitudinal!$F$2:$F$136,--('Country T1D incidence'!$A77=Longitudinal!$E$2:$E$136),--('Country T1D incidence'!$B77=Longitudinal!$A$2:$A$136))</f>
        <v>7.592865382941949</v>
      </c>
      <c r="Q77" s="347" cm="1">
        <f t="array" ref="Q77">Q$123*SUMPRODUCT(Longitudinal!$F$2:$F$136,--('Country T1D incidence'!$A77=Longitudinal!$E$2:$E$136),--('Country T1D incidence'!$B77=Longitudinal!$A$2:$A$136))</f>
        <v>7.592865382941949</v>
      </c>
      <c r="R77" s="347" cm="1">
        <f t="array" ref="R77">R$123*SUMPRODUCT(Longitudinal!$F$2:$F$136,--('Country T1D incidence'!$A77=Longitudinal!$E$2:$E$136),--('Country T1D incidence'!$B77=Longitudinal!$A$2:$A$136))</f>
        <v>10.080119680321038</v>
      </c>
      <c r="S77" s="347" cm="1">
        <f t="array" ref="S77">S$123*SUMPRODUCT(Longitudinal!$F$2:$F$136,--('Country T1D incidence'!$A77=Longitudinal!$E$2:$E$136),--('Country T1D incidence'!$B77=Longitudinal!$A$2:$A$136))</f>
        <v>10.080119680321038</v>
      </c>
      <c r="T77" s="347" cm="1">
        <f t="array" ref="T77">T$123*SUMPRODUCT(Longitudinal!$F$2:$F$136,--('Country T1D incidence'!$A77=Longitudinal!$E$2:$E$136),--('Country T1D incidence'!$B77=Longitudinal!$A$2:$A$136))</f>
        <v>6.660375835669166</v>
      </c>
      <c r="U77" s="347" cm="1">
        <f t="array" ref="U77">U$123*SUMPRODUCT(Longitudinal!$F$2:$F$136,--('Country T1D incidence'!$A77=Longitudinal!$E$2:$E$136),--('Country T1D incidence'!$B77=Longitudinal!$A$2:$A$136))</f>
        <v>6.660375835669166</v>
      </c>
      <c r="V77" s="347" cm="1">
        <f t="array" ref="V77">V$123*SUMPRODUCT(Longitudinal!$F$2:$F$136,--('Country T1D incidence'!$A77=Longitudinal!$E$2:$E$136),--('Country T1D incidence'!$B77=Longitudinal!$A$2:$A$136))</f>
        <v>6.660375835669166</v>
      </c>
      <c r="W77" s="347" cm="1">
        <f t="array" ref="W77">W$123*SUMPRODUCT(Longitudinal!$F$2:$F$136,--('Country T1D incidence'!$A77=Longitudinal!$E$2:$E$136),--('Country T1D incidence'!$B77=Longitudinal!$A$2:$A$136))</f>
        <v>6.660375835669166</v>
      </c>
    </row>
    <row r="78" spans="1:23" x14ac:dyDescent="0.45">
      <c r="A78" t="s">
        <v>137</v>
      </c>
      <c r="B78" s="339">
        <v>1963</v>
      </c>
      <c r="C78" s="339" t="b">
        <v>0</v>
      </c>
      <c r="D78" s="347" cm="1">
        <f t="array" ref="D78">D$123*SUMPRODUCT(Longitudinal!$F$2:$F$136,--('Country T1D incidence'!$A78=Longitudinal!$E$2:$E$136),--('Country T1D incidence'!$B78=Longitudinal!$A$2:$A$136))</f>
        <v>17.229993980738314</v>
      </c>
      <c r="E78" s="347" cm="1">
        <f t="array" ref="E78">E$123*SUMPRODUCT(Longitudinal!$F$2:$F$136,--('Country T1D incidence'!$A78=Longitudinal!$E$2:$E$136),--('Country T1D incidence'!$B78=Longitudinal!$A$2:$A$136))</f>
        <v>22.38801765650074</v>
      </c>
      <c r="F78" s="347" cm="1">
        <f t="array" ref="F78">F$123*SUMPRODUCT(Longitudinal!$F$2:$F$136,--('Country T1D incidence'!$A78=Longitudinal!$E$2:$E$136),--('Country T1D incidence'!$B78=Longitudinal!$A$2:$A$136))</f>
        <v>18.954561167163437</v>
      </c>
      <c r="G78" s="347" cm="1">
        <f t="array" ref="G78">G$123*SUMPRODUCT(Longitudinal!$F$2:$F$136,--('Country T1D incidence'!$A78=Longitudinal!$E$2:$E$136),--('Country T1D incidence'!$B78=Longitudinal!$A$2:$A$136))</f>
        <v>14.522876985729134</v>
      </c>
      <c r="H78" s="347" cm="1">
        <f t="array" ref="H78">H$123*SUMPRODUCT(Longitudinal!$F$2:$F$136,--('Country T1D incidence'!$A78=Longitudinal!$E$2:$E$136),--('Country T1D incidence'!$B78=Longitudinal!$A$2:$A$136))</f>
        <v>13.307688541160246</v>
      </c>
      <c r="I78" s="347" cm="1">
        <f t="array" ref="I78">I$123*SUMPRODUCT(Longitudinal!$F$2:$F$136,--('Country T1D incidence'!$A78=Longitudinal!$E$2:$E$136),--('Country T1D incidence'!$B78=Longitudinal!$A$2:$A$136))</f>
        <v>13.077303088129597</v>
      </c>
      <c r="J78" s="347" cm="1">
        <f t="array" ref="J78">J$123*SUMPRODUCT(Longitudinal!$F$2:$F$136,--('Country T1D incidence'!$A78=Longitudinal!$E$2:$E$136),--('Country T1D incidence'!$B78=Longitudinal!$A$2:$A$136))</f>
        <v>9.3501350386761182</v>
      </c>
      <c r="K78" s="347" cm="1">
        <f t="array" ref="K78">K$123*SUMPRODUCT(Longitudinal!$F$2:$F$136,--('Country T1D incidence'!$A78=Longitudinal!$E$2:$E$136),--('Country T1D incidence'!$B78=Longitudinal!$A$2:$A$136))</f>
        <v>9.2876576276847551</v>
      </c>
      <c r="L78" s="347" cm="1">
        <f t="array" ref="L78">L$123*SUMPRODUCT(Longitudinal!$F$2:$F$136,--('Country T1D incidence'!$A78=Longitudinal!$E$2:$E$136),--('Country T1D incidence'!$B78=Longitudinal!$A$2:$A$136))</f>
        <v>8.2274940599250712</v>
      </c>
      <c r="M78" s="347" cm="1">
        <f t="array" ref="M78">M$123*SUMPRODUCT(Longitudinal!$F$2:$F$136,--('Country T1D incidence'!$A78=Longitudinal!$E$2:$E$136),--('Country T1D incidence'!$B78=Longitudinal!$A$2:$A$136))</f>
        <v>8.7624568915386121</v>
      </c>
      <c r="N78" s="347" cm="1">
        <f t="array" ref="N78">N$123*SUMPRODUCT(Longitudinal!$F$2:$F$136,--('Country T1D incidence'!$A78=Longitudinal!$E$2:$E$136),--('Country T1D incidence'!$B78=Longitudinal!$A$2:$A$136))</f>
        <v>8.5965012685928066</v>
      </c>
      <c r="O78" s="347" cm="1">
        <f t="array" ref="O78">O$123*SUMPRODUCT(Longitudinal!$F$2:$F$136,--('Country T1D incidence'!$A78=Longitudinal!$E$2:$E$136),--('Country T1D incidence'!$B78=Longitudinal!$A$2:$A$136))</f>
        <v>8.5965012685928066</v>
      </c>
      <c r="P78" s="347" cm="1">
        <f t="array" ref="P78">P$123*SUMPRODUCT(Longitudinal!$F$2:$F$136,--('Country T1D incidence'!$A78=Longitudinal!$E$2:$E$136),--('Country T1D incidence'!$B78=Longitudinal!$A$2:$A$136))</f>
        <v>8.0283473123901015</v>
      </c>
      <c r="Q78" s="347" cm="1">
        <f t="array" ref="Q78">Q$123*SUMPRODUCT(Longitudinal!$F$2:$F$136,--('Country T1D incidence'!$A78=Longitudinal!$E$2:$E$136),--('Country T1D incidence'!$B78=Longitudinal!$A$2:$A$136))</f>
        <v>8.0283473123901015</v>
      </c>
      <c r="R78" s="347" cm="1">
        <f t="array" ref="R78">R$123*SUMPRODUCT(Longitudinal!$F$2:$F$136,--('Country T1D incidence'!$A78=Longitudinal!$E$2:$E$136),--('Country T1D incidence'!$B78=Longitudinal!$A$2:$A$136))</f>
        <v>10.658255831307775</v>
      </c>
      <c r="S78" s="347" cm="1">
        <f t="array" ref="S78">S$123*SUMPRODUCT(Longitudinal!$F$2:$F$136,--('Country T1D incidence'!$A78=Longitudinal!$E$2:$E$136),--('Country T1D incidence'!$B78=Longitudinal!$A$2:$A$136))</f>
        <v>10.658255831307775</v>
      </c>
      <c r="T78" s="347" cm="1">
        <f t="array" ref="T78">T$123*SUMPRODUCT(Longitudinal!$F$2:$F$136,--('Country T1D incidence'!$A78=Longitudinal!$E$2:$E$136),--('Country T1D incidence'!$B78=Longitudinal!$A$2:$A$136))</f>
        <v>7.0423756701826603</v>
      </c>
      <c r="U78" s="347" cm="1">
        <f t="array" ref="U78">U$123*SUMPRODUCT(Longitudinal!$F$2:$F$136,--('Country T1D incidence'!$A78=Longitudinal!$E$2:$E$136),--('Country T1D incidence'!$B78=Longitudinal!$A$2:$A$136))</f>
        <v>7.0423756701826603</v>
      </c>
      <c r="V78" s="347" cm="1">
        <f t="array" ref="V78">V$123*SUMPRODUCT(Longitudinal!$F$2:$F$136,--('Country T1D incidence'!$A78=Longitudinal!$E$2:$E$136),--('Country T1D incidence'!$B78=Longitudinal!$A$2:$A$136))</f>
        <v>7.0423756701826603</v>
      </c>
      <c r="W78" s="347" cm="1">
        <f t="array" ref="W78">W$123*SUMPRODUCT(Longitudinal!$F$2:$F$136,--('Country T1D incidence'!$A78=Longitudinal!$E$2:$E$136),--('Country T1D incidence'!$B78=Longitudinal!$A$2:$A$136))</f>
        <v>7.0423756701826603</v>
      </c>
    </row>
    <row r="79" spans="1:23" x14ac:dyDescent="0.45">
      <c r="A79" t="s">
        <v>137</v>
      </c>
      <c r="B79" s="339">
        <v>1964</v>
      </c>
      <c r="C79" s="339" t="b">
        <v>0</v>
      </c>
      <c r="D79" s="347" cm="1">
        <f t="array" ref="D79">D$123*SUMPRODUCT(Longitudinal!$F$2:$F$136,--('Country T1D incidence'!$A79=Longitudinal!$E$2:$E$136),--('Country T1D incidence'!$B79=Longitudinal!$A$2:$A$136))</f>
        <v>19.585661797752898</v>
      </c>
      <c r="E79" s="347" cm="1">
        <f t="array" ref="E79">E$123*SUMPRODUCT(Longitudinal!$F$2:$F$136,--('Country T1D incidence'!$A79=Longitudinal!$E$2:$E$136),--('Country T1D incidence'!$B79=Longitudinal!$A$2:$A$136))</f>
        <v>25.448885393258543</v>
      </c>
      <c r="F79" s="347" cm="1">
        <f t="array" ref="F79">F$123*SUMPRODUCT(Longitudinal!$F$2:$F$136,--('Country T1D incidence'!$A79=Longitudinal!$E$2:$E$136),--('Country T1D incidence'!$B79=Longitudinal!$A$2:$A$136))</f>
        <v>21.546010112359646</v>
      </c>
      <c r="G79" s="347" cm="1">
        <f t="array" ref="G79">G$123*SUMPRODUCT(Longitudinal!$F$2:$F$136,--('Country T1D incidence'!$A79=Longitudinal!$E$2:$E$136),--('Country T1D incidence'!$B79=Longitudinal!$A$2:$A$136))</f>
        <v>16.508430431887561</v>
      </c>
      <c r="H79" s="347" cm="1">
        <f t="array" ref="H79">H$123*SUMPRODUCT(Longitudinal!$F$2:$F$136,--('Country T1D incidence'!$A79=Longitudinal!$E$2:$E$136),--('Country T1D incidence'!$B79=Longitudinal!$A$2:$A$136))</f>
        <v>15.127102619325912</v>
      </c>
      <c r="I79" s="347" cm="1">
        <f t="array" ref="I79">I$123*SUMPRODUCT(Longitudinal!$F$2:$F$136,--('Country T1D incidence'!$A79=Longitudinal!$E$2:$E$136),--('Country T1D incidence'!$B79=Longitudinal!$A$2:$A$136))</f>
        <v>14.865219093932653</v>
      </c>
      <c r="J79" s="347" cm="1">
        <f t="array" ref="J79">J$123*SUMPRODUCT(Longitudinal!$F$2:$F$136,--('Country T1D incidence'!$A79=Longitudinal!$E$2:$E$136),--('Country T1D incidence'!$B79=Longitudinal!$A$2:$A$136))</f>
        <v>10.628476297528138</v>
      </c>
      <c r="K79" s="347" cm="1">
        <f t="array" ref="K79">K$123*SUMPRODUCT(Longitudinal!$F$2:$F$136,--('Country T1D incidence'!$A79=Longitudinal!$E$2:$E$136),--('Country T1D incidence'!$B79=Longitudinal!$A$2:$A$136))</f>
        <v>10.557457036404543</v>
      </c>
      <c r="L79" s="347" cm="1">
        <f t="array" ref="L79">L$123*SUMPRODUCT(Longitudinal!$F$2:$F$136,--('Country T1D incidence'!$A79=Longitudinal!$E$2:$E$136),--('Country T1D incidence'!$B79=Longitudinal!$A$2:$A$136))</f>
        <v>9.3523489492135266</v>
      </c>
      <c r="M79" s="347" cm="1">
        <f t="array" ref="M79">M$123*SUMPRODUCT(Longitudinal!$F$2:$F$136,--('Country T1D incidence'!$A79=Longitudinal!$E$2:$E$136),--('Country T1D incidence'!$B79=Longitudinal!$A$2:$A$136))</f>
        <v>9.9604513725843145</v>
      </c>
      <c r="N79" s="347" cm="1">
        <f t="array" ref="N79">N$123*SUMPRODUCT(Longitudinal!$F$2:$F$136,--('Country T1D incidence'!$A79=Longitudinal!$E$2:$E$136),--('Country T1D incidence'!$B79=Longitudinal!$A$2:$A$136))</f>
        <v>9.7718064602247647</v>
      </c>
      <c r="O79" s="347" cm="1">
        <f t="array" ref="O79">O$123*SUMPRODUCT(Longitudinal!$F$2:$F$136,--('Country T1D incidence'!$A79=Longitudinal!$E$2:$E$136),--('Country T1D incidence'!$B79=Longitudinal!$A$2:$A$136))</f>
        <v>9.7718064602247647</v>
      </c>
      <c r="P79" s="347" cm="1">
        <f t="array" ref="P79">P$123*SUMPRODUCT(Longitudinal!$F$2:$F$136,--('Country T1D incidence'!$A79=Longitudinal!$E$2:$E$136),--('Country T1D incidence'!$B79=Longitudinal!$A$2:$A$136))</f>
        <v>9.1259750543820655</v>
      </c>
      <c r="Q79" s="347" cm="1">
        <f t="array" ref="Q79">Q$123*SUMPRODUCT(Longitudinal!$F$2:$F$136,--('Country T1D incidence'!$A79=Longitudinal!$E$2:$E$136),--('Country T1D incidence'!$B79=Longitudinal!$A$2:$A$136))</f>
        <v>9.1259750543820655</v>
      </c>
      <c r="R79" s="347" cm="1">
        <f t="array" ref="R79">R$123*SUMPRODUCT(Longitudinal!$F$2:$F$136,--('Country T1D incidence'!$A79=Longitudinal!$E$2:$E$136),--('Country T1D incidence'!$B79=Longitudinal!$A$2:$A$136))</f>
        <v>12.115442077303429</v>
      </c>
      <c r="S79" s="347" cm="1">
        <f t="array" ref="S79">S$123*SUMPRODUCT(Longitudinal!$F$2:$F$136,--('Country T1D incidence'!$A79=Longitudinal!$E$2:$E$136),--('Country T1D incidence'!$B79=Longitudinal!$A$2:$A$136))</f>
        <v>12.115442077303429</v>
      </c>
      <c r="T79" s="347" cm="1">
        <f t="array" ref="T79">T$123*SUMPRODUCT(Longitudinal!$F$2:$F$136,--('Country T1D incidence'!$A79=Longitudinal!$E$2:$E$136),--('Country T1D incidence'!$B79=Longitudinal!$A$2:$A$136))</f>
        <v>8.0052023397753178</v>
      </c>
      <c r="U79" s="347" cm="1">
        <f t="array" ref="U79">U$123*SUMPRODUCT(Longitudinal!$F$2:$F$136,--('Country T1D incidence'!$A79=Longitudinal!$E$2:$E$136),--('Country T1D incidence'!$B79=Longitudinal!$A$2:$A$136))</f>
        <v>8.0052023397753178</v>
      </c>
      <c r="V79" s="347" cm="1">
        <f t="array" ref="V79">V$123*SUMPRODUCT(Longitudinal!$F$2:$F$136,--('Country T1D incidence'!$A79=Longitudinal!$E$2:$E$136),--('Country T1D incidence'!$B79=Longitudinal!$A$2:$A$136))</f>
        <v>8.0052023397753178</v>
      </c>
      <c r="W79" s="347" cm="1">
        <f t="array" ref="W79">W$123*SUMPRODUCT(Longitudinal!$F$2:$F$136,--('Country T1D incidence'!$A79=Longitudinal!$E$2:$E$136),--('Country T1D incidence'!$B79=Longitudinal!$A$2:$A$136))</f>
        <v>8.0052023397753178</v>
      </c>
    </row>
    <row r="80" spans="1:23" x14ac:dyDescent="0.45">
      <c r="A80" t="s">
        <v>137</v>
      </c>
      <c r="B80" s="339">
        <v>1965</v>
      </c>
      <c r="C80" s="339" t="b">
        <v>0</v>
      </c>
      <c r="D80" s="347" cm="1">
        <f t="array" ref="D80">D$123*SUMPRODUCT(Longitudinal!$F$2:$F$136,--('Country T1D incidence'!$A80=Longitudinal!$E$2:$E$136),--('Country T1D incidence'!$B80=Longitudinal!$A$2:$A$136))</f>
        <v>16.748469060413672</v>
      </c>
      <c r="E80" s="347" cm="1">
        <f t="array" ref="E80">E$123*SUMPRODUCT(Longitudinal!$F$2:$F$136,--('Country T1D incidence'!$A80=Longitudinal!$E$2:$E$136),--('Country T1D incidence'!$B80=Longitudinal!$A$2:$A$136))</f>
        <v>21.762341963849615</v>
      </c>
      <c r="F80" s="347" cm="1">
        <f t="array" ref="F80">F$123*SUMPRODUCT(Longitudinal!$F$2:$F$136,--('Country T1D incidence'!$A80=Longitudinal!$E$2:$E$136),--('Country T1D incidence'!$B80=Longitudinal!$A$2:$A$136))</f>
        <v>18.424839939981918</v>
      </c>
      <c r="G80" s="347" cm="1">
        <f t="array" ref="G80">G$123*SUMPRODUCT(Longitudinal!$F$2:$F$136,--('Country T1D incidence'!$A80=Longitudinal!$E$2:$E$136),--('Country T1D incidence'!$B80=Longitudinal!$A$2:$A$136))</f>
        <v>14.117007593594955</v>
      </c>
      <c r="H80" s="347" cm="1">
        <f t="array" ref="H80">H$123*SUMPRODUCT(Longitudinal!$F$2:$F$136,--('Country T1D incidence'!$A80=Longitudinal!$E$2:$E$136),--('Country T1D incidence'!$B80=Longitudinal!$A$2:$A$136))</f>
        <v>12.935779899076511</v>
      </c>
      <c r="I80" s="347" cm="1">
        <f t="array" ref="I80">I$123*SUMPRODUCT(Longitudinal!$F$2:$F$136,--('Country T1D incidence'!$A80=Longitudinal!$E$2:$E$136),--('Country T1D incidence'!$B80=Longitudinal!$A$2:$A$136))</f>
        <v>12.711833005283813</v>
      </c>
      <c r="J80" s="347" cm="1">
        <f t="array" ref="J80">J$123*SUMPRODUCT(Longitudinal!$F$2:$F$136,--('Country T1D incidence'!$A80=Longitudinal!$E$2:$E$136),--('Country T1D incidence'!$B80=Longitudinal!$A$2:$A$136))</f>
        <v>9.0888277489256755</v>
      </c>
      <c r="K80" s="347" cm="1">
        <f t="array" ref="K80">K$123*SUMPRODUCT(Longitudinal!$F$2:$F$136,--('Country T1D incidence'!$A80=Longitudinal!$E$2:$E$136),--('Country T1D incidence'!$B80=Longitudinal!$A$2:$A$136))</f>
        <v>9.0280963878971487</v>
      </c>
      <c r="L80" s="347" cm="1">
        <f t="array" ref="L80">L$123*SUMPRODUCT(Longitudinal!$F$2:$F$136,--('Country T1D incidence'!$A80=Longitudinal!$E$2:$E$136),--('Country T1D incidence'!$B80=Longitudinal!$A$2:$A$136))</f>
        <v>7.9975611054443103</v>
      </c>
      <c r="M80" s="347" cm="1">
        <f t="array" ref="M80">M$123*SUMPRODUCT(Longitudinal!$F$2:$F$136,--('Country T1D incidence'!$A80=Longitudinal!$E$2:$E$136),--('Country T1D incidence'!$B80=Longitudinal!$A$2:$A$136))</f>
        <v>8.517573384251083</v>
      </c>
      <c r="N80" s="347" cm="1">
        <f t="array" ref="N80">N$123*SUMPRODUCT(Longitudinal!$F$2:$F$136,--('Country T1D incidence'!$A80=Longitudinal!$E$2:$E$136),--('Country T1D incidence'!$B80=Longitudinal!$A$2:$A$136))</f>
        <v>8.3562557065190557</v>
      </c>
      <c r="O80" s="347" cm="1">
        <f t="array" ref="O80">O$123*SUMPRODUCT(Longitudinal!$F$2:$F$136,--('Country T1D incidence'!$A80=Longitudinal!$E$2:$E$136),--('Country T1D incidence'!$B80=Longitudinal!$A$2:$A$136))</f>
        <v>8.3562557065190557</v>
      </c>
      <c r="P80" s="347" cm="1">
        <f t="array" ref="P80">P$123*SUMPRODUCT(Longitudinal!$F$2:$F$136,--('Country T1D incidence'!$A80=Longitudinal!$E$2:$E$136),--('Country T1D incidence'!$B80=Longitudinal!$A$2:$A$136))</f>
        <v>7.8039798921658763</v>
      </c>
      <c r="Q80" s="347" cm="1">
        <f t="array" ref="Q80">Q$123*SUMPRODUCT(Longitudinal!$F$2:$F$136,--('Country T1D incidence'!$A80=Longitudinal!$E$2:$E$136),--('Country T1D incidence'!$B80=Longitudinal!$A$2:$A$136))</f>
        <v>7.8039798921658763</v>
      </c>
      <c r="R80" s="347" cm="1">
        <f t="array" ref="R80">R$123*SUMPRODUCT(Longitudinal!$F$2:$F$136,--('Country T1D incidence'!$A80=Longitudinal!$E$2:$E$136),--('Country T1D incidence'!$B80=Longitudinal!$A$2:$A$136))</f>
        <v>10.360390620460487</v>
      </c>
      <c r="S80" s="347" cm="1">
        <f t="array" ref="S80">S$123*SUMPRODUCT(Longitudinal!$F$2:$F$136,--('Country T1D incidence'!$A80=Longitudinal!$E$2:$E$136),--('Country T1D incidence'!$B80=Longitudinal!$A$2:$A$136))</f>
        <v>10.360390620460487</v>
      </c>
      <c r="T80" s="347" cm="1">
        <f t="array" ref="T80">T$123*SUMPRODUCT(Longitudinal!$F$2:$F$136,--('Country T1D incidence'!$A80=Longitudinal!$E$2:$E$136),--('Country T1D incidence'!$B80=Longitudinal!$A$2:$A$136))</f>
        <v>6.8455631009344158</v>
      </c>
      <c r="U80" s="347" cm="1">
        <f t="array" ref="U80">U$123*SUMPRODUCT(Longitudinal!$F$2:$F$136,--('Country T1D incidence'!$A80=Longitudinal!$E$2:$E$136),--('Country T1D incidence'!$B80=Longitudinal!$A$2:$A$136))</f>
        <v>6.8455631009344158</v>
      </c>
      <c r="V80" s="347" cm="1">
        <f t="array" ref="V80">V$123*SUMPRODUCT(Longitudinal!$F$2:$F$136,--('Country T1D incidence'!$A80=Longitudinal!$E$2:$E$136),--('Country T1D incidence'!$B80=Longitudinal!$A$2:$A$136))</f>
        <v>6.8455631009344158</v>
      </c>
      <c r="W80" s="347" cm="1">
        <f t="array" ref="W80">W$123*SUMPRODUCT(Longitudinal!$F$2:$F$136,--('Country T1D incidence'!$A80=Longitudinal!$E$2:$E$136),--('Country T1D incidence'!$B80=Longitudinal!$A$2:$A$136))</f>
        <v>6.8455631009344158</v>
      </c>
    </row>
    <row r="81" spans="1:23" x14ac:dyDescent="0.45">
      <c r="A81" t="s">
        <v>137</v>
      </c>
      <c r="B81" s="339">
        <v>1966</v>
      </c>
      <c r="C81" s="339" t="b">
        <v>0</v>
      </c>
      <c r="D81" s="347" cm="1">
        <f t="array" ref="D81">D$123*SUMPRODUCT(Longitudinal!$F$2:$F$136,--('Country T1D incidence'!$A81=Longitudinal!$E$2:$E$136),--('Country T1D incidence'!$B81=Longitudinal!$A$2:$A$136))</f>
        <v>17.141588531187217</v>
      </c>
      <c r="E81" s="347" cm="1">
        <f t="array" ref="E81">E$123*SUMPRODUCT(Longitudinal!$F$2:$F$136,--('Country T1D incidence'!$A81=Longitudinal!$E$2:$E$136),--('Country T1D incidence'!$B81=Longitudinal!$A$2:$A$136))</f>
        <v>22.27314688128785</v>
      </c>
      <c r="F81" s="347" cm="1">
        <f t="array" ref="F81">F$123*SUMPRODUCT(Longitudinal!$F$2:$F$136,--('Country T1D incidence'!$A81=Longitudinal!$E$2:$E$136),--('Country T1D incidence'!$B81=Longitudinal!$A$2:$A$136))</f>
        <v>18.857307128485299</v>
      </c>
      <c r="G81" s="347" cm="1">
        <f t="array" ref="G81">G$123*SUMPRODUCT(Longitudinal!$F$2:$F$136,--('Country T1D incidence'!$A81=Longitudinal!$E$2:$E$136),--('Country T1D incidence'!$B81=Longitudinal!$A$2:$A$136))</f>
        <v>14.448361494305633</v>
      </c>
      <c r="H81" s="347" cm="1">
        <f t="array" ref="H81">H$123*SUMPRODUCT(Longitudinal!$F$2:$F$136,--('Country T1D incidence'!$A81=Longitudinal!$E$2:$E$136),--('Country T1D incidence'!$B81=Longitudinal!$A$2:$A$136))</f>
        <v>13.239408065306195</v>
      </c>
      <c r="I81" s="347" cm="1">
        <f t="array" ref="I81">I$123*SUMPRODUCT(Longitudinal!$F$2:$F$136,--('Country T1D incidence'!$A81=Longitudinal!$E$2:$E$136),--('Country T1D incidence'!$B81=Longitudinal!$A$2:$A$136))</f>
        <v>13.010204697978418</v>
      </c>
      <c r="J81" s="347" cm="1">
        <f t="array" ref="J81">J$123*SUMPRODUCT(Longitudinal!$F$2:$F$136,--('Country T1D incidence'!$A81=Longitudinal!$E$2:$E$136),--('Country T1D incidence'!$B81=Longitudinal!$A$2:$A$136))</f>
        <v>9.3021603909553061</v>
      </c>
      <c r="K81" s="347" cm="1">
        <f t="array" ref="K81">K$123*SUMPRODUCT(Longitudinal!$F$2:$F$136,--('Country T1D incidence'!$A81=Longitudinal!$E$2:$E$136),--('Country T1D incidence'!$B81=Longitudinal!$A$2:$A$136))</f>
        <v>9.2400035455782827</v>
      </c>
      <c r="L81" s="347" cm="1">
        <f t="array" ref="L81">L$123*SUMPRODUCT(Longitudinal!$F$2:$F$136,--('Country T1D incidence'!$A81=Longitudinal!$E$2:$E$136),--('Country T1D incidence'!$B81=Longitudinal!$A$2:$A$136))</f>
        <v>8.1852795755869003</v>
      </c>
      <c r="M81" s="347" cm="1">
        <f t="array" ref="M81">M$123*SUMPRODUCT(Longitudinal!$F$2:$F$136,--('Country T1D incidence'!$A81=Longitudinal!$E$2:$E$136),--('Country T1D incidence'!$B81=Longitudinal!$A$2:$A$136))</f>
        <v>8.7174975641276706</v>
      </c>
      <c r="N81" s="347" cm="1">
        <f t="array" ref="N81">N$123*SUMPRODUCT(Longitudinal!$F$2:$F$136,--('Country T1D incidence'!$A81=Longitudinal!$E$2:$E$136),--('Country T1D incidence'!$B81=Longitudinal!$A$2:$A$136))</f>
        <v>8.5523934435949513</v>
      </c>
      <c r="O81" s="347" cm="1">
        <f t="array" ref="O81">O$123*SUMPRODUCT(Longitudinal!$F$2:$F$136,--('Country T1D incidence'!$A81=Longitudinal!$E$2:$E$136),--('Country T1D incidence'!$B81=Longitudinal!$A$2:$A$136))</f>
        <v>8.5523934435949513</v>
      </c>
      <c r="P81" s="347" cm="1">
        <f t="array" ref="P81">P$123*SUMPRODUCT(Longitudinal!$F$2:$F$136,--('Country T1D incidence'!$A81=Longitudinal!$E$2:$E$136),--('Country T1D incidence'!$B81=Longitudinal!$A$2:$A$136))</f>
        <v>7.9871546309476349</v>
      </c>
      <c r="Q81" s="347" cm="1">
        <f t="array" ref="Q81">Q$123*SUMPRODUCT(Longitudinal!$F$2:$F$136,--('Country T1D incidence'!$A81=Longitudinal!$E$2:$E$136),--('Country T1D incidence'!$B81=Longitudinal!$A$2:$A$136))</f>
        <v>7.9871546309476349</v>
      </c>
      <c r="R81" s="347" cm="1">
        <f t="array" ref="R81">R$123*SUMPRODUCT(Longitudinal!$F$2:$F$136,--('Country T1D incidence'!$A81=Longitudinal!$E$2:$E$136),--('Country T1D incidence'!$B81=Longitudinal!$A$2:$A$136))</f>
        <v>10.603569341036756</v>
      </c>
      <c r="S81" s="347" cm="1">
        <f t="array" ref="S81">S$123*SUMPRODUCT(Longitudinal!$F$2:$F$136,--('Country T1D incidence'!$A81=Longitudinal!$E$2:$E$136),--('Country T1D incidence'!$B81=Longitudinal!$A$2:$A$136))</f>
        <v>10.603569341036756</v>
      </c>
      <c r="T81" s="347" cm="1">
        <f t="array" ref="T81">T$123*SUMPRODUCT(Longitudinal!$F$2:$F$136,--('Country T1D incidence'!$A81=Longitudinal!$E$2:$E$136),--('Country T1D incidence'!$B81=Longitudinal!$A$2:$A$136))</f>
        <v>7.0062419148414685</v>
      </c>
      <c r="U81" s="347" cm="1">
        <f t="array" ref="U81">U$123*SUMPRODUCT(Longitudinal!$F$2:$F$136,--('Country T1D incidence'!$A81=Longitudinal!$E$2:$E$136),--('Country T1D incidence'!$B81=Longitudinal!$A$2:$A$136))</f>
        <v>7.0062419148414685</v>
      </c>
      <c r="V81" s="347" cm="1">
        <f t="array" ref="V81">V$123*SUMPRODUCT(Longitudinal!$F$2:$F$136,--('Country T1D incidence'!$A81=Longitudinal!$E$2:$E$136),--('Country T1D incidence'!$B81=Longitudinal!$A$2:$A$136))</f>
        <v>7.0062419148414685</v>
      </c>
      <c r="W81" s="347" cm="1">
        <f t="array" ref="W81">W$123*SUMPRODUCT(Longitudinal!$F$2:$F$136,--('Country T1D incidence'!$A81=Longitudinal!$E$2:$E$136),--('Country T1D incidence'!$B81=Longitudinal!$A$2:$A$136))</f>
        <v>7.0062419148414685</v>
      </c>
    </row>
    <row r="82" spans="1:23" x14ac:dyDescent="0.45">
      <c r="A82" t="s">
        <v>137</v>
      </c>
      <c r="B82" s="339">
        <v>1967</v>
      </c>
      <c r="C82" s="339" t="b">
        <v>0</v>
      </c>
      <c r="D82" s="347" cm="1">
        <f t="array" ref="D82">D$123*SUMPRODUCT(Longitudinal!$F$2:$F$136,--('Country T1D incidence'!$A82=Longitudinal!$E$2:$E$136),--('Country T1D incidence'!$B82=Longitudinal!$A$2:$A$136))</f>
        <v>19.384258860043769</v>
      </c>
      <c r="E82" s="347" cm="1">
        <f t="array" ref="E82">E$123*SUMPRODUCT(Longitudinal!$F$2:$F$136,--('Country T1D incidence'!$A82=Longitudinal!$E$2:$E$136),--('Country T1D incidence'!$B82=Longitudinal!$A$2:$A$136))</f>
        <v>25.187189856362604</v>
      </c>
      <c r="F82" s="347" cm="1">
        <f t="array" ref="F82">F$123*SUMPRODUCT(Longitudinal!$F$2:$F$136,--('Country T1D incidence'!$A82=Longitudinal!$E$2:$E$136),--('Country T1D incidence'!$B82=Longitudinal!$A$2:$A$136))</f>
        <v>21.324448554861615</v>
      </c>
      <c r="G82" s="347" cm="1">
        <f t="array" ref="G82">G$123*SUMPRODUCT(Longitudinal!$F$2:$F$136,--('Country T1D incidence'!$A82=Longitudinal!$E$2:$E$136),--('Country T1D incidence'!$B82=Longitudinal!$A$2:$A$136))</f>
        <v>16.338671226389057</v>
      </c>
      <c r="H82" s="347" cm="1">
        <f t="array" ref="H82">H$123*SUMPRODUCT(Longitudinal!$F$2:$F$136,--('Country T1D incidence'!$A82=Longitudinal!$E$2:$E$136),--('Country T1D incidence'!$B82=Longitudinal!$A$2:$A$136))</f>
        <v>14.971547860032087</v>
      </c>
      <c r="I82" s="347" cm="1">
        <f t="array" ref="I82">I$123*SUMPRODUCT(Longitudinal!$F$2:$F$136,--('Country T1D incidence'!$A82=Longitudinal!$E$2:$E$136),--('Country T1D incidence'!$B82=Longitudinal!$A$2:$A$136))</f>
        <v>14.712357330765101</v>
      </c>
      <c r="J82" s="347" cm="1">
        <f t="array" ref="J82">J$123*SUMPRODUCT(Longitudinal!$F$2:$F$136,--('Country T1D incidence'!$A82=Longitudinal!$E$2:$E$136),--('Country T1D incidence'!$B82=Longitudinal!$A$2:$A$136))</f>
        <v>10.519181734403414</v>
      </c>
      <c r="K82" s="347" cm="1">
        <f t="array" ref="K82">K$123*SUMPRODUCT(Longitudinal!$F$2:$F$136,--('Country T1D incidence'!$A82=Longitudinal!$E$2:$E$136),--('Country T1D incidence'!$B82=Longitudinal!$A$2:$A$136))</f>
        <v>10.448892777314063</v>
      </c>
      <c r="L82" s="347" cm="1">
        <f t="array" ref="L82">L$123*SUMPRODUCT(Longitudinal!$F$2:$F$136,--('Country T1D incidence'!$A82=Longitudinal!$E$2:$E$136),--('Country T1D incidence'!$B82=Longitudinal!$A$2:$A$136))</f>
        <v>9.256177036704111</v>
      </c>
      <c r="M82" s="347" cm="1">
        <f t="array" ref="M82">M$123*SUMPRODUCT(Longitudinal!$F$2:$F$136,--('Country T1D incidence'!$A82=Longitudinal!$E$2:$E$136),--('Country T1D incidence'!$B82=Longitudinal!$A$2:$A$136))</f>
        <v>9.8580262317816914</v>
      </c>
      <c r="N82" s="347" cm="1">
        <f t="array" ref="N82">N$123*SUMPRODUCT(Longitudinal!$F$2:$F$136,--('Country T1D incidence'!$A82=Longitudinal!$E$2:$E$136),--('Country T1D incidence'!$B82=Longitudinal!$A$2:$A$136))</f>
        <v>9.6713211895130993</v>
      </c>
      <c r="O82" s="347" cm="1">
        <f t="array" ref="O82">O$123*SUMPRODUCT(Longitudinal!$F$2:$F$136,--('Country T1D incidence'!$A82=Longitudinal!$E$2:$E$136),--('Country T1D incidence'!$B82=Longitudinal!$A$2:$A$136))</f>
        <v>9.6713211895130993</v>
      </c>
      <c r="P82" s="347" cm="1">
        <f t="array" ref="P82">P$123*SUMPRODUCT(Longitudinal!$F$2:$F$136,--('Country T1D incidence'!$A82=Longitudinal!$E$2:$E$136),--('Country T1D incidence'!$B82=Longitudinal!$A$2:$A$136))</f>
        <v>9.0321309859817998</v>
      </c>
      <c r="Q82" s="347" cm="1">
        <f t="array" ref="Q82">Q$123*SUMPRODUCT(Longitudinal!$F$2:$F$136,--('Country T1D incidence'!$A82=Longitudinal!$E$2:$E$136),--('Country T1D incidence'!$B82=Longitudinal!$A$2:$A$136))</f>
        <v>9.0321309859817998</v>
      </c>
      <c r="R82" s="347" cm="1">
        <f t="array" ref="R82">R$123*SUMPRODUCT(Longitudinal!$F$2:$F$136,--('Country T1D incidence'!$A82=Longitudinal!$E$2:$E$136),--('Country T1D incidence'!$B82=Longitudinal!$A$2:$A$136))</f>
        <v>11.990856773461735</v>
      </c>
      <c r="S82" s="347" cm="1">
        <f t="array" ref="S82">S$123*SUMPRODUCT(Longitudinal!$F$2:$F$136,--('Country T1D incidence'!$A82=Longitudinal!$E$2:$E$136),--('Country T1D incidence'!$B82=Longitudinal!$A$2:$A$136))</f>
        <v>11.990856773461735</v>
      </c>
      <c r="T82" s="347" cm="1">
        <f t="array" ref="T82">T$123*SUMPRODUCT(Longitudinal!$F$2:$F$136,--('Country T1D incidence'!$A82=Longitudinal!$E$2:$E$136),--('Country T1D incidence'!$B82=Longitudinal!$A$2:$A$136))</f>
        <v>7.9228833819154554</v>
      </c>
      <c r="U82" s="347" cm="1">
        <f t="array" ref="U82">U$123*SUMPRODUCT(Longitudinal!$F$2:$F$136,--('Country T1D incidence'!$A82=Longitudinal!$E$2:$E$136),--('Country T1D incidence'!$B82=Longitudinal!$A$2:$A$136))</f>
        <v>7.9228833819154554</v>
      </c>
      <c r="V82" s="347" cm="1">
        <f t="array" ref="V82">V$123*SUMPRODUCT(Longitudinal!$F$2:$F$136,--('Country T1D incidence'!$A82=Longitudinal!$E$2:$E$136),--('Country T1D incidence'!$B82=Longitudinal!$A$2:$A$136))</f>
        <v>7.9228833819154554</v>
      </c>
      <c r="W82" s="347" cm="1">
        <f t="array" ref="W82">W$123*SUMPRODUCT(Longitudinal!$F$2:$F$136,--('Country T1D incidence'!$A82=Longitudinal!$E$2:$E$136),--('Country T1D incidence'!$B82=Longitudinal!$A$2:$A$136))</f>
        <v>7.9228833819154554</v>
      </c>
    </row>
    <row r="83" spans="1:23" x14ac:dyDescent="0.45">
      <c r="A83" t="s">
        <v>137</v>
      </c>
      <c r="B83" s="339">
        <v>1968</v>
      </c>
      <c r="C83" s="339" t="b">
        <v>0</v>
      </c>
      <c r="D83" s="347" cm="1">
        <f t="array" ref="D83">D$123*SUMPRODUCT(Longitudinal!$F$2:$F$136,--('Country T1D incidence'!$A83=Longitudinal!$E$2:$E$136),--('Country T1D incidence'!$B83=Longitudinal!$A$2:$A$136))</f>
        <v>19.398301849251055</v>
      </c>
      <c r="E83" s="347" cm="1">
        <f t="array" ref="E83">E$123*SUMPRODUCT(Longitudinal!$F$2:$F$136,--('Country T1D incidence'!$A83=Longitudinal!$E$2:$E$136),--('Country T1D incidence'!$B83=Longitudinal!$A$2:$A$136))</f>
        <v>25.205436797752963</v>
      </c>
      <c r="F83" s="347" cm="1">
        <f t="array" ref="F83">F$123*SUMPRODUCT(Longitudinal!$F$2:$F$136,--('Country T1D incidence'!$A83=Longitudinal!$E$2:$E$136),--('Country T1D incidence'!$B83=Longitudinal!$A$2:$A$136))</f>
        <v>21.339897120786645</v>
      </c>
      <c r="G83" s="347" cm="1">
        <f t="array" ref="G83">G$123*SUMPRODUCT(Longitudinal!$F$2:$F$136,--('Country T1D incidence'!$A83=Longitudinal!$E$2:$E$136),--('Country T1D incidence'!$B83=Longitudinal!$A$2:$A$136))</f>
        <v>16.35050782975626</v>
      </c>
      <c r="H83" s="347" cm="1">
        <f t="array" ref="H83">H$123*SUMPRODUCT(Longitudinal!$F$2:$F$136,--('Country T1D incidence'!$A83=Longitudinal!$E$2:$E$136),--('Country T1D incidence'!$B83=Longitudinal!$A$2:$A$136))</f>
        <v>14.982394046442039</v>
      </c>
      <c r="I83" s="347" cm="1">
        <f t="array" ref="I83">I$123*SUMPRODUCT(Longitudinal!$F$2:$F$136,--('Country T1D incidence'!$A83=Longitudinal!$E$2:$E$136),--('Country T1D incidence'!$B83=Longitudinal!$A$2:$A$136))</f>
        <v>14.723015745755395</v>
      </c>
      <c r="J83" s="347" cm="1">
        <f t="array" ref="J83">J$123*SUMPRODUCT(Longitudinal!$F$2:$F$136,--('Country T1D incidence'!$A83=Longitudinal!$E$2:$E$136),--('Country T1D incidence'!$B83=Longitudinal!$A$2:$A$136))</f>
        <v>10.52680238973165</v>
      </c>
      <c r="K83" s="347" cm="1">
        <f t="array" ref="K83">K$123*SUMPRODUCT(Longitudinal!$F$2:$F$136,--('Country T1D incidence'!$A83=Longitudinal!$E$2:$E$136),--('Country T1D incidence'!$B83=Longitudinal!$A$2:$A$136))</f>
        <v>10.456462511579341</v>
      </c>
      <c r="L83" s="347" cm="1">
        <f t="array" ref="L83">L$123*SUMPRODUCT(Longitudinal!$F$2:$F$136,--('Country T1D incidence'!$A83=Longitudinal!$E$2:$E$136),--('Country T1D incidence'!$B83=Longitudinal!$A$2:$A$136))</f>
        <v>9.2628827041823296</v>
      </c>
      <c r="M83" s="347" cm="1">
        <f t="array" ref="M83">M$123*SUMPRODUCT(Longitudinal!$F$2:$F$136,--('Country T1D incidence'!$A83=Longitudinal!$E$2:$E$136),--('Country T1D incidence'!$B83=Longitudinal!$A$2:$A$136))</f>
        <v>9.8651679108614836</v>
      </c>
      <c r="N83" s="347" cm="1">
        <f t="array" ref="N83">N$123*SUMPRODUCT(Longitudinal!$F$2:$F$136,--('Country T1D incidence'!$A83=Longitudinal!$E$2:$E$136),--('Country T1D incidence'!$B83=Longitudinal!$A$2:$A$136))</f>
        <v>9.6783276095194104</v>
      </c>
      <c r="O83" s="347" cm="1">
        <f t="array" ref="O83">O$123*SUMPRODUCT(Longitudinal!$F$2:$F$136,--('Country T1D incidence'!$A83=Longitudinal!$E$2:$E$136),--('Country T1D incidence'!$B83=Longitudinal!$A$2:$A$136))</f>
        <v>9.6783276095194104</v>
      </c>
      <c r="P83" s="347" cm="1">
        <f t="array" ref="P83">P$123*SUMPRODUCT(Longitudinal!$F$2:$F$136,--('Country T1D incidence'!$A83=Longitudinal!$E$2:$E$136),--('Country T1D incidence'!$B83=Longitudinal!$A$2:$A$136))</f>
        <v>9.0386743425718414</v>
      </c>
      <c r="Q83" s="347" cm="1">
        <f t="array" ref="Q83">Q$123*SUMPRODUCT(Longitudinal!$F$2:$F$136,--('Country T1D incidence'!$A83=Longitudinal!$E$2:$E$136),--('Country T1D incidence'!$B83=Longitudinal!$A$2:$A$136))</f>
        <v>9.0386743425718414</v>
      </c>
      <c r="R83" s="347" cm="1">
        <f t="array" ref="R83">R$123*SUMPRODUCT(Longitudinal!$F$2:$F$136,--('Country T1D incidence'!$A83=Longitudinal!$E$2:$E$136),--('Country T1D incidence'!$B83=Longitudinal!$A$2:$A$136))</f>
        <v>11.999543588545643</v>
      </c>
      <c r="S83" s="347" cm="1">
        <f t="array" ref="S83">S$123*SUMPRODUCT(Longitudinal!$F$2:$F$136,--('Country T1D incidence'!$A83=Longitudinal!$E$2:$E$136),--('Country T1D incidence'!$B83=Longitudinal!$A$2:$A$136))</f>
        <v>11.999543588545643</v>
      </c>
      <c r="T83" s="347" cm="1">
        <f t="array" ref="T83">T$123*SUMPRODUCT(Longitudinal!$F$2:$F$136,--('Country T1D incidence'!$A83=Longitudinal!$E$2:$E$136),--('Country T1D incidence'!$B83=Longitudinal!$A$2:$A$136))</f>
        <v>7.9286231404806982</v>
      </c>
      <c r="U83" s="347" cm="1">
        <f t="array" ref="U83">U$123*SUMPRODUCT(Longitudinal!$F$2:$F$136,--('Country T1D incidence'!$A83=Longitudinal!$E$2:$E$136),--('Country T1D incidence'!$B83=Longitudinal!$A$2:$A$136))</f>
        <v>7.9286231404806982</v>
      </c>
      <c r="V83" s="347" cm="1">
        <f t="array" ref="V83">V$123*SUMPRODUCT(Longitudinal!$F$2:$F$136,--('Country T1D incidence'!$A83=Longitudinal!$E$2:$E$136),--('Country T1D incidence'!$B83=Longitudinal!$A$2:$A$136))</f>
        <v>7.9286231404806982</v>
      </c>
      <c r="W83" s="347" cm="1">
        <f t="array" ref="W83">W$123*SUMPRODUCT(Longitudinal!$F$2:$F$136,--('Country T1D incidence'!$A83=Longitudinal!$E$2:$E$136),--('Country T1D incidence'!$B83=Longitudinal!$A$2:$A$136))</f>
        <v>7.9286231404806982</v>
      </c>
    </row>
    <row r="84" spans="1:23" x14ac:dyDescent="0.45">
      <c r="A84" t="s">
        <v>137</v>
      </c>
      <c r="B84" s="339">
        <v>1969</v>
      </c>
      <c r="C84" s="339" t="b">
        <v>0</v>
      </c>
      <c r="D84" s="347" cm="1">
        <f t="array" ref="D84">D$123*SUMPRODUCT(Longitudinal!$F$2:$F$136,--('Country T1D incidence'!$A84=Longitudinal!$E$2:$E$136),--('Country T1D incidence'!$B84=Longitudinal!$A$2:$A$136))</f>
        <v>20.761417757442576</v>
      </c>
      <c r="E84" s="347" cm="1">
        <f t="array" ref="E84">E$123*SUMPRODUCT(Longitudinal!$F$2:$F$136,--('Country T1D incidence'!$A84=Longitudinal!$E$2:$E$136),--('Country T1D incidence'!$B84=Longitudinal!$A$2:$A$136))</f>
        <v>26.976619251708826</v>
      </c>
      <c r="F84" s="347" cm="1">
        <f t="array" ref="F84">F$123*SUMPRODUCT(Longitudinal!$F$2:$F$136,--('Country T1D incidence'!$A84=Longitudinal!$E$2:$E$136),--('Country T1D incidence'!$B84=Longitudinal!$A$2:$A$136))</f>
        <v>22.83944865218205</v>
      </c>
      <c r="G84" s="347" cm="1">
        <f t="array" ref="G84">G$123*SUMPRODUCT(Longitudinal!$F$2:$F$136,--('Country T1D incidence'!$A84=Longitudinal!$E$2:$E$136),--('Country T1D incidence'!$B84=Longitudinal!$A$2:$A$136))</f>
        <v>17.499455686272437</v>
      </c>
      <c r="H84" s="347" cm="1">
        <f t="array" ref="H84">H$123*SUMPRODUCT(Longitudinal!$F$2:$F$136,--('Country T1D incidence'!$A84=Longitudinal!$E$2:$E$136),--('Country T1D incidence'!$B84=Longitudinal!$A$2:$A$136))</f>
        <v>16.035204742254962</v>
      </c>
      <c r="I84" s="347" cm="1">
        <f t="array" ref="I84">I$123*SUMPRODUCT(Longitudinal!$F$2:$F$136,--('Country T1D incidence'!$A84=Longitudinal!$E$2:$E$136),--('Country T1D incidence'!$B84=Longitudinal!$A$2:$A$136))</f>
        <v>15.757599965320384</v>
      </c>
      <c r="J84" s="347" cm="1">
        <f t="array" ref="J84">J$123*SUMPRODUCT(Longitudinal!$F$2:$F$136,--('Country T1D incidence'!$A84=Longitudinal!$E$2:$E$136),--('Country T1D incidence'!$B84=Longitudinal!$A$2:$A$136))</f>
        <v>11.266519294404198</v>
      </c>
      <c r="K84" s="347" cm="1">
        <f t="array" ref="K84">K$123*SUMPRODUCT(Longitudinal!$F$2:$F$136,--('Country T1D incidence'!$A84=Longitudinal!$E$2:$E$136),--('Country T1D incidence'!$B84=Longitudinal!$A$2:$A$136))</f>
        <v>11.191236643032109</v>
      </c>
      <c r="L84" s="347" cm="1">
        <f t="array" ref="L84">L$123*SUMPRODUCT(Longitudinal!$F$2:$F$136,--('Country T1D incidence'!$A84=Longitudinal!$E$2:$E$136),--('Country T1D incidence'!$B84=Longitudinal!$A$2:$A$136))</f>
        <v>9.9137841525619734</v>
      </c>
      <c r="M84" s="347" cm="1">
        <f t="array" ref="M84">M$123*SUMPRODUCT(Longitudinal!$F$2:$F$136,--('Country T1D incidence'!$A84=Longitudinal!$E$2:$E$136),--('Country T1D incidence'!$B84=Longitudinal!$A$2:$A$136))</f>
        <v>10.558391854935484</v>
      </c>
      <c r="N84" s="347" cm="1">
        <f t="array" ref="N84">N$123*SUMPRODUCT(Longitudinal!$F$2:$F$136,--('Country T1D incidence'!$A84=Longitudinal!$E$2:$E$136),--('Country T1D incidence'!$B84=Longitudinal!$A$2:$A$136))</f>
        <v>10.358422312228376</v>
      </c>
      <c r="O84" s="347" cm="1">
        <f t="array" ref="O84">O$123*SUMPRODUCT(Longitudinal!$F$2:$F$136,--('Country T1D incidence'!$A84=Longitudinal!$E$2:$E$136),--('Country T1D incidence'!$B84=Longitudinal!$A$2:$A$136))</f>
        <v>10.358422312228376</v>
      </c>
      <c r="P84" s="347" cm="1">
        <f t="array" ref="P84">P$123*SUMPRODUCT(Longitudinal!$F$2:$F$136,--('Country T1D incidence'!$A84=Longitudinal!$E$2:$E$136),--('Country T1D incidence'!$B84=Longitudinal!$A$2:$A$136))</f>
        <v>9.6738207013134403</v>
      </c>
      <c r="Q84" s="347" cm="1">
        <f t="array" ref="Q84">Q$123*SUMPRODUCT(Longitudinal!$F$2:$F$136,--('Country T1D incidence'!$A84=Longitudinal!$E$2:$E$136),--('Country T1D incidence'!$B84=Longitudinal!$A$2:$A$136))</f>
        <v>9.6738207013134403</v>
      </c>
      <c r="R84" s="347" cm="1">
        <f t="array" ref="R84">R$123*SUMPRODUCT(Longitudinal!$F$2:$F$136,--('Country T1D incidence'!$A84=Longitudinal!$E$2:$E$136),--('Country T1D incidence'!$B84=Longitudinal!$A$2:$A$136))</f>
        <v>12.842749807507314</v>
      </c>
      <c r="S84" s="347" cm="1">
        <f t="array" ref="S84">S$123*SUMPRODUCT(Longitudinal!$F$2:$F$136,--('Country T1D incidence'!$A84=Longitudinal!$E$2:$E$136),--('Country T1D incidence'!$B84=Longitudinal!$A$2:$A$136))</f>
        <v>12.842749807507314</v>
      </c>
      <c r="T84" s="347" cm="1">
        <f t="array" ref="T84">T$123*SUMPRODUCT(Longitudinal!$F$2:$F$136,--('Country T1D incidence'!$A84=Longitudinal!$E$2:$E$136),--('Country T1D incidence'!$B84=Longitudinal!$A$2:$A$136))</f>
        <v>8.4857663593476609</v>
      </c>
      <c r="U84" s="347" cm="1">
        <f t="array" ref="U84">U$123*SUMPRODUCT(Longitudinal!$F$2:$F$136,--('Country T1D incidence'!$A84=Longitudinal!$E$2:$E$136),--('Country T1D incidence'!$B84=Longitudinal!$A$2:$A$136))</f>
        <v>8.4857663593476609</v>
      </c>
      <c r="V84" s="347" cm="1">
        <f t="array" ref="V84">V$123*SUMPRODUCT(Longitudinal!$F$2:$F$136,--('Country T1D incidence'!$A84=Longitudinal!$E$2:$E$136),--('Country T1D incidence'!$B84=Longitudinal!$A$2:$A$136))</f>
        <v>8.4857663593476609</v>
      </c>
      <c r="W84" s="347" cm="1">
        <f t="array" ref="W84">W$123*SUMPRODUCT(Longitudinal!$F$2:$F$136,--('Country T1D incidence'!$A84=Longitudinal!$E$2:$E$136),--('Country T1D incidence'!$B84=Longitudinal!$A$2:$A$136))</f>
        <v>8.4857663593476609</v>
      </c>
    </row>
    <row r="85" spans="1:23" x14ac:dyDescent="0.45">
      <c r="A85" t="s">
        <v>137</v>
      </c>
      <c r="B85" s="339">
        <v>1970</v>
      </c>
      <c r="C85" s="339" t="b">
        <v>0</v>
      </c>
      <c r="D85" s="347" cm="1">
        <f t="array" ref="D85">D$123*SUMPRODUCT(Longitudinal!$F$2:$F$136,--('Country T1D incidence'!$A85=Longitudinal!$E$2:$E$136),--('Country T1D incidence'!$B85=Longitudinal!$A$2:$A$136))</f>
        <v>20.924222423242096</v>
      </c>
      <c r="E85" s="347" cm="1">
        <f t="array" ref="E85">E$123*SUMPRODUCT(Longitudinal!$F$2:$F$136,--('Country T1D incidence'!$A85=Longitudinal!$E$2:$E$136),--('Country T1D incidence'!$B85=Longitudinal!$A$2:$A$136))</f>
        <v>27.188161620008838</v>
      </c>
      <c r="F85" s="347" cm="1">
        <f t="array" ref="F85">F$123*SUMPRODUCT(Longitudinal!$F$2:$F$136,--('Country T1D incidence'!$A85=Longitudinal!$E$2:$E$136),--('Country T1D incidence'!$B85=Longitudinal!$A$2:$A$136))</f>
        <v>23.01854859845286</v>
      </c>
      <c r="G85" s="347" cm="1">
        <f t="array" ref="G85">G$123*SUMPRODUCT(Longitudinal!$F$2:$F$136,--('Country T1D incidence'!$A85=Longitudinal!$E$2:$E$136),--('Country T1D incidence'!$B85=Longitudinal!$A$2:$A$136))</f>
        <v>17.636681046696381</v>
      </c>
      <c r="H85" s="347" cm="1">
        <f t="array" ref="H85">H$123*SUMPRODUCT(Longitudinal!$F$2:$F$136,--('Country T1D incidence'!$A85=Longitudinal!$E$2:$E$136),--('Country T1D incidence'!$B85=Longitudinal!$A$2:$A$136))</f>
        <v>16.160947896195104</v>
      </c>
      <c r="I85" s="347" cm="1">
        <f t="array" ref="I85">I$123*SUMPRODUCT(Longitudinal!$F$2:$F$136,--('Country T1D incidence'!$A85=Longitudinal!$E$2:$E$136),--('Country T1D incidence'!$B85=Longitudinal!$A$2:$A$136))</f>
        <v>15.881166227804401</v>
      </c>
      <c r="J85" s="347" cm="1">
        <f t="array" ref="J85">J$123*SUMPRODUCT(Longitudinal!$F$2:$F$136,--('Country T1D incidence'!$A85=Longitudinal!$E$2:$E$136),--('Country T1D incidence'!$B85=Longitudinal!$A$2:$A$136))</f>
        <v>11.354867880703983</v>
      </c>
      <c r="K85" s="347" cm="1">
        <f t="array" ref="K85">K$123*SUMPRODUCT(Longitudinal!$F$2:$F$136,--('Country T1D incidence'!$A85=Longitudinal!$E$2:$E$136),--('Country T1D incidence'!$B85=Longitudinal!$A$2:$A$136))</f>
        <v>11.278994885886167</v>
      </c>
      <c r="L85" s="347" cm="1">
        <f t="array" ref="L85">L$123*SUMPRODUCT(Longitudinal!$F$2:$F$136,--('Country T1D incidence'!$A85=Longitudinal!$E$2:$E$136),--('Country T1D incidence'!$B85=Longitudinal!$A$2:$A$136))</f>
        <v>9.9915250050713276</v>
      </c>
      <c r="M85" s="347" cm="1">
        <f t="array" ref="M85">M$123*SUMPRODUCT(Longitudinal!$F$2:$F$136,--('Country T1D incidence'!$A85=Longitudinal!$E$2:$E$136),--('Country T1D incidence'!$B85=Longitudinal!$A$2:$A$136))</f>
        <v>10.641187523198887</v>
      </c>
      <c r="N85" s="347" cm="1">
        <f t="array" ref="N85">N$123*SUMPRODUCT(Longitudinal!$F$2:$F$136,--('Country T1D incidence'!$A85=Longitudinal!$E$2:$E$136),--('Country T1D incidence'!$B85=Longitudinal!$A$2:$A$136))</f>
        <v>10.439649880714063</v>
      </c>
      <c r="O85" s="347" cm="1">
        <f t="array" ref="O85">O$123*SUMPRODUCT(Longitudinal!$F$2:$F$136,--('Country T1D incidence'!$A85=Longitudinal!$E$2:$E$136),--('Country T1D incidence'!$B85=Longitudinal!$A$2:$A$136))</f>
        <v>10.439649880714063</v>
      </c>
      <c r="P85" s="347" cm="1">
        <f t="array" ref="P85">P$123*SUMPRODUCT(Longitudinal!$F$2:$F$136,--('Country T1D incidence'!$A85=Longitudinal!$E$2:$E$136),--('Country T1D incidence'!$B85=Longitudinal!$A$2:$A$136))</f>
        <v>9.7496798340895339</v>
      </c>
      <c r="Q85" s="347" cm="1">
        <f t="array" ref="Q85">Q$123*SUMPRODUCT(Longitudinal!$F$2:$F$136,--('Country T1D incidence'!$A85=Longitudinal!$E$2:$E$136),--('Country T1D incidence'!$B85=Longitudinal!$A$2:$A$136))</f>
        <v>9.7496798340895339</v>
      </c>
      <c r="R85" s="347" cm="1">
        <f t="array" ref="R85">R$123*SUMPRODUCT(Longitudinal!$F$2:$F$136,--('Country T1D incidence'!$A85=Longitudinal!$E$2:$E$136),--('Country T1D incidence'!$B85=Longitudinal!$A$2:$A$136))</f>
        <v>12.943458709702037</v>
      </c>
      <c r="S85" s="347" cm="1">
        <f t="array" ref="S85">S$123*SUMPRODUCT(Longitudinal!$F$2:$F$136,--('Country T1D incidence'!$A85=Longitudinal!$E$2:$E$136),--('Country T1D incidence'!$B85=Longitudinal!$A$2:$A$136))</f>
        <v>12.943458709702037</v>
      </c>
      <c r="T85" s="347" cm="1">
        <f t="array" ref="T85">T$123*SUMPRODUCT(Longitudinal!$F$2:$F$136,--('Country T1D incidence'!$A85=Longitudinal!$E$2:$E$136),--('Country T1D incidence'!$B85=Longitudinal!$A$2:$A$136))</f>
        <v>8.5523091346208542</v>
      </c>
      <c r="U85" s="347" cm="1">
        <f t="array" ref="U85">U$123*SUMPRODUCT(Longitudinal!$F$2:$F$136,--('Country T1D incidence'!$A85=Longitudinal!$E$2:$E$136),--('Country T1D incidence'!$B85=Longitudinal!$A$2:$A$136))</f>
        <v>8.5523091346208542</v>
      </c>
      <c r="V85" s="347" cm="1">
        <f t="array" ref="V85">V$123*SUMPRODUCT(Longitudinal!$F$2:$F$136,--('Country T1D incidence'!$A85=Longitudinal!$E$2:$E$136),--('Country T1D incidence'!$B85=Longitudinal!$A$2:$A$136))</f>
        <v>8.5523091346208542</v>
      </c>
      <c r="W85" s="347" cm="1">
        <f t="array" ref="W85">W$123*SUMPRODUCT(Longitudinal!$F$2:$F$136,--('Country T1D incidence'!$A85=Longitudinal!$E$2:$E$136),--('Country T1D incidence'!$B85=Longitudinal!$A$2:$A$136))</f>
        <v>8.5523091346208542</v>
      </c>
    </row>
    <row r="86" spans="1:23" x14ac:dyDescent="0.45">
      <c r="A86" t="s">
        <v>137</v>
      </c>
      <c r="B86" s="339">
        <v>1971</v>
      </c>
      <c r="C86" s="339" t="b">
        <v>0</v>
      </c>
      <c r="D86" s="347" cm="1">
        <f t="array" ref="D86">D$123*SUMPRODUCT(Longitudinal!$F$2:$F$136,--('Country T1D incidence'!$A86=Longitudinal!$E$2:$E$136),--('Country T1D incidence'!$B86=Longitudinal!$A$2:$A$136))</f>
        <v>21.676424403089889</v>
      </c>
      <c r="E86" s="347" cm="1">
        <f t="array" ref="E86">E$123*SUMPRODUCT(Longitudinal!$F$2:$F$136,--('Country T1D incidence'!$A86=Longitudinal!$E$2:$E$136),--('Country T1D incidence'!$B86=Longitudinal!$A$2:$A$136))</f>
        <v>28.165545084269667</v>
      </c>
      <c r="F86" s="347" cm="1">
        <f t="array" ref="F86">F$123*SUMPRODUCT(Longitudinal!$F$2:$F$136,--('Country T1D incidence'!$A86=Longitudinal!$E$2:$E$136),--('Country T1D incidence'!$B86=Longitudinal!$A$2:$A$136))</f>
        <v>23.84603922050562</v>
      </c>
      <c r="G86" s="347" cm="1">
        <f t="array" ref="G86">G$123*SUMPRODUCT(Longitudinal!$F$2:$F$136,--('Country T1D incidence'!$A86=Longitudinal!$E$2:$E$136),--('Country T1D incidence'!$B86=Longitudinal!$A$2:$A$136))</f>
        <v>18.270699655986881</v>
      </c>
      <c r="H86" s="347" cm="1">
        <f t="array" ref="H86">H$123*SUMPRODUCT(Longitudinal!$F$2:$F$136,--('Country T1D incidence'!$A86=Longitudinal!$E$2:$E$136),--('Country T1D incidence'!$B86=Longitudinal!$A$2:$A$136))</f>
        <v>16.741915578426969</v>
      </c>
      <c r="I86" s="347" cm="1">
        <f t="array" ref="I86">I$123*SUMPRODUCT(Longitudinal!$F$2:$F$136,--('Country T1D incidence'!$A86=Longitudinal!$E$2:$E$136),--('Country T1D incidence'!$B86=Longitudinal!$A$2:$A$136))</f>
        <v>16.452076077509368</v>
      </c>
      <c r="J86" s="347" cm="1">
        <f t="array" ref="J86">J$123*SUMPRODUCT(Longitudinal!$F$2:$F$136,--('Country T1D incidence'!$A86=Longitudinal!$E$2:$E$136),--('Country T1D incidence'!$B86=Longitudinal!$A$2:$A$136))</f>
        <v>11.763062456732213</v>
      </c>
      <c r="K86" s="347" cm="1">
        <f t="array" ref="K86">K$123*SUMPRODUCT(Longitudinal!$F$2:$F$136,--('Country T1D incidence'!$A86=Longitudinal!$E$2:$E$136),--('Country T1D incidence'!$B86=Longitudinal!$A$2:$A$136))</f>
        <v>11.684461914110489</v>
      </c>
      <c r="L86" s="347" cm="1">
        <f t="array" ref="L86">L$123*SUMPRODUCT(Longitudinal!$F$2:$F$136,--('Country T1D incidence'!$A86=Longitudinal!$E$2:$E$136),--('Country T1D incidence'!$B86=Longitudinal!$A$2:$A$136))</f>
        <v>10.35070895649813</v>
      </c>
      <c r="M86" s="347" cm="1">
        <f t="array" ref="M86">M$123*SUMPRODUCT(Longitudinal!$F$2:$F$136,--('Country T1D incidence'!$A86=Longitudinal!$E$2:$E$136),--('Country T1D incidence'!$B86=Longitudinal!$A$2:$A$136))</f>
        <v>11.02372610269663</v>
      </c>
      <c r="N86" s="347" cm="1">
        <f t="array" ref="N86">N$123*SUMPRODUCT(Longitudinal!$F$2:$F$136,--('Country T1D incidence'!$A86=Longitudinal!$E$2:$E$136),--('Country T1D incidence'!$B86=Longitudinal!$A$2:$A$136))</f>
        <v>10.814943411357682</v>
      </c>
      <c r="O86" s="347" cm="1">
        <f t="array" ref="O86">O$123*SUMPRODUCT(Longitudinal!$F$2:$F$136,--('Country T1D incidence'!$A86=Longitudinal!$E$2:$E$136),--('Country T1D incidence'!$B86=Longitudinal!$A$2:$A$136))</f>
        <v>10.814943411357682</v>
      </c>
      <c r="P86" s="347" cm="1">
        <f t="array" ref="P86">P$123*SUMPRODUCT(Longitudinal!$F$2:$F$136,--('Country T1D incidence'!$A86=Longitudinal!$E$2:$E$136),--('Country T1D incidence'!$B86=Longitudinal!$A$2:$A$136))</f>
        <v>10.100169726891387</v>
      </c>
      <c r="Q86" s="347" cm="1">
        <f t="array" ref="Q86">Q$123*SUMPRODUCT(Longitudinal!$F$2:$F$136,--('Country T1D incidence'!$A86=Longitudinal!$E$2:$E$136),--('Country T1D incidence'!$B86=Longitudinal!$A$2:$A$136))</f>
        <v>10.100169726891387</v>
      </c>
      <c r="R86" s="347" cm="1">
        <f t="array" ref="R86">R$123*SUMPRODUCT(Longitudinal!$F$2:$F$136,--('Country T1D incidence'!$A86=Longitudinal!$E$2:$E$136),--('Country T1D incidence'!$B86=Longitudinal!$A$2:$A$136))</f>
        <v>13.408761317874538</v>
      </c>
      <c r="S86" s="347" cm="1">
        <f t="array" ref="S86">S$123*SUMPRODUCT(Longitudinal!$F$2:$F$136,--('Country T1D incidence'!$A86=Longitudinal!$E$2:$E$136),--('Country T1D incidence'!$B86=Longitudinal!$A$2:$A$136))</f>
        <v>13.408761317874538</v>
      </c>
      <c r="T86" s="347" cm="1">
        <f t="array" ref="T86">T$123*SUMPRODUCT(Longitudinal!$F$2:$F$136,--('Country T1D incidence'!$A86=Longitudinal!$E$2:$E$136),--('Country T1D incidence'!$B86=Longitudinal!$A$2:$A$136))</f>
        <v>8.859754913642325</v>
      </c>
      <c r="U86" s="347" cm="1">
        <f t="array" ref="U86">U$123*SUMPRODUCT(Longitudinal!$F$2:$F$136,--('Country T1D incidence'!$A86=Longitudinal!$E$2:$E$136),--('Country T1D incidence'!$B86=Longitudinal!$A$2:$A$136))</f>
        <v>8.859754913642325</v>
      </c>
      <c r="V86" s="347" cm="1">
        <f t="array" ref="V86">V$123*SUMPRODUCT(Longitudinal!$F$2:$F$136,--('Country T1D incidence'!$A86=Longitudinal!$E$2:$E$136),--('Country T1D incidence'!$B86=Longitudinal!$A$2:$A$136))</f>
        <v>8.859754913642325</v>
      </c>
      <c r="W86" s="347" cm="1">
        <f t="array" ref="W86">W$123*SUMPRODUCT(Longitudinal!$F$2:$F$136,--('Country T1D incidence'!$A86=Longitudinal!$E$2:$E$136),--('Country T1D incidence'!$B86=Longitudinal!$A$2:$A$136))</f>
        <v>8.859754913642325</v>
      </c>
    </row>
    <row r="87" spans="1:23" x14ac:dyDescent="0.45">
      <c r="A87" t="s">
        <v>137</v>
      </c>
      <c r="B87" s="339">
        <v>1972</v>
      </c>
      <c r="C87" s="339" t="b">
        <v>0</v>
      </c>
      <c r="D87" s="347" cm="1">
        <f t="array" ref="D87">D$123*SUMPRODUCT(Longitudinal!$F$2:$F$136,--('Country T1D incidence'!$A87=Longitudinal!$E$2:$E$136),--('Country T1D incidence'!$B87=Longitudinal!$A$2:$A$136))</f>
        <v>19.037185804330083</v>
      </c>
      <c r="E87" s="347" cm="1">
        <f t="array" ref="E87">E$123*SUMPRODUCT(Longitudinal!$F$2:$F$136,--('Country T1D incidence'!$A87=Longitudinal!$E$2:$E$136),--('Country T1D incidence'!$B87=Longitudinal!$A$2:$A$136))</f>
        <v>24.736215949575396</v>
      </c>
      <c r="F87" s="347" cm="1">
        <f t="array" ref="F87">F$123*SUMPRODUCT(Longitudinal!$F$2:$F$136,--('Country T1D incidence'!$A87=Longitudinal!$E$2:$E$136),--('Country T1D incidence'!$B87=Longitudinal!$A$2:$A$136))</f>
        <v>20.942636612770762</v>
      </c>
      <c r="G87" s="347" cm="1">
        <f t="array" ref="G87">G$123*SUMPRODUCT(Longitudinal!$F$2:$F$136,--('Country T1D incidence'!$A87=Longitudinal!$E$2:$E$136),--('Country T1D incidence'!$B87=Longitudinal!$A$2:$A$136))</f>
        <v>16.046129087440786</v>
      </c>
      <c r="H87" s="347" cm="1">
        <f t="array" ref="H87">H$123*SUMPRODUCT(Longitudinal!$F$2:$F$136,--('Country T1D incidence'!$A87=Longitudinal!$E$2:$E$136),--('Country T1D incidence'!$B87=Longitudinal!$A$2:$A$136))</f>
        <v>14.703483916908842</v>
      </c>
      <c r="I87" s="347" cm="1">
        <f t="array" ref="I87">I$123*SUMPRODUCT(Longitudinal!$F$2:$F$136,--('Country T1D incidence'!$A87=Longitudinal!$E$2:$E$136),--('Country T1D incidence'!$B87=Longitudinal!$A$2:$A$136))</f>
        <v>14.448934165999916</v>
      </c>
      <c r="J87" s="347" cm="1">
        <f t="array" ref="J87">J$123*SUMPRODUCT(Longitudinal!$F$2:$F$136,--('Country T1D incidence'!$A87=Longitudinal!$E$2:$E$136),--('Country T1D incidence'!$B87=Longitudinal!$A$2:$A$136))</f>
        <v>10.330836924600417</v>
      </c>
      <c r="K87" s="347" cm="1">
        <f t="array" ref="K87">K$123*SUMPRODUCT(Longitudinal!$F$2:$F$136,--('Country T1D incidence'!$A87=Longitudinal!$E$2:$E$136),--('Country T1D incidence'!$B87=Longitudinal!$A$2:$A$136))</f>
        <v>10.261806483675963</v>
      </c>
      <c r="L87" s="347" cm="1">
        <f t="array" ref="L87">L$123*SUMPRODUCT(Longitudinal!$F$2:$F$136,--('Country T1D incidence'!$A87=Longitudinal!$E$2:$E$136),--('Country T1D incidence'!$B87=Longitudinal!$A$2:$A$136))</f>
        <v>9.090446189239124</v>
      </c>
      <c r="M87" s="347" cm="1">
        <f t="array" ref="M87">M$123*SUMPRODUCT(Longitudinal!$F$2:$F$136,--('Country T1D incidence'!$A87=Longitudinal!$E$2:$E$136),--('Country T1D incidence'!$B87=Longitudinal!$A$2:$A$136))</f>
        <v>9.6815193396547645</v>
      </c>
      <c r="N87" s="347" cm="1">
        <f t="array" ref="N87">N$123*SUMPRODUCT(Longitudinal!$F$2:$F$136,--('Country T1D incidence'!$A87=Longitudinal!$E$2:$E$136),--('Country T1D incidence'!$B87=Longitudinal!$A$2:$A$136))</f>
        <v>9.4981572309491842</v>
      </c>
      <c r="O87" s="347" cm="1">
        <f t="array" ref="O87">O$123*SUMPRODUCT(Longitudinal!$F$2:$F$136,--('Country T1D incidence'!$A87=Longitudinal!$E$2:$E$136),--('Country T1D incidence'!$B87=Longitudinal!$A$2:$A$136))</f>
        <v>9.4981572309491842</v>
      </c>
      <c r="P87" s="347" cm="1">
        <f t="array" ref="P87">P$123*SUMPRODUCT(Longitudinal!$F$2:$F$136,--('Country T1D incidence'!$A87=Longitudinal!$E$2:$E$136),--('Country T1D incidence'!$B87=Longitudinal!$A$2:$A$136))</f>
        <v>8.870411658792424</v>
      </c>
      <c r="Q87" s="347" cm="1">
        <f t="array" ref="Q87">Q$123*SUMPRODUCT(Longitudinal!$F$2:$F$136,--('Country T1D incidence'!$A87=Longitudinal!$E$2:$E$136),--('Country T1D incidence'!$B87=Longitudinal!$A$2:$A$136))</f>
        <v>8.870411658792424</v>
      </c>
      <c r="R87" s="347" cm="1">
        <f t="array" ref="R87">R$123*SUMPRODUCT(Longitudinal!$F$2:$F$136,--('Country T1D incidence'!$A87=Longitudinal!$E$2:$E$136),--('Country T1D incidence'!$B87=Longitudinal!$A$2:$A$136))</f>
        <v>11.776161781456189</v>
      </c>
      <c r="S87" s="347" cm="1">
        <f t="array" ref="S87">S$123*SUMPRODUCT(Longitudinal!$F$2:$F$136,--('Country T1D incidence'!$A87=Longitudinal!$E$2:$E$136),--('Country T1D incidence'!$B87=Longitudinal!$A$2:$A$136))</f>
        <v>11.776161781456189</v>
      </c>
      <c r="T87" s="347" cm="1">
        <f t="array" ref="T87">T$123*SUMPRODUCT(Longitudinal!$F$2:$F$136,--('Country T1D incidence'!$A87=Longitudinal!$E$2:$E$136),--('Country T1D incidence'!$B87=Longitudinal!$A$2:$A$136))</f>
        <v>7.781025012953374</v>
      </c>
      <c r="U87" s="347" cm="1">
        <f t="array" ref="U87">U$123*SUMPRODUCT(Longitudinal!$F$2:$F$136,--('Country T1D incidence'!$A87=Longitudinal!$E$2:$E$136),--('Country T1D incidence'!$B87=Longitudinal!$A$2:$A$136))</f>
        <v>7.781025012953374</v>
      </c>
      <c r="V87" s="347" cm="1">
        <f t="array" ref="V87">V$123*SUMPRODUCT(Longitudinal!$F$2:$F$136,--('Country T1D incidence'!$A87=Longitudinal!$E$2:$E$136),--('Country T1D incidence'!$B87=Longitudinal!$A$2:$A$136))</f>
        <v>7.781025012953374</v>
      </c>
      <c r="W87" s="347" cm="1">
        <f t="array" ref="W87">W$123*SUMPRODUCT(Longitudinal!$F$2:$F$136,--('Country T1D incidence'!$A87=Longitudinal!$E$2:$E$136),--('Country T1D incidence'!$B87=Longitudinal!$A$2:$A$136))</f>
        <v>7.781025012953374</v>
      </c>
    </row>
    <row r="88" spans="1:23" x14ac:dyDescent="0.45">
      <c r="A88" t="s">
        <v>137</v>
      </c>
      <c r="B88" s="339">
        <v>1973</v>
      </c>
      <c r="C88" s="339" t="b">
        <v>0</v>
      </c>
      <c r="D88" s="347" cm="1">
        <f t="array" ref="D88">D$123*SUMPRODUCT(Longitudinal!$F$2:$F$136,--('Country T1D incidence'!$A88=Longitudinal!$E$2:$E$136),--('Country T1D incidence'!$B88=Longitudinal!$A$2:$A$136))</f>
        <v>20.454288219271529</v>
      </c>
      <c r="E88" s="347" cm="1">
        <f t="array" ref="E88">E$123*SUMPRODUCT(Longitudinal!$F$2:$F$136,--('Country T1D incidence'!$A88=Longitudinal!$E$2:$E$136),--('Country T1D incidence'!$B88=Longitudinal!$A$2:$A$136))</f>
        <v>26.577546475996126</v>
      </c>
      <c r="F88" s="347" cm="1">
        <f t="array" ref="F88">F$123*SUMPRODUCT(Longitudinal!$F$2:$F$136,--('Country T1D incidence'!$A88=Longitudinal!$E$2:$E$136),--('Country T1D incidence'!$B88=Longitudinal!$A$2:$A$136))</f>
        <v>22.501578213921086</v>
      </c>
      <c r="G88" s="347" cm="1">
        <f t="array" ref="G88">G$123*SUMPRODUCT(Longitudinal!$F$2:$F$136,--('Country T1D incidence'!$A88=Longitudinal!$E$2:$E$136),--('Country T1D incidence'!$B88=Longitudinal!$A$2:$A$136))</f>
        <v>17.240581277695842</v>
      </c>
      <c r="H88" s="347" cm="1">
        <f t="array" ref="H88">H$123*SUMPRODUCT(Longitudinal!$F$2:$F$136,--('Country T1D incidence'!$A88=Longitudinal!$E$2:$E$136),--('Country T1D incidence'!$B88=Longitudinal!$A$2:$A$136))</f>
        <v>15.797991412967683</v>
      </c>
      <c r="I88" s="347" cm="1">
        <f t="array" ref="I88">I$123*SUMPRODUCT(Longitudinal!$F$2:$F$136,--('Country T1D incidence'!$A88=Longitudinal!$E$2:$E$136),--('Country T1D incidence'!$B88=Longitudinal!$A$2:$A$136))</f>
        <v>15.524493322191541</v>
      </c>
      <c r="J88" s="347" cm="1">
        <f t="array" ref="J88">J$123*SUMPRODUCT(Longitudinal!$F$2:$F$136,--('Country T1D incidence'!$A88=Longitudinal!$E$2:$E$136),--('Country T1D incidence'!$B88=Longitudinal!$A$2:$A$136))</f>
        <v>11.09985048073683</v>
      </c>
      <c r="K88" s="347" cm="1">
        <f t="array" ref="K88">K$123*SUMPRODUCT(Longitudinal!$F$2:$F$136,--('Country T1D incidence'!$A88=Longitudinal!$E$2:$E$136),--('Country T1D incidence'!$B88=Longitudinal!$A$2:$A$136))</f>
        <v>11.025681506967029</v>
      </c>
      <c r="L88" s="347" cm="1">
        <f t="array" ref="L88">L$123*SUMPRODUCT(Longitudinal!$F$2:$F$136,--('Country T1D incidence'!$A88=Longitudinal!$E$2:$E$136),--('Country T1D incidence'!$B88=Longitudinal!$A$2:$A$136))</f>
        <v>9.7671267333107128</v>
      </c>
      <c r="M88" s="347" cm="1">
        <f t="array" ref="M88">M$123*SUMPRODUCT(Longitudinal!$F$2:$F$136,--('Country T1D incidence'!$A88=Longitudinal!$E$2:$E$136),--('Country T1D incidence'!$B88=Longitudinal!$A$2:$A$136))</f>
        <v>10.402198571214635</v>
      </c>
      <c r="N88" s="347" cm="1">
        <f t="array" ref="N88">N$123*SUMPRODUCT(Longitudinal!$F$2:$F$136,--('Country T1D incidence'!$A88=Longitudinal!$E$2:$E$136),--('Country T1D incidence'!$B88=Longitudinal!$A$2:$A$136))</f>
        <v>10.205187234638602</v>
      </c>
      <c r="O88" s="347" cm="1">
        <f t="array" ref="O88">O$123*SUMPRODUCT(Longitudinal!$F$2:$F$136,--('Country T1D incidence'!$A88=Longitudinal!$E$2:$E$136),--('Country T1D incidence'!$B88=Longitudinal!$A$2:$A$136))</f>
        <v>10.205187234638602</v>
      </c>
      <c r="P88" s="347" cm="1">
        <f t="array" ref="P88">P$123*SUMPRODUCT(Longitudinal!$F$2:$F$136,--('Country T1D incidence'!$A88=Longitudinal!$E$2:$E$136),--('Country T1D incidence'!$B88=Longitudinal!$A$2:$A$136))</f>
        <v>9.5307131294194711</v>
      </c>
      <c r="Q88" s="347" cm="1">
        <f t="array" ref="Q88">Q$123*SUMPRODUCT(Longitudinal!$F$2:$F$136,--('Country T1D incidence'!$A88=Longitudinal!$E$2:$E$136),--('Country T1D incidence'!$B88=Longitudinal!$A$2:$A$136))</f>
        <v>9.5307131294194711</v>
      </c>
      <c r="R88" s="347" cm="1">
        <f t="array" ref="R88">R$123*SUMPRODUCT(Longitudinal!$F$2:$F$136,--('Country T1D incidence'!$A88=Longitudinal!$E$2:$E$136),--('Country T1D incidence'!$B88=Longitudinal!$A$2:$A$136))</f>
        <v>12.652763369042047</v>
      </c>
      <c r="S88" s="347" cm="1">
        <f t="array" ref="S88">S$123*SUMPRODUCT(Longitudinal!$F$2:$F$136,--('Country T1D incidence'!$A88=Longitudinal!$E$2:$E$136),--('Country T1D incidence'!$B88=Longitudinal!$A$2:$A$136))</f>
        <v>12.652763369042047</v>
      </c>
      <c r="T88" s="347" cm="1">
        <f t="array" ref="T88">T$123*SUMPRODUCT(Longitudinal!$F$2:$F$136,--('Country T1D incidence'!$A88=Longitudinal!$E$2:$E$136),--('Country T1D incidence'!$B88=Longitudinal!$A$2:$A$136))</f>
        <v>8.3602340121147947</v>
      </c>
      <c r="U88" s="347" cm="1">
        <f t="array" ref="U88">U$123*SUMPRODUCT(Longitudinal!$F$2:$F$136,--('Country T1D incidence'!$A88=Longitudinal!$E$2:$E$136),--('Country T1D incidence'!$B88=Longitudinal!$A$2:$A$136))</f>
        <v>8.3602340121147947</v>
      </c>
      <c r="V88" s="347" cm="1">
        <f t="array" ref="V88">V$123*SUMPRODUCT(Longitudinal!$F$2:$F$136,--('Country T1D incidence'!$A88=Longitudinal!$E$2:$E$136),--('Country T1D incidence'!$B88=Longitudinal!$A$2:$A$136))</f>
        <v>8.3602340121147947</v>
      </c>
      <c r="W88" s="347" cm="1">
        <f t="array" ref="W88">W$123*SUMPRODUCT(Longitudinal!$F$2:$F$136,--('Country T1D incidence'!$A88=Longitudinal!$E$2:$E$136),--('Country T1D incidence'!$B88=Longitudinal!$A$2:$A$136))</f>
        <v>8.3602340121147947</v>
      </c>
    </row>
    <row r="89" spans="1:23" x14ac:dyDescent="0.45">
      <c r="A89" t="s">
        <v>137</v>
      </c>
      <c r="B89" s="339">
        <v>1974</v>
      </c>
      <c r="C89" s="339" t="b">
        <v>0</v>
      </c>
      <c r="D89" s="347" cm="1">
        <f t="array" ref="D89">D$123*SUMPRODUCT(Longitudinal!$F$2:$F$136,--('Country T1D incidence'!$A89=Longitudinal!$E$2:$E$136),--('Country T1D incidence'!$B89=Longitudinal!$A$2:$A$136))</f>
        <v>24.178521040302087</v>
      </c>
      <c r="E89" s="347" cm="1">
        <f t="array" ref="E89">E$123*SUMPRODUCT(Longitudinal!$F$2:$F$136,--('Country T1D incidence'!$A89=Longitudinal!$E$2:$E$136),--('Country T1D incidence'!$B89=Longitudinal!$A$2:$A$136))</f>
        <v>31.416677020519909</v>
      </c>
      <c r="F89" s="347" cm="1">
        <f t="array" ref="F89">F$123*SUMPRODUCT(Longitudinal!$F$2:$F$136,--('Country T1D incidence'!$A89=Longitudinal!$E$2:$E$136),--('Country T1D incidence'!$B89=Longitudinal!$A$2:$A$136))</f>
        <v>26.598573191742695</v>
      </c>
      <c r="G89" s="347" cm="1">
        <f t="array" ref="G89">G$123*SUMPRODUCT(Longitudinal!$F$2:$F$136,--('Country T1D incidence'!$A89=Longitudinal!$E$2:$E$136),--('Country T1D incidence'!$B89=Longitudinal!$A$2:$A$136))</f>
        <v>20.379675533126576</v>
      </c>
      <c r="H89" s="347" cm="1">
        <f t="array" ref="H89">H$123*SUMPRODUCT(Longitudinal!$F$2:$F$136,--('Country T1D incidence'!$A89=Longitudinal!$E$2:$E$136),--('Country T1D incidence'!$B89=Longitudinal!$A$2:$A$136))</f>
        <v>18.674424828582698</v>
      </c>
      <c r="I89" s="347" cm="1">
        <f t="array" ref="I89">I$123*SUMPRODUCT(Longitudinal!$F$2:$F$136,--('Country T1D incidence'!$A89=Longitudinal!$E$2:$E$136),--('Country T1D incidence'!$B89=Longitudinal!$A$2:$A$136))</f>
        <v>18.35112932832261</v>
      </c>
      <c r="J89" s="347" cm="1">
        <f t="array" ref="J89">J$123*SUMPRODUCT(Longitudinal!$F$2:$F$136,--('Country T1D incidence'!$A89=Longitudinal!$E$2:$E$136),--('Country T1D incidence'!$B89=Longitudinal!$A$2:$A$136))</f>
        <v>13.120865684284411</v>
      </c>
      <c r="K89" s="347" cm="1">
        <f t="array" ref="K89">K$123*SUMPRODUCT(Longitudinal!$F$2:$F$136,--('Country T1D incidence'!$A89=Longitudinal!$E$2:$E$136),--('Country T1D incidence'!$B89=Longitudinal!$A$2:$A$136))</f>
        <v>13.033192328281677</v>
      </c>
      <c r="L89" s="347" cm="1">
        <f t="array" ref="L89">L$123*SUMPRODUCT(Longitudinal!$F$2:$F$136,--('Country T1D incidence'!$A89=Longitudinal!$E$2:$E$136),--('Country T1D incidence'!$B89=Longitudinal!$A$2:$A$136))</f>
        <v>11.545485068610255</v>
      </c>
      <c r="M89" s="347" cm="1">
        <f t="array" ref="M89">M$123*SUMPRODUCT(Longitudinal!$F$2:$F$136,--('Country T1D incidence'!$A89=Longitudinal!$E$2:$E$136),--('Country T1D incidence'!$B89=Longitudinal!$A$2:$A$136))</f>
        <v>12.296188179383678</v>
      </c>
      <c r="N89" s="347" cm="1">
        <f t="array" ref="N89">N$123*SUMPRODUCT(Longitudinal!$F$2:$F$136,--('Country T1D incidence'!$A89=Longitudinal!$E$2:$E$136),--('Country T1D incidence'!$B89=Longitudinal!$A$2:$A$136))</f>
        <v>12.063305827501413</v>
      </c>
      <c r="O89" s="347" cm="1">
        <f t="array" ref="O89">O$123*SUMPRODUCT(Longitudinal!$F$2:$F$136,--('Country T1D incidence'!$A89=Longitudinal!$E$2:$E$136),--('Country T1D incidence'!$B89=Longitudinal!$A$2:$A$136))</f>
        <v>12.063305827501413</v>
      </c>
      <c r="P89" s="347" cm="1">
        <f t="array" ref="P89">P$123*SUMPRODUCT(Longitudinal!$F$2:$F$136,--('Country T1D incidence'!$A89=Longitudinal!$E$2:$E$136),--('Country T1D incidence'!$B89=Longitudinal!$A$2:$A$136))</f>
        <v>11.266026246351535</v>
      </c>
      <c r="Q89" s="347" cm="1">
        <f t="array" ref="Q89">Q$123*SUMPRODUCT(Longitudinal!$F$2:$F$136,--('Country T1D incidence'!$A89=Longitudinal!$E$2:$E$136),--('Country T1D incidence'!$B89=Longitudinal!$A$2:$A$136))</f>
        <v>11.266026246351535</v>
      </c>
      <c r="R89" s="347" cm="1">
        <f t="array" ref="R89">R$123*SUMPRODUCT(Longitudinal!$F$2:$F$136,--('Country T1D incidence'!$A89=Longitudinal!$E$2:$E$136),--('Country T1D incidence'!$B89=Longitudinal!$A$2:$A$136))</f>
        <v>14.956526575591692</v>
      </c>
      <c r="S89" s="347" cm="1">
        <f t="array" ref="S89">S$123*SUMPRODUCT(Longitudinal!$F$2:$F$136,--('Country T1D incidence'!$A89=Longitudinal!$E$2:$E$136),--('Country T1D incidence'!$B89=Longitudinal!$A$2:$A$136))</f>
        <v>14.956526575591692</v>
      </c>
      <c r="T89" s="347" cm="1">
        <f t="array" ref="T89">T$123*SUMPRODUCT(Longitudinal!$F$2:$F$136,--('Country T1D incidence'!$A89=Longitudinal!$E$2:$E$136),--('Country T1D incidence'!$B89=Longitudinal!$A$2:$A$136))</f>
        <v>9.8824310969333631</v>
      </c>
      <c r="U89" s="347" cm="1">
        <f t="array" ref="U89">U$123*SUMPRODUCT(Longitudinal!$F$2:$F$136,--('Country T1D incidence'!$A89=Longitudinal!$E$2:$E$136),--('Country T1D incidence'!$B89=Longitudinal!$A$2:$A$136))</f>
        <v>9.8824310969333631</v>
      </c>
      <c r="V89" s="347" cm="1">
        <f t="array" ref="V89">V$123*SUMPRODUCT(Longitudinal!$F$2:$F$136,--('Country T1D incidence'!$A89=Longitudinal!$E$2:$E$136),--('Country T1D incidence'!$B89=Longitudinal!$A$2:$A$136))</f>
        <v>9.8824310969333631</v>
      </c>
      <c r="W89" s="347" cm="1">
        <f t="array" ref="W89">W$123*SUMPRODUCT(Longitudinal!$F$2:$F$136,--('Country T1D incidence'!$A89=Longitudinal!$E$2:$E$136),--('Country T1D incidence'!$B89=Longitudinal!$A$2:$A$136))</f>
        <v>9.8824310969333631</v>
      </c>
    </row>
    <row r="90" spans="1:23" x14ac:dyDescent="0.45">
      <c r="A90" t="s">
        <v>137</v>
      </c>
      <c r="B90" s="339">
        <v>1975</v>
      </c>
      <c r="C90" s="339" t="b">
        <v>0</v>
      </c>
      <c r="D90" s="347" cm="1">
        <f t="array" ref="D90">D$123*SUMPRODUCT(Longitudinal!$F$2:$F$136,--('Country T1D incidence'!$A90=Longitudinal!$E$2:$E$136),--('Country T1D incidence'!$B90=Longitudinal!$A$2:$A$136))</f>
        <v>23.654509406846163</v>
      </c>
      <c r="E90" s="347" cm="1">
        <f t="array" ref="E90">E$123*SUMPRODUCT(Longitudinal!$F$2:$F$136,--('Country T1D incidence'!$A90=Longitudinal!$E$2:$E$136),--('Country T1D incidence'!$B90=Longitudinal!$A$2:$A$136))</f>
        <v>30.735795662398836</v>
      </c>
      <c r="F90" s="347" cm="1">
        <f t="array" ref="F90">F$123*SUMPRODUCT(Longitudinal!$F$2:$F$136,--('Country T1D incidence'!$A90=Longitudinal!$E$2:$E$136),--('Country T1D incidence'!$B90=Longitudinal!$A$2:$A$136))</f>
        <v>26.022112714173801</v>
      </c>
      <c r="G90" s="347" cm="1">
        <f t="array" ref="G90">G$123*SUMPRODUCT(Longitudinal!$F$2:$F$136,--('Country T1D incidence'!$A90=Longitudinal!$E$2:$E$136),--('Country T1D incidence'!$B90=Longitudinal!$A$2:$A$136))</f>
        <v>19.937994793117099</v>
      </c>
      <c r="H90" s="347" cm="1">
        <f t="array" ref="H90">H$123*SUMPRODUCT(Longitudinal!$F$2:$F$136,--('Country T1D incidence'!$A90=Longitudinal!$E$2:$E$136),--('Country T1D incidence'!$B90=Longitudinal!$A$2:$A$136))</f>
        <v>18.269701320392752</v>
      </c>
      <c r="I90" s="347" cm="1">
        <f t="array" ref="I90">I$123*SUMPRODUCT(Longitudinal!$F$2:$F$136,--('Country T1D incidence'!$A90=Longitudinal!$E$2:$E$136),--('Country T1D incidence'!$B90=Longitudinal!$A$2:$A$136))</f>
        <v>17.953412477111307</v>
      </c>
      <c r="J90" s="347" cm="1">
        <f t="array" ref="J90">J$123*SUMPRODUCT(Longitudinal!$F$2:$F$136,--('Country T1D incidence'!$A90=Longitudinal!$E$2:$E$136),--('Country T1D incidence'!$B90=Longitudinal!$A$2:$A$136))</f>
        <v>12.836502292159755</v>
      </c>
      <c r="K90" s="347" cm="1">
        <f t="array" ref="K90">K$123*SUMPRODUCT(Longitudinal!$F$2:$F$136,--('Country T1D incidence'!$A90=Longitudinal!$E$2:$E$136),--('Country T1D incidence'!$B90=Longitudinal!$A$2:$A$136))</f>
        <v>12.750729046524109</v>
      </c>
      <c r="L90" s="347" cm="1">
        <f t="array" ref="L90">L$123*SUMPRODUCT(Longitudinal!$F$2:$F$136,--('Country T1D incidence'!$A90=Longitudinal!$E$2:$E$136),--('Country T1D incidence'!$B90=Longitudinal!$A$2:$A$136))</f>
        <v>11.295264284644229</v>
      </c>
      <c r="M90" s="347" cm="1">
        <f t="array" ref="M90">M$123*SUMPRODUCT(Longitudinal!$F$2:$F$136,--('Country T1D incidence'!$A90=Longitudinal!$E$2:$E$136),--('Country T1D incidence'!$B90=Longitudinal!$A$2:$A$136))</f>
        <v>12.029697700399453</v>
      </c>
      <c r="N90" s="347" cm="1">
        <f t="array" ref="N90">N$123*SUMPRODUCT(Longitudinal!$F$2:$F$136,--('Country T1D incidence'!$A90=Longitudinal!$E$2:$E$136),--('Country T1D incidence'!$B90=Longitudinal!$A$2:$A$136))</f>
        <v>11.801862516679767</v>
      </c>
      <c r="O90" s="347" cm="1">
        <f t="array" ref="O90">O$123*SUMPRODUCT(Longitudinal!$F$2:$F$136,--('Country T1D incidence'!$A90=Longitudinal!$E$2:$E$136),--('Country T1D incidence'!$B90=Longitudinal!$A$2:$A$136))</f>
        <v>11.801862516679767</v>
      </c>
      <c r="P90" s="347" cm="1">
        <f t="array" ref="P90">P$123*SUMPRODUCT(Longitudinal!$F$2:$F$136,--('Country T1D incidence'!$A90=Longitudinal!$E$2:$E$136),--('Country T1D incidence'!$B90=Longitudinal!$A$2:$A$136))</f>
        <v>11.021862064180604</v>
      </c>
      <c r="Q90" s="347" cm="1">
        <f t="array" ref="Q90">Q$123*SUMPRODUCT(Longitudinal!$F$2:$F$136,--('Country T1D incidence'!$A90=Longitudinal!$E$2:$E$136),--('Country T1D incidence'!$B90=Longitudinal!$A$2:$A$136))</f>
        <v>11.021862064180604</v>
      </c>
      <c r="R90" s="347" cm="1">
        <f t="array" ref="R90">R$123*SUMPRODUCT(Longitudinal!$F$2:$F$136,--('Country T1D incidence'!$A90=Longitudinal!$E$2:$E$136),--('Country T1D incidence'!$B90=Longitudinal!$A$2:$A$136))</f>
        <v>14.632379622656112</v>
      </c>
      <c r="S90" s="347" cm="1">
        <f t="array" ref="S90">S$123*SUMPRODUCT(Longitudinal!$F$2:$F$136,--('Country T1D incidence'!$A90=Longitudinal!$E$2:$E$136),--('Country T1D incidence'!$B90=Longitudinal!$A$2:$A$136))</f>
        <v>14.632379622656112</v>
      </c>
      <c r="T90" s="347" cm="1">
        <f t="array" ref="T90">T$123*SUMPRODUCT(Longitudinal!$F$2:$F$136,--('Country T1D incidence'!$A90=Longitudinal!$E$2:$E$136),--('Country T1D incidence'!$B90=Longitudinal!$A$2:$A$136))</f>
        <v>9.6682530314930553</v>
      </c>
      <c r="U90" s="347" cm="1">
        <f t="array" ref="U90">U$123*SUMPRODUCT(Longitudinal!$F$2:$F$136,--('Country T1D incidence'!$A90=Longitudinal!$E$2:$E$136),--('Country T1D incidence'!$B90=Longitudinal!$A$2:$A$136))</f>
        <v>9.6682530314930553</v>
      </c>
      <c r="V90" s="347" cm="1">
        <f t="array" ref="V90">V$123*SUMPRODUCT(Longitudinal!$F$2:$F$136,--('Country T1D incidence'!$A90=Longitudinal!$E$2:$E$136),--('Country T1D incidence'!$B90=Longitudinal!$A$2:$A$136))</f>
        <v>9.6682530314930553</v>
      </c>
      <c r="W90" s="347" cm="1">
        <f t="array" ref="W90">W$123*SUMPRODUCT(Longitudinal!$F$2:$F$136,--('Country T1D incidence'!$A90=Longitudinal!$E$2:$E$136),--('Country T1D incidence'!$B90=Longitudinal!$A$2:$A$136))</f>
        <v>9.6682530314930553</v>
      </c>
    </row>
    <row r="91" spans="1:23" x14ac:dyDescent="0.45">
      <c r="A91" t="s">
        <v>137</v>
      </c>
      <c r="B91" s="339">
        <v>1976</v>
      </c>
      <c r="C91" s="339" t="b">
        <v>0</v>
      </c>
      <c r="D91" s="347" cm="1">
        <f t="array" ref="D91">D$123*SUMPRODUCT(Longitudinal!$F$2:$F$136,--('Country T1D incidence'!$A91=Longitudinal!$E$2:$E$136),--('Country T1D incidence'!$B91=Longitudinal!$A$2:$A$136))</f>
        <v>22.38097295894001</v>
      </c>
      <c r="E91" s="347" cm="1">
        <f t="array" ref="E91">E$123*SUMPRODUCT(Longitudinal!$F$2:$F$136,--('Country T1D incidence'!$A91=Longitudinal!$E$2:$E$136),--('Country T1D incidence'!$B91=Longitudinal!$A$2:$A$136))</f>
        <v>29.08100944983288</v>
      </c>
      <c r="F91" s="347" cm="1">
        <f t="array" ref="F91">F$123*SUMPRODUCT(Longitudinal!$F$2:$F$136,--('Country T1D incidence'!$A91=Longitudinal!$E$2:$E$136),--('Country T1D incidence'!$B91=Longitudinal!$A$2:$A$136))</f>
        <v>24.621106740089598</v>
      </c>
      <c r="G91" s="347" cm="1">
        <f t="array" ref="G91">G$123*SUMPRODUCT(Longitudinal!$F$2:$F$136,--('Country T1D incidence'!$A91=Longitudinal!$E$2:$E$136),--('Country T1D incidence'!$B91=Longitudinal!$A$2:$A$136))</f>
        <v>18.864551982257165</v>
      </c>
      <c r="H91" s="347" cm="1">
        <f t="array" ref="H91">H$123*SUMPRODUCT(Longitudinal!$F$2:$F$136,--('Country T1D incidence'!$A91=Longitudinal!$E$2:$E$136),--('Country T1D incidence'!$B91=Longitudinal!$A$2:$A$136))</f>
        <v>17.28607785462156</v>
      </c>
      <c r="I91" s="347" cm="1">
        <f t="array" ref="I91">I$123*SUMPRODUCT(Longitudinal!$F$2:$F$136,--('Country T1D incidence'!$A91=Longitudinal!$E$2:$E$136),--('Country T1D incidence'!$B91=Longitudinal!$A$2:$A$136))</f>
        <v>16.986817703969368</v>
      </c>
      <c r="J91" s="347" cm="1">
        <f t="array" ref="J91">J$123*SUMPRODUCT(Longitudinal!$F$2:$F$136,--('Country T1D incidence'!$A91=Longitudinal!$E$2:$E$136),--('Country T1D incidence'!$B91=Longitudinal!$A$2:$A$136))</f>
        <v>12.145397131130084</v>
      </c>
      <c r="K91" s="347" cm="1">
        <f t="array" ref="K91">K$123*SUMPRODUCT(Longitudinal!$F$2:$F$136,--('Country T1D incidence'!$A91=Longitudinal!$E$2:$E$136),--('Country T1D incidence'!$B91=Longitudinal!$A$2:$A$136))</f>
        <v>12.064241836037963</v>
      </c>
      <c r="L91" s="347" cm="1">
        <f t="array" ref="L91">L$123*SUMPRODUCT(Longitudinal!$F$2:$F$136,--('Country T1D incidence'!$A91=Longitudinal!$E$2:$E$136),--('Country T1D incidence'!$B91=Longitudinal!$A$2:$A$136))</f>
        <v>10.687137922443553</v>
      </c>
      <c r="M91" s="347" cm="1">
        <f t="array" ref="M91">M$123*SUMPRODUCT(Longitudinal!$F$2:$F$136,--('Country T1D incidence'!$A91=Longitudinal!$E$2:$E$136),--('Country T1D incidence'!$B91=Longitudinal!$A$2:$A$136))</f>
        <v>11.382030136669828</v>
      </c>
      <c r="N91" s="347" cm="1">
        <f t="array" ref="N91">N$123*SUMPRODUCT(Longitudinal!$F$2:$F$136,--('Country T1D incidence'!$A91=Longitudinal!$E$2:$E$136),--('Country T1D incidence'!$B91=Longitudinal!$A$2:$A$136))</f>
        <v>11.166461384081387</v>
      </c>
      <c r="O91" s="347" cm="1">
        <f t="array" ref="O91">O$123*SUMPRODUCT(Longitudinal!$F$2:$F$136,--('Country T1D incidence'!$A91=Longitudinal!$E$2:$E$136),--('Country T1D incidence'!$B91=Longitudinal!$A$2:$A$136))</f>
        <v>11.166461384081387</v>
      </c>
      <c r="P91" s="347" cm="1">
        <f t="array" ref="P91">P$123*SUMPRODUCT(Longitudinal!$F$2:$F$136,--('Country T1D incidence'!$A91=Longitudinal!$E$2:$E$136),--('Country T1D incidence'!$B91=Longitudinal!$A$2:$A$136))</f>
        <v>10.428455419337419</v>
      </c>
      <c r="Q91" s="347" cm="1">
        <f t="array" ref="Q91">Q$123*SUMPRODUCT(Longitudinal!$F$2:$F$136,--('Country T1D incidence'!$A91=Longitudinal!$E$2:$E$136),--('Country T1D incidence'!$B91=Longitudinal!$A$2:$A$136))</f>
        <v>10.428455419337419</v>
      </c>
      <c r="R91" s="347" cm="1">
        <f t="array" ref="R91">R$123*SUMPRODUCT(Longitudinal!$F$2:$F$136,--('Country T1D incidence'!$A91=Longitudinal!$E$2:$E$136),--('Country T1D incidence'!$B91=Longitudinal!$A$2:$A$136))</f>
        <v>13.844586122121347</v>
      </c>
      <c r="S91" s="347" cm="1">
        <f t="array" ref="S91">S$123*SUMPRODUCT(Longitudinal!$F$2:$F$136,--('Country T1D incidence'!$A91=Longitudinal!$E$2:$E$136),--('Country T1D incidence'!$B91=Longitudinal!$A$2:$A$136))</f>
        <v>13.844586122121347</v>
      </c>
      <c r="T91" s="347" cm="1">
        <f t="array" ref="T91">T$123*SUMPRODUCT(Longitudinal!$F$2:$F$136,--('Country T1D incidence'!$A91=Longitudinal!$E$2:$E$136),--('Country T1D incidence'!$B91=Longitudinal!$A$2:$A$136))</f>
        <v>9.147723418664901</v>
      </c>
      <c r="U91" s="347" cm="1">
        <f t="array" ref="U91">U$123*SUMPRODUCT(Longitudinal!$F$2:$F$136,--('Country T1D incidence'!$A91=Longitudinal!$E$2:$E$136),--('Country T1D incidence'!$B91=Longitudinal!$A$2:$A$136))</f>
        <v>9.147723418664901</v>
      </c>
      <c r="V91" s="347" cm="1">
        <f t="array" ref="V91">V$123*SUMPRODUCT(Longitudinal!$F$2:$F$136,--('Country T1D incidence'!$A91=Longitudinal!$E$2:$E$136),--('Country T1D incidence'!$B91=Longitudinal!$A$2:$A$136))</f>
        <v>9.147723418664901</v>
      </c>
      <c r="W91" s="347" cm="1">
        <f t="array" ref="W91">W$123*SUMPRODUCT(Longitudinal!$F$2:$F$136,--('Country T1D incidence'!$A91=Longitudinal!$E$2:$E$136),--('Country T1D incidence'!$B91=Longitudinal!$A$2:$A$136))</f>
        <v>9.147723418664901</v>
      </c>
    </row>
    <row r="92" spans="1:23" x14ac:dyDescent="0.45">
      <c r="A92" t="s">
        <v>137</v>
      </c>
      <c r="B92" s="339">
        <v>1977</v>
      </c>
      <c r="C92" s="339" t="b">
        <v>0</v>
      </c>
      <c r="D92" s="347" cm="1">
        <f t="array" ref="D92">D$123*SUMPRODUCT(Longitudinal!$F$2:$F$136,--('Country T1D incidence'!$A92=Longitudinal!$E$2:$E$136),--('Country T1D incidence'!$B92=Longitudinal!$A$2:$A$136))</f>
        <v>23.996858436652349</v>
      </c>
      <c r="E92" s="347" cm="1">
        <f t="array" ref="E92">E$123*SUMPRODUCT(Longitudinal!$F$2:$F$136,--('Country T1D incidence'!$A92=Longitudinal!$E$2:$E$136),--('Country T1D incidence'!$B92=Longitudinal!$A$2:$A$136))</f>
        <v>31.180631344439995</v>
      </c>
      <c r="F92" s="347" cm="1">
        <f t="array" ref="F92">F$123*SUMPRODUCT(Longitudinal!$F$2:$F$136,--('Country T1D incidence'!$A92=Longitudinal!$E$2:$E$136),--('Country T1D incidence'!$B92=Longitudinal!$A$2:$A$136))</f>
        <v>26.398727797918731</v>
      </c>
      <c r="G92" s="347" cm="1">
        <f t="array" ref="G92">G$123*SUMPRODUCT(Longitudinal!$F$2:$F$136,--('Country T1D incidence'!$A92=Longitudinal!$E$2:$E$136),--('Country T1D incidence'!$B92=Longitudinal!$A$2:$A$136))</f>
        <v>20.226555128751407</v>
      </c>
      <c r="H92" s="347" cm="1">
        <f t="array" ref="H92">H$123*SUMPRODUCT(Longitudinal!$F$2:$F$136,--('Country T1D incidence'!$A92=Longitudinal!$E$2:$E$136),--('Country T1D incidence'!$B92=Longitudinal!$A$2:$A$136))</f>
        <v>18.534116633951317</v>
      </c>
      <c r="I92" s="347" cm="1">
        <f t="array" ref="I92">I$123*SUMPRODUCT(Longitudinal!$F$2:$F$136,--('Country T1D incidence'!$A92=Longitudinal!$E$2:$E$136),--('Country T1D incidence'!$B92=Longitudinal!$A$2:$A$136))</f>
        <v>18.213250178140541</v>
      </c>
      <c r="J92" s="347" cm="1">
        <f t="array" ref="J92">J$123*SUMPRODUCT(Longitudinal!$F$2:$F$136,--('Country T1D incidence'!$A92=Longitudinal!$E$2:$E$136),--('Country T1D incidence'!$B92=Longitudinal!$A$2:$A$136))</f>
        <v>13.022283532862803</v>
      </c>
      <c r="K92" s="347" cm="1">
        <f t="array" ref="K92">K$123*SUMPRODUCT(Longitudinal!$F$2:$F$136,--('Country T1D incidence'!$A92=Longitudinal!$E$2:$E$136),--('Country T1D incidence'!$B92=Longitudinal!$A$2:$A$136))</f>
        <v>12.935268900778524</v>
      </c>
      <c r="L92" s="347" cm="1">
        <f t="array" ref="L92">L$123*SUMPRODUCT(Longitudinal!$F$2:$F$136,--('Country T1D incidence'!$A92=Longitudinal!$E$2:$E$136),--('Country T1D incidence'!$B92=Longitudinal!$A$2:$A$136))</f>
        <v>11.458739362598424</v>
      </c>
      <c r="M92" s="347" cm="1">
        <f t="array" ref="M92">M$123*SUMPRODUCT(Longitudinal!$F$2:$F$136,--('Country T1D incidence'!$A92=Longitudinal!$E$2:$E$136),--('Country T1D incidence'!$B92=Longitudinal!$A$2:$A$136))</f>
        <v>12.203802149820056</v>
      </c>
      <c r="N92" s="347" cm="1">
        <f t="array" ref="N92">N$123*SUMPRODUCT(Longitudinal!$F$2:$F$136,--('Country T1D incidence'!$A92=Longitudinal!$E$2:$E$136),--('Country T1D incidence'!$B92=Longitudinal!$A$2:$A$136))</f>
        <v>11.972669533346194</v>
      </c>
      <c r="O92" s="347" cm="1">
        <f t="array" ref="O92">O$123*SUMPRODUCT(Longitudinal!$F$2:$F$136,--('Country T1D incidence'!$A92=Longitudinal!$E$2:$E$136),--('Country T1D incidence'!$B92=Longitudinal!$A$2:$A$136))</f>
        <v>11.972669533346194</v>
      </c>
      <c r="P92" s="347" cm="1">
        <f t="array" ref="P92">P$123*SUMPRODUCT(Longitudinal!$F$2:$F$136,--('Country T1D incidence'!$A92=Longitudinal!$E$2:$E$136),--('Country T1D incidence'!$B92=Longitudinal!$A$2:$A$136))</f>
        <v>11.181380222829786</v>
      </c>
      <c r="Q92" s="347" cm="1">
        <f t="array" ref="Q92">Q$123*SUMPRODUCT(Longitudinal!$F$2:$F$136,--('Country T1D incidence'!$A92=Longitudinal!$E$2:$E$136),--('Country T1D incidence'!$B92=Longitudinal!$A$2:$A$136))</f>
        <v>11.181380222829786</v>
      </c>
      <c r="R92" s="347" cm="1">
        <f t="array" ref="R92">R$123*SUMPRODUCT(Longitudinal!$F$2:$F$136,--('Country T1D incidence'!$A92=Longitudinal!$E$2:$E$136),--('Country T1D incidence'!$B92=Longitudinal!$A$2:$A$136))</f>
        <v>14.844152392127386</v>
      </c>
      <c r="S92" s="347" cm="1">
        <f t="array" ref="S92">S$123*SUMPRODUCT(Longitudinal!$F$2:$F$136,--('Country T1D incidence'!$A92=Longitudinal!$E$2:$E$136),--('Country T1D incidence'!$B92=Longitudinal!$A$2:$A$136))</f>
        <v>14.844152392127386</v>
      </c>
      <c r="T92" s="347" cm="1">
        <f t="array" ref="T92">T$123*SUMPRODUCT(Longitudinal!$F$2:$F$136,--('Country T1D incidence'!$A92=Longitudinal!$E$2:$E$136),--('Country T1D incidence'!$B92=Longitudinal!$A$2:$A$136))</f>
        <v>9.8081805602497667</v>
      </c>
      <c r="U92" s="347" cm="1">
        <f t="array" ref="U92">U$123*SUMPRODUCT(Longitudinal!$F$2:$F$136,--('Country T1D incidence'!$A92=Longitudinal!$E$2:$E$136),--('Country T1D incidence'!$B92=Longitudinal!$A$2:$A$136))</f>
        <v>9.8081805602497667</v>
      </c>
      <c r="V92" s="347" cm="1">
        <f t="array" ref="V92">V$123*SUMPRODUCT(Longitudinal!$F$2:$F$136,--('Country T1D incidence'!$A92=Longitudinal!$E$2:$E$136),--('Country T1D incidence'!$B92=Longitudinal!$A$2:$A$136))</f>
        <v>9.8081805602497667</v>
      </c>
      <c r="W92" s="347" cm="1">
        <f t="array" ref="W92">W$123*SUMPRODUCT(Longitudinal!$F$2:$F$136,--('Country T1D incidence'!$A92=Longitudinal!$E$2:$E$136),--('Country T1D incidence'!$B92=Longitudinal!$A$2:$A$136))</f>
        <v>9.8081805602497667</v>
      </c>
    </row>
    <row r="93" spans="1:23" x14ac:dyDescent="0.45">
      <c r="A93" t="s">
        <v>137</v>
      </c>
      <c r="B93" s="339">
        <v>1978</v>
      </c>
      <c r="C93" s="339" t="b">
        <v>0</v>
      </c>
      <c r="D93" s="347" cm="1">
        <f t="array" ref="D93">D$123*SUMPRODUCT(Longitudinal!$F$2:$F$136,--('Country T1D incidence'!$A93=Longitudinal!$E$2:$E$136),--('Country T1D incidence'!$B93=Longitudinal!$A$2:$A$136))</f>
        <v>27.718397336341276</v>
      </c>
      <c r="E93" s="347" cm="1">
        <f t="array" ref="E93">E$123*SUMPRODUCT(Longitudinal!$F$2:$F$136,--('Country T1D incidence'!$A93=Longitudinal!$E$2:$E$136),--('Country T1D incidence'!$B93=Longitudinal!$A$2:$A$136))</f>
        <v>36.016261507093127</v>
      </c>
      <c r="F93" s="347" cm="1">
        <f t="array" ref="F93">F$123*SUMPRODUCT(Longitudinal!$F$2:$F$136,--('Country T1D incidence'!$A93=Longitudinal!$E$2:$E$136),--('Country T1D incidence'!$B93=Longitudinal!$A$2:$A$136))</f>
        <v>30.492759217139763</v>
      </c>
      <c r="G93" s="347" cm="1">
        <f t="array" ref="G93">G$123*SUMPRODUCT(Longitudinal!$F$2:$F$136,--('Country T1D incidence'!$A93=Longitudinal!$E$2:$E$136),--('Country T1D incidence'!$B93=Longitudinal!$A$2:$A$136))</f>
        <v>23.363378722433943</v>
      </c>
      <c r="H93" s="347" cm="1">
        <f t="array" ref="H93">H$123*SUMPRODUCT(Longitudinal!$F$2:$F$136,--('Country T1D incidence'!$A93=Longitudinal!$E$2:$E$136),--('Country T1D incidence'!$B93=Longitudinal!$A$2:$A$136))</f>
        <v>21.408469383362451</v>
      </c>
      <c r="I93" s="347" cm="1">
        <f t="array" ref="I93">I$123*SUMPRODUCT(Longitudinal!$F$2:$F$136,--('Country T1D incidence'!$A93=Longitudinal!$E$2:$E$136),--('Country T1D incidence'!$B93=Longitudinal!$A$2:$A$136))</f>
        <v>21.037841538990861</v>
      </c>
      <c r="J93" s="347" cm="1">
        <f t="array" ref="J93">J$123*SUMPRODUCT(Longitudinal!$F$2:$F$136,--('Country T1D incidence'!$A93=Longitudinal!$E$2:$E$136),--('Country T1D incidence'!$B93=Longitudinal!$A$2:$A$136))</f>
        <v>15.04183683640299</v>
      </c>
      <c r="K93" s="347" cm="1">
        <f t="array" ref="K93">K$123*SUMPRODUCT(Longitudinal!$F$2:$F$136,--('Country T1D incidence'!$A93=Longitudinal!$E$2:$E$136),--('Country T1D incidence'!$B93=Longitudinal!$A$2:$A$136))</f>
        <v>14.941327590471712</v>
      </c>
      <c r="L93" s="347" cm="1">
        <f t="array" ref="L93">L$123*SUMPRODUCT(Longitudinal!$F$2:$F$136,--('Country T1D incidence'!$A93=Longitudinal!$E$2:$E$136),--('Country T1D incidence'!$B93=Longitudinal!$A$2:$A$136))</f>
        <v>13.235811323575319</v>
      </c>
      <c r="M93" s="347" cm="1">
        <f t="array" ref="M93">M$123*SUMPRODUCT(Longitudinal!$F$2:$F$136,--('Country T1D incidence'!$A93=Longitudinal!$E$2:$E$136),--('Country T1D incidence'!$B93=Longitudinal!$A$2:$A$136))</f>
        <v>14.096421741861894</v>
      </c>
      <c r="N93" s="347" cm="1">
        <f t="array" ref="N93">N$123*SUMPRODUCT(Longitudinal!$F$2:$F$136,--('Country T1D incidence'!$A93=Longitudinal!$E$2:$E$136),--('Country T1D incidence'!$B93=Longitudinal!$A$2:$A$136))</f>
        <v>13.829444057356937</v>
      </c>
      <c r="O93" s="347" cm="1">
        <f t="array" ref="O93">O$123*SUMPRODUCT(Longitudinal!$F$2:$F$136,--('Country T1D incidence'!$A93=Longitudinal!$E$2:$E$136),--('Country T1D incidence'!$B93=Longitudinal!$A$2:$A$136))</f>
        <v>13.829444057356937</v>
      </c>
      <c r="P93" s="347" cm="1">
        <f t="array" ref="P93">P$123*SUMPRODUCT(Longitudinal!$F$2:$F$136,--('Country T1D incidence'!$A93=Longitudinal!$E$2:$E$136),--('Country T1D incidence'!$B93=Longitudinal!$A$2:$A$136))</f>
        <v>12.915438102169366</v>
      </c>
      <c r="Q93" s="347" cm="1">
        <f t="array" ref="Q93">Q$123*SUMPRODUCT(Longitudinal!$F$2:$F$136,--('Country T1D incidence'!$A93=Longitudinal!$E$2:$E$136),--('Country T1D incidence'!$B93=Longitudinal!$A$2:$A$136))</f>
        <v>12.915438102169366</v>
      </c>
      <c r="R93" s="347" cm="1">
        <f t="array" ref="R93">R$123*SUMPRODUCT(Longitudinal!$F$2:$F$136,--('Country T1D incidence'!$A93=Longitudinal!$E$2:$E$136),--('Country T1D incidence'!$B93=Longitudinal!$A$2:$A$136))</f>
        <v>17.146249173089149</v>
      </c>
      <c r="S93" s="347" cm="1">
        <f t="array" ref="S93">S$123*SUMPRODUCT(Longitudinal!$F$2:$F$136,--('Country T1D incidence'!$A93=Longitudinal!$E$2:$E$136),--('Country T1D incidence'!$B93=Longitudinal!$A$2:$A$136))</f>
        <v>17.146249173089149</v>
      </c>
      <c r="T93" s="347" cm="1">
        <f t="array" ref="T93">T$123*SUMPRODUCT(Longitudinal!$F$2:$F$136,--('Country T1D incidence'!$A93=Longitudinal!$E$2:$E$136),--('Country T1D incidence'!$B93=Longitudinal!$A$2:$A$136))</f>
        <v>11.329276564816368</v>
      </c>
      <c r="U93" s="347" cm="1">
        <f t="array" ref="U93">U$123*SUMPRODUCT(Longitudinal!$F$2:$F$136,--('Country T1D incidence'!$A93=Longitudinal!$E$2:$E$136),--('Country T1D incidence'!$B93=Longitudinal!$A$2:$A$136))</f>
        <v>11.329276564816368</v>
      </c>
      <c r="V93" s="347" cm="1">
        <f t="array" ref="V93">V$123*SUMPRODUCT(Longitudinal!$F$2:$F$136,--('Country T1D incidence'!$A93=Longitudinal!$E$2:$E$136),--('Country T1D incidence'!$B93=Longitudinal!$A$2:$A$136))</f>
        <v>11.329276564816368</v>
      </c>
      <c r="W93" s="347" cm="1">
        <f t="array" ref="W93">W$123*SUMPRODUCT(Longitudinal!$F$2:$F$136,--('Country T1D incidence'!$A93=Longitudinal!$E$2:$E$136),--('Country T1D incidence'!$B93=Longitudinal!$A$2:$A$136))</f>
        <v>11.329276564816368</v>
      </c>
    </row>
    <row r="94" spans="1:23" x14ac:dyDescent="0.45">
      <c r="A94" t="s">
        <v>137</v>
      </c>
      <c r="B94" s="339">
        <v>1979</v>
      </c>
      <c r="C94" s="339" t="b">
        <v>0</v>
      </c>
      <c r="D94" s="347" cm="1">
        <f t="array" ref="D94">D$123*SUMPRODUCT(Longitudinal!$F$2:$F$136,--('Country T1D incidence'!$A94=Longitudinal!$E$2:$E$136),--('Country T1D incidence'!$B94=Longitudinal!$A$2:$A$136))</f>
        <v>26.588800037041494</v>
      </c>
      <c r="E94" s="347" cm="1">
        <f t="array" ref="E94">E$123*SUMPRODUCT(Longitudinal!$F$2:$F$136,--('Country T1D incidence'!$A94=Longitudinal!$E$2:$E$136),--('Country T1D incidence'!$B94=Longitudinal!$A$2:$A$136))</f>
        <v>34.548504506729074</v>
      </c>
      <c r="F94" s="347" cm="1">
        <f t="array" ref="F94">F$123*SUMPRODUCT(Longitudinal!$F$2:$F$136,--('Country T1D incidence'!$A94=Longitudinal!$E$2:$E$136),--('Country T1D incidence'!$B94=Longitudinal!$A$2:$A$136))</f>
        <v>29.250099403806335</v>
      </c>
      <c r="G94" s="347" cm="1">
        <f t="array" ref="G94">G$123*SUMPRODUCT(Longitudinal!$F$2:$F$136,--('Country T1D incidence'!$A94=Longitudinal!$E$2:$E$136),--('Country T1D incidence'!$B94=Longitudinal!$A$2:$A$136))</f>
        <v>22.411259839543906</v>
      </c>
      <c r="H94" s="347" cm="1">
        <f t="array" ref="H94">H$123*SUMPRODUCT(Longitudinal!$F$2:$F$136,--('Country T1D incidence'!$A94=Longitudinal!$E$2:$E$136),--('Country T1D incidence'!$B94=Longitudinal!$A$2:$A$136))</f>
        <v>20.536018176889474</v>
      </c>
      <c r="I94" s="347" cm="1">
        <f t="array" ref="I94">I$123*SUMPRODUCT(Longitudinal!$F$2:$F$136,--('Country T1D incidence'!$A94=Longitudinal!$E$2:$E$136),--('Country T1D incidence'!$B94=Longitudinal!$A$2:$A$136))</f>
        <v>20.180494388029004</v>
      </c>
      <c r="J94" s="347" cm="1">
        <f t="array" ref="J94">J$123*SUMPRODUCT(Longitudinal!$F$2:$F$136,--('Country T1D incidence'!$A94=Longitudinal!$E$2:$E$136),--('Country T1D incidence'!$B94=Longitudinal!$A$2:$A$136))</f>
        <v>14.428842583498193</v>
      </c>
      <c r="K94" s="347" cm="1">
        <f t="array" ref="K94">K$123*SUMPRODUCT(Longitudinal!$F$2:$F$136,--('Country T1D incidence'!$A94=Longitudinal!$E$2:$E$136),--('Country T1D incidence'!$B94=Longitudinal!$A$2:$A$136))</f>
        <v>14.33242935262078</v>
      </c>
      <c r="L94" s="347" cm="1">
        <f t="array" ref="L94">L$123*SUMPRODUCT(Longitudinal!$F$2:$F$136,--('Country T1D incidence'!$A94=Longitudinal!$E$2:$E$136),--('Country T1D incidence'!$B94=Longitudinal!$A$2:$A$136))</f>
        <v>12.696417341169637</v>
      </c>
      <c r="M94" s="347" cm="1">
        <f t="array" ref="M94">M$123*SUMPRODUCT(Longitudinal!$F$2:$F$136,--('Country T1D incidence'!$A94=Longitudinal!$E$2:$E$136),--('Country T1D incidence'!$B94=Longitudinal!$A$2:$A$136))</f>
        <v>13.521955630557505</v>
      </c>
      <c r="N94" s="347" cm="1">
        <f t="array" ref="N94">N$123*SUMPRODUCT(Longitudinal!$F$2:$F$136,--('Country T1D incidence'!$A94=Longitudinal!$E$2:$E$136),--('Country T1D incidence'!$B94=Longitudinal!$A$2:$A$136))</f>
        <v>13.265857986039371</v>
      </c>
      <c r="O94" s="347" cm="1">
        <f t="array" ref="O94">O$123*SUMPRODUCT(Longitudinal!$F$2:$F$136,--('Country T1D incidence'!$A94=Longitudinal!$E$2:$E$136),--('Country T1D incidence'!$B94=Longitudinal!$A$2:$A$136))</f>
        <v>13.265857986039371</v>
      </c>
      <c r="P94" s="347" cm="1">
        <f t="array" ref="P94">P$123*SUMPRODUCT(Longitudinal!$F$2:$F$136,--('Country T1D incidence'!$A94=Longitudinal!$E$2:$E$136),--('Country T1D incidence'!$B94=Longitudinal!$A$2:$A$136))</f>
        <v>12.389100167747875</v>
      </c>
      <c r="Q94" s="347" cm="1">
        <f t="array" ref="Q94">Q$123*SUMPRODUCT(Longitudinal!$F$2:$F$136,--('Country T1D incidence'!$A94=Longitudinal!$E$2:$E$136),--('Country T1D incidence'!$B94=Longitudinal!$A$2:$A$136))</f>
        <v>12.389100167747875</v>
      </c>
      <c r="R94" s="347" cm="1">
        <f t="array" ref="R94">R$123*SUMPRODUCT(Longitudinal!$F$2:$F$136,--('Country T1D incidence'!$A94=Longitudinal!$E$2:$E$136),--('Country T1D incidence'!$B94=Longitudinal!$A$2:$A$136))</f>
        <v>16.44749460499408</v>
      </c>
      <c r="S94" s="347" cm="1">
        <f t="array" ref="S94">S$123*SUMPRODUCT(Longitudinal!$F$2:$F$136,--('Country T1D incidence'!$A94=Longitudinal!$E$2:$E$136),--('Country T1D incidence'!$B94=Longitudinal!$A$2:$A$136))</f>
        <v>16.44749460499408</v>
      </c>
      <c r="T94" s="347" cm="1">
        <f t="array" ref="T94">T$123*SUMPRODUCT(Longitudinal!$F$2:$F$136,--('Country T1D incidence'!$A94=Longitudinal!$E$2:$E$136),--('Country T1D incidence'!$B94=Longitudinal!$A$2:$A$136))</f>
        <v>10.867578867963664</v>
      </c>
      <c r="U94" s="347" cm="1">
        <f t="array" ref="U94">U$123*SUMPRODUCT(Longitudinal!$F$2:$F$136,--('Country T1D incidence'!$A94=Longitudinal!$E$2:$E$136),--('Country T1D incidence'!$B94=Longitudinal!$A$2:$A$136))</f>
        <v>10.867578867963664</v>
      </c>
      <c r="V94" s="347" cm="1">
        <f t="array" ref="V94">V$123*SUMPRODUCT(Longitudinal!$F$2:$F$136,--('Country T1D incidence'!$A94=Longitudinal!$E$2:$E$136),--('Country T1D incidence'!$B94=Longitudinal!$A$2:$A$136))</f>
        <v>10.867578867963664</v>
      </c>
      <c r="W94" s="347" cm="1">
        <f t="array" ref="W94">W$123*SUMPRODUCT(Longitudinal!$F$2:$F$136,--('Country T1D incidence'!$A94=Longitudinal!$E$2:$E$136),--('Country T1D incidence'!$B94=Longitudinal!$A$2:$A$136))</f>
        <v>10.867578867963664</v>
      </c>
    </row>
    <row r="95" spans="1:23" x14ac:dyDescent="0.45">
      <c r="A95" t="s">
        <v>137</v>
      </c>
      <c r="B95" s="339">
        <v>1980</v>
      </c>
      <c r="C95" s="339" t="b">
        <v>0</v>
      </c>
      <c r="D95" s="347" cm="1">
        <f t="array" ref="D95">D$123*SUMPRODUCT(Longitudinal!$F$2:$F$136,--('Country T1D incidence'!$A95=Longitudinal!$E$2:$E$136),--('Country T1D incidence'!$B95=Longitudinal!$A$2:$A$136))</f>
        <v>23.882689341026524</v>
      </c>
      <c r="E95" s="347" cm="1">
        <f t="array" ref="E95">E$123*SUMPRODUCT(Longitudinal!$F$2:$F$136,--('Country T1D incidence'!$A95=Longitudinal!$E$2:$E$136),--('Country T1D incidence'!$B95=Longitudinal!$A$2:$A$136))</f>
        <v>31.03228423929561</v>
      </c>
      <c r="F95" s="347" cm="1">
        <f t="array" ref="F95">F$123*SUMPRODUCT(Longitudinal!$F$2:$F$136,--('Country T1D incidence'!$A95=Longitudinal!$E$2:$E$136),--('Country T1D incidence'!$B95=Longitudinal!$A$2:$A$136))</f>
        <v>26.273131404277581</v>
      </c>
      <c r="G95" s="347" cm="1">
        <f t="array" ref="G95">G$123*SUMPRODUCT(Longitudinal!$F$2:$F$136,--('Country T1D incidence'!$A95=Longitudinal!$E$2:$E$136),--('Country T1D incidence'!$B95=Longitudinal!$A$2:$A$136))</f>
        <v>20.130323886117228</v>
      </c>
      <c r="H95" s="347" cm="1">
        <f t="array" ref="H95">H$123*SUMPRODUCT(Longitudinal!$F$2:$F$136,--('Country T1D incidence'!$A95=Longitudinal!$E$2:$E$136),--('Country T1D incidence'!$B95=Longitudinal!$A$2:$A$136))</f>
        <v>18.445937452501056</v>
      </c>
      <c r="I95" s="347" cm="1">
        <f t="array" ref="I95">I$123*SUMPRODUCT(Longitudinal!$F$2:$F$136,--('Country T1D incidence'!$A95=Longitudinal!$E$2:$E$136),--('Country T1D incidence'!$B95=Longitudinal!$A$2:$A$136))</f>
        <v>18.126597572894966</v>
      </c>
      <c r="J95" s="347" cm="1">
        <f t="array" ref="J95">J$123*SUMPRODUCT(Longitudinal!$F$2:$F$136,--('Country T1D incidence'!$A95=Longitudinal!$E$2:$E$136),--('Country T1D incidence'!$B95=Longitudinal!$A$2:$A$136))</f>
        <v>12.960327825708267</v>
      </c>
      <c r="K95" s="347" cm="1">
        <f t="array" ref="K95">K$123*SUMPRODUCT(Longitudinal!$F$2:$F$136,--('Country T1D incidence'!$A95=Longitudinal!$E$2:$E$136),--('Country T1D incidence'!$B95=Longitudinal!$A$2:$A$136))</f>
        <v>12.873727180391363</v>
      </c>
      <c r="L95" s="347" cm="1">
        <f t="array" ref="L95">L$123*SUMPRODUCT(Longitudinal!$F$2:$F$136,--('Country T1D incidence'!$A95=Longitudinal!$E$2:$E$136),--('Country T1D incidence'!$B95=Longitudinal!$A$2:$A$136))</f>
        <v>11.404222480170107</v>
      </c>
      <c r="M95" s="347" cm="1">
        <f t="array" ref="M95">M$123*SUMPRODUCT(Longitudinal!$F$2:$F$136,--('Country T1D incidence'!$A95=Longitudinal!$E$2:$E$136),--('Country T1D incidence'!$B95=Longitudinal!$A$2:$A$136))</f>
        <v>12.145740505696116</v>
      </c>
      <c r="N95" s="347" cm="1">
        <f t="array" ref="N95">N$123*SUMPRODUCT(Longitudinal!$F$2:$F$136,--('Country T1D incidence'!$A95=Longitudinal!$E$2:$E$136),--('Country T1D incidence'!$B95=Longitudinal!$A$2:$A$136))</f>
        <v>11.915707541573086</v>
      </c>
      <c r="O95" s="347" cm="1">
        <f t="array" ref="O95">O$123*SUMPRODUCT(Longitudinal!$F$2:$F$136,--('Country T1D incidence'!$A95=Longitudinal!$E$2:$E$136),--('Country T1D incidence'!$B95=Longitudinal!$A$2:$A$136))</f>
        <v>11.915707541573086</v>
      </c>
      <c r="P95" s="347" cm="1">
        <f t="array" ref="P95">P$123*SUMPRODUCT(Longitudinal!$F$2:$F$136,--('Country T1D incidence'!$A95=Longitudinal!$E$2:$E$136),--('Country T1D incidence'!$B95=Longitudinal!$A$2:$A$136))</f>
        <v>11.128182923222468</v>
      </c>
      <c r="Q95" s="347" cm="1">
        <f t="array" ref="Q95">Q$123*SUMPRODUCT(Longitudinal!$F$2:$F$136,--('Country T1D incidence'!$A95=Longitudinal!$E$2:$E$136),--('Country T1D incidence'!$B95=Longitudinal!$A$2:$A$136))</f>
        <v>11.128182923222468</v>
      </c>
      <c r="R95" s="347" cm="1">
        <f t="array" ref="R95">R$123*SUMPRODUCT(Longitudinal!$F$2:$F$136,--('Country T1D incidence'!$A95=Longitudinal!$E$2:$E$136),--('Country T1D incidence'!$B95=Longitudinal!$A$2:$A$136))</f>
        <v>14.773528837030998</v>
      </c>
      <c r="S95" s="347" cm="1">
        <f t="array" ref="S95">S$123*SUMPRODUCT(Longitudinal!$F$2:$F$136,--('Country T1D incidence'!$A95=Longitudinal!$E$2:$E$136),--('Country T1D incidence'!$B95=Longitudinal!$A$2:$A$136))</f>
        <v>14.773528837030998</v>
      </c>
      <c r="T95" s="347" cm="1">
        <f t="array" ref="T95">T$123*SUMPRODUCT(Longitudinal!$F$2:$F$136,--('Country T1D incidence'!$A95=Longitudinal!$E$2:$E$136),--('Country T1D incidence'!$B95=Longitudinal!$A$2:$A$136))</f>
        <v>9.7615164893150403</v>
      </c>
      <c r="U95" s="347" cm="1">
        <f t="array" ref="U95">U$123*SUMPRODUCT(Longitudinal!$F$2:$F$136,--('Country T1D incidence'!$A95=Longitudinal!$E$2:$E$136),--('Country T1D incidence'!$B95=Longitudinal!$A$2:$A$136))</f>
        <v>9.7615164893150403</v>
      </c>
      <c r="V95" s="347" cm="1">
        <f t="array" ref="V95">V$123*SUMPRODUCT(Longitudinal!$F$2:$F$136,--('Country T1D incidence'!$A95=Longitudinal!$E$2:$E$136),--('Country T1D incidence'!$B95=Longitudinal!$A$2:$A$136))</f>
        <v>9.7615164893150403</v>
      </c>
      <c r="W95" s="347" cm="1">
        <f t="array" ref="W95">W$123*SUMPRODUCT(Longitudinal!$F$2:$F$136,--('Country T1D incidence'!$A95=Longitudinal!$E$2:$E$136),--('Country T1D incidence'!$B95=Longitudinal!$A$2:$A$136))</f>
        <v>9.7615164893150403</v>
      </c>
    </row>
    <row r="96" spans="1:23" x14ac:dyDescent="0.45">
      <c r="A96" t="s">
        <v>137</v>
      </c>
      <c r="B96" s="339">
        <v>1981</v>
      </c>
      <c r="C96" s="339" t="b">
        <v>0</v>
      </c>
      <c r="D96" s="347" cm="1">
        <f t="array" ref="D96">D$123*SUMPRODUCT(Longitudinal!$F$2:$F$136,--('Country T1D incidence'!$A96=Longitudinal!$E$2:$E$136),--('Country T1D incidence'!$B96=Longitudinal!$A$2:$A$136))</f>
        <v>26.780172018555604</v>
      </c>
      <c r="E96" s="347" cm="1">
        <f t="array" ref="E96">E$123*SUMPRODUCT(Longitudinal!$F$2:$F$136,--('Country T1D incidence'!$A96=Longitudinal!$E$2:$E$136),--('Country T1D incidence'!$B96=Longitudinal!$A$2:$A$136))</f>
        <v>34.797166189715561</v>
      </c>
      <c r="F96" s="347" cm="1">
        <f t="array" ref="F96">F$123*SUMPRODUCT(Longitudinal!$F$2:$F$136,--('Country T1D incidence'!$A96=Longitudinal!$E$2:$E$136),--('Country T1D incidence'!$B96=Longitudinal!$A$2:$A$136))</f>
        <v>29.460625996754978</v>
      </c>
      <c r="G96" s="347" cm="1">
        <f t="array" ref="G96">G$123*SUMPRODUCT(Longitudinal!$F$2:$F$136,--('Country T1D incidence'!$A96=Longitudinal!$E$2:$E$136),--('Country T1D incidence'!$B96=Longitudinal!$A$2:$A$136))</f>
        <v>22.572564117952343</v>
      </c>
      <c r="H96" s="347" cm="1">
        <f t="array" ref="H96">H$123*SUMPRODUCT(Longitudinal!$F$2:$F$136,--('Country T1D incidence'!$A96=Longitudinal!$E$2:$E$136),--('Country T1D incidence'!$B96=Longitudinal!$A$2:$A$136))</f>
        <v>20.683825467381943</v>
      </c>
      <c r="I96" s="347" cm="1">
        <f t="array" ref="I96">I$123*SUMPRODUCT(Longitudinal!$F$2:$F$136,--('Country T1D incidence'!$A96=Longitudinal!$E$2:$E$136),--('Country T1D incidence'!$B96=Longitudinal!$A$2:$A$136))</f>
        <v>20.325742808175505</v>
      </c>
      <c r="J96" s="347" cm="1">
        <f t="array" ref="J96">J$123*SUMPRODUCT(Longitudinal!$F$2:$F$136,--('Country T1D incidence'!$A96=Longitudinal!$E$2:$E$136),--('Country T1D incidence'!$B96=Longitudinal!$A$2:$A$136))</f>
        <v>14.532693685929008</v>
      </c>
      <c r="K96" s="347" cm="1">
        <f t="array" ref="K96">K$123*SUMPRODUCT(Longitudinal!$F$2:$F$136,--('Country T1D incidence'!$A96=Longitudinal!$E$2:$E$136),--('Country T1D incidence'!$B96=Longitudinal!$A$2:$A$136))</f>
        <v>14.435586524110315</v>
      </c>
      <c r="L96" s="347" cm="1">
        <f t="array" ref="L96">L$123*SUMPRODUCT(Longitudinal!$F$2:$F$136,--('Country T1D incidence'!$A96=Longitudinal!$E$2:$E$136),--('Country T1D incidence'!$B96=Longitudinal!$A$2:$A$136))</f>
        <v>12.787799371999341</v>
      </c>
      <c r="M96" s="347" cm="1">
        <f t="array" ref="M96">M$123*SUMPRODUCT(Longitudinal!$F$2:$F$136,--('Country T1D incidence'!$A96=Longitudinal!$E$2:$E$136),--('Country T1D incidence'!$B96=Longitudinal!$A$2:$A$136))</f>
        <v>13.619279445071911</v>
      </c>
      <c r="N96" s="347" cm="1">
        <f t="array" ref="N96">N$123*SUMPRODUCT(Longitudinal!$F$2:$F$136,--('Country T1D incidence'!$A96=Longitudinal!$E$2:$E$136),--('Country T1D incidence'!$B96=Longitudinal!$A$2:$A$136))</f>
        <v>13.361338546491007</v>
      </c>
      <c r="O96" s="347" cm="1">
        <f t="array" ref="O96">O$123*SUMPRODUCT(Longitudinal!$F$2:$F$136,--('Country T1D incidence'!$A96=Longitudinal!$E$2:$E$136),--('Country T1D incidence'!$B96=Longitudinal!$A$2:$A$136))</f>
        <v>13.361338546491007</v>
      </c>
      <c r="P96" s="347" cm="1">
        <f t="array" ref="P96">P$123*SUMPRODUCT(Longitudinal!$F$2:$F$136,--('Country T1D incidence'!$A96=Longitudinal!$E$2:$E$136),--('Country T1D incidence'!$B96=Longitudinal!$A$2:$A$136))</f>
        <v>12.478270293702252</v>
      </c>
      <c r="Q96" s="347" cm="1">
        <f t="array" ref="Q96">Q$123*SUMPRODUCT(Longitudinal!$F$2:$F$136,--('Country T1D incidence'!$A96=Longitudinal!$E$2:$E$136),--('Country T1D incidence'!$B96=Longitudinal!$A$2:$A$136))</f>
        <v>12.478270293702252</v>
      </c>
      <c r="R96" s="347" cm="1">
        <f t="array" ref="R96">R$123*SUMPRODUCT(Longitudinal!$F$2:$F$136,--('Country T1D incidence'!$A96=Longitudinal!$E$2:$E$136),--('Country T1D incidence'!$B96=Longitudinal!$A$2:$A$136))</f>
        <v>16.565874886507927</v>
      </c>
      <c r="S96" s="347" cm="1">
        <f t="array" ref="S96">S$123*SUMPRODUCT(Longitudinal!$F$2:$F$136,--('Country T1D incidence'!$A96=Longitudinal!$E$2:$E$136),--('Country T1D incidence'!$B96=Longitudinal!$A$2:$A$136))</f>
        <v>16.565874886507927</v>
      </c>
      <c r="T96" s="347" cm="1">
        <f t="array" ref="T96">T$123*SUMPRODUCT(Longitudinal!$F$2:$F$136,--('Country T1D incidence'!$A96=Longitudinal!$E$2:$E$136),--('Country T1D incidence'!$B96=Longitudinal!$A$2:$A$136))</f>
        <v>10.945797896250978</v>
      </c>
      <c r="U96" s="347" cm="1">
        <f t="array" ref="U96">U$123*SUMPRODUCT(Longitudinal!$F$2:$F$136,--('Country T1D incidence'!$A96=Longitudinal!$E$2:$E$136),--('Country T1D incidence'!$B96=Longitudinal!$A$2:$A$136))</f>
        <v>10.945797896250978</v>
      </c>
      <c r="V96" s="347" cm="1">
        <f t="array" ref="V96">V$123*SUMPRODUCT(Longitudinal!$F$2:$F$136,--('Country T1D incidence'!$A96=Longitudinal!$E$2:$E$136),--('Country T1D incidence'!$B96=Longitudinal!$A$2:$A$136))</f>
        <v>10.945797896250978</v>
      </c>
      <c r="W96" s="347" cm="1">
        <f t="array" ref="W96">W$123*SUMPRODUCT(Longitudinal!$F$2:$F$136,--('Country T1D incidence'!$A96=Longitudinal!$E$2:$E$136),--('Country T1D incidence'!$B96=Longitudinal!$A$2:$A$136))</f>
        <v>10.945797896250978</v>
      </c>
    </row>
    <row r="97" spans="1:23" x14ac:dyDescent="0.45">
      <c r="A97" t="s">
        <v>137</v>
      </c>
      <c r="B97" s="339">
        <v>1982</v>
      </c>
      <c r="C97" s="339" t="b">
        <v>0</v>
      </c>
      <c r="D97" s="347" cm="1">
        <f t="array" ref="D97">D$123*SUMPRODUCT(Longitudinal!$F$2:$F$136,--('Country T1D incidence'!$A97=Longitudinal!$E$2:$E$136),--('Country T1D incidence'!$B97=Longitudinal!$A$2:$A$136))</f>
        <v>26.328748796147703</v>
      </c>
      <c r="E97" s="347" cm="1">
        <f t="array" ref="E97">E$123*SUMPRODUCT(Longitudinal!$F$2:$F$136,--('Country T1D incidence'!$A97=Longitudinal!$E$2:$E$136),--('Country T1D incidence'!$B97=Longitudinal!$A$2:$A$136))</f>
        <v>34.210603531300201</v>
      </c>
      <c r="F97" s="347" cm="1">
        <f t="array" ref="F97">F$123*SUMPRODUCT(Longitudinal!$F$2:$F$136,--('Country T1D incidence'!$A97=Longitudinal!$E$2:$E$136),--('Country T1D incidence'!$B97=Longitudinal!$A$2:$A$136))</f>
        <v>28.964019376289873</v>
      </c>
      <c r="G97" s="347" cm="1">
        <f t="array" ref="G97">G$123*SUMPRODUCT(Longitudinal!$F$2:$F$136,--('Country T1D incidence'!$A97=Longitudinal!$E$2:$E$136),--('Country T1D incidence'!$B97=Longitudinal!$A$2:$A$136))</f>
        <v>22.192066949186039</v>
      </c>
      <c r="H97" s="347" cm="1">
        <f t="array" ref="H97">H$123*SUMPRODUCT(Longitudinal!$F$2:$F$136,--('Country T1D incidence'!$A97=Longitudinal!$E$2:$E$136),--('Country T1D incidence'!$B97=Longitudinal!$A$2:$A$136))</f>
        <v>20.335166051089224</v>
      </c>
      <c r="I97" s="347" cm="1">
        <f t="array" ref="I97">I$123*SUMPRODUCT(Longitudinal!$F$2:$F$136,--('Country T1D incidence'!$A97=Longitudinal!$E$2:$E$136),--('Country T1D incidence'!$B97=Longitudinal!$A$2:$A$136))</f>
        <v>19.983119455721187</v>
      </c>
      <c r="J97" s="347" cm="1">
        <f t="array" ref="J97">J$123*SUMPRODUCT(Longitudinal!$F$2:$F$136,--('Country T1D incidence'!$A97=Longitudinal!$E$2:$E$136),--('Country T1D incidence'!$B97=Longitudinal!$A$2:$A$136))</f>
        <v>14.287721569640008</v>
      </c>
      <c r="K97" s="347" cm="1">
        <f t="array" ref="K97">K$123*SUMPRODUCT(Longitudinal!$F$2:$F$136,--('Country T1D incidence'!$A97=Longitudinal!$E$2:$E$136),--('Country T1D incidence'!$B97=Longitudinal!$A$2:$A$136))</f>
        <v>14.192251306489355</v>
      </c>
      <c r="L97" s="347" cm="1">
        <f t="array" ref="L97">L$123*SUMPRODUCT(Longitudinal!$F$2:$F$136,--('Country T1D incidence'!$A97=Longitudinal!$E$2:$E$136),--('Country T1D incidence'!$B97=Longitudinal!$A$2:$A$136))</f>
        <v>12.572240278651702</v>
      </c>
      <c r="M97" s="347" cm="1">
        <f t="array" ref="M97">M$123*SUMPRODUCT(Longitudinal!$F$2:$F$136,--('Country T1D incidence'!$A97=Longitudinal!$E$2:$E$136),--('Country T1D incidence'!$B97=Longitudinal!$A$2:$A$136))</f>
        <v>13.38970440687917</v>
      </c>
      <c r="N97" s="347" cm="1">
        <f t="array" ref="N97">N$123*SUMPRODUCT(Longitudinal!$F$2:$F$136,--('Country T1D incidence'!$A97=Longitudinal!$E$2:$E$136),--('Country T1D incidence'!$B97=Longitudinal!$A$2:$A$136))</f>
        <v>13.136111520385249</v>
      </c>
      <c r="O97" s="347" cm="1">
        <f t="array" ref="O97">O$123*SUMPRODUCT(Longitudinal!$F$2:$F$136,--('Country T1D incidence'!$A97=Longitudinal!$E$2:$E$136),--('Country T1D incidence'!$B97=Longitudinal!$A$2:$A$136))</f>
        <v>13.136111520385249</v>
      </c>
      <c r="P97" s="347" cm="1">
        <f t="array" ref="P97">P$123*SUMPRODUCT(Longitudinal!$F$2:$F$136,--('Country T1D incidence'!$A97=Longitudinal!$E$2:$E$136),--('Country T1D incidence'!$B97=Longitudinal!$A$2:$A$136))</f>
        <v>12.267928814858992</v>
      </c>
      <c r="Q97" s="347" cm="1">
        <f t="array" ref="Q97">Q$123*SUMPRODUCT(Longitudinal!$F$2:$F$136,--('Country T1D incidence'!$A97=Longitudinal!$E$2:$E$136),--('Country T1D incidence'!$B97=Longitudinal!$A$2:$A$136))</f>
        <v>12.267928814858992</v>
      </c>
      <c r="R97" s="347" cm="1">
        <f t="array" ref="R97">R$123*SUMPRODUCT(Longitudinal!$F$2:$F$136,--('Country T1D incidence'!$A97=Longitudinal!$E$2:$E$136),--('Country T1D incidence'!$B97=Longitudinal!$A$2:$A$136))</f>
        <v>16.286630204356822</v>
      </c>
      <c r="S97" s="347" cm="1">
        <f t="array" ref="S97">S$123*SUMPRODUCT(Longitudinal!$F$2:$F$136,--('Country T1D incidence'!$A97=Longitudinal!$E$2:$E$136),--('Country T1D incidence'!$B97=Longitudinal!$A$2:$A$136))</f>
        <v>16.286630204356822</v>
      </c>
      <c r="T97" s="347" cm="1">
        <f t="array" ref="T97">T$123*SUMPRODUCT(Longitudinal!$F$2:$F$136,--('Country T1D incidence'!$A97=Longitudinal!$E$2:$E$136),--('Country T1D incidence'!$B97=Longitudinal!$A$2:$A$136))</f>
        <v>10.76128872451274</v>
      </c>
      <c r="U97" s="347" cm="1">
        <f t="array" ref="U97">U$123*SUMPRODUCT(Longitudinal!$F$2:$F$136,--('Country T1D incidence'!$A97=Longitudinal!$E$2:$E$136),--('Country T1D incidence'!$B97=Longitudinal!$A$2:$A$136))</f>
        <v>10.76128872451274</v>
      </c>
      <c r="V97" s="347" cm="1">
        <f t="array" ref="V97">V$123*SUMPRODUCT(Longitudinal!$F$2:$F$136,--('Country T1D incidence'!$A97=Longitudinal!$E$2:$E$136),--('Country T1D incidence'!$B97=Longitudinal!$A$2:$A$136))</f>
        <v>10.76128872451274</v>
      </c>
      <c r="W97" s="347" cm="1">
        <f t="array" ref="W97">W$123*SUMPRODUCT(Longitudinal!$F$2:$F$136,--('Country T1D incidence'!$A97=Longitudinal!$E$2:$E$136),--('Country T1D incidence'!$B97=Longitudinal!$A$2:$A$136))</f>
        <v>10.76128872451274</v>
      </c>
    </row>
    <row r="98" spans="1:23" x14ac:dyDescent="0.45">
      <c r="A98" t="s">
        <v>137</v>
      </c>
      <c r="B98" s="339">
        <v>1983</v>
      </c>
      <c r="C98" s="339" t="b">
        <v>0</v>
      </c>
      <c r="D98" s="347" cm="1">
        <f t="array" ref="D98">D$123*SUMPRODUCT(Longitudinal!$F$2:$F$136,--('Country T1D incidence'!$A98=Longitudinal!$E$2:$E$136),--('Country T1D incidence'!$B98=Longitudinal!$A$2:$A$136))</f>
        <v>31.370054261442284</v>
      </c>
      <c r="E98" s="347" cm="1">
        <f t="array" ref="E98">E$123*SUMPRODUCT(Longitudinal!$F$2:$F$136,--('Country T1D incidence'!$A98=Longitudinal!$E$2:$E$136),--('Country T1D incidence'!$B98=Longitudinal!$A$2:$A$136))</f>
        <v>40.761089613593796</v>
      </c>
      <c r="F98" s="347" cm="1">
        <f t="array" ref="F98">F$123*SUMPRODUCT(Longitudinal!$F$2:$F$136,--('Country T1D incidence'!$A98=Longitudinal!$E$2:$E$136),--('Country T1D incidence'!$B98=Longitudinal!$A$2:$A$136))</f>
        <v>34.509914105626677</v>
      </c>
      <c r="G98" s="347" cm="1">
        <f t="array" ref="G98">G$123*SUMPRODUCT(Longitudinal!$F$2:$F$136,--('Country T1D incidence'!$A98=Longitudinal!$E$2:$E$136),--('Country T1D incidence'!$B98=Longitudinal!$A$2:$A$136))</f>
        <v>26.441299955407896</v>
      </c>
      <c r="H98" s="347" cm="1">
        <f t="array" ref="H98">H$123*SUMPRODUCT(Longitudinal!$F$2:$F$136,--('Country T1D incidence'!$A98=Longitudinal!$E$2:$E$136),--('Country T1D incidence'!$B98=Longitudinal!$A$2:$A$136))</f>
        <v>24.228848373206581</v>
      </c>
      <c r="I98" s="347" cm="1">
        <f t="array" ref="I98">I$123*SUMPRODUCT(Longitudinal!$F$2:$F$136,--('Country T1D incidence'!$A98=Longitudinal!$E$2:$E$136),--('Country T1D incidence'!$B98=Longitudinal!$A$2:$A$136))</f>
        <v>23.809393545149309</v>
      </c>
      <c r="J98" s="347" cm="1">
        <f t="array" ref="J98">J$123*SUMPRODUCT(Longitudinal!$F$2:$F$136,--('Country T1D incidence'!$A98=Longitudinal!$E$2:$E$136),--('Country T1D incidence'!$B98=Longitudinal!$A$2:$A$136))</f>
        <v>17.023467555646466</v>
      </c>
      <c r="K98" s="347" cm="1">
        <f t="array" ref="K98">K$123*SUMPRODUCT(Longitudinal!$F$2:$F$136,--('Country T1D incidence'!$A98=Longitudinal!$E$2:$E$136),--('Country T1D incidence'!$B98=Longitudinal!$A$2:$A$136))</f>
        <v>16.909717093800428</v>
      </c>
      <c r="L98" s="347" cm="1">
        <f t="array" ref="L98">L$123*SUMPRODUCT(Longitudinal!$F$2:$F$136,--('Country T1D incidence'!$A98=Longitudinal!$E$2:$E$136),--('Country T1D incidence'!$B98=Longitudinal!$A$2:$A$136))</f>
        <v>14.979513944350431</v>
      </c>
      <c r="M98" s="347" cm="1">
        <f t="array" ref="M98">M$123*SUMPRODUCT(Longitudinal!$F$2:$F$136,--('Country T1D incidence'!$A98=Longitudinal!$E$2:$E$136),--('Country T1D incidence'!$B98=Longitudinal!$A$2:$A$136))</f>
        <v>15.95350227390715</v>
      </c>
      <c r="N98" s="347" cm="1">
        <f t="array" ref="N98">N$123*SUMPRODUCT(Longitudinal!$F$2:$F$136,--('Country T1D incidence'!$A98=Longitudinal!$E$2:$E$136),--('Country T1D incidence'!$B98=Longitudinal!$A$2:$A$136))</f>
        <v>15.651352609628608</v>
      </c>
      <c r="O98" s="347" cm="1">
        <f t="array" ref="O98">O$123*SUMPRODUCT(Longitudinal!$F$2:$F$136,--('Country T1D incidence'!$A98=Longitudinal!$E$2:$E$136),--('Country T1D incidence'!$B98=Longitudinal!$A$2:$A$136))</f>
        <v>15.651352609628608</v>
      </c>
      <c r="P98" s="347" cm="1">
        <f t="array" ref="P98">P$123*SUMPRODUCT(Longitudinal!$F$2:$F$136,--('Country T1D incidence'!$A98=Longitudinal!$E$2:$E$136),--('Country T1D incidence'!$B98=Longitudinal!$A$2:$A$136))</f>
        <v>14.616934347216178</v>
      </c>
      <c r="Q98" s="347" cm="1">
        <f t="array" ref="Q98">Q$123*SUMPRODUCT(Longitudinal!$F$2:$F$136,--('Country T1D incidence'!$A98=Longitudinal!$E$2:$E$136),--('Country T1D incidence'!$B98=Longitudinal!$A$2:$A$136))</f>
        <v>14.616934347216178</v>
      </c>
      <c r="R98" s="347" cm="1">
        <f t="array" ref="R98">R$123*SUMPRODUCT(Longitudinal!$F$2:$F$136,--('Country T1D incidence'!$A98=Longitudinal!$E$2:$E$136),--('Country T1D incidence'!$B98=Longitudinal!$A$2:$A$136))</f>
        <v>19.405117850547938</v>
      </c>
      <c r="S98" s="347" cm="1">
        <f t="array" ref="S98">S$123*SUMPRODUCT(Longitudinal!$F$2:$F$136,--('Country T1D incidence'!$A98=Longitudinal!$E$2:$E$136),--('Country T1D incidence'!$B98=Longitudinal!$A$2:$A$136))</f>
        <v>19.405117850547938</v>
      </c>
      <c r="T98" s="347" cm="1">
        <f t="array" ref="T98">T$123*SUMPRODUCT(Longitudinal!$F$2:$F$136,--('Country T1D incidence'!$A98=Longitudinal!$E$2:$E$136),--('Country T1D incidence'!$B98=Longitudinal!$A$2:$A$136))</f>
        <v>12.821809871208355</v>
      </c>
      <c r="U98" s="347" cm="1">
        <f t="array" ref="U98">U$123*SUMPRODUCT(Longitudinal!$F$2:$F$136,--('Country T1D incidence'!$A98=Longitudinal!$E$2:$E$136),--('Country T1D incidence'!$B98=Longitudinal!$A$2:$A$136))</f>
        <v>12.821809871208355</v>
      </c>
      <c r="V98" s="347" cm="1">
        <f t="array" ref="V98">V$123*SUMPRODUCT(Longitudinal!$F$2:$F$136,--('Country T1D incidence'!$A98=Longitudinal!$E$2:$E$136),--('Country T1D incidence'!$B98=Longitudinal!$A$2:$A$136))</f>
        <v>12.821809871208355</v>
      </c>
      <c r="W98" s="347" cm="1">
        <f t="array" ref="W98">W$123*SUMPRODUCT(Longitudinal!$F$2:$F$136,--('Country T1D incidence'!$A98=Longitudinal!$E$2:$E$136),--('Country T1D incidence'!$B98=Longitudinal!$A$2:$A$136))</f>
        <v>12.821809871208355</v>
      </c>
    </row>
    <row r="99" spans="1:23" x14ac:dyDescent="0.45">
      <c r="A99" t="s">
        <v>137</v>
      </c>
      <c r="B99" s="339">
        <v>1984</v>
      </c>
      <c r="C99" s="339" t="b">
        <v>0</v>
      </c>
      <c r="D99" s="347" cm="1">
        <f t="array" ref="D99">D$123*SUMPRODUCT(Longitudinal!$F$2:$F$136,--('Country T1D incidence'!$A99=Longitudinal!$E$2:$E$136),--('Country T1D incidence'!$B99=Longitudinal!$A$2:$A$136))</f>
        <v>27.001034359224867</v>
      </c>
      <c r="E99" s="347" cm="1">
        <f t="array" ref="E99">E$123*SUMPRODUCT(Longitudinal!$F$2:$F$136,--('Country T1D incidence'!$A99=Longitudinal!$E$2:$E$136),--('Country T1D incidence'!$B99=Longitudinal!$A$2:$A$136))</f>
        <v>35.084146555935497</v>
      </c>
      <c r="F99" s="347" cm="1">
        <f t="array" ref="F99">F$123*SUMPRODUCT(Longitudinal!$F$2:$F$136,--('Country T1D incidence'!$A99=Longitudinal!$E$2:$E$136),--('Country T1D incidence'!$B99=Longitudinal!$A$2:$A$136))</f>
        <v>29.703594668155468</v>
      </c>
      <c r="G99" s="347" cm="1">
        <f t="array" ref="G99">G$123*SUMPRODUCT(Longitudinal!$F$2:$F$136,--('Country T1D incidence'!$A99=Longitudinal!$E$2:$E$136),--('Country T1D incidence'!$B99=Longitudinal!$A$2:$A$136))</f>
        <v>22.758725332396509</v>
      </c>
      <c r="H99" s="347" cm="1">
        <f t="array" ref="H99">H$123*SUMPRODUCT(Longitudinal!$F$2:$F$136,--('Country T1D incidence'!$A99=Longitudinal!$E$2:$E$136),--('Country T1D incidence'!$B99=Longitudinal!$A$2:$A$136))</f>
        <v>20.854409812529358</v>
      </c>
      <c r="I99" s="347" cm="1">
        <f t="array" ref="I99">I$123*SUMPRODUCT(Longitudinal!$F$2:$F$136,--('Country T1D incidence'!$A99=Longitudinal!$E$2:$E$136),--('Country T1D incidence'!$B99=Longitudinal!$A$2:$A$136))</f>
        <v>20.49337396190165</v>
      </c>
      <c r="J99" s="347" cm="1">
        <f t="array" ref="J99">J$123*SUMPRODUCT(Longitudinal!$F$2:$F$136,--('Country T1D incidence'!$A99=Longitudinal!$E$2:$E$136),--('Country T1D incidence'!$B99=Longitudinal!$A$2:$A$136))</f>
        <v>14.652548208949984</v>
      </c>
      <c r="K99" s="347" cm="1">
        <f t="array" ref="K99">K$123*SUMPRODUCT(Longitudinal!$F$2:$F$136,--('Country T1D incidence'!$A99=Longitudinal!$E$2:$E$136),--('Country T1D incidence'!$B99=Longitudinal!$A$2:$A$136))</f>
        <v>14.554640181661116</v>
      </c>
      <c r="L99" s="347" cm="1">
        <f t="array" ref="L99">L$123*SUMPRODUCT(Longitudinal!$F$2:$F$136,--('Country T1D incidence'!$A99=Longitudinal!$E$2:$E$136),--('Country T1D incidence'!$B99=Longitudinal!$A$2:$A$136))</f>
        <v>12.893263343603099</v>
      </c>
      <c r="M99" s="347" cm="1">
        <f t="array" ref="M99">M$123*SUMPRODUCT(Longitudinal!$F$2:$F$136,--('Country T1D incidence'!$A99=Longitudinal!$E$2:$E$136),--('Country T1D incidence'!$B99=Longitudinal!$A$2:$A$136))</f>
        <v>13.731600827264048</v>
      </c>
      <c r="N99" s="347" cm="1">
        <f t="array" ref="N99">N$123*SUMPRODUCT(Longitudinal!$F$2:$F$136,--('Country T1D incidence'!$A99=Longitudinal!$E$2:$E$136),--('Country T1D incidence'!$B99=Longitudinal!$A$2:$A$136))</f>
        <v>13.47153262977799</v>
      </c>
      <c r="O99" s="347" cm="1">
        <f t="array" ref="O99">O$123*SUMPRODUCT(Longitudinal!$F$2:$F$136,--('Country T1D incidence'!$A99=Longitudinal!$E$2:$E$136),--('Country T1D incidence'!$B99=Longitudinal!$A$2:$A$136))</f>
        <v>13.47153262977799</v>
      </c>
      <c r="P99" s="347" cm="1">
        <f t="array" ref="P99">P$123*SUMPRODUCT(Longitudinal!$F$2:$F$136,--('Country T1D incidence'!$A99=Longitudinal!$E$2:$E$136),--('Country T1D incidence'!$B99=Longitudinal!$A$2:$A$136))</f>
        <v>12.581181506619824</v>
      </c>
      <c r="Q99" s="347" cm="1">
        <f t="array" ref="Q99">Q$123*SUMPRODUCT(Longitudinal!$F$2:$F$136,--('Country T1D incidence'!$A99=Longitudinal!$E$2:$E$136),--('Country T1D incidence'!$B99=Longitudinal!$A$2:$A$136))</f>
        <v>12.581181506619824</v>
      </c>
      <c r="R99" s="347" cm="1">
        <f t="array" ref="R99">R$123*SUMPRODUCT(Longitudinal!$F$2:$F$136,--('Country T1D incidence'!$A99=Longitudinal!$E$2:$E$136),--('Country T1D incidence'!$B99=Longitudinal!$A$2:$A$136))</f>
        <v>16.702497530310708</v>
      </c>
      <c r="S99" s="347" cm="1">
        <f t="array" ref="S99">S$123*SUMPRODUCT(Longitudinal!$F$2:$F$136,--('Country T1D incidence'!$A99=Longitudinal!$E$2:$E$136),--('Country T1D incidence'!$B99=Longitudinal!$A$2:$A$136))</f>
        <v>16.702497530310708</v>
      </c>
      <c r="T99" s="347" cm="1">
        <f t="array" ref="T99">T$123*SUMPRODUCT(Longitudinal!$F$2:$F$136,--('Country T1D incidence'!$A99=Longitudinal!$E$2:$E$136),--('Country T1D incidence'!$B99=Longitudinal!$A$2:$A$136))</f>
        <v>11.036070450967342</v>
      </c>
      <c r="U99" s="347" cm="1">
        <f t="array" ref="U99">U$123*SUMPRODUCT(Longitudinal!$F$2:$F$136,--('Country T1D incidence'!$A99=Longitudinal!$E$2:$E$136),--('Country T1D incidence'!$B99=Longitudinal!$A$2:$A$136))</f>
        <v>11.036070450967342</v>
      </c>
      <c r="V99" s="347" cm="1">
        <f t="array" ref="V99">V$123*SUMPRODUCT(Longitudinal!$F$2:$F$136,--('Country T1D incidence'!$A99=Longitudinal!$E$2:$E$136),--('Country T1D incidence'!$B99=Longitudinal!$A$2:$A$136))</f>
        <v>11.036070450967342</v>
      </c>
      <c r="W99" s="347" cm="1">
        <f t="array" ref="W99">W$123*SUMPRODUCT(Longitudinal!$F$2:$F$136,--('Country T1D incidence'!$A99=Longitudinal!$E$2:$E$136),--('Country T1D incidence'!$B99=Longitudinal!$A$2:$A$136))</f>
        <v>11.036070450967342</v>
      </c>
    </row>
    <row r="100" spans="1:23" x14ac:dyDescent="0.45">
      <c r="A100" t="s">
        <v>137</v>
      </c>
      <c r="B100" s="339">
        <v>1985</v>
      </c>
      <c r="C100" s="339" t="b">
        <v>0</v>
      </c>
      <c r="D100" s="347" cm="1">
        <f t="array" ref="D100">D$123*SUMPRODUCT(Longitudinal!$F$2:$F$136,--('Country T1D incidence'!$A100=Longitudinal!$E$2:$E$136),--('Country T1D incidence'!$B100=Longitudinal!$A$2:$A$136))</f>
        <v>25.835751212972394</v>
      </c>
      <c r="E100" s="347" cm="1">
        <f t="array" ref="E100">E$123*SUMPRODUCT(Longitudinal!$F$2:$F$136,--('Country T1D incidence'!$A100=Longitudinal!$E$2:$E$136),--('Country T1D incidence'!$B100=Longitudinal!$A$2:$A$136))</f>
        <v>33.570020684371769</v>
      </c>
      <c r="F100" s="347" cm="1">
        <f t="array" ref="F100">F$123*SUMPRODUCT(Longitudinal!$F$2:$F$136,--('Country T1D incidence'!$A100=Longitudinal!$E$2:$E$136),--('Country T1D incidence'!$B100=Longitudinal!$A$2:$A$136))</f>
        <v>28.421677176054249</v>
      </c>
      <c r="G100" s="347" cm="1">
        <f t="array" ref="G100">G$123*SUMPRODUCT(Longitudinal!$F$2:$F$136,--('Country T1D incidence'!$A100=Longitudinal!$E$2:$E$136),--('Country T1D incidence'!$B100=Longitudinal!$A$2:$A$136))</f>
        <v>21.776527439263933</v>
      </c>
      <c r="H100" s="347" cm="1">
        <f t="array" ref="H100">H$123*SUMPRODUCT(Longitudinal!$F$2:$F$136,--('Country T1D incidence'!$A100=Longitudinal!$E$2:$E$136),--('Country T1D incidence'!$B100=Longitudinal!$A$2:$A$136))</f>
        <v>19.95439642947612</v>
      </c>
      <c r="I100" s="347" cm="1">
        <f t="array" ref="I100">I$123*SUMPRODUCT(Longitudinal!$F$2:$F$136,--('Country T1D incidence'!$A100=Longitudinal!$E$2:$E$136),--('Country T1D incidence'!$B100=Longitudinal!$A$2:$A$136))</f>
        <v>19.608941796454086</v>
      </c>
      <c r="J100" s="347" cm="1">
        <f t="array" ref="J100">J$123*SUMPRODUCT(Longitudinal!$F$2:$F$136,--('Country T1D incidence'!$A100=Longitudinal!$E$2:$E$136),--('Country T1D incidence'!$B100=Longitudinal!$A$2:$A$136))</f>
        <v>14.020188453750167</v>
      </c>
      <c r="K100" s="347" cm="1">
        <f t="array" ref="K100">K$123*SUMPRODUCT(Longitudinal!$F$2:$F$136,--('Country T1D incidence'!$A100=Longitudinal!$E$2:$E$136),--('Country T1D incidence'!$B100=Longitudinal!$A$2:$A$136))</f>
        <v>13.926505841405209</v>
      </c>
      <c r="L100" s="347" cm="1">
        <f t="array" ref="L100">L$123*SUMPRODUCT(Longitudinal!$F$2:$F$136,--('Country T1D incidence'!$A100=Longitudinal!$E$2:$E$136),--('Country T1D incidence'!$B100=Longitudinal!$A$2:$A$136))</f>
        <v>12.336829013176699</v>
      </c>
      <c r="M100" s="347" cm="1">
        <f t="array" ref="M100">M$123*SUMPRODUCT(Longitudinal!$F$2:$F$136,--('Country T1D incidence'!$A100=Longitudinal!$E$2:$E$136),--('Country T1D incidence'!$B100=Longitudinal!$A$2:$A$136))</f>
        <v>13.138986381380402</v>
      </c>
      <c r="N100" s="347" cm="1">
        <f t="array" ref="N100">N$123*SUMPRODUCT(Longitudinal!$F$2:$F$136,--('Country T1D incidence'!$A100=Longitudinal!$E$2:$E$136),--('Country T1D incidence'!$B100=Longitudinal!$A$2:$A$136))</f>
        <v>12.89014194233911</v>
      </c>
      <c r="O100" s="347" cm="1">
        <f t="array" ref="O100">O$123*SUMPRODUCT(Longitudinal!$F$2:$F$136,--('Country T1D incidence'!$A100=Longitudinal!$E$2:$E$136),--('Country T1D incidence'!$B100=Longitudinal!$A$2:$A$136))</f>
        <v>12.89014194233911</v>
      </c>
      <c r="P100" s="347" cm="1">
        <f t="array" ref="P100">P$123*SUMPRODUCT(Longitudinal!$F$2:$F$136,--('Country T1D incidence'!$A100=Longitudinal!$E$2:$E$136),--('Country T1D incidence'!$B100=Longitudinal!$A$2:$A$136))</f>
        <v>12.038215686327144</v>
      </c>
      <c r="Q100" s="347" cm="1">
        <f t="array" ref="Q100">Q$123*SUMPRODUCT(Longitudinal!$F$2:$F$136,--('Country T1D incidence'!$A100=Longitudinal!$E$2:$E$136),--('Country T1D incidence'!$B100=Longitudinal!$A$2:$A$136))</f>
        <v>12.038215686327144</v>
      </c>
      <c r="R100" s="347" cm="1">
        <f t="array" ref="R100">R$123*SUMPRODUCT(Longitudinal!$F$2:$F$136,--('Country T1D incidence'!$A100=Longitudinal!$E$2:$E$136),--('Country T1D incidence'!$B100=Longitudinal!$A$2:$A$136))</f>
        <v>15.981668149722735</v>
      </c>
      <c r="S100" s="347" cm="1">
        <f t="array" ref="S100">S$123*SUMPRODUCT(Longitudinal!$F$2:$F$136,--('Country T1D incidence'!$A100=Longitudinal!$E$2:$E$136),--('Country T1D incidence'!$B100=Longitudinal!$A$2:$A$136))</f>
        <v>15.981668149722735</v>
      </c>
      <c r="T100" s="347" cm="1">
        <f t="array" ref="T100">T$123*SUMPRODUCT(Longitudinal!$F$2:$F$136,--('Country T1D incidence'!$A100=Longitudinal!$E$2:$E$136),--('Country T1D incidence'!$B100=Longitudinal!$A$2:$A$136))</f>
        <v>10.55978696025827</v>
      </c>
      <c r="U100" s="347" cm="1">
        <f t="array" ref="U100">U$123*SUMPRODUCT(Longitudinal!$F$2:$F$136,--('Country T1D incidence'!$A100=Longitudinal!$E$2:$E$136),--('Country T1D incidence'!$B100=Longitudinal!$A$2:$A$136))</f>
        <v>10.55978696025827</v>
      </c>
      <c r="V100" s="347" cm="1">
        <f t="array" ref="V100">V$123*SUMPRODUCT(Longitudinal!$F$2:$F$136,--('Country T1D incidence'!$A100=Longitudinal!$E$2:$E$136),--('Country T1D incidence'!$B100=Longitudinal!$A$2:$A$136))</f>
        <v>10.55978696025827</v>
      </c>
      <c r="W100" s="347" cm="1">
        <f t="array" ref="W100">W$123*SUMPRODUCT(Longitudinal!$F$2:$F$136,--('Country T1D incidence'!$A100=Longitudinal!$E$2:$E$136),--('Country T1D incidence'!$B100=Longitudinal!$A$2:$A$136))</f>
        <v>10.55978696025827</v>
      </c>
    </row>
    <row r="101" spans="1:23" x14ac:dyDescent="0.45">
      <c r="A101" t="s">
        <v>137</v>
      </c>
      <c r="B101" s="339">
        <v>1986</v>
      </c>
      <c r="C101" s="339" t="b">
        <v>0</v>
      </c>
      <c r="D101" s="347" cm="1">
        <f t="array" ref="D101">D$123*SUMPRODUCT(Longitudinal!$F$2:$F$136,--('Country T1D incidence'!$A101=Longitudinal!$E$2:$E$136),--('Country T1D incidence'!$B101=Longitudinal!$A$2:$A$136))</f>
        <v>33.297136670974353</v>
      </c>
      <c r="E101" s="347" cm="1">
        <f t="array" ref="E101">E$123*SUMPRODUCT(Longitudinal!$F$2:$F$136,--('Country T1D incidence'!$A101=Longitudinal!$E$2:$E$136),--('Country T1D incidence'!$B101=Longitudinal!$A$2:$A$136))</f>
        <v>43.265069304960313</v>
      </c>
      <c r="F101" s="347" cm="1">
        <f t="array" ref="F101">F$123*SUMPRODUCT(Longitudinal!$F$2:$F$136,--('Country T1D incidence'!$A101=Longitudinal!$E$2:$E$136),--('Country T1D incidence'!$B101=Longitudinal!$A$2:$A$136))</f>
        <v>36.629880104829837</v>
      </c>
      <c r="G101" s="347" cm="1">
        <f t="array" ref="G101">G$123*SUMPRODUCT(Longitudinal!$F$2:$F$136,--('Country T1D incidence'!$A101=Longitudinal!$E$2:$E$136),--('Country T1D incidence'!$B101=Longitudinal!$A$2:$A$136))</f>
        <v>28.065605849320779</v>
      </c>
      <c r="H101" s="347" cm="1">
        <f t="array" ref="H101">H$123*SUMPRODUCT(Longitudinal!$F$2:$F$136,--('Country T1D incidence'!$A101=Longitudinal!$E$2:$E$136),--('Country T1D incidence'!$B101=Longitudinal!$A$2:$A$136))</f>
        <v>25.717241957549696</v>
      </c>
      <c r="I101" s="347" cm="1">
        <f t="array" ref="I101">I$123*SUMPRODUCT(Longitudinal!$F$2:$F$136,--('Country T1D incidence'!$A101=Longitudinal!$E$2:$E$136),--('Country T1D incidence'!$B101=Longitudinal!$A$2:$A$136))</f>
        <v>25.272019752298689</v>
      </c>
      <c r="J101" s="347" cm="1">
        <f t="array" ref="J101">J$123*SUMPRODUCT(Longitudinal!$F$2:$F$136,--('Country T1D incidence'!$A101=Longitudinal!$E$2:$E$136),--('Country T1D incidence'!$B101=Longitudinal!$A$2:$A$136))</f>
        <v>18.069230008026043</v>
      </c>
      <c r="K101" s="347" cm="1">
        <f t="array" ref="K101">K$123*SUMPRODUCT(Longitudinal!$F$2:$F$136,--('Country T1D incidence'!$A101=Longitudinal!$E$2:$E$136),--('Country T1D incidence'!$B101=Longitudinal!$A$2:$A$136))</f>
        <v>17.948491782873226</v>
      </c>
      <c r="L101" s="347" cm="1">
        <f t="array" ref="L101">L$123*SUMPRODUCT(Longitudinal!$F$2:$F$136,--('Country T1D incidence'!$A101=Longitudinal!$E$2:$E$136),--('Country T1D incidence'!$B101=Longitudinal!$A$2:$A$136))</f>
        <v>15.899715024811389</v>
      </c>
      <c r="M101" s="347" cm="1">
        <f t="array" ref="M101">M$123*SUMPRODUCT(Longitudinal!$F$2:$F$136,--('Country T1D incidence'!$A101=Longitudinal!$E$2:$E$136),--('Country T1D incidence'!$B101=Longitudinal!$A$2:$A$136))</f>
        <v>16.933536077682369</v>
      </c>
      <c r="N101" s="347" cm="1">
        <f t="array" ref="N101">N$123*SUMPRODUCT(Longitudinal!$F$2:$F$136,--('Country T1D incidence'!$A101=Longitudinal!$E$2:$E$136),--('Country T1D incidence'!$B101=Longitudinal!$A$2:$A$136))</f>
        <v>16.612825167120207</v>
      </c>
      <c r="O101" s="347" cm="1">
        <f t="array" ref="O101">O$123*SUMPRODUCT(Longitudinal!$F$2:$F$136,--('Country T1D incidence'!$A101=Longitudinal!$E$2:$E$136),--('Country T1D incidence'!$B101=Longitudinal!$A$2:$A$136))</f>
        <v>16.612825167120207</v>
      </c>
      <c r="P101" s="347" cm="1">
        <f t="array" ref="P101">P$123*SUMPRODUCT(Longitudinal!$F$2:$F$136,--('Country T1D incidence'!$A101=Longitudinal!$E$2:$E$136),--('Country T1D incidence'!$B101=Longitudinal!$A$2:$A$136))</f>
        <v>15.514861932136789</v>
      </c>
      <c r="Q101" s="347" cm="1">
        <f t="array" ref="Q101">Q$123*SUMPRODUCT(Longitudinal!$F$2:$F$136,--('Country T1D incidence'!$A101=Longitudinal!$E$2:$E$136),--('Country T1D incidence'!$B101=Longitudinal!$A$2:$A$136))</f>
        <v>15.514861932136789</v>
      </c>
      <c r="R101" s="347" cm="1">
        <f t="array" ref="R101">R$123*SUMPRODUCT(Longitudinal!$F$2:$F$136,--('Country T1D incidence'!$A101=Longitudinal!$E$2:$E$136),--('Country T1D incidence'!$B101=Longitudinal!$A$2:$A$136))</f>
        <v>20.59718659716312</v>
      </c>
      <c r="S101" s="347" cm="1">
        <f t="array" ref="S101">S$123*SUMPRODUCT(Longitudinal!$F$2:$F$136,--('Country T1D incidence'!$A101=Longitudinal!$E$2:$E$136),--('Country T1D incidence'!$B101=Longitudinal!$A$2:$A$136))</f>
        <v>20.59718659716312</v>
      </c>
      <c r="T101" s="347" cm="1">
        <f t="array" ref="T101">T$123*SUMPRODUCT(Longitudinal!$F$2:$F$136,--('Country T1D incidence'!$A101=Longitudinal!$E$2:$E$136),--('Country T1D incidence'!$B101=Longitudinal!$A$2:$A$136))</f>
        <v>13.60946181644392</v>
      </c>
      <c r="U101" s="347" cm="1">
        <f t="array" ref="U101">U$123*SUMPRODUCT(Longitudinal!$F$2:$F$136,--('Country T1D incidence'!$A101=Longitudinal!$E$2:$E$136),--('Country T1D incidence'!$B101=Longitudinal!$A$2:$A$136))</f>
        <v>13.60946181644392</v>
      </c>
      <c r="V101" s="347" cm="1">
        <f t="array" ref="V101">V$123*SUMPRODUCT(Longitudinal!$F$2:$F$136,--('Country T1D incidence'!$A101=Longitudinal!$E$2:$E$136),--('Country T1D incidence'!$B101=Longitudinal!$A$2:$A$136))</f>
        <v>13.60946181644392</v>
      </c>
      <c r="W101" s="347" cm="1">
        <f t="array" ref="W101">W$123*SUMPRODUCT(Longitudinal!$F$2:$F$136,--('Country T1D incidence'!$A101=Longitudinal!$E$2:$E$136),--('Country T1D incidence'!$B101=Longitudinal!$A$2:$A$136))</f>
        <v>13.60946181644392</v>
      </c>
    </row>
    <row r="102" spans="1:23" x14ac:dyDescent="0.45">
      <c r="A102" t="s">
        <v>137</v>
      </c>
      <c r="B102" s="339">
        <v>1987</v>
      </c>
      <c r="C102" s="339" t="b">
        <v>0</v>
      </c>
      <c r="D102" s="347" cm="1">
        <f t="array" ref="D102">D$123*SUMPRODUCT(Longitudinal!$F$2:$F$136,--('Country T1D incidence'!$A102=Longitudinal!$E$2:$E$136),--('Country T1D incidence'!$B102=Longitudinal!$A$2:$A$136))</f>
        <v>31.674341937879522</v>
      </c>
      <c r="E102" s="347" cm="1">
        <f t="array" ref="E102">E$123*SUMPRODUCT(Longitudinal!$F$2:$F$136,--('Country T1D incidence'!$A102=Longitudinal!$E$2:$E$136),--('Country T1D incidence'!$B102=Longitudinal!$A$2:$A$136))</f>
        <v>41.156469779155557</v>
      </c>
      <c r="F102" s="347" cm="1">
        <f t="array" ref="F102">F$123*SUMPRODUCT(Longitudinal!$F$2:$F$136,--('Country T1D incidence'!$A102=Longitudinal!$E$2:$E$136),--('Country T1D incidence'!$B102=Longitudinal!$A$2:$A$136))</f>
        <v>34.844658237394299</v>
      </c>
      <c r="G102" s="347" cm="1">
        <f t="array" ref="G102">G$123*SUMPRODUCT(Longitudinal!$F$2:$F$136,--('Country T1D incidence'!$A102=Longitudinal!$E$2:$E$136),--('Country T1D incidence'!$B102=Longitudinal!$A$2:$A$136))</f>
        <v>26.697779005726286</v>
      </c>
      <c r="H102" s="347" cm="1">
        <f t="array" ref="H102">H$123*SUMPRODUCT(Longitudinal!$F$2:$F$136,--('Country T1D incidence'!$A102=Longitudinal!$E$2:$E$136),--('Country T1D incidence'!$B102=Longitudinal!$A$2:$A$136))</f>
        <v>24.463866773646355</v>
      </c>
      <c r="I102" s="347" cm="1">
        <f t="array" ref="I102">I$123*SUMPRODUCT(Longitudinal!$F$2:$F$136,--('Country T1D incidence'!$A102=Longitudinal!$E$2:$E$136),--('Country T1D incidence'!$B102=Longitudinal!$A$2:$A$136))</f>
        <v>24.040343258492268</v>
      </c>
      <c r="J102" s="347" cm="1">
        <f t="array" ref="J102">J$123*SUMPRODUCT(Longitudinal!$F$2:$F$136,--('Country T1D incidence'!$A102=Longitudinal!$E$2:$E$136),--('Country T1D incidence'!$B102=Longitudinal!$A$2:$A$136))</f>
        <v>17.188594187058744</v>
      </c>
      <c r="K102" s="347" cm="1">
        <f t="array" ref="K102">K$123*SUMPRODUCT(Longitudinal!$F$2:$F$136,--('Country T1D incidence'!$A102=Longitudinal!$E$2:$E$136),--('Country T1D incidence'!$B102=Longitudinal!$A$2:$A$136))</f>
        <v>17.073740352440687</v>
      </c>
      <c r="L102" s="347" cm="1">
        <f t="array" ref="L102">L$123*SUMPRODUCT(Longitudinal!$F$2:$F$136,--('Country T1D incidence'!$A102=Longitudinal!$E$2:$E$136),--('Country T1D incidence'!$B102=Longitudinal!$A$2:$A$136))</f>
        <v>15.124814346265515</v>
      </c>
      <c r="M102" s="347" cm="1">
        <f t="array" ref="M102">M$123*SUMPRODUCT(Longitudinal!$F$2:$F$136,--('Country T1D incidence'!$A102=Longitudinal!$E$2:$E$136),--('Country T1D incidence'!$B102=Longitudinal!$A$2:$A$136))</f>
        <v>16.108250305182633</v>
      </c>
      <c r="N102" s="347" cm="1">
        <f t="array" ref="N102">N$123*SUMPRODUCT(Longitudinal!$F$2:$F$136,--('Country T1D incidence'!$A102=Longitudinal!$E$2:$E$136),--('Country T1D incidence'!$B102=Longitudinal!$A$2:$A$136))</f>
        <v>15.803169806978421</v>
      </c>
      <c r="O102" s="347" cm="1">
        <f t="array" ref="O102">O$123*SUMPRODUCT(Longitudinal!$F$2:$F$136,--('Country T1D incidence'!$A102=Longitudinal!$E$2:$E$136),--('Country T1D incidence'!$B102=Longitudinal!$A$2:$A$136))</f>
        <v>15.803169806978421</v>
      </c>
      <c r="P102" s="347" cm="1">
        <f t="array" ref="P102">P$123*SUMPRODUCT(Longitudinal!$F$2:$F$136,--('Country T1D incidence'!$A102=Longitudinal!$E$2:$E$136),--('Country T1D incidence'!$B102=Longitudinal!$A$2:$A$136))</f>
        <v>14.758717748420455</v>
      </c>
      <c r="Q102" s="347" cm="1">
        <f t="array" ref="Q102">Q$123*SUMPRODUCT(Longitudinal!$F$2:$F$136,--('Country T1D incidence'!$A102=Longitudinal!$E$2:$E$136),--('Country T1D incidence'!$B102=Longitudinal!$A$2:$A$136))</f>
        <v>14.758717748420455</v>
      </c>
      <c r="R102" s="347" cm="1">
        <f t="array" ref="R102">R$123*SUMPRODUCT(Longitudinal!$F$2:$F$136,--('Country T1D incidence'!$A102=Longitudinal!$E$2:$E$136),--('Country T1D incidence'!$B102=Longitudinal!$A$2:$A$136))</f>
        <v>19.593346349374336</v>
      </c>
      <c r="S102" s="347" cm="1">
        <f t="array" ref="S102">S$123*SUMPRODUCT(Longitudinal!$F$2:$F$136,--('Country T1D incidence'!$A102=Longitudinal!$E$2:$E$136),--('Country T1D incidence'!$B102=Longitudinal!$A$2:$A$136))</f>
        <v>19.593346349374336</v>
      </c>
      <c r="T102" s="347" cm="1">
        <f t="array" ref="T102">T$123*SUMPRODUCT(Longitudinal!$F$2:$F$136,--('Country T1D incidence'!$A102=Longitudinal!$E$2:$E$136),--('Country T1D incidence'!$B102=Longitudinal!$A$2:$A$136))</f>
        <v>12.946180670854227</v>
      </c>
      <c r="U102" s="347" cm="1">
        <f t="array" ref="U102">U$123*SUMPRODUCT(Longitudinal!$F$2:$F$136,--('Country T1D incidence'!$A102=Longitudinal!$E$2:$E$136),--('Country T1D incidence'!$B102=Longitudinal!$A$2:$A$136))</f>
        <v>12.946180670854227</v>
      </c>
      <c r="V102" s="347" cm="1">
        <f t="array" ref="V102">V$123*SUMPRODUCT(Longitudinal!$F$2:$F$136,--('Country T1D incidence'!$A102=Longitudinal!$E$2:$E$136),--('Country T1D incidence'!$B102=Longitudinal!$A$2:$A$136))</f>
        <v>12.946180670854227</v>
      </c>
      <c r="W102" s="347" cm="1">
        <f t="array" ref="W102">W$123*SUMPRODUCT(Longitudinal!$F$2:$F$136,--('Country T1D incidence'!$A102=Longitudinal!$E$2:$E$136),--('Country T1D incidence'!$B102=Longitudinal!$A$2:$A$136))</f>
        <v>12.946180670854227</v>
      </c>
    </row>
    <row r="103" spans="1:23" x14ac:dyDescent="0.45">
      <c r="A103" t="s">
        <v>137</v>
      </c>
      <c r="B103" s="339">
        <v>1988</v>
      </c>
      <c r="C103" s="339" t="b">
        <v>0</v>
      </c>
      <c r="D103" s="347" cm="1">
        <f t="array" ref="D103">D$123*SUMPRODUCT(Longitudinal!$F$2:$F$136,--('Country T1D incidence'!$A103=Longitudinal!$E$2:$E$136),--('Country T1D incidence'!$B103=Longitudinal!$A$2:$A$136))</f>
        <v>31.016976003508638</v>
      </c>
      <c r="E103" s="347" cm="1">
        <f t="array" ref="E103">E$123*SUMPRODUCT(Longitudinal!$F$2:$F$136,--('Country T1D incidence'!$A103=Longitudinal!$E$2:$E$136),--('Country T1D incidence'!$B103=Longitudinal!$A$2:$A$136))</f>
        <v>40.302312768890211</v>
      </c>
      <c r="F103" s="347" cm="1">
        <f t="array" ref="F103">F$123*SUMPRODUCT(Longitudinal!$F$2:$F$136,--('Country T1D incidence'!$A103=Longitudinal!$E$2:$E$136),--('Country T1D incidence'!$B103=Longitudinal!$A$2:$A$136))</f>
        <v>34.121495894669643</v>
      </c>
      <c r="G103" s="347" cm="1">
        <f t="array" ref="G103">G$123*SUMPRODUCT(Longitudinal!$F$2:$F$136,--('Country T1D incidence'!$A103=Longitudinal!$E$2:$E$136),--('Country T1D incidence'!$B103=Longitudinal!$A$2:$A$136))</f>
        <v>26.143696130819318</v>
      </c>
      <c r="H103" s="347" cm="1">
        <f t="array" ref="H103">H$123*SUMPRODUCT(Longitudinal!$F$2:$F$136,--('Country T1D incidence'!$A103=Longitudinal!$E$2:$E$136),--('Country T1D incidence'!$B103=Longitudinal!$A$2:$A$136))</f>
        <v>23.956146276357963</v>
      </c>
      <c r="I103" s="347" cm="1">
        <f t="array" ref="I103">I$123*SUMPRODUCT(Longitudinal!$F$2:$F$136,--('Country T1D incidence'!$A103=Longitudinal!$E$2:$E$136),--('Country T1D incidence'!$B103=Longitudinal!$A$2:$A$136))</f>
        <v>23.541412523334159</v>
      </c>
      <c r="J103" s="347" cm="1">
        <f t="array" ref="J103">J$123*SUMPRODUCT(Longitudinal!$F$2:$F$136,--('Country T1D incidence'!$A103=Longitudinal!$E$2:$E$136),--('Country T1D incidence'!$B103=Longitudinal!$A$2:$A$136))</f>
        <v>16.831863925686367</v>
      </c>
      <c r="K103" s="347" cm="1">
        <f t="array" ref="K103">K$123*SUMPRODUCT(Longitudinal!$F$2:$F$136,--('Country T1D incidence'!$A103=Longitudinal!$E$2:$E$136),--('Country T1D incidence'!$B103=Longitudinal!$A$2:$A$136))</f>
        <v>16.719393755374828</v>
      </c>
      <c r="L103" s="347" cm="1">
        <f t="array" ref="L103">L$123*SUMPRODUCT(Longitudinal!$F$2:$F$136,--('Country T1D incidence'!$A103=Longitudinal!$E$2:$E$136),--('Country T1D incidence'!$B103=Longitudinal!$A$2:$A$136))</f>
        <v>14.810915552900889</v>
      </c>
      <c r="M103" s="347" cm="1">
        <f t="array" ref="M103">M$123*SUMPRODUCT(Longitudinal!$F$2:$F$136,--('Country T1D incidence'!$A103=Longitudinal!$E$2:$E$136),--('Country T1D incidence'!$B103=Longitudinal!$A$2:$A$136))</f>
        <v>15.773941386193446</v>
      </c>
      <c r="N103" s="347" cm="1">
        <f t="array" ref="N103">N$123*SUMPRODUCT(Longitudinal!$F$2:$F$136,--('Country T1D incidence'!$A103=Longitudinal!$E$2:$E$136),--('Country T1D incidence'!$B103=Longitudinal!$A$2:$A$136))</f>
        <v>15.475192496303421</v>
      </c>
      <c r="O103" s="347" cm="1">
        <f t="array" ref="O103">O$123*SUMPRODUCT(Longitudinal!$F$2:$F$136,--('Country T1D incidence'!$A103=Longitudinal!$E$2:$E$136),--('Country T1D incidence'!$B103=Longitudinal!$A$2:$A$136))</f>
        <v>15.475192496303421</v>
      </c>
      <c r="P103" s="347" cm="1">
        <f t="array" ref="P103">P$123*SUMPRODUCT(Longitudinal!$F$2:$F$136,--('Country T1D incidence'!$A103=Longitudinal!$E$2:$E$136),--('Country T1D incidence'!$B103=Longitudinal!$A$2:$A$136))</f>
        <v>14.452416885032855</v>
      </c>
      <c r="Q103" s="347" cm="1">
        <f t="array" ref="Q103">Q$123*SUMPRODUCT(Longitudinal!$F$2:$F$136,--('Country T1D incidence'!$A103=Longitudinal!$E$2:$E$136),--('Country T1D incidence'!$B103=Longitudinal!$A$2:$A$136))</f>
        <v>14.452416885032855</v>
      </c>
      <c r="R103" s="347" cm="1">
        <f t="array" ref="R103">R$123*SUMPRODUCT(Longitudinal!$F$2:$F$136,--('Country T1D incidence'!$A103=Longitudinal!$E$2:$E$136),--('Country T1D incidence'!$B103=Longitudinal!$A$2:$A$136))</f>
        <v>19.186708116584235</v>
      </c>
      <c r="S103" s="347" cm="1">
        <f t="array" ref="S103">S$123*SUMPRODUCT(Longitudinal!$F$2:$F$136,--('Country T1D incidence'!$A103=Longitudinal!$E$2:$E$136),--('Country T1D incidence'!$B103=Longitudinal!$A$2:$A$136))</f>
        <v>19.186708116584235</v>
      </c>
      <c r="T103" s="347" cm="1">
        <f t="array" ref="T103">T$123*SUMPRODUCT(Longitudinal!$F$2:$F$136,--('Country T1D incidence'!$A103=Longitudinal!$E$2:$E$136),--('Country T1D incidence'!$B103=Longitudinal!$A$2:$A$136))</f>
        <v>12.67749700980387</v>
      </c>
      <c r="U103" s="347" cm="1">
        <f t="array" ref="U103">U$123*SUMPRODUCT(Longitudinal!$F$2:$F$136,--('Country T1D incidence'!$A103=Longitudinal!$E$2:$E$136),--('Country T1D incidence'!$B103=Longitudinal!$A$2:$A$136))</f>
        <v>12.67749700980387</v>
      </c>
      <c r="V103" s="347" cm="1">
        <f t="array" ref="V103">V$123*SUMPRODUCT(Longitudinal!$F$2:$F$136,--('Country T1D incidence'!$A103=Longitudinal!$E$2:$E$136),--('Country T1D incidence'!$B103=Longitudinal!$A$2:$A$136))</f>
        <v>12.67749700980387</v>
      </c>
      <c r="W103" s="347" cm="1">
        <f t="array" ref="W103">W$123*SUMPRODUCT(Longitudinal!$F$2:$F$136,--('Country T1D incidence'!$A103=Longitudinal!$E$2:$E$136),--('Country T1D incidence'!$B103=Longitudinal!$A$2:$A$136))</f>
        <v>12.67749700980387</v>
      </c>
    </row>
    <row r="104" spans="1:23" x14ac:dyDescent="0.45">
      <c r="A104" t="s">
        <v>137</v>
      </c>
      <c r="B104" s="339">
        <v>1989</v>
      </c>
      <c r="C104" s="339" t="b">
        <v>0</v>
      </c>
      <c r="D104" s="347" cm="1">
        <f t="array" ref="D104">D$123*SUMPRODUCT(Longitudinal!$F$2:$F$136,--('Country T1D incidence'!$A104=Longitudinal!$E$2:$E$136),--('Country T1D incidence'!$B104=Longitudinal!$A$2:$A$136))</f>
        <v>32.838332703111185</v>
      </c>
      <c r="E104" s="347" cm="1">
        <f t="array" ref="E104">E$123*SUMPRODUCT(Longitudinal!$F$2:$F$136,--('Country T1D incidence'!$A104=Longitudinal!$E$2:$E$136),--('Country T1D incidence'!$B104=Longitudinal!$A$2:$A$136))</f>
        <v>42.668916378564852</v>
      </c>
      <c r="F104" s="347" cm="1">
        <f t="array" ref="F104">F$123*SUMPRODUCT(Longitudinal!$F$2:$F$136,--('Country T1D incidence'!$A104=Longitudinal!$E$2:$E$136),--('Country T1D incidence'!$B104=Longitudinal!$A$2:$A$136))</f>
        <v>36.125153992776539</v>
      </c>
      <c r="G104" s="347" cm="1">
        <f t="array" ref="G104">G$123*SUMPRODUCT(Longitudinal!$F$2:$F$136,--('Country T1D incidence'!$A104=Longitudinal!$E$2:$E$136),--('Country T1D incidence'!$B104=Longitudinal!$A$2:$A$136))</f>
        <v>27.67888757226914</v>
      </c>
      <c r="H104" s="347" cm="1">
        <f t="array" ref="H104">H$123*SUMPRODUCT(Longitudinal!$F$2:$F$136,--('Country T1D incidence'!$A104=Longitudinal!$E$2:$E$136),--('Country T1D incidence'!$B104=Longitudinal!$A$2:$A$136))</f>
        <v>25.362881978515627</v>
      </c>
      <c r="I104" s="347" cm="1">
        <f t="array" ref="I104">I$123*SUMPRODUCT(Longitudinal!$F$2:$F$136,--('Country T1D incidence'!$A104=Longitudinal!$E$2:$E$136),--('Country T1D incidence'!$B104=Longitudinal!$A$2:$A$136))</f>
        <v>24.923794526422782</v>
      </c>
      <c r="J104" s="347" cm="1">
        <f t="array" ref="J104">J$123*SUMPRODUCT(Longitudinal!$F$2:$F$136,--('Country T1D incidence'!$A104=Longitudinal!$E$2:$E$136),--('Country T1D incidence'!$B104=Longitudinal!$A$2:$A$136))</f>
        <v>17.820252610785115</v>
      </c>
      <c r="K104" s="347" cm="1">
        <f t="array" ref="K104">K$123*SUMPRODUCT(Longitudinal!$F$2:$F$136,--('Country T1D incidence'!$A104=Longitudinal!$E$2:$E$136),--('Country T1D incidence'!$B104=Longitudinal!$A$2:$A$136))</f>
        <v>17.701178047505699</v>
      </c>
      <c r="L104" s="347" cm="1">
        <f t="array" ref="L104">L$123*SUMPRODUCT(Longitudinal!$F$2:$F$136,--('Country T1D incidence'!$A104=Longitudinal!$E$2:$E$136),--('Country T1D incidence'!$B104=Longitudinal!$A$2:$A$136))</f>
        <v>15.680631551858108</v>
      </c>
      <c r="M104" s="347" cm="1">
        <f t="array" ref="M104">M$123*SUMPRODUCT(Longitudinal!$F$2:$F$136,--('Country T1D incidence'!$A104=Longitudinal!$E$2:$E$136),--('Country T1D incidence'!$B104=Longitudinal!$A$2:$A$136))</f>
        <v>16.700207499938106</v>
      </c>
      <c r="N104" s="347" cm="1">
        <f t="array" ref="N104">N$123*SUMPRODUCT(Longitudinal!$F$2:$F$136,--('Country T1D incidence'!$A104=Longitudinal!$E$2:$E$136),--('Country T1D incidence'!$B104=Longitudinal!$A$2:$A$136))</f>
        <v>16.383915691227159</v>
      </c>
      <c r="O104" s="347" cm="1">
        <f t="array" ref="O104">O$123*SUMPRODUCT(Longitudinal!$F$2:$F$136,--('Country T1D incidence'!$A104=Longitudinal!$E$2:$E$136),--('Country T1D incidence'!$B104=Longitudinal!$A$2:$A$136))</f>
        <v>16.383915691227159</v>
      </c>
      <c r="P104" s="347" cm="1">
        <f t="array" ref="P104">P$123*SUMPRODUCT(Longitudinal!$F$2:$F$136,--('Country T1D incidence'!$A104=Longitudinal!$E$2:$E$136),--('Country T1D incidence'!$B104=Longitudinal!$A$2:$A$136))</f>
        <v>15.301081381404968</v>
      </c>
      <c r="Q104" s="347" cm="1">
        <f t="array" ref="Q104">Q$123*SUMPRODUCT(Longitudinal!$F$2:$F$136,--('Country T1D incidence'!$A104=Longitudinal!$E$2:$E$136),--('Country T1D incidence'!$B104=Longitudinal!$A$2:$A$136))</f>
        <v>15.301081381404968</v>
      </c>
      <c r="R104" s="347" cm="1">
        <f t="array" ref="R104">R$123*SUMPRODUCT(Longitudinal!$F$2:$F$136,--('Country T1D incidence'!$A104=Longitudinal!$E$2:$E$136),--('Country T1D incidence'!$B104=Longitudinal!$A$2:$A$136))</f>
        <v>20.31337627944789</v>
      </c>
      <c r="S104" s="347" cm="1">
        <f t="array" ref="S104">S$123*SUMPRODUCT(Longitudinal!$F$2:$F$136,--('Country T1D incidence'!$A104=Longitudinal!$E$2:$E$136),--('Country T1D incidence'!$B104=Longitudinal!$A$2:$A$136))</f>
        <v>20.31337627944789</v>
      </c>
      <c r="T104" s="347" cm="1">
        <f t="array" ref="T104">T$123*SUMPRODUCT(Longitudinal!$F$2:$F$136,--('Country T1D incidence'!$A104=Longitudinal!$E$2:$E$136),--('Country T1D incidence'!$B104=Longitudinal!$A$2:$A$136))</f>
        <v>13.421935929651683</v>
      </c>
      <c r="U104" s="347" cm="1">
        <f t="array" ref="U104">U$123*SUMPRODUCT(Longitudinal!$F$2:$F$136,--('Country T1D incidence'!$A104=Longitudinal!$E$2:$E$136),--('Country T1D incidence'!$B104=Longitudinal!$A$2:$A$136))</f>
        <v>13.421935929651683</v>
      </c>
      <c r="V104" s="347" cm="1">
        <f t="array" ref="V104">V$123*SUMPRODUCT(Longitudinal!$F$2:$F$136,--('Country T1D incidence'!$A104=Longitudinal!$E$2:$E$136),--('Country T1D incidence'!$B104=Longitudinal!$A$2:$A$136))</f>
        <v>13.421935929651683</v>
      </c>
      <c r="W104" s="347" cm="1">
        <f t="array" ref="W104">W$123*SUMPRODUCT(Longitudinal!$F$2:$F$136,--('Country T1D incidence'!$A104=Longitudinal!$E$2:$E$136),--('Country T1D incidence'!$B104=Longitudinal!$A$2:$A$136))</f>
        <v>13.421935929651683</v>
      </c>
    </row>
    <row r="105" spans="1:23" x14ac:dyDescent="0.45">
      <c r="A105" t="s">
        <v>137</v>
      </c>
      <c r="B105" s="339">
        <v>1990</v>
      </c>
      <c r="C105" s="339" t="b">
        <v>0</v>
      </c>
      <c r="D105" s="347" cm="1">
        <f t="array" ref="D105">D$123*SUMPRODUCT(Longitudinal!$F$2:$F$136,--('Country T1D incidence'!$A105=Longitudinal!$E$2:$E$136),--('Country T1D incidence'!$B105=Longitudinal!$A$2:$A$136))</f>
        <v>31.382045663560962</v>
      </c>
      <c r="E105" s="347" cm="1">
        <f t="array" ref="E105">E$123*SUMPRODUCT(Longitudinal!$F$2:$F$136,--('Country T1D incidence'!$A105=Longitudinal!$E$2:$E$136),--('Country T1D incidence'!$B105=Longitudinal!$A$2:$A$136))</f>
        <v>40.776670798512335</v>
      </c>
      <c r="F105" s="347" cm="1">
        <f t="array" ref="F105">F$123*SUMPRODUCT(Longitudinal!$F$2:$F$136,--('Country T1D incidence'!$A105=Longitudinal!$E$2:$E$136),--('Country T1D incidence'!$B105=Longitudinal!$A$2:$A$136))</f>
        <v>34.523105739076613</v>
      </c>
      <c r="G105" s="347" cm="1">
        <f t="array" ref="G105">G$123*SUMPRODUCT(Longitudinal!$F$2:$F$136,--('Country T1D incidence'!$A105=Longitudinal!$E$2:$E$136),--('Country T1D incidence'!$B105=Longitudinal!$A$2:$A$136))</f>
        <v>26.451407309946187</v>
      </c>
      <c r="H105" s="347" cm="1">
        <f t="array" ref="H105">H$123*SUMPRODUCT(Longitudinal!$F$2:$F$136,--('Country T1D incidence'!$A105=Longitudinal!$E$2:$E$136),--('Country T1D incidence'!$B105=Longitudinal!$A$2:$A$136))</f>
        <v>24.238110004101262</v>
      </c>
      <c r="I105" s="347" cm="1">
        <f t="array" ref="I105">I$123*SUMPRODUCT(Longitudinal!$F$2:$F$136,--('Country T1D incidence'!$A105=Longitudinal!$E$2:$E$136),--('Country T1D incidence'!$B105=Longitudinal!$A$2:$A$136))</f>
        <v>23.81849483677674</v>
      </c>
      <c r="J105" s="347" cm="1">
        <f t="array" ref="J105">J$123*SUMPRODUCT(Longitudinal!$F$2:$F$136,--('Country T1D incidence'!$A105=Longitudinal!$E$2:$E$136),--('Country T1D incidence'!$B105=Longitudinal!$A$2:$A$136))</f>
        <v>17.029974884043565</v>
      </c>
      <c r="K105" s="347" cm="1">
        <f t="array" ref="K105">K$123*SUMPRODUCT(Longitudinal!$F$2:$F$136,--('Country T1D incidence'!$A105=Longitudinal!$E$2:$E$136),--('Country T1D incidence'!$B105=Longitudinal!$A$2:$A$136))</f>
        <v>16.916180940362342</v>
      </c>
      <c r="L105" s="347" cm="1">
        <f t="array" ref="L105">L$123*SUMPRODUCT(Longitudinal!$F$2:$F$136,--('Country T1D incidence'!$A105=Longitudinal!$E$2:$E$136),--('Country T1D incidence'!$B105=Longitudinal!$A$2:$A$136))</f>
        <v>14.985239958521525</v>
      </c>
      <c r="M105" s="347" cm="1">
        <f t="array" ref="M105">M$123*SUMPRODUCT(Longitudinal!$F$2:$F$136,--('Country T1D incidence'!$A105=Longitudinal!$E$2:$E$136),--('Country T1D incidence'!$B105=Longitudinal!$A$2:$A$136))</f>
        <v>15.959600601292026</v>
      </c>
      <c r="N105" s="347" cm="1">
        <f t="array" ref="N105">N$123*SUMPRODUCT(Longitudinal!$F$2:$F$136,--('Country T1D incidence'!$A105=Longitudinal!$E$2:$E$136),--('Country T1D incidence'!$B105=Longitudinal!$A$2:$A$136))</f>
        <v>15.657335438388772</v>
      </c>
      <c r="O105" s="347" cm="1">
        <f t="array" ref="O105">O$123*SUMPRODUCT(Longitudinal!$F$2:$F$136,--('Country T1D incidence'!$A105=Longitudinal!$E$2:$E$136),--('Country T1D incidence'!$B105=Longitudinal!$A$2:$A$136))</f>
        <v>15.657335438388772</v>
      </c>
      <c r="P105" s="347" cm="1">
        <f t="array" ref="P105">P$123*SUMPRODUCT(Longitudinal!$F$2:$F$136,--('Country T1D incidence'!$A105=Longitudinal!$E$2:$E$136),--('Country T1D incidence'!$B105=Longitudinal!$A$2:$A$136))</f>
        <v>14.622521763037616</v>
      </c>
      <c r="Q105" s="347" cm="1">
        <f t="array" ref="Q105">Q$123*SUMPRODUCT(Longitudinal!$F$2:$F$136,--('Country T1D incidence'!$A105=Longitudinal!$E$2:$E$136),--('Country T1D incidence'!$B105=Longitudinal!$A$2:$A$136))</f>
        <v>14.622521763037616</v>
      </c>
      <c r="R105" s="347" cm="1">
        <f t="array" ref="R105">R$123*SUMPRODUCT(Longitudinal!$F$2:$F$136,--('Country T1D incidence'!$A105=Longitudinal!$E$2:$E$136),--('Country T1D incidence'!$B105=Longitudinal!$A$2:$A$136))</f>
        <v>19.41253557986925</v>
      </c>
      <c r="S105" s="347" cm="1">
        <f t="array" ref="S105">S$123*SUMPRODUCT(Longitudinal!$F$2:$F$136,--('Country T1D incidence'!$A105=Longitudinal!$E$2:$E$136),--('Country T1D incidence'!$B105=Longitudinal!$A$2:$A$136))</f>
        <v>19.41253557986925</v>
      </c>
      <c r="T105" s="347" cm="1">
        <f t="array" ref="T105">T$123*SUMPRODUCT(Longitudinal!$F$2:$F$136,--('Country T1D incidence'!$A105=Longitudinal!$E$2:$E$136),--('Country T1D incidence'!$B105=Longitudinal!$A$2:$A$136))</f>
        <v>12.826711089318259</v>
      </c>
      <c r="U105" s="347" cm="1">
        <f t="array" ref="U105">U$123*SUMPRODUCT(Longitudinal!$F$2:$F$136,--('Country T1D incidence'!$A105=Longitudinal!$E$2:$E$136),--('Country T1D incidence'!$B105=Longitudinal!$A$2:$A$136))</f>
        <v>12.826711089318259</v>
      </c>
      <c r="V105" s="347" cm="1">
        <f t="array" ref="V105">V$123*SUMPRODUCT(Longitudinal!$F$2:$F$136,--('Country T1D incidence'!$A105=Longitudinal!$E$2:$E$136),--('Country T1D incidence'!$B105=Longitudinal!$A$2:$A$136))</f>
        <v>12.826711089318259</v>
      </c>
      <c r="W105" s="347" cm="1">
        <f t="array" ref="W105">W$123*SUMPRODUCT(Longitudinal!$F$2:$F$136,--('Country T1D incidence'!$A105=Longitudinal!$E$2:$E$136),--('Country T1D incidence'!$B105=Longitudinal!$A$2:$A$136))</f>
        <v>12.826711089318259</v>
      </c>
    </row>
    <row r="106" spans="1:23" x14ac:dyDescent="0.45">
      <c r="A106" t="s">
        <v>137</v>
      </c>
      <c r="B106" s="339">
        <v>1991</v>
      </c>
      <c r="C106" s="339" t="b">
        <v>0</v>
      </c>
      <c r="D106" s="347" cm="1">
        <f t="array" ref="D106">D$123*SUMPRODUCT(Longitudinal!$F$2:$F$136,--('Country T1D incidence'!$A106=Longitudinal!$E$2:$E$136),--('Country T1D incidence'!$B106=Longitudinal!$A$2:$A$136))</f>
        <v>38.65006745928148</v>
      </c>
      <c r="E106" s="347" cm="1">
        <f t="array" ref="E106">E$123*SUMPRODUCT(Longitudinal!$F$2:$F$136,--('Country T1D incidence'!$A106=Longitudinal!$E$2:$E$136),--('Country T1D incidence'!$B106=Longitudinal!$A$2:$A$136))</f>
        <v>50.220469819703325</v>
      </c>
      <c r="F106" s="347" cm="1">
        <f t="array" ref="F106">F$123*SUMPRODUCT(Longitudinal!$F$2:$F$136,--('Country T1D incidence'!$A106=Longitudinal!$E$2:$E$136),--('Country T1D incidence'!$B106=Longitudinal!$A$2:$A$136))</f>
        <v>42.518591044832846</v>
      </c>
      <c r="G106" s="347" cm="1">
        <f t="array" ref="G106">G$123*SUMPRODUCT(Longitudinal!$F$2:$F$136,--('Country T1D incidence'!$A106=Longitudinal!$E$2:$E$136),--('Country T1D incidence'!$B106=Longitudinal!$A$2:$A$136))</f>
        <v>32.57750268681319</v>
      </c>
      <c r="H106" s="347" cm="1">
        <f t="array" ref="H106">H$123*SUMPRODUCT(Longitudinal!$F$2:$F$136,--('Country T1D incidence'!$A106=Longitudinal!$E$2:$E$136),--('Country T1D incidence'!$B106=Longitudinal!$A$2:$A$136))</f>
        <v>29.851609955171373</v>
      </c>
      <c r="I106" s="347" cm="1">
        <f t="array" ref="I106">I$123*SUMPRODUCT(Longitudinal!$F$2:$F$136,--('Country T1D incidence'!$A106=Longitudinal!$E$2:$E$136),--('Country T1D incidence'!$B106=Longitudinal!$A$2:$A$136))</f>
        <v>29.334812717097691</v>
      </c>
      <c r="J106" s="347" cm="1">
        <f t="array" ref="J106">J$123*SUMPRODUCT(Longitudinal!$F$2:$F$136,--('Country T1D incidence'!$A106=Longitudinal!$E$2:$E$136),--('Country T1D incidence'!$B106=Longitudinal!$A$2:$A$136))</f>
        <v>20.974084518092091</v>
      </c>
      <c r="K106" s="347" cm="1">
        <f t="array" ref="K106">K$123*SUMPRODUCT(Longitudinal!$F$2:$F$136,--('Country T1D incidence'!$A106=Longitudinal!$E$2:$E$136),--('Country T1D incidence'!$B106=Longitudinal!$A$2:$A$136))</f>
        <v>20.833936114546688</v>
      </c>
      <c r="L106" s="347" cm="1">
        <f t="array" ref="L106">L$123*SUMPRODUCT(Longitudinal!$F$2:$F$136,--('Country T1D incidence'!$A106=Longitudinal!$E$2:$E$136),--('Country T1D incidence'!$B106=Longitudinal!$A$2:$A$136))</f>
        <v>18.455792891885586</v>
      </c>
      <c r="M106" s="347" cm="1">
        <f t="array" ref="M106">M$123*SUMPRODUCT(Longitudinal!$F$2:$F$136,--('Country T1D incidence'!$A106=Longitudinal!$E$2:$E$136),--('Country T1D incidence'!$B106=Longitudinal!$A$2:$A$136))</f>
        <v>19.655813597243121</v>
      </c>
      <c r="N106" s="347" cm="1">
        <f t="array" ref="N106">N$123*SUMPRODUCT(Longitudinal!$F$2:$F$136,--('Country T1D incidence'!$A106=Longitudinal!$E$2:$E$136),--('Country T1D incidence'!$B106=Longitudinal!$A$2:$A$136))</f>
        <v>19.283544400325642</v>
      </c>
      <c r="O106" s="347" cm="1">
        <f t="array" ref="O106">O$123*SUMPRODUCT(Longitudinal!$F$2:$F$136,--('Country T1D incidence'!$A106=Longitudinal!$E$2:$E$136),--('Country T1D incidence'!$B106=Longitudinal!$A$2:$A$136))</f>
        <v>19.283544400325642</v>
      </c>
      <c r="P106" s="347" cm="1">
        <f t="array" ref="P106">P$123*SUMPRODUCT(Longitudinal!$F$2:$F$136,--('Country T1D incidence'!$A106=Longitudinal!$E$2:$E$136),--('Country T1D incidence'!$B106=Longitudinal!$A$2:$A$136))</f>
        <v>18.009069855584606</v>
      </c>
      <c r="Q106" s="347" cm="1">
        <f t="array" ref="Q106">Q$123*SUMPRODUCT(Longitudinal!$F$2:$F$136,--('Country T1D incidence'!$A106=Longitudinal!$E$2:$E$136),--('Country T1D incidence'!$B106=Longitudinal!$A$2:$A$136))</f>
        <v>18.009069855584606</v>
      </c>
      <c r="R106" s="347" cm="1">
        <f t="array" ref="R106">R$123*SUMPRODUCT(Longitudinal!$F$2:$F$136,--('Country T1D incidence'!$A106=Longitudinal!$E$2:$E$136),--('Country T1D incidence'!$B106=Longitudinal!$A$2:$A$136))</f>
        <v>23.908441717324024</v>
      </c>
      <c r="S106" s="347" cm="1">
        <f t="array" ref="S106">S$123*SUMPRODUCT(Longitudinal!$F$2:$F$136,--('Country T1D incidence'!$A106=Longitudinal!$E$2:$E$136),--('Country T1D incidence'!$B106=Longitudinal!$A$2:$A$136))</f>
        <v>23.908441717324024</v>
      </c>
      <c r="T106" s="347" cm="1">
        <f t="array" ref="T106">T$123*SUMPRODUCT(Longitudinal!$F$2:$F$136,--('Country T1D incidence'!$A106=Longitudinal!$E$2:$E$136),--('Country T1D incidence'!$B106=Longitudinal!$A$2:$A$136))</f>
        <v>15.797352862133678</v>
      </c>
      <c r="U106" s="347" cm="1">
        <f t="array" ref="U106">U$123*SUMPRODUCT(Longitudinal!$F$2:$F$136,--('Country T1D incidence'!$A106=Longitudinal!$E$2:$E$136),--('Country T1D incidence'!$B106=Longitudinal!$A$2:$A$136))</f>
        <v>15.797352862133678</v>
      </c>
      <c r="V106" s="347" cm="1">
        <f t="array" ref="V106">V$123*SUMPRODUCT(Longitudinal!$F$2:$F$136,--('Country T1D incidence'!$A106=Longitudinal!$E$2:$E$136),--('Country T1D incidence'!$B106=Longitudinal!$A$2:$A$136))</f>
        <v>15.797352862133678</v>
      </c>
      <c r="W106" s="347" cm="1">
        <f t="array" ref="W106">W$123*SUMPRODUCT(Longitudinal!$F$2:$F$136,--('Country T1D incidence'!$A106=Longitudinal!$E$2:$E$136),--('Country T1D incidence'!$B106=Longitudinal!$A$2:$A$136))</f>
        <v>15.797352862133678</v>
      </c>
    </row>
    <row r="107" spans="1:23" x14ac:dyDescent="0.45">
      <c r="A107" t="s">
        <v>137</v>
      </c>
      <c r="B107" s="339">
        <v>1992</v>
      </c>
      <c r="C107" s="339" t="b">
        <v>0</v>
      </c>
      <c r="D107" s="347" cm="1">
        <f t="array" ref="D107">D$123*SUMPRODUCT(Longitudinal!$F$2:$F$136,--('Country T1D incidence'!$A107=Longitudinal!$E$2:$E$136),--('Country T1D incidence'!$B107=Longitudinal!$A$2:$A$136))</f>
        <v>32.219624467057727</v>
      </c>
      <c r="E107" s="347" cm="1">
        <f t="array" ref="E107">E$123*SUMPRODUCT(Longitudinal!$F$2:$F$136,--('Country T1D incidence'!$A107=Longitudinal!$E$2:$E$136),--('Country T1D incidence'!$B107=Longitudinal!$A$2:$A$136))</f>
        <v>41.864989753374367</v>
      </c>
      <c r="F107" s="347" cm="1">
        <f t="array" ref="F107">F$123*SUMPRODUCT(Longitudinal!$F$2:$F$136,--('Country T1D incidence'!$A107=Longitudinal!$E$2:$E$136),--('Country T1D incidence'!$B107=Longitudinal!$A$2:$A$136))</f>
        <v>35.444518635735015</v>
      </c>
      <c r="G107" s="347" cm="1">
        <f t="array" ref="G107">G$123*SUMPRODUCT(Longitudinal!$F$2:$F$136,--('Country T1D incidence'!$A107=Longitudinal!$E$2:$E$136),--('Country T1D incidence'!$B107=Longitudinal!$A$2:$A$136))</f>
        <v>27.157388631973117</v>
      </c>
      <c r="H107" s="347" cm="1">
        <f t="array" ref="H107">H$123*SUMPRODUCT(Longitudinal!$F$2:$F$136,--('Country T1D incidence'!$A107=Longitudinal!$E$2:$E$136),--('Country T1D incidence'!$B107=Longitudinal!$A$2:$A$136))</f>
        <v>24.885018984921167</v>
      </c>
      <c r="I107" s="347" cm="1">
        <f t="array" ref="I107">I$123*SUMPRODUCT(Longitudinal!$F$2:$F$136,--('Country T1D incidence'!$A107=Longitudinal!$E$2:$E$136),--('Country T1D incidence'!$B107=Longitudinal!$A$2:$A$136))</f>
        <v>24.454204395686912</v>
      </c>
      <c r="J107" s="347" cm="1">
        <f t="array" ref="J107">J$123*SUMPRODUCT(Longitudinal!$F$2:$F$136,--('Country T1D incidence'!$A107=Longitudinal!$E$2:$E$136),--('Country T1D incidence'!$B107=Longitudinal!$A$2:$A$136))</f>
        <v>17.484500574939478</v>
      </c>
      <c r="K107" s="347" cm="1">
        <f t="array" ref="K107">K$123*SUMPRODUCT(Longitudinal!$F$2:$F$136,--('Country T1D incidence'!$A107=Longitudinal!$E$2:$E$136),--('Country T1D incidence'!$B107=Longitudinal!$A$2:$A$136))</f>
        <v>17.367669499892902</v>
      </c>
      <c r="L107" s="347" cm="1">
        <f t="array" ref="L107">L$123*SUMPRODUCT(Longitudinal!$F$2:$F$136,--('Country T1D incidence'!$A107=Longitudinal!$E$2:$E$136),--('Country T1D incidence'!$B107=Longitudinal!$A$2:$A$136))</f>
        <v>15.385192195196275</v>
      </c>
      <c r="M107" s="347" cm="1">
        <f t="array" ref="M107">M$123*SUMPRODUCT(Longitudinal!$F$2:$F$136,--('Country T1D incidence'!$A107=Longitudinal!$E$2:$E$136),--('Country T1D incidence'!$B107=Longitudinal!$A$2:$A$136))</f>
        <v>16.385558275282598</v>
      </c>
      <c r="N107" s="347" cm="1">
        <f t="array" ref="N107">N$123*SUMPRODUCT(Longitudinal!$F$2:$F$136,--('Country T1D incidence'!$A107=Longitudinal!$E$2:$E$136),--('Country T1D incidence'!$B107=Longitudinal!$A$2:$A$136))</f>
        <v>16.07522573219013</v>
      </c>
      <c r="O107" s="347" cm="1">
        <f t="array" ref="O107">O$123*SUMPRODUCT(Longitudinal!$F$2:$F$136,--('Country T1D incidence'!$A107=Longitudinal!$E$2:$E$136),--('Country T1D incidence'!$B107=Longitudinal!$A$2:$A$136))</f>
        <v>16.07522573219013</v>
      </c>
      <c r="P107" s="347" cm="1">
        <f t="array" ref="P107">P$123*SUMPRODUCT(Longitudinal!$F$2:$F$136,--('Country T1D incidence'!$A107=Longitudinal!$E$2:$E$136),--('Country T1D incidence'!$B107=Longitudinal!$A$2:$A$136))</f>
        <v>15.012793143485307</v>
      </c>
      <c r="Q107" s="347" cm="1">
        <f t="array" ref="Q107">Q$123*SUMPRODUCT(Longitudinal!$F$2:$F$136,--('Country T1D incidence'!$A107=Longitudinal!$E$2:$E$136),--('Country T1D incidence'!$B107=Longitudinal!$A$2:$A$136))</f>
        <v>15.012793143485307</v>
      </c>
      <c r="R107" s="347" cm="1">
        <f t="array" ref="R107">R$123*SUMPRODUCT(Longitudinal!$F$2:$F$136,--('Country T1D incidence'!$A107=Longitudinal!$E$2:$E$136),--('Country T1D incidence'!$B107=Longitudinal!$A$2:$A$136))</f>
        <v>19.930651208727213</v>
      </c>
      <c r="S107" s="347" cm="1">
        <f t="array" ref="S107">S$123*SUMPRODUCT(Longitudinal!$F$2:$F$136,--('Country T1D incidence'!$A107=Longitudinal!$E$2:$E$136),--('Country T1D incidence'!$B107=Longitudinal!$A$2:$A$136))</f>
        <v>19.930651208727213</v>
      </c>
      <c r="T107" s="347" cm="1">
        <f t="array" ref="T107">T$123*SUMPRODUCT(Longitudinal!$F$2:$F$136,--('Country T1D incidence'!$A107=Longitudinal!$E$2:$E$136),--('Country T1D incidence'!$B107=Longitudinal!$A$2:$A$136))</f>
        <v>13.169052740406494</v>
      </c>
      <c r="U107" s="347" cm="1">
        <f t="array" ref="U107">U$123*SUMPRODUCT(Longitudinal!$F$2:$F$136,--('Country T1D incidence'!$A107=Longitudinal!$E$2:$E$136),--('Country T1D incidence'!$B107=Longitudinal!$A$2:$A$136))</f>
        <v>13.169052740406494</v>
      </c>
      <c r="V107" s="347" cm="1">
        <f t="array" ref="V107">V$123*SUMPRODUCT(Longitudinal!$F$2:$F$136,--('Country T1D incidence'!$A107=Longitudinal!$E$2:$E$136),--('Country T1D incidence'!$B107=Longitudinal!$A$2:$A$136))</f>
        <v>13.169052740406494</v>
      </c>
      <c r="W107" s="347" cm="1">
        <f t="array" ref="W107">W$123*SUMPRODUCT(Longitudinal!$F$2:$F$136,--('Country T1D incidence'!$A107=Longitudinal!$E$2:$E$136),--('Country T1D incidence'!$B107=Longitudinal!$A$2:$A$136))</f>
        <v>13.169052740406494</v>
      </c>
    </row>
    <row r="108" spans="1:23" x14ac:dyDescent="0.45">
      <c r="A108" t="s">
        <v>137</v>
      </c>
      <c r="B108" s="339">
        <v>1993</v>
      </c>
      <c r="C108" s="339" t="b">
        <v>0</v>
      </c>
      <c r="D108" s="347" cm="1">
        <f t="array" ref="D108">D$123*SUMPRODUCT(Longitudinal!$F$2:$F$136,--('Country T1D incidence'!$A108=Longitudinal!$E$2:$E$136),--('Country T1D incidence'!$B108=Longitudinal!$A$2:$A$136))</f>
        <v>33.996872693727191</v>
      </c>
      <c r="E108" s="347" cm="1">
        <f t="array" ref="E108">E$123*SUMPRODUCT(Longitudinal!$F$2:$F$136,--('Country T1D incidence'!$A108=Longitudinal!$E$2:$E$136),--('Country T1D incidence'!$B108=Longitudinal!$A$2:$A$136))</f>
        <v>44.174280442804758</v>
      </c>
      <c r="F108" s="347" cm="1">
        <f t="array" ref="F108">F$123*SUMPRODUCT(Longitudinal!$F$2:$F$136,--('Country T1D incidence'!$A108=Longitudinal!$E$2:$E$136),--('Country T1D incidence'!$B108=Longitudinal!$A$2:$A$136))</f>
        <v>37.399653400105699</v>
      </c>
      <c r="G108" s="347" cm="1">
        <f t="array" ref="G108">G$123*SUMPRODUCT(Longitudinal!$F$2:$F$136,--('Country T1D incidence'!$A108=Longitudinal!$E$2:$E$136),--('Country T1D incidence'!$B108=Longitudinal!$A$2:$A$136))</f>
        <v>28.655401771030515</v>
      </c>
      <c r="H108" s="347" cm="1">
        <f t="array" ref="H108">H$123*SUMPRODUCT(Longitudinal!$F$2:$F$136,--('Country T1D incidence'!$A108=Longitudinal!$E$2:$E$136),--('Country T1D incidence'!$B108=Longitudinal!$A$2:$A$136))</f>
        <v>26.257687245124075</v>
      </c>
      <c r="I108" s="347" cm="1">
        <f t="array" ref="I108">I$123*SUMPRODUCT(Longitudinal!$F$2:$F$136,--('Country T1D incidence'!$A108=Longitudinal!$E$2:$E$136),--('Country T1D incidence'!$B108=Longitudinal!$A$2:$A$136))</f>
        <v>25.8031087394133</v>
      </c>
      <c r="J108" s="347" cm="1">
        <f t="array" ref="J108">J$123*SUMPRODUCT(Longitudinal!$F$2:$F$136,--('Country T1D incidence'!$A108=Longitudinal!$E$2:$E$136),--('Country T1D incidence'!$B108=Longitudinal!$A$2:$A$136))</f>
        <v>18.448953083465256</v>
      </c>
      <c r="K108" s="347" cm="1">
        <f t="array" ref="K108">K$123*SUMPRODUCT(Longitudinal!$F$2:$F$136,--('Country T1D incidence'!$A108=Longitudinal!$E$2:$E$136),--('Country T1D incidence'!$B108=Longitudinal!$A$2:$A$136))</f>
        <v>18.325677556492845</v>
      </c>
      <c r="L108" s="347" cm="1">
        <f t="array" ref="L108">L$123*SUMPRODUCT(Longitudinal!$F$2:$F$136,--('Country T1D incidence'!$A108=Longitudinal!$E$2:$E$136),--('Country T1D incidence'!$B108=Longitudinal!$A$2:$A$136))</f>
        <v>16.233845958179703</v>
      </c>
      <c r="M108" s="347" cm="1">
        <f t="array" ref="M108">M$123*SUMPRODUCT(Longitudinal!$F$2:$F$136,--('Country T1D incidence'!$A108=Longitudinal!$E$2:$E$136),--('Country T1D incidence'!$B108=Longitudinal!$A$2:$A$136))</f>
        <v>17.289392657880992</v>
      </c>
      <c r="N108" s="347" cm="1">
        <f t="array" ref="N108">N$123*SUMPRODUCT(Longitudinal!$F$2:$F$136,--('Country T1D incidence'!$A108=Longitudinal!$E$2:$E$136),--('Country T1D incidence'!$B108=Longitudinal!$A$2:$A$136))</f>
        <v>16.961942039360522</v>
      </c>
      <c r="O108" s="347" cm="1">
        <f t="array" ref="O108">O$123*SUMPRODUCT(Longitudinal!$F$2:$F$136,--('Country T1D incidence'!$A108=Longitudinal!$E$2:$E$136),--('Country T1D incidence'!$B108=Longitudinal!$A$2:$A$136))</f>
        <v>16.961942039360522</v>
      </c>
      <c r="P108" s="347" cm="1">
        <f t="array" ref="P108">P$123*SUMPRODUCT(Longitudinal!$F$2:$F$136,--('Country T1D incidence'!$A108=Longitudinal!$E$2:$E$136),--('Country T1D incidence'!$B108=Longitudinal!$A$2:$A$136))</f>
        <v>15.840905215955134</v>
      </c>
      <c r="Q108" s="347" cm="1">
        <f t="array" ref="Q108">Q$123*SUMPRODUCT(Longitudinal!$F$2:$F$136,--('Country T1D incidence'!$A108=Longitudinal!$E$2:$E$136),--('Country T1D incidence'!$B108=Longitudinal!$A$2:$A$136))</f>
        <v>15.840905215955134</v>
      </c>
      <c r="R108" s="347" cm="1">
        <f t="array" ref="R108">R$123*SUMPRODUCT(Longitudinal!$F$2:$F$136,--('Country T1D incidence'!$A108=Longitudinal!$E$2:$E$136),--('Country T1D incidence'!$B108=Longitudinal!$A$2:$A$136))</f>
        <v>21.030034429450168</v>
      </c>
      <c r="S108" s="347" cm="1">
        <f t="array" ref="S108">S$123*SUMPRODUCT(Longitudinal!$F$2:$F$136,--('Country T1D incidence'!$A108=Longitudinal!$E$2:$E$136),--('Country T1D incidence'!$B108=Longitudinal!$A$2:$A$136))</f>
        <v>21.030034429450168</v>
      </c>
      <c r="T108" s="347" cm="1">
        <f t="array" ref="T108">T$123*SUMPRODUCT(Longitudinal!$F$2:$F$136,--('Country T1D incidence'!$A108=Longitudinal!$E$2:$E$136),--('Country T1D incidence'!$B108=Longitudinal!$A$2:$A$136))</f>
        <v>13.895463305921735</v>
      </c>
      <c r="U108" s="347" cm="1">
        <f t="array" ref="U108">U$123*SUMPRODUCT(Longitudinal!$F$2:$F$136,--('Country T1D incidence'!$A108=Longitudinal!$E$2:$E$136),--('Country T1D incidence'!$B108=Longitudinal!$A$2:$A$136))</f>
        <v>13.895463305921735</v>
      </c>
      <c r="V108" s="347" cm="1">
        <f t="array" ref="V108">V$123*SUMPRODUCT(Longitudinal!$F$2:$F$136,--('Country T1D incidence'!$A108=Longitudinal!$E$2:$E$136),--('Country T1D incidence'!$B108=Longitudinal!$A$2:$A$136))</f>
        <v>13.895463305921735</v>
      </c>
      <c r="W108" s="347" cm="1">
        <f t="array" ref="W108">W$123*SUMPRODUCT(Longitudinal!$F$2:$F$136,--('Country T1D incidence'!$A108=Longitudinal!$E$2:$E$136),--('Country T1D incidence'!$B108=Longitudinal!$A$2:$A$136))</f>
        <v>13.895463305921735</v>
      </c>
    </row>
    <row r="109" spans="1:23" x14ac:dyDescent="0.45">
      <c r="A109" t="s">
        <v>137</v>
      </c>
      <c r="B109" s="339">
        <v>1994</v>
      </c>
      <c r="C109" s="339" t="b">
        <v>0</v>
      </c>
      <c r="D109" s="347" cm="1">
        <f t="array" ref="D109">D$123*SUMPRODUCT(Longitudinal!$F$2:$F$136,--('Country T1D incidence'!$A109=Longitudinal!$E$2:$E$136),--('Country T1D incidence'!$B109=Longitudinal!$A$2:$A$136))</f>
        <v>36.623118846287689</v>
      </c>
      <c r="E109" s="347" cm="1">
        <f t="array" ref="E109">E$123*SUMPRODUCT(Longitudinal!$F$2:$F$136,--('Country T1D incidence'!$A109=Longitudinal!$E$2:$E$136),--('Country T1D incidence'!$B109=Longitudinal!$A$2:$A$136))</f>
        <v>47.58672767288337</v>
      </c>
      <c r="F109" s="347" cm="1">
        <f t="array" ref="F109">F$123*SUMPRODUCT(Longitudinal!$F$2:$F$136,--('Country T1D incidence'!$A109=Longitudinal!$E$2:$E$136),--('Country T1D incidence'!$B109=Longitudinal!$A$2:$A$136))</f>
        <v>40.28876313481512</v>
      </c>
      <c r="G109" s="347" cm="1">
        <f t="array" ref="G109">G$123*SUMPRODUCT(Longitudinal!$F$2:$F$136,--('Country T1D incidence'!$A109=Longitudinal!$E$2:$E$136),--('Country T1D incidence'!$B109=Longitudinal!$A$2:$A$136))</f>
        <v>30.869021221537501</v>
      </c>
      <c r="H109" s="347" cm="1">
        <f t="array" ref="H109">H$123*SUMPRODUCT(Longitudinal!$F$2:$F$136,--('Country T1D incidence'!$A109=Longitudinal!$E$2:$E$136),--('Country T1D incidence'!$B109=Longitudinal!$A$2:$A$136))</f>
        <v>28.286084113385662</v>
      </c>
      <c r="I109" s="347" cm="1">
        <f t="array" ref="I109">I$123*SUMPRODUCT(Longitudinal!$F$2:$F$136,--('Country T1D incidence'!$A109=Longitudinal!$E$2:$E$136),--('Country T1D incidence'!$B109=Longitudinal!$A$2:$A$136))</f>
        <v>27.796389582079982</v>
      </c>
      <c r="J109" s="347" cm="1">
        <f t="array" ref="J109">J$123*SUMPRODUCT(Longitudinal!$F$2:$F$136,--('Country T1D incidence'!$A109=Longitudinal!$E$2:$E$136),--('Country T1D incidence'!$B109=Longitudinal!$A$2:$A$136))</f>
        <v>19.874128054431328</v>
      </c>
      <c r="K109" s="347" cm="1">
        <f t="array" ref="K109">K$123*SUMPRODUCT(Longitudinal!$F$2:$F$136,--('Country T1D incidence'!$A109=Longitudinal!$E$2:$E$136),--('Country T1D incidence'!$B109=Longitudinal!$A$2:$A$136))</f>
        <v>19.741329537467077</v>
      </c>
      <c r="L109" s="347" cm="1">
        <f t="array" ref="L109">L$123*SUMPRODUCT(Longitudinal!$F$2:$F$136,--('Country T1D incidence'!$A109=Longitudinal!$E$2:$E$136),--('Country T1D incidence'!$B109=Longitudinal!$A$2:$A$136))</f>
        <v>17.487904702729928</v>
      </c>
      <c r="M109" s="347" cm="1">
        <f t="array" ref="M109">M$123*SUMPRODUCT(Longitudinal!$F$2:$F$136,--('Country T1D incidence'!$A109=Longitudinal!$E$2:$E$136),--('Country T1D incidence'!$B109=Longitudinal!$A$2:$A$136))</f>
        <v>18.624992004236333</v>
      </c>
      <c r="N109" s="347" cm="1">
        <f t="array" ref="N109">N$123*SUMPRODUCT(Longitudinal!$F$2:$F$136,--('Country T1D incidence'!$A109=Longitudinal!$E$2:$E$136),--('Country T1D incidence'!$B109=Longitudinal!$A$2:$A$136))</f>
        <v>18.272245943550043</v>
      </c>
      <c r="O109" s="347" cm="1">
        <f t="array" ref="O109">O$123*SUMPRODUCT(Longitudinal!$F$2:$F$136,--('Country T1D incidence'!$A109=Longitudinal!$E$2:$E$136),--('Country T1D incidence'!$B109=Longitudinal!$A$2:$A$136))</f>
        <v>18.272245943550043</v>
      </c>
      <c r="P109" s="347" cm="1">
        <f t="array" ref="P109">P$123*SUMPRODUCT(Longitudinal!$F$2:$F$136,--('Country T1D incidence'!$A109=Longitudinal!$E$2:$E$136),--('Country T1D incidence'!$B109=Longitudinal!$A$2:$A$136))</f>
        <v>17.064609429906373</v>
      </c>
      <c r="Q109" s="347" cm="1">
        <f t="array" ref="Q109">Q$123*SUMPRODUCT(Longitudinal!$F$2:$F$136,--('Country T1D incidence'!$A109=Longitudinal!$E$2:$E$136),--('Country T1D incidence'!$B109=Longitudinal!$A$2:$A$136))</f>
        <v>17.064609429906373</v>
      </c>
      <c r="R109" s="347" cm="1">
        <f t="array" ref="R109">R$123*SUMPRODUCT(Longitudinal!$F$2:$F$136,--('Country T1D incidence'!$A109=Longitudinal!$E$2:$E$136),--('Country T1D incidence'!$B109=Longitudinal!$A$2:$A$136))</f>
        <v>22.654597003370359</v>
      </c>
      <c r="S109" s="347" cm="1">
        <f t="array" ref="S109">S$123*SUMPRODUCT(Longitudinal!$F$2:$F$136,--('Country T1D incidence'!$A109=Longitudinal!$E$2:$E$136),--('Country T1D incidence'!$B109=Longitudinal!$A$2:$A$136))</f>
        <v>22.654597003370359</v>
      </c>
      <c r="T109" s="347" cm="1">
        <f t="array" ref="T109">T$123*SUMPRODUCT(Longitudinal!$F$2:$F$136,--('Country T1D incidence'!$A109=Longitudinal!$E$2:$E$136),--('Country T1D incidence'!$B109=Longitudinal!$A$2:$A$136))</f>
        <v>14.968882834064274</v>
      </c>
      <c r="U109" s="347" cm="1">
        <f t="array" ref="U109">U$123*SUMPRODUCT(Longitudinal!$F$2:$F$136,--('Country T1D incidence'!$A109=Longitudinal!$E$2:$E$136),--('Country T1D incidence'!$B109=Longitudinal!$A$2:$A$136))</f>
        <v>14.968882834064274</v>
      </c>
      <c r="V109" s="347" cm="1">
        <f t="array" ref="V109">V$123*SUMPRODUCT(Longitudinal!$F$2:$F$136,--('Country T1D incidence'!$A109=Longitudinal!$E$2:$E$136),--('Country T1D incidence'!$B109=Longitudinal!$A$2:$A$136))</f>
        <v>14.968882834064274</v>
      </c>
      <c r="W109" s="347" cm="1">
        <f t="array" ref="W109">W$123*SUMPRODUCT(Longitudinal!$F$2:$F$136,--('Country T1D incidence'!$A109=Longitudinal!$E$2:$E$136),--('Country T1D incidence'!$B109=Longitudinal!$A$2:$A$136))</f>
        <v>14.968882834064274</v>
      </c>
    </row>
    <row r="110" spans="1:23" x14ac:dyDescent="0.45">
      <c r="A110" t="s">
        <v>137</v>
      </c>
      <c r="B110" s="339">
        <v>1995</v>
      </c>
      <c r="C110" s="339" t="b">
        <v>0</v>
      </c>
      <c r="D110" s="347" cm="1">
        <f t="array" ref="D110">D$123*SUMPRODUCT(Longitudinal!$F$2:$F$136,--('Country T1D incidence'!$A110=Longitudinal!$E$2:$E$136),--('Country T1D incidence'!$B110=Longitudinal!$A$2:$A$136))</f>
        <v>39.09065064982132</v>
      </c>
      <c r="E110" s="347" cm="1">
        <f t="array" ref="E110">E$123*SUMPRODUCT(Longitudinal!$F$2:$F$136,--('Country T1D incidence'!$A110=Longitudinal!$E$2:$E$136),--('Country T1D incidence'!$B110=Longitudinal!$A$2:$A$136))</f>
        <v>50.792947341169103</v>
      </c>
      <c r="F110" s="347" cm="1">
        <f t="array" ref="F110">F$123*SUMPRODUCT(Longitudinal!$F$2:$F$136,--('Country T1D incidence'!$A110=Longitudinal!$E$2:$E$136),--('Country T1D incidence'!$B110=Longitudinal!$A$2:$A$136))</f>
        <v>43.003272643888963</v>
      </c>
      <c r="G110" s="347" cm="1">
        <f t="array" ref="G110">G$123*SUMPRODUCT(Longitudinal!$F$2:$F$136,--('Country T1D incidence'!$A110=Longitudinal!$E$2:$E$136),--('Country T1D incidence'!$B110=Longitudinal!$A$2:$A$136))</f>
        <v>32.948862971984688</v>
      </c>
      <c r="H110" s="347" cm="1">
        <f t="array" ref="H110">H$123*SUMPRODUCT(Longitudinal!$F$2:$F$136,--('Country T1D incidence'!$A110=Longitudinal!$E$2:$E$136),--('Country T1D incidence'!$B110=Longitudinal!$A$2:$A$136))</f>
        <v>30.191897008244599</v>
      </c>
      <c r="I110" s="347" cm="1">
        <f t="array" ref="I110">I$123*SUMPRODUCT(Longitudinal!$F$2:$F$136,--('Country T1D incidence'!$A110=Longitudinal!$E$2:$E$136),--('Country T1D incidence'!$B110=Longitudinal!$A$2:$A$136))</f>
        <v>29.669208650414074</v>
      </c>
      <c r="J110" s="347" cm="1">
        <f t="array" ref="J110">J$123*SUMPRODUCT(Longitudinal!$F$2:$F$136,--('Country T1D incidence'!$A110=Longitudinal!$E$2:$E$136),--('Country T1D incidence'!$B110=Longitudinal!$A$2:$A$136))</f>
        <v>21.213174115681248</v>
      </c>
      <c r="K110" s="347" cm="1">
        <f t="array" ref="K110">K$123*SUMPRODUCT(Longitudinal!$F$2:$F$136,--('Country T1D incidence'!$A110=Longitudinal!$E$2:$E$136),--('Country T1D incidence'!$B110=Longitudinal!$A$2:$A$136))</f>
        <v>21.071428120337377</v>
      </c>
      <c r="L110" s="347" cm="1">
        <f t="array" ref="L110">L$123*SUMPRODUCT(Longitudinal!$F$2:$F$136,--('Country T1D incidence'!$A110=Longitudinal!$E$2:$E$136),--('Country T1D incidence'!$B110=Longitudinal!$A$2:$A$136))</f>
        <v>18.666175761846059</v>
      </c>
      <c r="M110" s="347" cm="1">
        <f t="array" ref="M110">M$123*SUMPRODUCT(Longitudinal!$F$2:$F$136,--('Country T1D incidence'!$A110=Longitudinal!$E$2:$E$136),--('Country T1D incidence'!$B110=Longitudinal!$A$2:$A$136))</f>
        <v>19.879875846977956</v>
      </c>
      <c r="N110" s="347" cm="1">
        <f t="array" ref="N110">N$123*SUMPRODUCT(Longitudinal!$F$2:$F$136,--('Country T1D incidence'!$A110=Longitudinal!$E$2:$E$136),--('Country T1D incidence'!$B110=Longitudinal!$A$2:$A$136))</f>
        <v>19.503363046845802</v>
      </c>
      <c r="O110" s="347" cm="1">
        <f t="array" ref="O110">O$123*SUMPRODUCT(Longitudinal!$F$2:$F$136,--('Country T1D incidence'!$A110=Longitudinal!$E$2:$E$136),--('Country T1D incidence'!$B110=Longitudinal!$A$2:$A$136))</f>
        <v>19.503363046845802</v>
      </c>
      <c r="P110" s="347" cm="1">
        <f t="array" ref="P110">P$123*SUMPRODUCT(Longitudinal!$F$2:$F$136,--('Country T1D incidence'!$A110=Longitudinal!$E$2:$E$136),--('Country T1D incidence'!$B110=Longitudinal!$A$2:$A$136))</f>
        <v>18.214360401687468</v>
      </c>
      <c r="Q110" s="347" cm="1">
        <f t="array" ref="Q110">Q$123*SUMPRODUCT(Longitudinal!$F$2:$F$136,--('Country T1D incidence'!$A110=Longitudinal!$E$2:$E$136),--('Country T1D incidence'!$B110=Longitudinal!$A$2:$A$136))</f>
        <v>18.214360401687468</v>
      </c>
      <c r="R110" s="347" cm="1">
        <f t="array" ref="R110">R$123*SUMPRODUCT(Longitudinal!$F$2:$F$136,--('Country T1D incidence'!$A110=Longitudinal!$E$2:$E$136),--('Country T1D incidence'!$B110=Longitudinal!$A$2:$A$136))</f>
        <v>24.18098089319356</v>
      </c>
      <c r="S110" s="347" cm="1">
        <f t="array" ref="S110">S$123*SUMPRODUCT(Longitudinal!$F$2:$F$136,--('Country T1D incidence'!$A110=Longitudinal!$E$2:$E$136),--('Country T1D incidence'!$B110=Longitudinal!$A$2:$A$136))</f>
        <v>24.18098089319356</v>
      </c>
      <c r="T110" s="347" cm="1">
        <f t="array" ref="T110">T$123*SUMPRODUCT(Longitudinal!$F$2:$F$136,--('Country T1D incidence'!$A110=Longitudinal!$E$2:$E$136),--('Country T1D incidence'!$B110=Longitudinal!$A$2:$A$136))</f>
        <v>15.977431412667</v>
      </c>
      <c r="U110" s="347" cm="1">
        <f t="array" ref="U110">U$123*SUMPRODUCT(Longitudinal!$F$2:$F$136,--('Country T1D incidence'!$A110=Longitudinal!$E$2:$E$136),--('Country T1D incidence'!$B110=Longitudinal!$A$2:$A$136))</f>
        <v>15.977431412667</v>
      </c>
      <c r="V110" s="347" cm="1">
        <f t="array" ref="V110">V$123*SUMPRODUCT(Longitudinal!$F$2:$F$136,--('Country T1D incidence'!$A110=Longitudinal!$E$2:$E$136),--('Country T1D incidence'!$B110=Longitudinal!$A$2:$A$136))</f>
        <v>15.977431412667</v>
      </c>
      <c r="W110" s="347" cm="1">
        <f t="array" ref="W110">W$123*SUMPRODUCT(Longitudinal!$F$2:$F$136,--('Country T1D incidence'!$A110=Longitudinal!$E$2:$E$136),--('Country T1D incidence'!$B110=Longitudinal!$A$2:$A$136))</f>
        <v>15.977431412667</v>
      </c>
    </row>
    <row r="111" spans="1:23" x14ac:dyDescent="0.45">
      <c r="A111" t="s">
        <v>137</v>
      </c>
      <c r="B111" s="339">
        <v>1996</v>
      </c>
      <c r="C111" s="339" t="b">
        <v>0</v>
      </c>
      <c r="D111" s="347" cm="1">
        <f t="array" ref="D111">D$123*SUMPRODUCT(Longitudinal!$F$2:$F$136,--('Country T1D incidence'!$A111=Longitudinal!$E$2:$E$136),--('Country T1D incidence'!$B111=Longitudinal!$A$2:$A$136))</f>
        <v>41.117596832085006</v>
      </c>
      <c r="E111" s="347" cm="1">
        <f t="array" ref="E111">E$123*SUMPRODUCT(Longitudinal!$F$2:$F$136,--('Country T1D incidence'!$A111=Longitudinal!$E$2:$E$136),--('Country T1D incidence'!$B111=Longitudinal!$A$2:$A$136))</f>
        <v>53.426686329588165</v>
      </c>
      <c r="F111" s="347" cm="1">
        <f t="array" ref="F111">F$123*SUMPRODUCT(Longitudinal!$F$2:$F$136,--('Country T1D incidence'!$A111=Longitudinal!$E$2:$E$136),--('Country T1D incidence'!$B111=Longitudinal!$A$2:$A$136))</f>
        <v>45.233097879882408</v>
      </c>
      <c r="G111" s="347" cm="1">
        <f t="array" ref="G111">G$123*SUMPRODUCT(Longitudinal!$F$2:$F$136,--('Country T1D incidence'!$A111=Longitudinal!$E$2:$E$136),--('Country T1D incidence'!$B111=Longitudinal!$A$2:$A$136))</f>
        <v>34.657342388438167</v>
      </c>
      <c r="H111" s="347" cm="1">
        <f t="array" ref="H111">H$123*SUMPRODUCT(Longitudinal!$F$2:$F$136,--('Country T1D incidence'!$A111=Longitudinal!$E$2:$E$136),--('Country T1D incidence'!$B111=Longitudinal!$A$2:$A$136))</f>
        <v>31.75742097264143</v>
      </c>
      <c r="I111" s="347" cm="1">
        <f t="array" ref="I111">I$123*SUMPRODUCT(Longitudinal!$F$2:$F$136,--('Country T1D incidence'!$A111=Longitudinal!$E$2:$E$136),--('Country T1D incidence'!$B111=Longitudinal!$A$2:$A$136))</f>
        <v>31.207629940544646</v>
      </c>
      <c r="J111" s="347" cm="1">
        <f t="array" ref="J111">J$123*SUMPRODUCT(Longitudinal!$F$2:$F$136,--('Country T1D incidence'!$A111=Longitudinal!$E$2:$E$136),--('Country T1D incidence'!$B111=Longitudinal!$A$2:$A$136))</f>
        <v>22.31312926026699</v>
      </c>
      <c r="K111" s="347" cm="1">
        <f t="array" ref="K111">K$123*SUMPRODUCT(Longitudinal!$F$2:$F$136,--('Country T1D incidence'!$A111=Longitudinal!$E$2:$E$136),--('Country T1D incidence'!$B111=Longitudinal!$A$2:$A$136))</f>
        <v>22.164033387156</v>
      </c>
      <c r="L111" s="347" cm="1">
        <f t="array" ref="L111">L$123*SUMPRODUCT(Longitudinal!$F$2:$F$136,--('Country T1D incidence'!$A111=Longitudinal!$E$2:$E$136),--('Country T1D incidence'!$B111=Longitudinal!$A$2:$A$136))</f>
        <v>19.634062790303844</v>
      </c>
      <c r="M111" s="347" cm="1">
        <f t="array" ref="M111">M$123*SUMPRODUCT(Longitudinal!$F$2:$F$136,--('Country T1D incidence'!$A111=Longitudinal!$E$2:$E$136),--('Country T1D incidence'!$B111=Longitudinal!$A$2:$A$136))</f>
        <v>20.910696203816713</v>
      </c>
      <c r="N111" s="347" cm="1">
        <f t="array" ref="N111">N$123*SUMPRODUCT(Longitudinal!$F$2:$F$136,--('Country T1D incidence'!$A111=Longitudinal!$E$2:$E$136),--('Country T1D incidence'!$B111=Longitudinal!$A$2:$A$136))</f>
        <v>20.514660290865645</v>
      </c>
      <c r="O111" s="347" cm="1">
        <f t="array" ref="O111">O$123*SUMPRODUCT(Longitudinal!$F$2:$F$136,--('Country T1D incidence'!$A111=Longitudinal!$E$2:$E$136),--('Country T1D incidence'!$B111=Longitudinal!$A$2:$A$136))</f>
        <v>20.514660290865645</v>
      </c>
      <c r="P111" s="347" cm="1">
        <f t="array" ref="P111">P$123*SUMPRODUCT(Longitudinal!$F$2:$F$136,--('Country T1D incidence'!$A111=Longitudinal!$E$2:$E$136),--('Country T1D incidence'!$B111=Longitudinal!$A$2:$A$136))</f>
        <v>19.158819694762553</v>
      </c>
      <c r="Q111" s="347" cm="1">
        <f t="array" ref="Q111">Q$123*SUMPRODUCT(Longitudinal!$F$2:$F$136,--('Country T1D incidence'!$A111=Longitudinal!$E$2:$E$136),--('Country T1D incidence'!$B111=Longitudinal!$A$2:$A$136))</f>
        <v>19.158819694762553</v>
      </c>
      <c r="R111" s="347" cm="1">
        <f t="array" ref="R111">R$123*SUMPRODUCT(Longitudinal!$F$2:$F$136,--('Country T1D incidence'!$A111=Longitudinal!$E$2:$E$136),--('Country T1D incidence'!$B111=Longitudinal!$A$2:$A$136))</f>
        <v>25.434824103528403</v>
      </c>
      <c r="S111" s="347" cm="1">
        <f t="array" ref="S111">S$123*SUMPRODUCT(Longitudinal!$F$2:$F$136,--('Country T1D incidence'!$A111=Longitudinal!$E$2:$E$136),--('Country T1D incidence'!$B111=Longitudinal!$A$2:$A$136))</f>
        <v>25.434824103528403</v>
      </c>
      <c r="T111" s="347" cm="1">
        <f t="array" ref="T111">T$123*SUMPRODUCT(Longitudinal!$F$2:$F$136,--('Country T1D incidence'!$A111=Longitudinal!$E$2:$E$136),--('Country T1D incidence'!$B111=Longitudinal!$A$2:$A$136))</f>
        <v>16.8059004472297</v>
      </c>
      <c r="U111" s="347" cm="1">
        <f t="array" ref="U111">U$123*SUMPRODUCT(Longitudinal!$F$2:$F$136,--('Country T1D incidence'!$A111=Longitudinal!$E$2:$E$136),--('Country T1D incidence'!$B111=Longitudinal!$A$2:$A$136))</f>
        <v>16.8059004472297</v>
      </c>
      <c r="V111" s="347" cm="1">
        <f t="array" ref="V111">V$123*SUMPRODUCT(Longitudinal!$F$2:$F$136,--('Country T1D incidence'!$A111=Longitudinal!$E$2:$E$136),--('Country T1D incidence'!$B111=Longitudinal!$A$2:$A$136))</f>
        <v>16.8059004472297</v>
      </c>
      <c r="W111" s="347" cm="1">
        <f t="array" ref="W111">W$123*SUMPRODUCT(Longitudinal!$F$2:$F$136,--('Country T1D incidence'!$A111=Longitudinal!$E$2:$E$136),--('Country T1D incidence'!$B111=Longitudinal!$A$2:$A$136))</f>
        <v>16.8059004472297</v>
      </c>
    </row>
    <row r="112" spans="1:23" x14ac:dyDescent="0.45">
      <c r="A112" t="s">
        <v>137</v>
      </c>
      <c r="B112" s="339">
        <v>1997</v>
      </c>
      <c r="C112" s="339" t="b">
        <v>0</v>
      </c>
      <c r="D112" s="347" cm="1">
        <f t="array" ref="D112">D$123*SUMPRODUCT(Longitudinal!$F$2:$F$136,--('Country T1D incidence'!$A112=Longitudinal!$E$2:$E$136),--('Country T1D incidence'!$B112=Longitudinal!$A$2:$A$136))</f>
        <v>41.685416117783717</v>
      </c>
      <c r="E112" s="347" cm="1">
        <f t="array" ref="E112">E$123*SUMPRODUCT(Longitudinal!$F$2:$F$136,--('Country T1D incidence'!$A112=Longitudinal!$E$2:$E$136),--('Country T1D incidence'!$B112=Longitudinal!$A$2:$A$136))</f>
        <v>54.164489732661643</v>
      </c>
      <c r="F112" s="347" cm="1">
        <f t="array" ref="F112">F$123*SUMPRODUCT(Longitudinal!$F$2:$F$136,--('Country T1D incidence'!$A112=Longitudinal!$E$2:$E$136),--('Country T1D incidence'!$B112=Longitudinal!$A$2:$A$136))</f>
        <v>45.857750761055968</v>
      </c>
      <c r="G112" s="347" cm="1">
        <f t="array" ref="G112">G$123*SUMPRODUCT(Longitudinal!$F$2:$F$136,--('Country T1D incidence'!$A112=Longitudinal!$E$2:$E$136),--('Country T1D incidence'!$B112=Longitudinal!$A$2:$A$136))</f>
        <v>35.135947874055034</v>
      </c>
      <c r="H112" s="347" cm="1">
        <f t="array" ref="H112">H$123*SUMPRODUCT(Longitudinal!$F$2:$F$136,--('Country T1D incidence'!$A112=Longitudinal!$E$2:$E$136),--('Country T1D incidence'!$B112=Longitudinal!$A$2:$A$136))</f>
        <v>32.195979582133106</v>
      </c>
      <c r="I112" s="347" cm="1">
        <f t="array" ref="I112">I$123*SUMPRODUCT(Longitudinal!$F$2:$F$136,--('Country T1D incidence'!$A112=Longitudinal!$E$2:$E$136),--('Country T1D incidence'!$B112=Longitudinal!$A$2:$A$136))</f>
        <v>31.638596132794532</v>
      </c>
      <c r="J112" s="347" cm="1">
        <f t="array" ref="J112">J$123*SUMPRODUCT(Longitudinal!$F$2:$F$136,--('Country T1D incidence'!$A112=Longitudinal!$E$2:$E$136),--('Country T1D incidence'!$B112=Longitudinal!$A$2:$A$136))</f>
        <v>22.621265583749331</v>
      </c>
      <c r="K112" s="347" cm="1">
        <f t="array" ref="K112">K$123*SUMPRODUCT(Longitudinal!$F$2:$F$136,--('Country T1D incidence'!$A112=Longitudinal!$E$2:$E$136),--('Country T1D incidence'!$B112=Longitudinal!$A$2:$A$136))</f>
        <v>22.470110750030397</v>
      </c>
      <c r="L112" s="347" cm="1">
        <f t="array" ref="L112">L$123*SUMPRODUCT(Longitudinal!$F$2:$F$136,--('Country T1D incidence'!$A112=Longitudinal!$E$2:$E$136),--('Country T1D incidence'!$B112=Longitudinal!$A$2:$A$136))</f>
        <v>19.905202165362223</v>
      </c>
      <c r="M112" s="347" cm="1">
        <f t="array" ref="M112">M$123*SUMPRODUCT(Longitudinal!$F$2:$F$136,--('Country T1D incidence'!$A112=Longitudinal!$E$2:$E$136),--('Country T1D incidence'!$B112=Longitudinal!$A$2:$A$136))</f>
        <v>21.199465429080597</v>
      </c>
      <c r="N112" s="347" cm="1">
        <f t="array" ref="N112">N$123*SUMPRODUCT(Longitudinal!$F$2:$F$136,--('Country T1D incidence'!$A112=Longitudinal!$E$2:$E$136),--('Country T1D incidence'!$B112=Longitudinal!$A$2:$A$136))</f>
        <v>20.797960402014681</v>
      </c>
      <c r="O112" s="347" cm="1">
        <f t="array" ref="O112">O$123*SUMPRODUCT(Longitudinal!$F$2:$F$136,--('Country T1D incidence'!$A112=Longitudinal!$E$2:$E$136),--('Country T1D incidence'!$B112=Longitudinal!$A$2:$A$136))</f>
        <v>20.797960402014681</v>
      </c>
      <c r="P112" s="347" cm="1">
        <f t="array" ref="P112">P$123*SUMPRODUCT(Longitudinal!$F$2:$F$136,--('Country T1D incidence'!$A112=Longitudinal!$E$2:$E$136),--('Country T1D incidence'!$B112=Longitudinal!$A$2:$A$136))</f>
        <v>19.423396132883116</v>
      </c>
      <c r="Q112" s="347" cm="1">
        <f t="array" ref="Q112">Q$123*SUMPRODUCT(Longitudinal!$F$2:$F$136,--('Country T1D incidence'!$A112=Longitudinal!$E$2:$E$136),--('Country T1D incidence'!$B112=Longitudinal!$A$2:$A$136))</f>
        <v>19.423396132883116</v>
      </c>
      <c r="R112" s="347" cm="1">
        <f t="array" ref="R112">R$123*SUMPRODUCT(Longitudinal!$F$2:$F$136,--('Country T1D incidence'!$A112=Longitudinal!$E$2:$E$136),--('Country T1D incidence'!$B112=Longitudinal!$A$2:$A$136))</f>
        <v>25.786069914739532</v>
      </c>
      <c r="S112" s="347" cm="1">
        <f t="array" ref="S112">S$123*SUMPRODUCT(Longitudinal!$F$2:$F$136,--('Country T1D incidence'!$A112=Longitudinal!$E$2:$E$136),--('Country T1D incidence'!$B112=Longitudinal!$A$2:$A$136))</f>
        <v>25.786069914739532</v>
      </c>
      <c r="T112" s="347" cm="1">
        <f t="array" ref="T112">T$123*SUMPRODUCT(Longitudinal!$F$2:$F$136,--('Country T1D incidence'!$A112=Longitudinal!$E$2:$E$136),--('Country T1D incidence'!$B112=Longitudinal!$A$2:$A$136))</f>
        <v>17.037983913256177</v>
      </c>
      <c r="U112" s="347" cm="1">
        <f t="array" ref="U112">U$123*SUMPRODUCT(Longitudinal!$F$2:$F$136,--('Country T1D incidence'!$A112=Longitudinal!$E$2:$E$136),--('Country T1D incidence'!$B112=Longitudinal!$A$2:$A$136))</f>
        <v>17.037983913256177</v>
      </c>
      <c r="V112" s="347" cm="1">
        <f t="array" ref="V112">V$123*SUMPRODUCT(Longitudinal!$F$2:$F$136,--('Country T1D incidence'!$A112=Longitudinal!$E$2:$E$136),--('Country T1D incidence'!$B112=Longitudinal!$A$2:$A$136))</f>
        <v>17.037983913256177</v>
      </c>
      <c r="W112" s="347" cm="1">
        <f t="array" ref="W112">W$123*SUMPRODUCT(Longitudinal!$F$2:$F$136,--('Country T1D incidence'!$A112=Longitudinal!$E$2:$E$136),--('Country T1D incidence'!$B112=Longitudinal!$A$2:$A$136))</f>
        <v>17.037983913256177</v>
      </c>
    </row>
    <row r="113" spans="1:23" x14ac:dyDescent="0.45">
      <c r="A113" t="s">
        <v>137</v>
      </c>
      <c r="B113" s="339">
        <v>1998</v>
      </c>
      <c r="C113" s="339" t="b">
        <v>0</v>
      </c>
      <c r="D113" s="347" cm="1">
        <f t="array" ref="D113">D$123*SUMPRODUCT(Longitudinal!$F$2:$F$136,--('Country T1D incidence'!$A113=Longitudinal!$E$2:$E$136),--('Country T1D incidence'!$B113=Longitudinal!$A$2:$A$136))</f>
        <v>47.117286551532814</v>
      </c>
      <c r="E113" s="347" cm="1">
        <f t="array" ref="E113">E$123*SUMPRODUCT(Longitudinal!$F$2:$F$136,--('Country T1D incidence'!$A113=Longitudinal!$E$2:$E$136),--('Country T1D incidence'!$B113=Longitudinal!$A$2:$A$136))</f>
        <v>61.22246150645028</v>
      </c>
      <c r="F113" s="347" cm="1">
        <f t="array" ref="F113">F$123*SUMPRODUCT(Longitudinal!$F$2:$F$136,--('Country T1D incidence'!$A113=Longitudinal!$E$2:$E$136),--('Country T1D incidence'!$B113=Longitudinal!$A$2:$A$136))</f>
        <v>51.833302493906423</v>
      </c>
      <c r="G113" s="347" cm="1">
        <f t="array" ref="G113">G$123*SUMPRODUCT(Longitudinal!$F$2:$F$136,--('Country T1D incidence'!$A113=Longitudinal!$E$2:$E$136),--('Country T1D incidence'!$B113=Longitudinal!$A$2:$A$136))</f>
        <v>39.71438163322788</v>
      </c>
      <c r="H113" s="347" cm="1">
        <f t="array" ref="H113">H$123*SUMPRODUCT(Longitudinal!$F$2:$F$136,--('Country T1D incidence'!$A113=Longitudinal!$E$2:$E$136),--('Country T1D incidence'!$B113=Longitudinal!$A$2:$A$136))</f>
        <v>36.391317085389304</v>
      </c>
      <c r="I113" s="347" cm="1">
        <f t="array" ref="I113">I$123*SUMPRODUCT(Longitudinal!$F$2:$F$136,--('Country T1D incidence'!$A113=Longitudinal!$E$2:$E$136),--('Country T1D incidence'!$B113=Longitudinal!$A$2:$A$136))</f>
        <v>35.76130308655187</v>
      </c>
      <c r="J113" s="347" cm="1">
        <f t="array" ref="J113">J$123*SUMPRODUCT(Longitudinal!$F$2:$F$136,--('Country T1D incidence'!$A113=Longitudinal!$E$2:$E$136),--('Country T1D incidence'!$B113=Longitudinal!$A$2:$A$136))</f>
        <v>25.568957969766632</v>
      </c>
      <c r="K113" s="347" cm="1">
        <f t="array" ref="K113">K$123*SUMPRODUCT(Longitudinal!$F$2:$F$136,--('Country T1D incidence'!$A113=Longitudinal!$E$2:$E$136),--('Country T1D incidence'!$B113=Longitudinal!$A$2:$A$136))</f>
        <v>25.398106715844616</v>
      </c>
      <c r="L113" s="347" cm="1">
        <f t="array" ref="L113">L$123*SUMPRODUCT(Longitudinal!$F$2:$F$136,--('Country T1D incidence'!$A113=Longitudinal!$E$2:$E$136),--('Country T1D incidence'!$B113=Longitudinal!$A$2:$A$136))</f>
        <v>22.498974500855418</v>
      </c>
      <c r="M113" s="347" cm="1">
        <f t="array" ref="M113">M$123*SUMPRODUCT(Longitudinal!$F$2:$F$136,--('Country T1D incidence'!$A113=Longitudinal!$E$2:$E$136),--('Country T1D incidence'!$B113=Longitudinal!$A$2:$A$136))</f>
        <v>23.961888362562672</v>
      </c>
      <c r="N113" s="347" cm="1">
        <f t="array" ref="N113">N$123*SUMPRODUCT(Longitudinal!$F$2:$F$136,--('Country T1D incidence'!$A113=Longitudinal!$E$2:$E$136),--('Country T1D incidence'!$B113=Longitudinal!$A$2:$A$136))</f>
        <v>23.508064719332321</v>
      </c>
      <c r="O113" s="347" cm="1">
        <f t="array" ref="O113">O$123*SUMPRODUCT(Longitudinal!$F$2:$F$136,--('Country T1D incidence'!$A113=Longitudinal!$E$2:$E$136),--('Country T1D incidence'!$B113=Longitudinal!$A$2:$A$136))</f>
        <v>23.508064719332321</v>
      </c>
      <c r="P113" s="347" cm="1">
        <f t="array" ref="P113">P$123*SUMPRODUCT(Longitudinal!$F$2:$F$136,--('Country T1D incidence'!$A113=Longitudinal!$E$2:$E$136),--('Country T1D incidence'!$B113=Longitudinal!$A$2:$A$136))</f>
        <v>21.954386128978992</v>
      </c>
      <c r="Q113" s="347" cm="1">
        <f t="array" ref="Q113">Q$123*SUMPRODUCT(Longitudinal!$F$2:$F$136,--('Country T1D incidence'!$A113=Longitudinal!$E$2:$E$136),--('Country T1D incidence'!$B113=Longitudinal!$A$2:$A$136))</f>
        <v>21.954386128978992</v>
      </c>
      <c r="R113" s="347" cm="1">
        <f t="array" ref="R113">R$123*SUMPRODUCT(Longitudinal!$F$2:$F$136,--('Country T1D incidence'!$A113=Longitudinal!$E$2:$E$136),--('Country T1D incidence'!$B113=Longitudinal!$A$2:$A$136))</f>
        <v>29.146156098758837</v>
      </c>
      <c r="S113" s="347" cm="1">
        <f t="array" ref="S113">S$123*SUMPRODUCT(Longitudinal!$F$2:$F$136,--('Country T1D incidence'!$A113=Longitudinal!$E$2:$E$136),--('Country T1D incidence'!$B113=Longitudinal!$A$2:$A$136))</f>
        <v>29.146156098758837</v>
      </c>
      <c r="T113" s="347" cm="1">
        <f t="array" ref="T113">T$123*SUMPRODUCT(Longitudinal!$F$2:$F$136,--('Country T1D incidence'!$A113=Longitudinal!$E$2:$E$136),--('Country T1D incidence'!$B113=Longitudinal!$A$2:$A$136))</f>
        <v>19.258139778022187</v>
      </c>
      <c r="U113" s="347" cm="1">
        <f t="array" ref="U113">U$123*SUMPRODUCT(Longitudinal!$F$2:$F$136,--('Country T1D incidence'!$A113=Longitudinal!$E$2:$E$136),--('Country T1D incidence'!$B113=Longitudinal!$A$2:$A$136))</f>
        <v>19.258139778022187</v>
      </c>
      <c r="V113" s="347" cm="1">
        <f t="array" ref="V113">V$123*SUMPRODUCT(Longitudinal!$F$2:$F$136,--('Country T1D incidence'!$A113=Longitudinal!$E$2:$E$136),--('Country T1D incidence'!$B113=Longitudinal!$A$2:$A$136))</f>
        <v>19.258139778022187</v>
      </c>
      <c r="W113" s="347" cm="1">
        <f t="array" ref="W113">W$123*SUMPRODUCT(Longitudinal!$F$2:$F$136,--('Country T1D incidence'!$A113=Longitudinal!$E$2:$E$136),--('Country T1D incidence'!$B113=Longitudinal!$A$2:$A$136))</f>
        <v>19.258139778022187</v>
      </c>
    </row>
    <row r="114" spans="1:23" x14ac:dyDescent="0.45">
      <c r="A114" t="s">
        <v>137</v>
      </c>
      <c r="B114" s="339">
        <v>1999</v>
      </c>
      <c r="C114" s="339" t="b">
        <v>0</v>
      </c>
      <c r="D114" s="347" cm="1">
        <f t="array" ref="D114">D$123*SUMPRODUCT(Longitudinal!$F$2:$F$136,--('Country T1D incidence'!$A114=Longitudinal!$E$2:$E$136),--('Country T1D incidence'!$B114=Longitudinal!$A$2:$A$136))</f>
        <v>48.632400432630931</v>
      </c>
      <c r="E114" s="347" cm="1">
        <f t="array" ref="E114">E$123*SUMPRODUCT(Longitudinal!$F$2:$F$136,--('Country T1D incidence'!$A114=Longitudinal!$E$2:$E$136),--('Country T1D incidence'!$B114=Longitudinal!$A$2:$A$136))</f>
        <v>63.191144511189236</v>
      </c>
      <c r="F114" s="347" cm="1">
        <f t="array" ref="F114">F$123*SUMPRODUCT(Longitudinal!$F$2:$F$136,--('Country T1D incidence'!$A114=Longitudinal!$E$2:$E$136),--('Country T1D incidence'!$B114=Longitudinal!$A$2:$A$136))</f>
        <v>53.500065626069869</v>
      </c>
      <c r="G114" s="347" cm="1">
        <f t="array" ref="G114">G$123*SUMPRODUCT(Longitudinal!$F$2:$F$136,--('Country T1D incidence'!$A114=Longitudinal!$E$2:$E$136),--('Country T1D incidence'!$B114=Longitudinal!$A$2:$A$136))</f>
        <v>40.991446067443995</v>
      </c>
      <c r="H114" s="347" cm="1">
        <f t="array" ref="H114">H$123*SUMPRODUCT(Longitudinal!$F$2:$F$136,--('Country T1D incidence'!$A114=Longitudinal!$E$2:$E$136),--('Country T1D incidence'!$B114=Longitudinal!$A$2:$A$136))</f>
        <v>37.56152432147902</v>
      </c>
      <c r="I114" s="347" cm="1">
        <f t="array" ref="I114">I$123*SUMPRODUCT(Longitudinal!$F$2:$F$136,--('Country T1D incidence'!$A114=Longitudinal!$E$2:$E$136),--('Country T1D incidence'!$B114=Longitudinal!$A$2:$A$136))</f>
        <v>36.911251453237455</v>
      </c>
      <c r="J114" s="347" cm="1">
        <f t="array" ref="J114">J$123*SUMPRODUCT(Longitudinal!$F$2:$F$136,--('Country T1D incidence'!$A114=Longitudinal!$E$2:$E$136),--('Country T1D incidence'!$B114=Longitudinal!$A$2:$A$136))</f>
        <v>26.391159033973448</v>
      </c>
      <c r="K114" s="347" cm="1">
        <f t="array" ref="K114">K$123*SUMPRODUCT(Longitudinal!$F$2:$F$136,--('Country T1D incidence'!$A114=Longitudinal!$E$2:$E$136),--('Country T1D incidence'!$B114=Longitudinal!$A$2:$A$136))</f>
        <v>26.214813849365566</v>
      </c>
      <c r="L114" s="347" cm="1">
        <f t="array" ref="L114">L$123*SUMPRODUCT(Longitudinal!$F$2:$F$136,--('Country T1D incidence'!$A114=Longitudinal!$E$2:$E$136),--('Country T1D incidence'!$B114=Longitudinal!$A$2:$A$136))</f>
        <v>23.222456498050558</v>
      </c>
      <c r="M114" s="347" cm="1">
        <f t="array" ref="M114">M$123*SUMPRODUCT(Longitudinal!$F$2:$F$136,--('Country T1D incidence'!$A114=Longitudinal!$E$2:$E$136),--('Country T1D incidence'!$B114=Longitudinal!$A$2:$A$136))</f>
        <v>24.732412141255551</v>
      </c>
      <c r="N114" s="347" cm="1">
        <f t="array" ref="N114">N$123*SUMPRODUCT(Longitudinal!$F$2:$F$136,--('Country T1D incidence'!$A114=Longitudinal!$E$2:$E$136),--('Country T1D incidence'!$B114=Longitudinal!$A$2:$A$136))</f>
        <v>24.263995244640867</v>
      </c>
      <c r="O114" s="347" cm="1">
        <f t="array" ref="O114">O$123*SUMPRODUCT(Longitudinal!$F$2:$F$136,--('Country T1D incidence'!$A114=Longitudinal!$E$2:$E$136),--('Country T1D incidence'!$B114=Longitudinal!$A$2:$A$136))</f>
        <v>24.263995244640867</v>
      </c>
      <c r="P114" s="347" cm="1">
        <f t="array" ref="P114">P$123*SUMPRODUCT(Longitudinal!$F$2:$F$136,--('Country T1D incidence'!$A114=Longitudinal!$E$2:$E$136),--('Country T1D incidence'!$B114=Longitudinal!$A$2:$A$136))</f>
        <v>22.660356222112931</v>
      </c>
      <c r="Q114" s="347" cm="1">
        <f t="array" ref="Q114">Q$123*SUMPRODUCT(Longitudinal!$F$2:$F$136,--('Country T1D incidence'!$A114=Longitudinal!$E$2:$E$136),--('Country T1D incidence'!$B114=Longitudinal!$A$2:$A$136))</f>
        <v>22.660356222112931</v>
      </c>
      <c r="R114" s="347" cm="1">
        <f t="array" ref="R114">R$123*SUMPRODUCT(Longitudinal!$F$2:$F$136,--('Country T1D incidence'!$A114=Longitudinal!$E$2:$E$136),--('Country T1D incidence'!$B114=Longitudinal!$A$2:$A$136))</f>
        <v>30.083386336700997</v>
      </c>
      <c r="S114" s="347" cm="1">
        <f t="array" ref="S114">S$123*SUMPRODUCT(Longitudinal!$F$2:$F$136,--('Country T1D incidence'!$A114=Longitudinal!$E$2:$E$136),--('Country T1D incidence'!$B114=Longitudinal!$A$2:$A$136))</f>
        <v>30.083386336700997</v>
      </c>
      <c r="T114" s="347" cm="1">
        <f t="array" ref="T114">T$123*SUMPRODUCT(Longitudinal!$F$2:$F$136,--('Country T1D incidence'!$A114=Longitudinal!$E$2:$E$136),--('Country T1D incidence'!$B114=Longitudinal!$A$2:$A$136))</f>
        <v>19.877408777519783</v>
      </c>
      <c r="U114" s="347" cm="1">
        <f t="array" ref="U114">U$123*SUMPRODUCT(Longitudinal!$F$2:$F$136,--('Country T1D incidence'!$A114=Longitudinal!$E$2:$E$136),--('Country T1D incidence'!$B114=Longitudinal!$A$2:$A$136))</f>
        <v>19.877408777519783</v>
      </c>
      <c r="V114" s="347" cm="1">
        <f t="array" ref="V114">V$123*SUMPRODUCT(Longitudinal!$F$2:$F$136,--('Country T1D incidence'!$A114=Longitudinal!$E$2:$E$136),--('Country T1D incidence'!$B114=Longitudinal!$A$2:$A$136))</f>
        <v>19.877408777519783</v>
      </c>
      <c r="W114" s="347" cm="1">
        <f t="array" ref="W114">W$123*SUMPRODUCT(Longitudinal!$F$2:$F$136,--('Country T1D incidence'!$A114=Longitudinal!$E$2:$E$136),--('Country T1D incidence'!$B114=Longitudinal!$A$2:$A$136))</f>
        <v>19.877408777519783</v>
      </c>
    </row>
    <row r="115" spans="1:23" x14ac:dyDescent="0.45">
      <c r="A115" t="s">
        <v>137</v>
      </c>
      <c r="B115" s="339">
        <v>2000</v>
      </c>
      <c r="C115" s="339" t="b">
        <v>0</v>
      </c>
      <c r="D115" s="347" cm="1">
        <f t="array" ref="D115">D$123*SUMPRODUCT(Longitudinal!$F$2:$F$136,--('Country T1D incidence'!$A115=Longitudinal!$E$2:$E$136),--('Country T1D incidence'!$B115=Longitudinal!$A$2:$A$136))</f>
        <v>45.679355805243155</v>
      </c>
      <c r="E115" s="347" cm="1">
        <f t="array" ref="E115">E$123*SUMPRODUCT(Longitudinal!$F$2:$F$136,--('Country T1D incidence'!$A115=Longitudinal!$E$2:$E$136),--('Country T1D incidence'!$B115=Longitudinal!$A$2:$A$136))</f>
        <v>59.354067415729958</v>
      </c>
      <c r="F115" s="347" cm="1">
        <f t="array" ref="F115">F$123*SUMPRODUCT(Longitudinal!$F$2:$F$136,--('Country T1D incidence'!$A115=Longitudinal!$E$2:$E$136),--('Country T1D incidence'!$B115=Longitudinal!$A$2:$A$136))</f>
        <v>50.251447833065484</v>
      </c>
      <c r="G115" s="347" cm="1">
        <f t="array" ref="G115">G$123*SUMPRODUCT(Longitudinal!$F$2:$F$136,--('Country T1D incidence'!$A115=Longitudinal!$E$2:$E$136),--('Country T1D incidence'!$B115=Longitudinal!$A$2:$A$136))</f>
        <v>38.502373586927476</v>
      </c>
      <c r="H115" s="347" cm="1">
        <f t="array" ref="H115">H$123*SUMPRODUCT(Longitudinal!$F$2:$F$136,--('Country T1D incidence'!$A115=Longitudinal!$E$2:$E$136),--('Country T1D incidence'!$B115=Longitudinal!$A$2:$A$136))</f>
        <v>35.280722703477572</v>
      </c>
      <c r="I115" s="347" cm="1">
        <f t="array" ref="I115">I$123*SUMPRODUCT(Longitudinal!$F$2:$F$136,--('Country T1D incidence'!$A115=Longitudinal!$E$2:$E$136),--('Country T1D incidence'!$B115=Longitudinal!$A$2:$A$136))</f>
        <v>34.669935543998356</v>
      </c>
      <c r="J115" s="347" cm="1">
        <f t="array" ref="J115">J$123*SUMPRODUCT(Longitudinal!$F$2:$F$136,--('Country T1D incidence'!$A115=Longitudinal!$E$2:$E$136),--('Country T1D incidence'!$B115=Longitudinal!$A$2:$A$136))</f>
        <v>24.78864158259303</v>
      </c>
      <c r="K115" s="347" cm="1">
        <f t="array" ref="K115">K$123*SUMPRODUCT(Longitudinal!$F$2:$F$136,--('Country T1D incidence'!$A115=Longitudinal!$E$2:$E$136),--('Country T1D incidence'!$B115=Longitudinal!$A$2:$A$136))</f>
        <v>24.623004386802055</v>
      </c>
      <c r="L115" s="347" cm="1">
        <f t="array" ref="L115">L$123*SUMPRODUCT(Longitudinal!$F$2:$F$136,--('Country T1D incidence'!$A115=Longitudinal!$E$2:$E$136),--('Country T1D incidence'!$B115=Longitudinal!$A$2:$A$136))</f>
        <v>21.812348220723958</v>
      </c>
      <c r="M115" s="347" cm="1">
        <f t="array" ref="M115">M$123*SUMPRODUCT(Longitudinal!$F$2:$F$136,--('Country T1D incidence'!$A115=Longitudinal!$E$2:$E$136),--('Country T1D incidence'!$B115=Longitudinal!$A$2:$A$136))</f>
        <v>23.230616709684174</v>
      </c>
      <c r="N115" s="347" cm="1">
        <f t="array" ref="N115">N$123*SUMPRODUCT(Longitudinal!$F$2:$F$136,--('Country T1D incidence'!$A115=Longitudinal!$E$2:$E$136),--('Country T1D incidence'!$B115=Longitudinal!$A$2:$A$136))</f>
        <v>22.790642908364401</v>
      </c>
      <c r="O115" s="347" cm="1">
        <f t="array" ref="O115">O$123*SUMPRODUCT(Longitudinal!$F$2:$F$136,--('Country T1D incidence'!$A115=Longitudinal!$E$2:$E$136),--('Country T1D incidence'!$B115=Longitudinal!$A$2:$A$136))</f>
        <v>22.790642908364401</v>
      </c>
      <c r="P115" s="347" cm="1">
        <f t="array" ref="P115">P$123*SUMPRODUCT(Longitudinal!$F$2:$F$136,--('Country T1D incidence'!$A115=Longitudinal!$E$2:$E$136),--('Country T1D incidence'!$B115=Longitudinal!$A$2:$A$136))</f>
        <v>21.284379659140225</v>
      </c>
      <c r="Q115" s="347" cm="1">
        <f t="array" ref="Q115">Q$123*SUMPRODUCT(Longitudinal!$F$2:$F$136,--('Country T1D incidence'!$A115=Longitudinal!$E$2:$E$136),--('Country T1D incidence'!$B115=Longitudinal!$A$2:$A$136))</f>
        <v>21.284379659140225</v>
      </c>
      <c r="R115" s="347" cm="1">
        <f t="array" ref="R115">R$123*SUMPRODUCT(Longitudinal!$F$2:$F$136,--('Country T1D incidence'!$A115=Longitudinal!$E$2:$E$136),--('Country T1D incidence'!$B115=Longitudinal!$A$2:$A$136))</f>
        <v>28.256670369466562</v>
      </c>
      <c r="S115" s="347" cm="1">
        <f t="array" ref="S115">S$123*SUMPRODUCT(Longitudinal!$F$2:$F$136,--('Country T1D incidence'!$A115=Longitudinal!$E$2:$E$136),--('Country T1D incidence'!$B115=Longitudinal!$A$2:$A$136))</f>
        <v>28.256670369466562</v>
      </c>
      <c r="T115" s="347" cm="1">
        <f t="array" ref="T115">T$123*SUMPRODUCT(Longitudinal!$F$2:$F$136,--('Country T1D incidence'!$A115=Longitudinal!$E$2:$E$136),--('Country T1D incidence'!$B115=Longitudinal!$A$2:$A$136))</f>
        <v>18.670417663063908</v>
      </c>
      <c r="U115" s="347" cm="1">
        <f t="array" ref="U115">U$123*SUMPRODUCT(Longitudinal!$F$2:$F$136,--('Country T1D incidence'!$A115=Longitudinal!$E$2:$E$136),--('Country T1D incidence'!$B115=Longitudinal!$A$2:$A$136))</f>
        <v>18.670417663063908</v>
      </c>
      <c r="V115" s="347" cm="1">
        <f t="array" ref="V115">V$123*SUMPRODUCT(Longitudinal!$F$2:$F$136,--('Country T1D incidence'!$A115=Longitudinal!$E$2:$E$136),--('Country T1D incidence'!$B115=Longitudinal!$A$2:$A$136))</f>
        <v>18.670417663063908</v>
      </c>
      <c r="W115" s="347" cm="1">
        <f t="array" ref="W115">W$123*SUMPRODUCT(Longitudinal!$F$2:$F$136,--('Country T1D incidence'!$A115=Longitudinal!$E$2:$E$136),--('Country T1D incidence'!$B115=Longitudinal!$A$2:$A$136))</f>
        <v>18.670417663063908</v>
      </c>
    </row>
    <row r="116" spans="1:23" x14ac:dyDescent="0.45">
      <c r="A116" t="s">
        <v>137</v>
      </c>
      <c r="B116" s="339">
        <v>2001</v>
      </c>
      <c r="C116" s="339" t="b">
        <v>0</v>
      </c>
      <c r="D116" s="347" cm="1">
        <f t="array" ref="D116">D$123*SUMPRODUCT(Longitudinal!$F$2:$F$136,--('Country T1D incidence'!$A116=Longitudinal!$E$2:$E$136),--('Country T1D incidence'!$B116=Longitudinal!$A$2:$A$136))</f>
        <v>48.532615292205683</v>
      </c>
      <c r="E116" s="347" cm="1">
        <f t="array" ref="E116">E$123*SUMPRODUCT(Longitudinal!$F$2:$F$136,--('Country T1D incidence'!$A116=Longitudinal!$E$2:$E$136),--('Country T1D incidence'!$B116=Longitudinal!$A$2:$A$136))</f>
        <v>63.0614873860507</v>
      </c>
      <c r="F116" s="347" cm="1">
        <f t="array" ref="F116">F$123*SUMPRODUCT(Longitudinal!$F$2:$F$136,--('Country T1D incidence'!$A116=Longitudinal!$E$2:$E$136),--('Country T1D incidence'!$B116=Longitudinal!$A$2:$A$136))</f>
        <v>53.390292891971491</v>
      </c>
      <c r="G116" s="347" cm="1">
        <f t="array" ref="G116">G$123*SUMPRODUCT(Longitudinal!$F$2:$F$136,--('Country T1D incidence'!$A116=Longitudinal!$E$2:$E$136),--('Country T1D incidence'!$B116=Longitudinal!$A$2:$A$136))</f>
        <v>40.907338822774058</v>
      </c>
      <c r="H116" s="347" cm="1">
        <f t="array" ref="H116">H$123*SUMPRODUCT(Longitudinal!$F$2:$F$136,--('Country T1D incidence'!$A116=Longitudinal!$E$2:$E$136),--('Country T1D incidence'!$B116=Longitudinal!$A$2:$A$136))</f>
        <v>37.484454673555774</v>
      </c>
      <c r="I116" s="347" cm="1">
        <f t="array" ref="I116">I$123*SUMPRODUCT(Longitudinal!$F$2:$F$136,--('Country T1D incidence'!$A116=Longitudinal!$E$2:$E$136),--('Country T1D incidence'!$B116=Longitudinal!$A$2:$A$136))</f>
        <v>36.83551605097955</v>
      </c>
      <c r="J116" s="347" cm="1">
        <f t="array" ref="J116">J$123*SUMPRODUCT(Longitudinal!$F$2:$F$136,--('Country T1D incidence'!$A116=Longitudinal!$E$2:$E$136),--('Country T1D incidence'!$B116=Longitudinal!$A$2:$A$136))</f>
        <v>26.337009012860712</v>
      </c>
      <c r="K116" s="347" cm="1">
        <f t="array" ref="K116">K$123*SUMPRODUCT(Longitudinal!$F$2:$F$136,--('Country T1D incidence'!$A116=Longitudinal!$E$2:$E$136),--('Country T1D incidence'!$B116=Longitudinal!$A$2:$A$136))</f>
        <v>26.161025657585803</v>
      </c>
      <c r="L116" s="347" cm="1">
        <f t="array" ref="L116">L$123*SUMPRODUCT(Longitudinal!$F$2:$F$136,--('Country T1D incidence'!$A116=Longitudinal!$E$2:$E$136),--('Country T1D incidence'!$B116=Longitudinal!$A$2:$A$136))</f>
        <v>23.174808097764679</v>
      </c>
      <c r="M116" s="347" cm="1">
        <f t="array" ref="M116">M$123*SUMPRODUCT(Longitudinal!$F$2:$F$136,--('Country T1D incidence'!$A116=Longitudinal!$E$2:$E$136),--('Country T1D incidence'!$B116=Longitudinal!$A$2:$A$136))</f>
        <v>24.681665577306092</v>
      </c>
      <c r="N116" s="347" cm="1">
        <f t="array" ref="N116">N$123*SUMPRODUCT(Longitudinal!$F$2:$F$136,--('Country T1D incidence'!$A116=Longitudinal!$E$2:$E$136),--('Country T1D incidence'!$B116=Longitudinal!$A$2:$A$136))</f>
        <v>24.214209789857115</v>
      </c>
      <c r="O116" s="347" cm="1">
        <f t="array" ref="O116">O$123*SUMPRODUCT(Longitudinal!$F$2:$F$136,--('Country T1D incidence'!$A116=Longitudinal!$E$2:$E$136),--('Country T1D incidence'!$B116=Longitudinal!$A$2:$A$136))</f>
        <v>24.214209789857115</v>
      </c>
      <c r="P116" s="347" cm="1">
        <f t="array" ref="P116">P$123*SUMPRODUCT(Longitudinal!$F$2:$F$136,--('Country T1D incidence'!$A116=Longitudinal!$E$2:$E$136),--('Country T1D incidence'!$B116=Longitudinal!$A$2:$A$136))</f>
        <v>22.613861152825905</v>
      </c>
      <c r="Q116" s="347" cm="1">
        <f t="array" ref="Q116">Q$123*SUMPRODUCT(Longitudinal!$F$2:$F$136,--('Country T1D incidence'!$A116=Longitudinal!$E$2:$E$136),--('Country T1D incidence'!$B116=Longitudinal!$A$2:$A$136))</f>
        <v>22.613861152825905</v>
      </c>
      <c r="R116" s="347" cm="1">
        <f t="array" ref="R116">R$123*SUMPRODUCT(Longitudinal!$F$2:$F$136,--('Country T1D incidence'!$A116=Longitudinal!$E$2:$E$136),--('Country T1D incidence'!$B116=Longitudinal!$A$2:$A$136))</f>
        <v>30.021660513929142</v>
      </c>
      <c r="S116" s="347" cm="1">
        <f t="array" ref="S116">S$123*SUMPRODUCT(Longitudinal!$F$2:$F$136,--('Country T1D incidence'!$A116=Longitudinal!$E$2:$E$136),--('Country T1D incidence'!$B116=Longitudinal!$A$2:$A$136))</f>
        <v>30.021660513929142</v>
      </c>
      <c r="T116" s="347" cm="1">
        <f t="array" ref="T116">T$123*SUMPRODUCT(Longitudinal!$F$2:$F$136,--('Country T1D incidence'!$A116=Longitudinal!$E$2:$E$136),--('Country T1D incidence'!$B116=Longitudinal!$A$2:$A$136))</f>
        <v>19.836623827393733</v>
      </c>
      <c r="U116" s="347" cm="1">
        <f t="array" ref="U116">U$123*SUMPRODUCT(Longitudinal!$F$2:$F$136,--('Country T1D incidence'!$A116=Longitudinal!$E$2:$E$136),--('Country T1D incidence'!$B116=Longitudinal!$A$2:$A$136))</f>
        <v>19.836623827393733</v>
      </c>
      <c r="V116" s="347" cm="1">
        <f t="array" ref="V116">V$123*SUMPRODUCT(Longitudinal!$F$2:$F$136,--('Country T1D incidence'!$A116=Longitudinal!$E$2:$E$136),--('Country T1D incidence'!$B116=Longitudinal!$A$2:$A$136))</f>
        <v>19.836623827393733</v>
      </c>
      <c r="W116" s="347" cm="1">
        <f t="array" ref="W116">W$123*SUMPRODUCT(Longitudinal!$F$2:$F$136,--('Country T1D incidence'!$A116=Longitudinal!$E$2:$E$136),--('Country T1D incidence'!$B116=Longitudinal!$A$2:$A$136))</f>
        <v>19.836623827393733</v>
      </c>
    </row>
    <row r="117" spans="1:23" x14ac:dyDescent="0.45">
      <c r="A117" t="s">
        <v>137</v>
      </c>
      <c r="B117" s="339">
        <v>2002</v>
      </c>
      <c r="C117" s="339" t="b">
        <v>0</v>
      </c>
      <c r="D117" s="347" cm="1">
        <f t="array" ref="D117">D$123*SUMPRODUCT(Longitudinal!$F$2:$F$136,--('Country T1D incidence'!$A117=Longitudinal!$E$2:$E$136),--('Country T1D incidence'!$B117=Longitudinal!$A$2:$A$136))</f>
        <v>51.209162154715955</v>
      </c>
      <c r="E117" s="347" cm="1">
        <f t="array" ref="E117">E$123*SUMPRODUCT(Longitudinal!$F$2:$F$136,--('Country T1D incidence'!$A117=Longitudinal!$E$2:$E$136),--('Country T1D incidence'!$B117=Longitudinal!$A$2:$A$136))</f>
        <v>66.53929350039526</v>
      </c>
      <c r="F117" s="347" cm="1">
        <f t="array" ref="F117">F$123*SUMPRODUCT(Longitudinal!$F$2:$F$136,--('Country T1D incidence'!$A117=Longitudinal!$E$2:$E$136),--('Country T1D incidence'!$B117=Longitudinal!$A$2:$A$136))</f>
        <v>56.334737984578325</v>
      </c>
      <c r="G117" s="347" cm="1">
        <f t="array" ref="G117">G$123*SUMPRODUCT(Longitudinal!$F$2:$F$136,--('Country T1D incidence'!$A117=Longitudinal!$E$2:$E$136),--('Country T1D incidence'!$B117=Longitudinal!$A$2:$A$136))</f>
        <v>43.16335590985085</v>
      </c>
      <c r="H117" s="347" cm="1">
        <f t="array" ref="H117">H$123*SUMPRODUCT(Longitudinal!$F$2:$F$136,--('Country T1D incidence'!$A117=Longitudinal!$E$2:$E$136),--('Country T1D incidence'!$B117=Longitudinal!$A$2:$A$136))</f>
        <v>39.551701594937462</v>
      </c>
      <c r="I117" s="347" cm="1">
        <f t="array" ref="I117">I$123*SUMPRODUCT(Longitudinal!$F$2:$F$136,--('Country T1D incidence'!$A117=Longitudinal!$E$2:$E$136),--('Country T1D incidence'!$B117=Longitudinal!$A$2:$A$136))</f>
        <v>38.866974366621356</v>
      </c>
      <c r="J117" s="347" cm="1">
        <f t="array" ref="J117">J$123*SUMPRODUCT(Longitudinal!$F$2:$F$136,--('Country T1D incidence'!$A117=Longitudinal!$E$2:$E$136),--('Country T1D incidence'!$B117=Longitudinal!$A$2:$A$136))</f>
        <v>27.789480478015776</v>
      </c>
      <c r="K117" s="347" cm="1">
        <f t="array" ref="K117">K$123*SUMPRODUCT(Longitudinal!$F$2:$F$136,--('Country T1D incidence'!$A117=Longitudinal!$E$2:$E$136),--('Country T1D incidence'!$B117=Longitudinal!$A$2:$A$136))</f>
        <v>27.603791738133442</v>
      </c>
      <c r="L117" s="347" cm="1">
        <f t="array" ref="L117">L$123*SUMPRODUCT(Longitudinal!$F$2:$F$136,--('Country T1D incidence'!$A117=Longitudinal!$E$2:$E$136),--('Country T1D incidence'!$B117=Longitudinal!$A$2:$A$136))</f>
        <v>24.452885933255061</v>
      </c>
      <c r="M117" s="347" cm="1">
        <f t="array" ref="M117">M$123*SUMPRODUCT(Longitudinal!$F$2:$F$136,--('Country T1D incidence'!$A117=Longitudinal!$E$2:$E$136),--('Country T1D incidence'!$B117=Longitudinal!$A$2:$A$136))</f>
        <v>26.042845768497553</v>
      </c>
      <c r="N117" s="347" cm="1">
        <f t="array" ref="N117">N$123*SUMPRODUCT(Longitudinal!$F$2:$F$136,--('Country T1D incidence'!$A117=Longitudinal!$E$2:$E$136),--('Country T1D incidence'!$B117=Longitudinal!$A$2:$A$136))</f>
        <v>25.549610053185106</v>
      </c>
      <c r="O117" s="347" cm="1">
        <f t="array" ref="O117">O$123*SUMPRODUCT(Longitudinal!$F$2:$F$136,--('Country T1D incidence'!$A117=Longitudinal!$E$2:$E$136),--('Country T1D incidence'!$B117=Longitudinal!$A$2:$A$136))</f>
        <v>25.549610053185106</v>
      </c>
      <c r="P117" s="347" cm="1">
        <f t="array" ref="P117">P$123*SUMPRODUCT(Longitudinal!$F$2:$F$136,--('Country T1D incidence'!$A117=Longitudinal!$E$2:$E$136),--('Country T1D incidence'!$B117=Longitudinal!$A$2:$A$136))</f>
        <v>23.861003074880113</v>
      </c>
      <c r="Q117" s="347" cm="1">
        <f t="array" ref="Q117">Q$123*SUMPRODUCT(Longitudinal!$F$2:$F$136,--('Country T1D incidence'!$A117=Longitudinal!$E$2:$E$136),--('Country T1D incidence'!$B117=Longitudinal!$A$2:$A$136))</f>
        <v>23.861003074880113</v>
      </c>
      <c r="R117" s="347" cm="1">
        <f t="array" ref="R117">R$123*SUMPRODUCT(Longitudinal!$F$2:$F$136,--('Country T1D incidence'!$A117=Longitudinal!$E$2:$E$136),--('Country T1D incidence'!$B117=Longitudinal!$A$2:$A$136))</f>
        <v>31.677338469302178</v>
      </c>
      <c r="S117" s="347" cm="1">
        <f t="array" ref="S117">S$123*SUMPRODUCT(Longitudinal!$F$2:$F$136,--('Country T1D incidence'!$A117=Longitudinal!$E$2:$E$136),--('Country T1D incidence'!$B117=Longitudinal!$A$2:$A$136))</f>
        <v>31.677338469302178</v>
      </c>
      <c r="T117" s="347" cm="1">
        <f t="array" ref="T117">T$123*SUMPRODUCT(Longitudinal!$F$2:$F$136,--('Country T1D incidence'!$A117=Longitudinal!$E$2:$E$136),--('Country T1D incidence'!$B117=Longitudinal!$A$2:$A$136))</f>
        <v>20.930602648612009</v>
      </c>
      <c r="U117" s="347" cm="1">
        <f t="array" ref="U117">U$123*SUMPRODUCT(Longitudinal!$F$2:$F$136,--('Country T1D incidence'!$A117=Longitudinal!$E$2:$E$136),--('Country T1D incidence'!$B117=Longitudinal!$A$2:$A$136))</f>
        <v>20.930602648612009</v>
      </c>
      <c r="V117" s="347" cm="1">
        <f t="array" ref="V117">V$123*SUMPRODUCT(Longitudinal!$F$2:$F$136,--('Country T1D incidence'!$A117=Longitudinal!$E$2:$E$136),--('Country T1D incidence'!$B117=Longitudinal!$A$2:$A$136))</f>
        <v>20.930602648612009</v>
      </c>
      <c r="W117" s="347" cm="1">
        <f t="array" ref="W117">W$123*SUMPRODUCT(Longitudinal!$F$2:$F$136,--('Country T1D incidence'!$A117=Longitudinal!$E$2:$E$136),--('Country T1D incidence'!$B117=Longitudinal!$A$2:$A$136))</f>
        <v>20.930602648612009</v>
      </c>
    </row>
    <row r="118" spans="1:23" x14ac:dyDescent="0.45">
      <c r="A118" t="s">
        <v>137</v>
      </c>
      <c r="B118" s="339">
        <v>2003</v>
      </c>
      <c r="C118" s="339" t="b">
        <v>0</v>
      </c>
      <c r="D118" s="347" cm="1">
        <f t="array" ref="D118">D$123*SUMPRODUCT(Longitudinal!$F$2:$F$136,--('Country T1D incidence'!$A118=Longitudinal!$E$2:$E$136),--('Country T1D incidence'!$B118=Longitudinal!$A$2:$A$136))</f>
        <v>51.39635359027011</v>
      </c>
      <c r="E118" s="347" cm="1">
        <f t="array" ref="E118">E$123*SUMPRODUCT(Longitudinal!$F$2:$F$136,--('Country T1D incidence'!$A118=Longitudinal!$E$2:$E$136),--('Country T1D incidence'!$B118=Longitudinal!$A$2:$A$136))</f>
        <v>66.782523136401934</v>
      </c>
      <c r="F118" s="347" cm="1">
        <f t="array" ref="F118">F$123*SUMPRODUCT(Longitudinal!$F$2:$F$136,--('Country T1D incidence'!$A118=Longitudinal!$E$2:$E$136),--('Country T1D incidence'!$B118=Longitudinal!$A$2:$A$136))</f>
        <v>56.540665596575579</v>
      </c>
      <c r="G118" s="347" cm="1">
        <f t="array" ref="G118">G$123*SUMPRODUCT(Longitudinal!$F$2:$F$136,--('Country T1D incidence'!$A118=Longitudinal!$E$2:$E$136),--('Country T1D incidence'!$B118=Longitudinal!$A$2:$A$136))</f>
        <v>43.321136475205321</v>
      </c>
      <c r="H118" s="347" cm="1">
        <f t="array" ref="H118">H$123*SUMPRODUCT(Longitudinal!$F$2:$F$136,--('Country T1D incidence'!$A118=Longitudinal!$E$2:$E$136),--('Country T1D incidence'!$B118=Longitudinal!$A$2:$A$136))</f>
        <v>39.696280015841864</v>
      </c>
      <c r="I118" s="347" cm="1">
        <f t="array" ref="I118">I$123*SUMPRODUCT(Longitudinal!$F$2:$F$136,--('Country T1D incidence'!$A118=Longitudinal!$E$2:$E$136),--('Country T1D incidence'!$B118=Longitudinal!$A$2:$A$136))</f>
        <v>39.009049816037091</v>
      </c>
      <c r="J118" s="347" cm="1">
        <f t="array" ref="J118">J$123*SUMPRODUCT(Longitudinal!$F$2:$F$136,--('Country T1D incidence'!$A118=Longitudinal!$E$2:$E$136),--('Country T1D incidence'!$B118=Longitudinal!$A$2:$A$136))</f>
        <v>27.891062939534429</v>
      </c>
      <c r="K118" s="347" cm="1">
        <f t="array" ref="K118">K$123*SUMPRODUCT(Longitudinal!$F$2:$F$136,--('Country T1D incidence'!$A118=Longitudinal!$E$2:$E$136),--('Country T1D incidence'!$B118=Longitudinal!$A$2:$A$136))</f>
        <v>27.704695427722967</v>
      </c>
      <c r="L118" s="347" cm="1">
        <f t="array" ref="L118">L$123*SUMPRODUCT(Longitudinal!$F$2:$F$136,--('Country T1D incidence'!$A118=Longitudinal!$E$2:$E$136),--('Country T1D incidence'!$B118=Longitudinal!$A$2:$A$136))</f>
        <v>24.542271711672186</v>
      </c>
      <c r="M118" s="347" cm="1">
        <f t="array" ref="M118">M$123*SUMPRODUCT(Longitudinal!$F$2:$F$136,--('Country T1D incidence'!$A118=Longitudinal!$E$2:$E$136),--('Country T1D incidence'!$B118=Longitudinal!$A$2:$A$136))</f>
        <v>26.138043531557845</v>
      </c>
      <c r="N118" s="347" cm="1">
        <f t="array" ref="N118">N$123*SUMPRODUCT(Longitudinal!$F$2:$F$136,--('Country T1D incidence'!$A118=Longitudinal!$E$2:$E$136),--('Country T1D incidence'!$B118=Longitudinal!$A$2:$A$136))</f>
        <v>25.643004828308648</v>
      </c>
      <c r="O118" s="347" cm="1">
        <f t="array" ref="O118">O$123*SUMPRODUCT(Longitudinal!$F$2:$F$136,--('Country T1D incidence'!$A118=Longitudinal!$E$2:$E$136),--('Country T1D incidence'!$B118=Longitudinal!$A$2:$A$136))</f>
        <v>25.643004828308648</v>
      </c>
      <c r="P118" s="347" cm="1">
        <f t="array" ref="P118">P$123*SUMPRODUCT(Longitudinal!$F$2:$F$136,--('Country T1D incidence'!$A118=Longitudinal!$E$2:$E$136),--('Country T1D incidence'!$B118=Longitudinal!$A$2:$A$136))</f>
        <v>23.948225267773143</v>
      </c>
      <c r="Q118" s="347" cm="1">
        <f t="array" ref="Q118">Q$123*SUMPRODUCT(Longitudinal!$F$2:$F$136,--('Country T1D incidence'!$A118=Longitudinal!$E$2:$E$136),--('Country T1D incidence'!$B118=Longitudinal!$A$2:$A$136))</f>
        <v>23.948225267773143</v>
      </c>
      <c r="R118" s="347" cm="1">
        <f t="array" ref="R118">R$123*SUMPRODUCT(Longitudinal!$F$2:$F$136,--('Country T1D incidence'!$A118=Longitudinal!$E$2:$E$136),--('Country T1D incidence'!$B118=Longitudinal!$A$2:$A$136))</f>
        <v>31.793132718086966</v>
      </c>
      <c r="S118" s="347" cm="1">
        <f t="array" ref="S118">S$123*SUMPRODUCT(Longitudinal!$F$2:$F$136,--('Country T1D incidence'!$A118=Longitudinal!$E$2:$E$136),--('Country T1D incidence'!$B118=Longitudinal!$A$2:$A$136))</f>
        <v>31.793132718086966</v>
      </c>
      <c r="T118" s="347" cm="1">
        <f t="array" ref="T118">T$123*SUMPRODUCT(Longitudinal!$F$2:$F$136,--('Country T1D incidence'!$A118=Longitudinal!$E$2:$E$136),--('Country T1D incidence'!$B118=Longitudinal!$A$2:$A$136))</f>
        <v>21.007112971998474</v>
      </c>
      <c r="U118" s="347" cm="1">
        <f t="array" ref="U118">U$123*SUMPRODUCT(Longitudinal!$F$2:$F$136,--('Country T1D incidence'!$A118=Longitudinal!$E$2:$E$136),--('Country T1D incidence'!$B118=Longitudinal!$A$2:$A$136))</f>
        <v>21.007112971998474</v>
      </c>
      <c r="V118" s="347" cm="1">
        <f t="array" ref="V118">V$123*SUMPRODUCT(Longitudinal!$F$2:$F$136,--('Country T1D incidence'!$A118=Longitudinal!$E$2:$E$136),--('Country T1D incidence'!$B118=Longitudinal!$A$2:$A$136))</f>
        <v>21.007112971998474</v>
      </c>
      <c r="W118" s="347" cm="1">
        <f t="array" ref="W118">W$123*SUMPRODUCT(Longitudinal!$F$2:$F$136,--('Country T1D incidence'!$A118=Longitudinal!$E$2:$E$136),--('Country T1D incidence'!$B118=Longitudinal!$A$2:$A$136))</f>
        <v>21.007112971998474</v>
      </c>
    </row>
    <row r="119" spans="1:23" x14ac:dyDescent="0.45">
      <c r="A119" t="s">
        <v>137</v>
      </c>
      <c r="B119" s="339">
        <v>2004</v>
      </c>
      <c r="C119" s="339" t="b">
        <v>0</v>
      </c>
      <c r="D119" s="347" cm="1">
        <f t="array" ref="D119">D$123*SUMPRODUCT(Longitudinal!$F$2:$F$136,--('Country T1D incidence'!$A119=Longitudinal!$E$2:$E$136),--('Country T1D incidence'!$B119=Longitudinal!$A$2:$A$136))</f>
        <v>52.868420830483679</v>
      </c>
      <c r="E119" s="347" cm="1">
        <f t="array" ref="E119">E$123*SUMPRODUCT(Longitudinal!$F$2:$F$136,--('Country T1D incidence'!$A119=Longitudinal!$E$2:$E$136),--('Country T1D incidence'!$B119=Longitudinal!$A$2:$A$136))</f>
        <v>68.695272926233571</v>
      </c>
      <c r="F119" s="347" cm="1">
        <f t="array" ref="F119">F$123*SUMPRODUCT(Longitudinal!$F$2:$F$136,--('Country T1D incidence'!$A119=Longitudinal!$E$2:$E$136),--('Country T1D incidence'!$B119=Longitudinal!$A$2:$A$136))</f>
        <v>58.160073506874213</v>
      </c>
      <c r="G119" s="347" cm="1">
        <f t="array" ref="G119">G$123*SUMPRODUCT(Longitudinal!$F$2:$F$136,--('Country T1D incidence'!$A119=Longitudinal!$E$2:$E$136),--('Country T1D incidence'!$B119=Longitudinal!$A$2:$A$136))</f>
        <v>44.561917607702696</v>
      </c>
      <c r="H119" s="347" cm="1">
        <f t="array" ref="H119">H$123*SUMPRODUCT(Longitudinal!$F$2:$F$136,--('Country T1D incidence'!$A119=Longitudinal!$E$2:$E$136),--('Country T1D incidence'!$B119=Longitudinal!$A$2:$A$136))</f>
        <v>40.83323992228798</v>
      </c>
      <c r="I119" s="347" cm="1">
        <f t="array" ref="I119">I$123*SUMPRODUCT(Longitudinal!$F$2:$F$136,--('Country T1D incidence'!$A119=Longitudinal!$E$2:$E$136),--('Country T1D incidence'!$B119=Longitudinal!$A$2:$A$136))</f>
        <v>40.126326437717857</v>
      </c>
      <c r="J119" s="347" cm="1">
        <f t="array" ref="J119">J$123*SUMPRODUCT(Longitudinal!$F$2:$F$136,--('Country T1D incidence'!$A119=Longitudinal!$E$2:$E$136),--('Country T1D incidence'!$B119=Longitudinal!$A$2:$A$136))</f>
        <v>28.68990404751132</v>
      </c>
      <c r="K119" s="347" cm="1">
        <f t="array" ref="K119">K$123*SUMPRODUCT(Longitudinal!$F$2:$F$136,--('Country T1D incidence'!$A119=Longitudinal!$E$2:$E$136),--('Country T1D incidence'!$B119=Longitudinal!$A$2:$A$136))</f>
        <v>28.498198695763488</v>
      </c>
      <c r="L119" s="347" cm="1">
        <f t="array" ref="L119">L$123*SUMPRODUCT(Longitudinal!$F$2:$F$136,--('Country T1D incidence'!$A119=Longitudinal!$E$2:$E$136),--('Country T1D incidence'!$B119=Longitudinal!$A$2:$A$136))</f>
        <v>25.245198508292482</v>
      </c>
      <c r="M119" s="347" cm="1">
        <f t="array" ref="M119">M$123*SUMPRODUCT(Longitudinal!$F$2:$F$136,--('Country T1D incidence'!$A119=Longitudinal!$E$2:$E$136),--('Country T1D incidence'!$B119=Longitudinal!$A$2:$A$136))</f>
        <v>26.886675582633281</v>
      </c>
      <c r="N119" s="347" cm="1">
        <f t="array" ref="N119">N$123*SUMPRODUCT(Longitudinal!$F$2:$F$136,--('Country T1D incidence'!$A119=Longitudinal!$E$2:$E$136),--('Country T1D incidence'!$B119=Longitudinal!$A$2:$A$136))</f>
        <v>26.377458242053113</v>
      </c>
      <c r="O119" s="347" cm="1">
        <f t="array" ref="O119">O$123*SUMPRODUCT(Longitudinal!$F$2:$F$136,--('Country T1D incidence'!$A119=Longitudinal!$E$2:$E$136),--('Country T1D incidence'!$B119=Longitudinal!$A$2:$A$136))</f>
        <v>26.377458242053113</v>
      </c>
      <c r="P119" s="347" cm="1">
        <f t="array" ref="P119">P$123*SUMPRODUCT(Longitudinal!$F$2:$F$136,--('Country T1D incidence'!$A119=Longitudinal!$E$2:$E$136),--('Country T1D incidence'!$B119=Longitudinal!$A$2:$A$136))</f>
        <v>24.634137699596273</v>
      </c>
      <c r="Q119" s="347" cm="1">
        <f t="array" ref="Q119">Q$123*SUMPRODUCT(Longitudinal!$F$2:$F$136,--('Country T1D incidence'!$A119=Longitudinal!$E$2:$E$136),--('Country T1D incidence'!$B119=Longitudinal!$A$2:$A$136))</f>
        <v>24.634137699596273</v>
      </c>
      <c r="R119" s="347" cm="1">
        <f t="array" ref="R119">R$123*SUMPRODUCT(Longitudinal!$F$2:$F$136,--('Country T1D incidence'!$A119=Longitudinal!$E$2:$E$136),--('Country T1D incidence'!$B119=Longitudinal!$A$2:$A$136))</f>
        <v>32.703734849731532</v>
      </c>
      <c r="S119" s="347" cm="1">
        <f t="array" ref="S119">S$123*SUMPRODUCT(Longitudinal!$F$2:$F$136,--('Country T1D incidence'!$A119=Longitudinal!$E$2:$E$136),--('Country T1D incidence'!$B119=Longitudinal!$A$2:$A$136))</f>
        <v>32.703734849731532</v>
      </c>
      <c r="T119" s="347" cm="1">
        <f t="array" ref="T119">T$123*SUMPRODUCT(Longitudinal!$F$2:$F$136,--('Country T1D incidence'!$A119=Longitudinal!$E$2:$E$136),--('Country T1D incidence'!$B119=Longitudinal!$A$2:$A$136))</f>
        <v>21.608787617325817</v>
      </c>
      <c r="U119" s="347" cm="1">
        <f t="array" ref="U119">U$123*SUMPRODUCT(Longitudinal!$F$2:$F$136,--('Country T1D incidence'!$A119=Longitudinal!$E$2:$E$136),--('Country T1D incidence'!$B119=Longitudinal!$A$2:$A$136))</f>
        <v>21.608787617325817</v>
      </c>
      <c r="V119" s="347" cm="1">
        <f t="array" ref="V119">V$123*SUMPRODUCT(Longitudinal!$F$2:$F$136,--('Country T1D incidence'!$A119=Longitudinal!$E$2:$E$136),--('Country T1D incidence'!$B119=Longitudinal!$A$2:$A$136))</f>
        <v>21.608787617325817</v>
      </c>
      <c r="W119" s="347" cm="1">
        <f t="array" ref="W119">W$123*SUMPRODUCT(Longitudinal!$F$2:$F$136,--('Country T1D incidence'!$A119=Longitudinal!$E$2:$E$136),--('Country T1D incidence'!$B119=Longitudinal!$A$2:$A$136))</f>
        <v>21.608787617325817</v>
      </c>
    </row>
    <row r="120" spans="1:23" x14ac:dyDescent="0.45">
      <c r="A120" t="s">
        <v>137</v>
      </c>
      <c r="B120" s="339">
        <v>2005</v>
      </c>
      <c r="C120" s="339" t="b">
        <v>0</v>
      </c>
      <c r="D120" s="347" cm="1">
        <f t="array" ref="D120">D$123*SUMPRODUCT(Longitudinal!$F$2:$F$136,--('Country T1D incidence'!$A120=Longitudinal!$E$2:$E$136),--('Country T1D incidence'!$B120=Longitudinal!$A$2:$A$136))</f>
        <v>54.368030788479416</v>
      </c>
      <c r="E120" s="347" cm="1">
        <f t="array" ref="E120">E$123*SUMPRODUCT(Longitudinal!$F$2:$F$136,--('Country T1D incidence'!$A120=Longitudinal!$E$2:$E$136),--('Country T1D incidence'!$B120=Longitudinal!$A$2:$A$136))</f>
        <v>70.643810706049692</v>
      </c>
      <c r="F120" s="347" cm="1">
        <f t="array" ref="F120">F$123*SUMPRODUCT(Longitudinal!$F$2:$F$136,--('Country T1D incidence'!$A120=Longitudinal!$E$2:$E$136),--('Country T1D incidence'!$B120=Longitudinal!$A$2:$A$136))</f>
        <v>59.809780912895</v>
      </c>
      <c r="G120" s="347" cm="1">
        <f t="array" ref="G120">G$123*SUMPRODUCT(Longitudinal!$F$2:$F$136,--('Country T1D incidence'!$A120=Longitudinal!$E$2:$E$136),--('Country T1D incidence'!$B120=Longitudinal!$A$2:$A$136))</f>
        <v>45.82591404153159</v>
      </c>
      <c r="H120" s="347" cm="1">
        <f t="array" ref="H120">H$123*SUMPRODUCT(Longitudinal!$F$2:$F$136,--('Country T1D incidence'!$A120=Longitudinal!$E$2:$E$136),--('Country T1D incidence'!$B120=Longitudinal!$A$2:$A$136))</f>
        <v>41.99147261096676</v>
      </c>
      <c r="I120" s="347" cm="1">
        <f t="array" ref="I120">I$123*SUMPRODUCT(Longitudinal!$F$2:$F$136,--('Country T1D incidence'!$A120=Longitudinal!$E$2:$E$136),--('Country T1D incidence'!$B120=Longitudinal!$A$2:$A$136))</f>
        <v>41.264507562830893</v>
      </c>
      <c r="J120" s="347" cm="1">
        <f t="array" ref="J120">J$123*SUMPRODUCT(Longitudinal!$F$2:$F$136,--('Country T1D incidence'!$A120=Longitudinal!$E$2:$E$136),--('Country T1D incidence'!$B120=Longitudinal!$A$2:$A$136))</f>
        <v>29.503691656971803</v>
      </c>
      <c r="K120" s="347" cm="1">
        <f t="array" ref="K120">K$123*SUMPRODUCT(Longitudinal!$F$2:$F$136,--('Country T1D incidence'!$A120=Longitudinal!$E$2:$E$136),--('Country T1D incidence'!$B120=Longitudinal!$A$2:$A$136))</f>
        <v>29.306548593070552</v>
      </c>
      <c r="L120" s="347" cm="1">
        <f t="array" ref="L120">L$123*SUMPRODUCT(Longitudinal!$F$2:$F$136,--('Country T1D incidence'!$A120=Longitudinal!$E$2:$E$136),--('Country T1D incidence'!$B120=Longitudinal!$A$2:$A$136))</f>
        <v>25.961277227496176</v>
      </c>
      <c r="M120" s="347" cm="1">
        <f t="array" ref="M120">M$123*SUMPRODUCT(Longitudinal!$F$2:$F$136,--('Country T1D incidence'!$A120=Longitudinal!$E$2:$E$136),--('Country T1D incidence'!$B120=Longitudinal!$A$2:$A$136))</f>
        <v>27.649314712150648</v>
      </c>
      <c r="N120" s="347" cm="1">
        <f t="array" ref="N120">N$123*SUMPRODUCT(Longitudinal!$F$2:$F$136,--('Country T1D incidence'!$A120=Longitudinal!$E$2:$E$136),--('Country T1D incidence'!$B120=Longitudinal!$A$2:$A$136))</f>
        <v>27.125653448662952</v>
      </c>
      <c r="O120" s="347" cm="1">
        <f t="array" ref="O120">O$123*SUMPRODUCT(Longitudinal!$F$2:$F$136,--('Country T1D incidence'!$A120=Longitudinal!$E$2:$E$136),--('Country T1D incidence'!$B120=Longitudinal!$A$2:$A$136))</f>
        <v>27.125653448662952</v>
      </c>
      <c r="P120" s="347" cm="1">
        <f t="array" ref="P120">P$123*SUMPRODUCT(Longitudinal!$F$2:$F$136,--('Country T1D incidence'!$A120=Longitudinal!$E$2:$E$136),--('Country T1D incidence'!$B120=Longitudinal!$A$2:$A$136))</f>
        <v>25.332883711310934</v>
      </c>
      <c r="Q120" s="347" cm="1">
        <f t="array" ref="Q120">Q$123*SUMPRODUCT(Longitudinal!$F$2:$F$136,--('Country T1D incidence'!$A120=Longitudinal!$E$2:$E$136),--('Country T1D incidence'!$B120=Longitudinal!$A$2:$A$136))</f>
        <v>25.332883711310934</v>
      </c>
      <c r="R120" s="347" cm="1">
        <f t="array" ref="R120">R$123*SUMPRODUCT(Longitudinal!$F$2:$F$136,--('Country T1D incidence'!$A120=Longitudinal!$E$2:$E$136),--('Country T1D incidence'!$B120=Longitudinal!$A$2:$A$136))</f>
        <v>33.631374557404285</v>
      </c>
      <c r="S120" s="347" cm="1">
        <f t="array" ref="S120">S$123*SUMPRODUCT(Longitudinal!$F$2:$F$136,--('Country T1D incidence'!$A120=Longitudinal!$E$2:$E$136),--('Country T1D incidence'!$B120=Longitudinal!$A$2:$A$136))</f>
        <v>33.631374557404285</v>
      </c>
      <c r="T120" s="347" cm="1">
        <f t="array" ref="T120">T$123*SUMPRODUCT(Longitudinal!$F$2:$F$136,--('Country T1D incidence'!$A120=Longitudinal!$E$2:$E$136),--('Country T1D incidence'!$B120=Longitudinal!$A$2:$A$136))</f>
        <v>22.221719734119294</v>
      </c>
      <c r="U120" s="347" cm="1">
        <f t="array" ref="U120">U$123*SUMPRODUCT(Longitudinal!$F$2:$F$136,--('Country T1D incidence'!$A120=Longitudinal!$E$2:$E$136),--('Country T1D incidence'!$B120=Longitudinal!$A$2:$A$136))</f>
        <v>22.221719734119294</v>
      </c>
      <c r="V120" s="347" cm="1">
        <f t="array" ref="V120">V$123*SUMPRODUCT(Longitudinal!$F$2:$F$136,--('Country T1D incidence'!$A120=Longitudinal!$E$2:$E$136),--('Country T1D incidence'!$B120=Longitudinal!$A$2:$A$136))</f>
        <v>22.221719734119294</v>
      </c>
      <c r="W120" s="347" cm="1">
        <f t="array" ref="W120">W$123*SUMPRODUCT(Longitudinal!$F$2:$F$136,--('Country T1D incidence'!$A120=Longitudinal!$E$2:$E$136),--('Country T1D incidence'!$B120=Longitudinal!$A$2:$A$136))</f>
        <v>22.221719734119294</v>
      </c>
    </row>
    <row r="121" spans="1:23" x14ac:dyDescent="0.45">
      <c r="A121" t="s">
        <v>137</v>
      </c>
      <c r="B121" s="339">
        <v>2006</v>
      </c>
      <c r="C121" s="339" t="b">
        <v>0</v>
      </c>
      <c r="D121" s="347" cm="1">
        <f t="array" ref="D121">D$123*SUMPRODUCT(Longitudinal!$F$2:$F$136,--('Country T1D incidence'!$A121=Longitudinal!$E$2:$E$136),--('Country T1D incidence'!$B121=Longitudinal!$A$2:$A$136))</f>
        <v>55.369012085303041</v>
      </c>
      <c r="E121" s="347" cm="1">
        <f t="array" ref="E121">E$123*SUMPRODUCT(Longitudinal!$F$2:$F$136,--('Country T1D incidence'!$A121=Longitudinal!$E$2:$E$136),--('Country T1D incidence'!$B121=Longitudinal!$A$2:$A$136))</f>
        <v>71.944448824215414</v>
      </c>
      <c r="F121" s="347" cm="1">
        <f t="array" ref="F121">F$123*SUMPRODUCT(Longitudinal!$F$2:$F$136,--('Country T1D incidence'!$A121=Longitudinal!$E$2:$E$136),--('Country T1D incidence'!$B121=Longitudinal!$A$2:$A$136))</f>
        <v>60.910951420501696</v>
      </c>
      <c r="G121" s="347" cm="1">
        <f t="array" ref="G121">G$123*SUMPRODUCT(Longitudinal!$F$2:$F$136,--('Country T1D incidence'!$A121=Longitudinal!$E$2:$E$136),--('Country T1D incidence'!$B121=Longitudinal!$A$2:$A$136))</f>
        <v>46.669624622918697</v>
      </c>
      <c r="H121" s="347" cm="1">
        <f t="array" ref="H121">H$123*SUMPRODUCT(Longitudinal!$F$2:$F$136,--('Country T1D incidence'!$A121=Longitudinal!$E$2:$E$136),--('Country T1D incidence'!$B121=Longitudinal!$A$2:$A$136))</f>
        <v>42.764586481380583</v>
      </c>
      <c r="I121" s="347" cm="1">
        <f t="array" ref="I121">I$123*SUMPRODUCT(Longitudinal!$F$2:$F$136,--('Country T1D incidence'!$A121=Longitudinal!$E$2:$E$136),--('Country T1D incidence'!$B121=Longitudinal!$A$2:$A$136))</f>
        <v>42.024237126215837</v>
      </c>
      <c r="J121" s="347" cm="1">
        <f t="array" ref="J121">J$123*SUMPRODUCT(Longitudinal!$F$2:$F$136,--('Country T1D incidence'!$A121=Longitudinal!$E$2:$E$136),--('Country T1D incidence'!$B121=Longitudinal!$A$2:$A$136))</f>
        <v>30.046890354948886</v>
      </c>
      <c r="K121" s="347" cm="1">
        <f t="array" ref="K121">K$123*SUMPRODUCT(Longitudinal!$F$2:$F$136,--('Country T1D incidence'!$A121=Longitudinal!$E$2:$E$136),--('Country T1D incidence'!$B121=Longitudinal!$A$2:$A$136))</f>
        <v>29.846117648463533</v>
      </c>
      <c r="L121" s="347" cm="1">
        <f t="array" ref="L121">L$123*SUMPRODUCT(Longitudinal!$F$2:$F$136,--('Country T1D incidence'!$A121=Longitudinal!$E$2:$E$136),--('Country T1D incidence'!$B121=Longitudinal!$A$2:$A$136))</f>
        <v>26.439255785290168</v>
      </c>
      <c r="M121" s="347" cm="1">
        <f t="array" ref="M121">M$123*SUMPRODUCT(Longitudinal!$F$2:$F$136,--('Country T1D incidence'!$A121=Longitudinal!$E$2:$E$136),--('Country T1D incidence'!$B121=Longitudinal!$A$2:$A$136))</f>
        <v>28.158372084571013</v>
      </c>
      <c r="N121" s="347" cm="1">
        <f t="array" ref="N121">N$123*SUMPRODUCT(Longitudinal!$F$2:$F$136,--('Country T1D incidence'!$A121=Longitudinal!$E$2:$E$136),--('Country T1D incidence'!$B121=Longitudinal!$A$2:$A$136))</f>
        <v>27.625069582969296</v>
      </c>
      <c r="O121" s="347" cm="1">
        <f t="array" ref="O121">O$123*SUMPRODUCT(Longitudinal!$F$2:$F$136,--('Country T1D incidence'!$A121=Longitudinal!$E$2:$E$136),--('Country T1D incidence'!$B121=Longitudinal!$A$2:$A$136))</f>
        <v>27.625069582969296</v>
      </c>
      <c r="P121" s="347" cm="1">
        <f t="array" ref="P121">P$123*SUMPRODUCT(Longitudinal!$F$2:$F$136,--('Country T1D incidence'!$A121=Longitudinal!$E$2:$E$136),--('Country T1D incidence'!$B121=Longitudinal!$A$2:$A$136))</f>
        <v>25.799292783368099</v>
      </c>
      <c r="Q121" s="347" cm="1">
        <f t="array" ref="Q121">Q$123*SUMPRODUCT(Longitudinal!$F$2:$F$136,--('Country T1D incidence'!$A121=Longitudinal!$E$2:$E$136),--('Country T1D incidence'!$B121=Longitudinal!$A$2:$A$136))</f>
        <v>25.799292783368099</v>
      </c>
      <c r="R121" s="347" cm="1">
        <f t="array" ref="R121">R$123*SUMPRODUCT(Longitudinal!$F$2:$F$136,--('Country T1D incidence'!$A121=Longitudinal!$E$2:$E$136),--('Country T1D incidence'!$B121=Longitudinal!$A$2:$A$136))</f>
        <v>34.25056889698601</v>
      </c>
      <c r="S121" s="347" cm="1">
        <f t="array" ref="S121">S$123*SUMPRODUCT(Longitudinal!$F$2:$F$136,--('Country T1D incidence'!$A121=Longitudinal!$E$2:$E$136),--('Country T1D incidence'!$B121=Longitudinal!$A$2:$A$136))</f>
        <v>34.25056889698601</v>
      </c>
      <c r="T121" s="347" cm="1">
        <f t="array" ref="T121">T$123*SUMPRODUCT(Longitudinal!$F$2:$F$136,--('Country T1D incidence'!$A121=Longitudinal!$E$2:$E$136),--('Country T1D incidence'!$B121=Longitudinal!$A$2:$A$136))</f>
        <v>22.630848509146094</v>
      </c>
      <c r="U121" s="347" cm="1">
        <f t="array" ref="U121">U$123*SUMPRODUCT(Longitudinal!$F$2:$F$136,--('Country T1D incidence'!$A121=Longitudinal!$E$2:$E$136),--('Country T1D incidence'!$B121=Longitudinal!$A$2:$A$136))</f>
        <v>22.630848509146094</v>
      </c>
      <c r="V121" s="347" cm="1">
        <f t="array" ref="V121">V$123*SUMPRODUCT(Longitudinal!$F$2:$F$136,--('Country T1D incidence'!$A121=Longitudinal!$E$2:$E$136),--('Country T1D incidence'!$B121=Longitudinal!$A$2:$A$136))</f>
        <v>22.630848509146094</v>
      </c>
      <c r="W121" s="347" cm="1">
        <f t="array" ref="W121">W$123*SUMPRODUCT(Longitudinal!$F$2:$F$136,--('Country T1D incidence'!$A121=Longitudinal!$E$2:$E$136),--('Country T1D incidence'!$B121=Longitudinal!$A$2:$A$136))</f>
        <v>22.630848509146094</v>
      </c>
    </row>
    <row r="122" spans="1:23" x14ac:dyDescent="0.45">
      <c r="A122" t="s">
        <v>137</v>
      </c>
      <c r="B122" s="339">
        <v>2007</v>
      </c>
      <c r="C122" s="339" t="b">
        <v>0</v>
      </c>
      <c r="D122" s="347" cm="1">
        <f t="array" ref="D122">D$123*SUMPRODUCT(Longitudinal!$F$2:$F$136,--('Country T1D incidence'!$A122=Longitudinal!$E$2:$E$136),--('Country T1D incidence'!$B122=Longitudinal!$A$2:$A$136))</f>
        <v>54.354288844745156</v>
      </c>
      <c r="E122" s="347" cm="1">
        <f t="array" ref="E122">E$123*SUMPRODUCT(Longitudinal!$F$2:$F$136,--('Country T1D incidence'!$A122=Longitudinal!$E$2:$E$136),--('Country T1D incidence'!$B122=Longitudinal!$A$2:$A$136))</f>
        <v>70.62595493202555</v>
      </c>
      <c r="F122" s="347" cm="1">
        <f t="array" ref="F122">F$123*SUMPRODUCT(Longitudinal!$F$2:$F$136,--('Country T1D incidence'!$A122=Longitudinal!$E$2:$E$136),--('Country T1D incidence'!$B122=Longitudinal!$A$2:$A$136))</f>
        <v>59.794663524382969</v>
      </c>
      <c r="G122" s="347" cm="1">
        <f t="array" ref="G122">G$123*SUMPRODUCT(Longitudinal!$F$2:$F$136,--('Country T1D incidence'!$A122=Longitudinal!$E$2:$E$136),--('Country T1D incidence'!$B122=Longitudinal!$A$2:$A$136))</f>
        <v>45.814331184415067</v>
      </c>
      <c r="H122" s="347" cm="1">
        <f t="array" ref="H122">H$123*SUMPRODUCT(Longitudinal!$F$2:$F$136,--('Country T1D incidence'!$A122=Longitudinal!$E$2:$E$136),--('Country T1D incidence'!$B122=Longitudinal!$A$2:$A$136))</f>
        <v>41.980858938822116</v>
      </c>
      <c r="I122" s="347" cm="1">
        <f t="array" ref="I122">I$123*SUMPRODUCT(Longitudinal!$F$2:$F$136,--('Country T1D incidence'!$A122=Longitudinal!$E$2:$E$136),--('Country T1D incidence'!$B122=Longitudinal!$A$2:$A$136))</f>
        <v>41.254077636770916</v>
      </c>
      <c r="J122" s="347" cm="1">
        <f t="array" ref="J122">J$123*SUMPRODUCT(Longitudinal!$F$2:$F$136,--('Country T1D incidence'!$A122=Longitudinal!$E$2:$E$136),--('Country T1D incidence'!$B122=Longitudinal!$A$2:$A$136))</f>
        <v>29.496234368840835</v>
      </c>
      <c r="K122" s="347" cm="1">
        <f t="array" ref="K122">K$123*SUMPRODUCT(Longitudinal!$F$2:$F$136,--('Country T1D incidence'!$A122=Longitudinal!$E$2:$E$136),--('Country T1D incidence'!$B122=Longitudinal!$A$2:$A$136))</f>
        <v>29.299141134386272</v>
      </c>
      <c r="L122" s="347" cm="1">
        <f t="array" ref="L122">L$123*SUMPRODUCT(Longitudinal!$F$2:$F$136,--('Country T1D incidence'!$A122=Longitudinal!$E$2:$E$136),--('Country T1D incidence'!$B122=Longitudinal!$A$2:$A$136))</f>
        <v>25.95471531223539</v>
      </c>
      <c r="M122" s="347" cm="1">
        <f t="array" ref="M122">M$123*SUMPRODUCT(Longitudinal!$F$2:$F$136,--('Country T1D incidence'!$A122=Longitudinal!$E$2:$E$136),--('Country T1D incidence'!$B122=Longitudinal!$A$2:$A$136))</f>
        <v>27.642326132252592</v>
      </c>
      <c r="N122" s="347" cm="1">
        <f t="array" ref="N122">N$123*SUMPRODUCT(Longitudinal!$F$2:$F$136,--('Country T1D incidence'!$A122=Longitudinal!$E$2:$E$136),--('Country T1D incidence'!$B122=Longitudinal!$A$2:$A$136))</f>
        <v>27.118797228232658</v>
      </c>
      <c r="O122" s="347" cm="1">
        <f t="array" ref="O122">O$123*SUMPRODUCT(Longitudinal!$F$2:$F$136,--('Country T1D incidence'!$A122=Longitudinal!$E$2:$E$136),--('Country T1D incidence'!$B122=Longitudinal!$A$2:$A$136))</f>
        <v>27.118797228232658</v>
      </c>
      <c r="P122" s="347" cm="1">
        <f t="array" ref="P122">P$123*SUMPRODUCT(Longitudinal!$F$2:$F$136,--('Country T1D incidence'!$A122=Longitudinal!$E$2:$E$136),--('Country T1D incidence'!$B122=Longitudinal!$A$2:$A$136))</f>
        <v>25.326480627411467</v>
      </c>
      <c r="Q122" s="347" cm="1">
        <f t="array" ref="Q122">Q$123*SUMPRODUCT(Longitudinal!$F$2:$F$136,--('Country T1D incidence'!$A122=Longitudinal!$E$2:$E$136),--('Country T1D incidence'!$B122=Longitudinal!$A$2:$A$136))</f>
        <v>25.326480627411467</v>
      </c>
      <c r="R122" s="347" cm="1">
        <f t="array" ref="R122">R$123*SUMPRODUCT(Longitudinal!$F$2:$F$136,--('Country T1D incidence'!$A122=Longitudinal!$E$2:$E$136),--('Country T1D incidence'!$B122=Longitudinal!$A$2:$A$136))</f>
        <v>33.622873965233275</v>
      </c>
      <c r="S122" s="347" cm="1">
        <f t="array" ref="S122">S$123*SUMPRODUCT(Longitudinal!$F$2:$F$136,--('Country T1D incidence'!$A122=Longitudinal!$E$2:$E$136),--('Country T1D incidence'!$B122=Longitudinal!$A$2:$A$136))</f>
        <v>33.622873965233275</v>
      </c>
      <c r="T122" s="347" cm="1">
        <f t="array" ref="T122">T$123*SUMPRODUCT(Longitudinal!$F$2:$F$136,--('Country T1D incidence'!$A122=Longitudinal!$E$2:$E$136),--('Country T1D incidence'!$B122=Longitudinal!$A$2:$A$136))</f>
        <v>22.216103021175382</v>
      </c>
      <c r="U122" s="347" cm="1">
        <f t="array" ref="U122">U$123*SUMPRODUCT(Longitudinal!$F$2:$F$136,--('Country T1D incidence'!$A122=Longitudinal!$E$2:$E$136),--('Country T1D incidence'!$B122=Longitudinal!$A$2:$A$136))</f>
        <v>22.216103021175382</v>
      </c>
      <c r="V122" s="347" cm="1">
        <f t="array" ref="V122">V$123*SUMPRODUCT(Longitudinal!$F$2:$F$136,--('Country T1D incidence'!$A122=Longitudinal!$E$2:$E$136),--('Country T1D incidence'!$B122=Longitudinal!$A$2:$A$136))</f>
        <v>22.216103021175382</v>
      </c>
      <c r="W122" s="347" cm="1">
        <f t="array" ref="W122">W$123*SUMPRODUCT(Longitudinal!$F$2:$F$136,--('Country T1D incidence'!$A122=Longitudinal!$E$2:$E$136),--('Country T1D incidence'!$B122=Longitudinal!$A$2:$A$136))</f>
        <v>22.216103021175382</v>
      </c>
    </row>
    <row r="123" spans="1:23" x14ac:dyDescent="0.45">
      <c r="A123" t="s">
        <v>137</v>
      </c>
      <c r="B123" s="339">
        <f>INDEX('Incidence calcs'!$F:$F,MATCH($A123,'Incidence calcs'!$A:$A,0))</f>
        <v>2009</v>
      </c>
      <c r="C123" s="339" t="b">
        <v>1</v>
      </c>
      <c r="D123" s="347">
        <f>INDEX('Incidence calcs'!Q:Q,MATCH($A123,'Incidence calcs'!$A:$A,0))</f>
        <v>54.95</v>
      </c>
      <c r="E123" s="347">
        <f>INDEX('Incidence calcs'!R:R,MATCH($A123,'Incidence calcs'!$A:$A,0))</f>
        <v>71.400000000000006</v>
      </c>
      <c r="F123" s="347">
        <f>INDEX('Incidence calcs'!S:S,MATCH($A123,'Incidence calcs'!$A:$A,0))</f>
        <v>60.449999999999996</v>
      </c>
      <c r="G123" s="347">
        <f>INDEX('Incidence calcs'!T:T,MATCH($A123,'Incidence calcs'!$A:$A,0))</f>
        <v>46.316446265619639</v>
      </c>
      <c r="H123" s="347">
        <f>INDEX('Incidence calcs'!X:X,MATCH($A123,'Incidence calcs'!$A:$A,0))</f>
        <v>42.440960000000004</v>
      </c>
      <c r="I123" s="347">
        <f>INDEX('Incidence calcs'!Y:Y,MATCH($A123,'Incidence calcs'!$A:$A,0))</f>
        <v>41.706213333333338</v>
      </c>
      <c r="J123" s="347">
        <f>INDEX('Incidence calcs'!Z:Z,MATCH($A123,'Incidence calcs'!$A:$A,0))</f>
        <v>29.819506666666669</v>
      </c>
      <c r="K123" s="347">
        <f>INDEX('Incidence calcs'!AA:AA,MATCH($A123,'Incidence calcs'!$A:$A,0))</f>
        <v>29.620253333333338</v>
      </c>
      <c r="L123" s="347">
        <f>INDEX('Incidence calcs'!AB:AB,MATCH($A123,'Incidence calcs'!$A:$A,0))</f>
        <v>26.239173333333337</v>
      </c>
      <c r="M123" s="347">
        <f>INDEX('Incidence calcs'!AC:AC,MATCH($A123,'Incidence calcs'!$A:$A,0))</f>
        <v>27.94528</v>
      </c>
      <c r="N123" s="347">
        <f>INDEX('Incidence calcs'!AD:AD,MATCH($A123,'Incidence calcs'!$A:$A,0))</f>
        <v>27.416013333333339</v>
      </c>
      <c r="O123" s="347">
        <f>INDEX('Incidence calcs'!AE:AE,MATCH($A123,'Incidence calcs'!$A:$A,0))</f>
        <v>27.416013333333339</v>
      </c>
      <c r="P123" s="347">
        <f>INDEX('Incidence calcs'!AF:AF,MATCH($A123,'Incidence calcs'!$A:$A,0))</f>
        <v>25.604053333333336</v>
      </c>
      <c r="Q123" s="347">
        <f>INDEX('Incidence calcs'!AG:AG,MATCH($A123,'Incidence calcs'!$A:$A,0))</f>
        <v>25.604053333333336</v>
      </c>
      <c r="R123" s="347">
        <f>INDEX('Incidence calcs'!AH:AH,MATCH($A123,'Incidence calcs'!$A:$A,0))</f>
        <v>33.991373333333343</v>
      </c>
      <c r="S123" s="347">
        <f>INDEX('Incidence calcs'!AI:AI,MATCH($A123,'Incidence calcs'!$A:$A,0))</f>
        <v>33.991373333333343</v>
      </c>
      <c r="T123" s="347">
        <f>INDEX('Incidence calcs'!AJ:AJ,MATCH($A123,'Incidence calcs'!$A:$A,0))</f>
        <v>22.45958666666667</v>
      </c>
      <c r="U123" s="347">
        <f>INDEX('Incidence calcs'!AK:AK,MATCH($A123,'Incidence calcs'!$A:$A,0))</f>
        <v>22.45958666666667</v>
      </c>
      <c r="V123" s="347">
        <f>INDEX('Incidence calcs'!AL:AL,MATCH($A123,'Incidence calcs'!$A:$A,0))</f>
        <v>22.45958666666667</v>
      </c>
      <c r="W123" s="347">
        <f>INDEX('Incidence calcs'!AM:AM,MATCH($A123,'Incidence calcs'!$A:$A,0))</f>
        <v>22.45958666666667</v>
      </c>
    </row>
    <row r="124" spans="1:23" x14ac:dyDescent="0.45">
      <c r="A124" t="s">
        <v>138</v>
      </c>
      <c r="B124" s="339">
        <f>INDEX('Incidence calcs'!$F:$F,MATCH($A124,'Incidence calcs'!$A:$A,0))</f>
        <v>2015</v>
      </c>
      <c r="C124" s="339" t="b">
        <v>1</v>
      </c>
      <c r="D124" s="347">
        <f>INDEX('Incidence calcs'!Q:Q,MATCH($A124,'Incidence calcs'!$A:$A,0))</f>
        <v>14.15</v>
      </c>
      <c r="E124" s="347">
        <f>INDEX('Incidence calcs'!R:R,MATCH($A124,'Incidence calcs'!$A:$A,0))</f>
        <v>19.45</v>
      </c>
      <c r="F124" s="347">
        <f>INDEX('Incidence calcs'!S:S,MATCH($A124,'Incidence calcs'!$A:$A,0))</f>
        <v>23.1</v>
      </c>
      <c r="G124" s="347">
        <f>INDEX('Incidence calcs'!T:T,MATCH($A124,'Incidence calcs'!$A:$A,0))</f>
        <v>14.073646855630404</v>
      </c>
      <c r="H124" s="347">
        <f>INDEX('Incidence calcs'!X:X,MATCH($A124,'Incidence calcs'!$A:$A,0))</f>
        <v>12.882240000000001</v>
      </c>
      <c r="I124" s="347">
        <f>INDEX('Incidence calcs'!Y:Y,MATCH($A124,'Incidence calcs'!$A:$A,0))</f>
        <v>12.659220000000001</v>
      </c>
      <c r="J124" s="347">
        <f>INDEX('Incidence calcs'!Z:Z,MATCH($A124,'Incidence calcs'!$A:$A,0))</f>
        <v>9.0512100000000011</v>
      </c>
      <c r="K124" s="347">
        <f>INDEX('Incidence calcs'!AA:AA,MATCH($A124,'Incidence calcs'!$A:$A,0))</f>
        <v>8.990730000000001</v>
      </c>
      <c r="L124" s="347">
        <f>INDEX('Incidence calcs'!AB:AB,MATCH($A124,'Incidence calcs'!$A:$A,0))</f>
        <v>7.9644600000000008</v>
      </c>
      <c r="M124" s="347">
        <f>INDEX('Incidence calcs'!AC:AC,MATCH($A124,'Incidence calcs'!$A:$A,0))</f>
        <v>8.4823199999999996</v>
      </c>
      <c r="N124" s="347">
        <f>INDEX('Incidence calcs'!AD:AD,MATCH($A124,'Incidence calcs'!$A:$A,0))</f>
        <v>8.321670000000001</v>
      </c>
      <c r="O124" s="347">
        <f>INDEX('Incidence calcs'!AE:AE,MATCH($A124,'Incidence calcs'!$A:$A,0))</f>
        <v>8.321670000000001</v>
      </c>
      <c r="P124" s="347">
        <f>INDEX('Incidence calcs'!AF:AF,MATCH($A124,'Incidence calcs'!$A:$A,0))</f>
        <v>7.7716800000000008</v>
      </c>
      <c r="Q124" s="347">
        <f>INDEX('Incidence calcs'!AG:AG,MATCH($A124,'Incidence calcs'!$A:$A,0))</f>
        <v>7.7716800000000008</v>
      </c>
      <c r="R124" s="347">
        <f>INDEX('Incidence calcs'!AH:AH,MATCH($A124,'Incidence calcs'!$A:$A,0))</f>
        <v>10.317510000000002</v>
      </c>
      <c r="S124" s="347">
        <f>INDEX('Incidence calcs'!AI:AI,MATCH($A124,'Incidence calcs'!$A:$A,0))</f>
        <v>10.317510000000002</v>
      </c>
      <c r="T124" s="347">
        <f>INDEX('Incidence calcs'!AJ:AJ,MATCH($A124,'Incidence calcs'!$A:$A,0))</f>
        <v>6.8172300000000012</v>
      </c>
      <c r="U124" s="347">
        <f>INDEX('Incidence calcs'!AK:AK,MATCH($A124,'Incidence calcs'!$A:$A,0))</f>
        <v>6.8172300000000012</v>
      </c>
      <c r="V124" s="347">
        <f>INDEX('Incidence calcs'!AL:AL,MATCH($A124,'Incidence calcs'!$A:$A,0))</f>
        <v>6.8172300000000012</v>
      </c>
      <c r="W124" s="347">
        <f>INDEX('Incidence calcs'!AM:AM,MATCH($A124,'Incidence calcs'!$A:$A,0))</f>
        <v>6.8172300000000012</v>
      </c>
    </row>
    <row r="125" spans="1:23" x14ac:dyDescent="0.45">
      <c r="A125" t="s">
        <v>139</v>
      </c>
      <c r="B125" s="339">
        <f>INDEX('Incidence calcs'!$F:$F,MATCH($A125,'Incidence calcs'!$A:$A,0))</f>
        <v>2007</v>
      </c>
      <c r="C125" s="339" t="b">
        <v>1</v>
      </c>
      <c r="D125" s="347">
        <f>INDEX('Incidence calcs'!Q:Q,MATCH($A125,'Incidence calcs'!$A:$A,0))</f>
        <v>0.9</v>
      </c>
      <c r="E125" s="347">
        <f>INDEX('Incidence calcs'!R:R,MATCH($A125,'Incidence calcs'!$A:$A,0))</f>
        <v>0.9</v>
      </c>
      <c r="F125" s="347">
        <f>INDEX('Incidence calcs'!S:S,MATCH($A125,'Incidence calcs'!$A:$A,0))</f>
        <v>0.9</v>
      </c>
      <c r="G125" s="347">
        <f>INDEX('Incidence calcs'!T:T,MATCH($A125,'Incidence calcs'!$A:$A,0))</f>
        <v>1.0049937260994264</v>
      </c>
      <c r="H125" s="347">
        <f>INDEX('Incidence calcs'!X:X,MATCH($A125,'Incidence calcs'!$A:$A,0))</f>
        <v>0.61343999999999999</v>
      </c>
      <c r="I125" s="347">
        <f>INDEX('Incidence calcs'!Y:Y,MATCH($A125,'Incidence calcs'!$A:$A,0))</f>
        <v>0.60282000000000002</v>
      </c>
      <c r="J125" s="347">
        <f>INDEX('Incidence calcs'!Z:Z,MATCH($A125,'Incidence calcs'!$A:$A,0))</f>
        <v>0.43101</v>
      </c>
      <c r="K125" s="347">
        <f>INDEX('Incidence calcs'!AA:AA,MATCH($A125,'Incidence calcs'!$A:$A,0))</f>
        <v>0.42813000000000001</v>
      </c>
      <c r="L125" s="347">
        <f>INDEX('Incidence calcs'!AB:AB,MATCH($A125,'Incidence calcs'!$A:$A,0))</f>
        <v>0.37925999999999999</v>
      </c>
      <c r="M125" s="347">
        <f>INDEX('Incidence calcs'!AC:AC,MATCH($A125,'Incidence calcs'!$A:$A,0))</f>
        <v>0.40392</v>
      </c>
      <c r="N125" s="347">
        <f>INDEX('Incidence calcs'!AD:AD,MATCH($A125,'Incidence calcs'!$A:$A,0))</f>
        <v>0.39627000000000001</v>
      </c>
      <c r="O125" s="347">
        <f>INDEX('Incidence calcs'!AE:AE,MATCH($A125,'Incidence calcs'!$A:$A,0))</f>
        <v>0.39627000000000001</v>
      </c>
      <c r="P125" s="347">
        <f>INDEX('Incidence calcs'!AF:AF,MATCH($A125,'Incidence calcs'!$A:$A,0))</f>
        <v>0.37008000000000002</v>
      </c>
      <c r="Q125" s="347">
        <f>INDEX('Incidence calcs'!AG:AG,MATCH($A125,'Incidence calcs'!$A:$A,0))</f>
        <v>0.37008000000000002</v>
      </c>
      <c r="R125" s="347">
        <f>INDEX('Incidence calcs'!AH:AH,MATCH($A125,'Incidence calcs'!$A:$A,0))</f>
        <v>0.49131000000000008</v>
      </c>
      <c r="S125" s="347">
        <f>INDEX('Incidence calcs'!AI:AI,MATCH($A125,'Incidence calcs'!$A:$A,0))</f>
        <v>0.49131000000000008</v>
      </c>
      <c r="T125" s="347">
        <f>INDEX('Incidence calcs'!AJ:AJ,MATCH($A125,'Incidence calcs'!$A:$A,0))</f>
        <v>0.32463000000000003</v>
      </c>
      <c r="U125" s="347">
        <f>INDEX('Incidence calcs'!AK:AK,MATCH($A125,'Incidence calcs'!$A:$A,0))</f>
        <v>0.32463000000000003</v>
      </c>
      <c r="V125" s="347">
        <f>INDEX('Incidence calcs'!AL:AL,MATCH($A125,'Incidence calcs'!$A:$A,0))</f>
        <v>0.32463000000000003</v>
      </c>
      <c r="W125" s="347">
        <f>INDEX('Incidence calcs'!AM:AM,MATCH($A125,'Incidence calcs'!$A:$A,0))</f>
        <v>0.32463000000000003</v>
      </c>
    </row>
    <row r="126" spans="1:23" x14ac:dyDescent="0.45">
      <c r="A126" t="s">
        <v>140</v>
      </c>
      <c r="B126" s="339">
        <f>INDEX('Incidence calcs'!$F:$F,MATCH($A126,'Incidence calcs'!$A:$A,0))</f>
        <v>2009</v>
      </c>
      <c r="C126" s="339" t="b">
        <v>1</v>
      </c>
      <c r="D126" s="347">
        <f>INDEX('Incidence calcs'!Q:Q,MATCH($A126,'Incidence calcs'!$A:$A,0))</f>
        <v>0.19</v>
      </c>
      <c r="E126" s="347">
        <f>INDEX('Incidence calcs'!R:R,MATCH($A126,'Incidence calcs'!$A:$A,0))</f>
        <v>0.84</v>
      </c>
      <c r="F126" s="347">
        <f>INDEX('Incidence calcs'!S:S,MATCH($A126,'Incidence calcs'!$A:$A,0))</f>
        <v>2.6</v>
      </c>
      <c r="G126" s="347">
        <f>INDEX('Incidence calcs'!T:T,MATCH($A126,'Incidence calcs'!$A:$A,0))</f>
        <v>6.2</v>
      </c>
      <c r="H126" s="347">
        <f>INDEX('Incidence calcs'!X:X,MATCH($A126,'Incidence calcs'!$A:$A,0))</f>
        <v>1.7627647500000001</v>
      </c>
      <c r="I126" s="347">
        <f>INDEX('Incidence calcs'!Y:Y,MATCH($A126,'Incidence calcs'!$A:$A,0))</f>
        <v>1.7315545000000001</v>
      </c>
      <c r="J126" s="347">
        <f>INDEX('Incidence calcs'!Z:Z,MATCH($A126,'Incidence calcs'!$A:$A,0))</f>
        <v>1.25406225</v>
      </c>
      <c r="K126" s="347">
        <f>INDEX('Incidence calcs'!AA:AA,MATCH($A126,'Incidence calcs'!$A:$A,0))</f>
        <v>1.22801275</v>
      </c>
      <c r="L126" s="347">
        <f>INDEX('Incidence calcs'!AB:AB,MATCH($A126,'Incidence calcs'!$A:$A,0))</f>
        <v>1.154042</v>
      </c>
      <c r="M126" s="347">
        <f>INDEX('Incidence calcs'!AC:AC,MATCH($A126,'Incidence calcs'!$A:$A,0))</f>
        <v>1.020354</v>
      </c>
      <c r="N126" s="347">
        <f>INDEX('Incidence calcs'!AD:AD,MATCH($A126,'Incidence calcs'!$A:$A,0))</f>
        <v>1.09727375</v>
      </c>
      <c r="O126" s="347">
        <f>INDEX('Incidence calcs'!AE:AE,MATCH($A126,'Incidence calcs'!$A:$A,0))</f>
        <v>1.09727375</v>
      </c>
      <c r="P126" s="347">
        <f>INDEX('Incidence calcs'!AF:AF,MATCH($A126,'Incidence calcs'!$A:$A,0))</f>
        <v>0.88592874999999993</v>
      </c>
      <c r="Q126" s="347">
        <f>INDEX('Incidence calcs'!AG:AG,MATCH($A126,'Incidence calcs'!$A:$A,0))</f>
        <v>0.88592874999999993</v>
      </c>
      <c r="R126" s="347">
        <f>INDEX('Incidence calcs'!AH:AH,MATCH($A126,'Incidence calcs'!$A:$A,0))</f>
        <v>1.323118</v>
      </c>
      <c r="S126" s="347">
        <f>INDEX('Incidence calcs'!AI:AI,MATCH($A126,'Incidence calcs'!$A:$A,0))</f>
        <v>1.323118</v>
      </c>
      <c r="T126" s="347">
        <f>INDEX('Incidence calcs'!AJ:AJ,MATCH($A126,'Incidence calcs'!$A:$A,0))</f>
        <v>1.03583625</v>
      </c>
      <c r="U126" s="347">
        <f>INDEX('Incidence calcs'!AK:AK,MATCH($A126,'Incidence calcs'!$A:$A,0))</f>
        <v>1.03583625</v>
      </c>
      <c r="V126" s="347">
        <f>INDEX('Incidence calcs'!AL:AL,MATCH($A126,'Incidence calcs'!$A:$A,0))</f>
        <v>1.03583625</v>
      </c>
      <c r="W126" s="347">
        <f>INDEX('Incidence calcs'!AM:AM,MATCH($A126,'Incidence calcs'!$A:$A,0))</f>
        <v>1.03583625</v>
      </c>
    </row>
    <row r="127" spans="1:23" x14ac:dyDescent="0.45">
      <c r="A127" t="s">
        <v>141</v>
      </c>
      <c r="B127" s="339">
        <f>INDEX('Incidence calcs'!$F:$F,MATCH($A127,'Incidence calcs'!$A:$A,0))</f>
        <v>2009</v>
      </c>
      <c r="C127" s="339" t="b">
        <v>1</v>
      </c>
      <c r="D127" s="347">
        <f>INDEX('Incidence calcs'!Q:Q,MATCH($A127,'Incidence calcs'!$A:$A,0))</f>
        <v>0.19</v>
      </c>
      <c r="E127" s="347">
        <f>INDEX('Incidence calcs'!R:R,MATCH($A127,'Incidence calcs'!$A:$A,0))</f>
        <v>0.84</v>
      </c>
      <c r="F127" s="347">
        <f>INDEX('Incidence calcs'!S:S,MATCH($A127,'Incidence calcs'!$A:$A,0))</f>
        <v>2.6</v>
      </c>
      <c r="G127" s="347">
        <f>INDEX('Incidence calcs'!T:T,MATCH($A127,'Incidence calcs'!$A:$A,0))</f>
        <v>6.2</v>
      </c>
      <c r="H127" s="347">
        <f>INDEX('Incidence calcs'!X:X,MATCH($A127,'Incidence calcs'!$A:$A,0))</f>
        <v>1.7627647500000001</v>
      </c>
      <c r="I127" s="347">
        <f>INDEX('Incidence calcs'!Y:Y,MATCH($A127,'Incidence calcs'!$A:$A,0))</f>
        <v>1.7315545000000001</v>
      </c>
      <c r="J127" s="347">
        <f>INDEX('Incidence calcs'!Z:Z,MATCH($A127,'Incidence calcs'!$A:$A,0))</f>
        <v>1.25406225</v>
      </c>
      <c r="K127" s="347">
        <f>INDEX('Incidence calcs'!AA:AA,MATCH($A127,'Incidence calcs'!$A:$A,0))</f>
        <v>1.22801275</v>
      </c>
      <c r="L127" s="347">
        <f>INDEX('Incidence calcs'!AB:AB,MATCH($A127,'Incidence calcs'!$A:$A,0))</f>
        <v>1.154042</v>
      </c>
      <c r="M127" s="347">
        <f>INDEX('Incidence calcs'!AC:AC,MATCH($A127,'Incidence calcs'!$A:$A,0))</f>
        <v>1.020354</v>
      </c>
      <c r="N127" s="347">
        <f>INDEX('Incidence calcs'!AD:AD,MATCH($A127,'Incidence calcs'!$A:$A,0))</f>
        <v>1.09727375</v>
      </c>
      <c r="O127" s="347">
        <f>INDEX('Incidence calcs'!AE:AE,MATCH($A127,'Incidence calcs'!$A:$A,0))</f>
        <v>1.09727375</v>
      </c>
      <c r="P127" s="347">
        <f>INDEX('Incidence calcs'!AF:AF,MATCH($A127,'Incidence calcs'!$A:$A,0))</f>
        <v>0.88592874999999993</v>
      </c>
      <c r="Q127" s="347">
        <f>INDEX('Incidence calcs'!AG:AG,MATCH($A127,'Incidence calcs'!$A:$A,0))</f>
        <v>0.88592874999999993</v>
      </c>
      <c r="R127" s="347">
        <f>INDEX('Incidence calcs'!AH:AH,MATCH($A127,'Incidence calcs'!$A:$A,0))</f>
        <v>1.323118</v>
      </c>
      <c r="S127" s="347">
        <f>INDEX('Incidence calcs'!AI:AI,MATCH($A127,'Incidence calcs'!$A:$A,0))</f>
        <v>1.323118</v>
      </c>
      <c r="T127" s="347">
        <f>INDEX('Incidence calcs'!AJ:AJ,MATCH($A127,'Incidence calcs'!$A:$A,0))</f>
        <v>1.03583625</v>
      </c>
      <c r="U127" s="347">
        <f>INDEX('Incidence calcs'!AK:AK,MATCH($A127,'Incidence calcs'!$A:$A,0))</f>
        <v>1.03583625</v>
      </c>
      <c r="V127" s="347">
        <f>INDEX('Incidence calcs'!AL:AL,MATCH($A127,'Incidence calcs'!$A:$A,0))</f>
        <v>1.03583625</v>
      </c>
      <c r="W127" s="347">
        <f>INDEX('Incidence calcs'!AM:AM,MATCH($A127,'Incidence calcs'!$A:$A,0))</f>
        <v>1.03583625</v>
      </c>
    </row>
    <row r="128" spans="1:23" x14ac:dyDescent="0.45">
      <c r="A128" t="s">
        <v>142</v>
      </c>
      <c r="B128" s="339">
        <f>INDEX('Incidence calcs'!$F:$F,MATCH($A128,'Incidence calcs'!$A:$A,0))</f>
        <v>1999</v>
      </c>
      <c r="C128" s="339" t="b">
        <v>1</v>
      </c>
      <c r="D128" s="347">
        <f>INDEX('Incidence calcs'!Q:Q,MATCH($A128,'Incidence calcs'!$A:$A,0))</f>
        <v>4.5999999999999996</v>
      </c>
      <c r="E128" s="347">
        <f>INDEX('Incidence calcs'!R:R,MATCH($A128,'Incidence calcs'!$A:$A,0))</f>
        <v>4.5999999999999996</v>
      </c>
      <c r="F128" s="347">
        <f>INDEX('Incidence calcs'!S:S,MATCH($A128,'Incidence calcs'!$A:$A,0))</f>
        <v>4.5999999999999996</v>
      </c>
      <c r="G128" s="347">
        <f>INDEX('Incidence calcs'!T:T,MATCH($A128,'Incidence calcs'!$A:$A,0))</f>
        <v>3.4253320389365003</v>
      </c>
      <c r="H128" s="347">
        <f>INDEX('Incidence calcs'!X:X,MATCH($A128,'Incidence calcs'!$A:$A,0))</f>
        <v>3.1353599999999995</v>
      </c>
      <c r="I128" s="347">
        <f>INDEX('Incidence calcs'!Y:Y,MATCH($A128,'Incidence calcs'!$A:$A,0))</f>
        <v>3.0810799999999996</v>
      </c>
      <c r="J128" s="347">
        <f>INDEX('Incidence calcs'!Z:Z,MATCH($A128,'Incidence calcs'!$A:$A,0))</f>
        <v>2.2029399999999999</v>
      </c>
      <c r="K128" s="347">
        <f>INDEX('Incidence calcs'!AA:AA,MATCH($A128,'Incidence calcs'!$A:$A,0))</f>
        <v>2.1882199999999998</v>
      </c>
      <c r="L128" s="347">
        <f>INDEX('Incidence calcs'!AB:AB,MATCH($A128,'Incidence calcs'!$A:$A,0))</f>
        <v>1.9384399999999999</v>
      </c>
      <c r="M128" s="347">
        <f>INDEX('Incidence calcs'!AC:AC,MATCH($A128,'Incidence calcs'!$A:$A,0))</f>
        <v>2.0644799999999996</v>
      </c>
      <c r="N128" s="347">
        <f>INDEX('Incidence calcs'!AD:AD,MATCH($A128,'Incidence calcs'!$A:$A,0))</f>
        <v>2.0253799999999997</v>
      </c>
      <c r="O128" s="347">
        <f>INDEX('Incidence calcs'!AE:AE,MATCH($A128,'Incidence calcs'!$A:$A,0))</f>
        <v>2.0253799999999997</v>
      </c>
      <c r="P128" s="347">
        <f>INDEX('Incidence calcs'!AF:AF,MATCH($A128,'Incidence calcs'!$A:$A,0))</f>
        <v>1.8915199999999999</v>
      </c>
      <c r="Q128" s="347">
        <f>INDEX('Incidence calcs'!AG:AG,MATCH($A128,'Incidence calcs'!$A:$A,0))</f>
        <v>1.8915199999999999</v>
      </c>
      <c r="R128" s="347">
        <f>INDEX('Incidence calcs'!AH:AH,MATCH($A128,'Incidence calcs'!$A:$A,0))</f>
        <v>2.5111400000000001</v>
      </c>
      <c r="S128" s="347">
        <f>INDEX('Incidence calcs'!AI:AI,MATCH($A128,'Incidence calcs'!$A:$A,0))</f>
        <v>2.5111400000000001</v>
      </c>
      <c r="T128" s="347">
        <f>INDEX('Incidence calcs'!AJ:AJ,MATCH($A128,'Incidence calcs'!$A:$A,0))</f>
        <v>1.6592199999999999</v>
      </c>
      <c r="U128" s="347">
        <f>INDEX('Incidence calcs'!AK:AK,MATCH($A128,'Incidence calcs'!$A:$A,0))</f>
        <v>1.6592199999999999</v>
      </c>
      <c r="V128" s="347">
        <f>INDEX('Incidence calcs'!AL:AL,MATCH($A128,'Incidence calcs'!$A:$A,0))</f>
        <v>1.6592199999999999</v>
      </c>
      <c r="W128" s="347">
        <f>INDEX('Incidence calcs'!AM:AM,MATCH($A128,'Incidence calcs'!$A:$A,0))</f>
        <v>1.6592199999999999</v>
      </c>
    </row>
    <row r="129" spans="1:23" x14ac:dyDescent="0.45">
      <c r="A129" t="s">
        <v>143</v>
      </c>
      <c r="B129" s="339">
        <v>1987</v>
      </c>
      <c r="C129" s="339" t="b">
        <v>0</v>
      </c>
      <c r="D129" s="347" cm="1">
        <f t="array" ref="D129">D$146*SUMPRODUCT(Longitudinal!$F$2:$F$136,--('Country T1D incidence'!$A129=Longitudinal!$E$2:$E$136),--('Country T1D incidence'!$B129=Longitudinal!$A$2:$A$136))</f>
        <v>6.9131851851851849</v>
      </c>
      <c r="E129" s="347" cm="1">
        <f t="array" ref="E129">E$146*SUMPRODUCT(Longitudinal!$F$2:$F$136,--('Country T1D incidence'!$A129=Longitudinal!$E$2:$E$136),--('Country T1D incidence'!$B129=Longitudinal!$A$2:$A$136))</f>
        <v>10.962721536351165</v>
      </c>
      <c r="F129" s="347" cm="1">
        <f t="array" ref="F129">F$146*SUMPRODUCT(Longitudinal!$F$2:$F$136,--('Country T1D incidence'!$A129=Longitudinal!$E$2:$E$136),--('Country T1D incidence'!$B129=Longitudinal!$A$2:$A$136))</f>
        <v>11.555665294924554</v>
      </c>
      <c r="G129" s="347" cm="1">
        <f t="array" ref="G129">G$146*SUMPRODUCT(Longitudinal!$F$2:$F$136,--('Country T1D incidence'!$A129=Longitudinal!$E$2:$E$136),--('Country T1D incidence'!$B129=Longitudinal!$A$2:$A$136))</f>
        <v>7.3002657210585102</v>
      </c>
      <c r="H129" s="347" cm="1">
        <f t="array" ref="H129">H$146*SUMPRODUCT(Longitudinal!$F$2:$F$136,--('Country T1D incidence'!$A129=Longitudinal!$E$2:$E$136),--('Country T1D incidence'!$B129=Longitudinal!$A$2:$A$136))</f>
        <v>6.6868531621399177</v>
      </c>
      <c r="I129" s="347" cm="1">
        <f t="array" ref="I129">I$146*SUMPRODUCT(Longitudinal!$F$2:$F$136,--('Country T1D incidence'!$A129=Longitudinal!$E$2:$E$136),--('Country T1D incidence'!$B129=Longitudinal!$A$2:$A$136))</f>
        <v>6.5710889788751707</v>
      </c>
      <c r="J129" s="347" cm="1">
        <f t="array" ref="J129">J$146*SUMPRODUCT(Longitudinal!$F$2:$F$136,--('Country T1D incidence'!$A129=Longitudinal!$E$2:$E$136),--('Country T1D incidence'!$B129=Longitudinal!$A$2:$A$136))</f>
        <v>4.6982599462277088</v>
      </c>
      <c r="K129" s="347" cm="1">
        <f t="array" ref="K129">K$146*SUMPRODUCT(Longitudinal!$F$2:$F$136,--('Country T1D incidence'!$A129=Longitudinal!$E$2:$E$136),--('Country T1D incidence'!$B129=Longitudinal!$A$2:$A$136))</f>
        <v>4.6668662694101517</v>
      </c>
      <c r="L129" s="347" cm="1">
        <f t="array" ref="L129">L$146*SUMPRODUCT(Longitudinal!$F$2:$F$136,--('Country T1D incidence'!$A129=Longitudinal!$E$2:$E$136),--('Country T1D incidence'!$B129=Longitudinal!$A$2:$A$136))</f>
        <v>4.1341548159122086</v>
      </c>
      <c r="M129" s="347" cm="1">
        <f t="array" ref="M129">M$146*SUMPRODUCT(Longitudinal!$F$2:$F$136,--('Country T1D incidence'!$A129=Longitudinal!$E$2:$E$136),--('Country T1D incidence'!$B129=Longitudinal!$A$2:$A$136))</f>
        <v>4.4029631736625516</v>
      </c>
      <c r="N129" s="347" cm="1">
        <f t="array" ref="N129">N$146*SUMPRODUCT(Longitudinal!$F$2:$F$136,--('Country T1D incidence'!$A129=Longitudinal!$E$2:$E$136),--('Country T1D incidence'!$B129=Longitudinal!$A$2:$A$136))</f>
        <v>4.3195737196159127</v>
      </c>
      <c r="O129" s="347" cm="1">
        <f t="array" ref="O129">O$146*SUMPRODUCT(Longitudinal!$F$2:$F$136,--('Country T1D incidence'!$A129=Longitudinal!$E$2:$E$136),--('Country T1D incidence'!$B129=Longitudinal!$A$2:$A$136))</f>
        <v>4.3195737196159127</v>
      </c>
      <c r="P129" s="347" cm="1">
        <f t="array" ref="P129">P$146*SUMPRODUCT(Longitudinal!$F$2:$F$136,--('Country T1D incidence'!$A129=Longitudinal!$E$2:$E$136),--('Country T1D incidence'!$B129=Longitudinal!$A$2:$A$136))</f>
        <v>4.0340874710562415</v>
      </c>
      <c r="Q129" s="347" cm="1">
        <f t="array" ref="Q129">Q$146*SUMPRODUCT(Longitudinal!$F$2:$F$136,--('Country T1D incidence'!$A129=Longitudinal!$E$2:$E$136),--('Country T1D incidence'!$B129=Longitudinal!$A$2:$A$136))</f>
        <v>4.0340874710562415</v>
      </c>
      <c r="R129" s="347" cm="1">
        <f t="array" ref="R129">R$146*SUMPRODUCT(Longitudinal!$F$2:$F$136,--('Country T1D incidence'!$A129=Longitudinal!$E$2:$E$136),--('Country T1D incidence'!$B129=Longitudinal!$A$2:$A$136))</f>
        <v>5.3555650545953366</v>
      </c>
      <c r="S129" s="347" cm="1">
        <f t="array" ref="S129">S$146*SUMPRODUCT(Longitudinal!$F$2:$F$136,--('Country T1D incidence'!$A129=Longitudinal!$E$2:$E$136),--('Country T1D incidence'!$B129=Longitudinal!$A$2:$A$136))</f>
        <v>5.3555650545953366</v>
      </c>
      <c r="T129" s="347" cm="1">
        <f t="array" ref="T129">T$146*SUMPRODUCT(Longitudinal!$F$2:$F$136,--('Country T1D incidence'!$A129=Longitudinal!$E$2:$E$136),--('Country T1D incidence'!$B129=Longitudinal!$A$2:$A$136))</f>
        <v>3.5386560087791499</v>
      </c>
      <c r="U129" s="347" cm="1">
        <f t="array" ref="U129">U$146*SUMPRODUCT(Longitudinal!$F$2:$F$136,--('Country T1D incidence'!$A129=Longitudinal!$E$2:$E$136),--('Country T1D incidence'!$B129=Longitudinal!$A$2:$A$136))</f>
        <v>3.5386560087791499</v>
      </c>
      <c r="V129" s="347" cm="1">
        <f t="array" ref="V129">V$146*SUMPRODUCT(Longitudinal!$F$2:$F$136,--('Country T1D incidence'!$A129=Longitudinal!$E$2:$E$136),--('Country T1D incidence'!$B129=Longitudinal!$A$2:$A$136))</f>
        <v>3.5386560087791499</v>
      </c>
      <c r="W129" s="347" cm="1">
        <f t="array" ref="W129">W$146*SUMPRODUCT(Longitudinal!$F$2:$F$136,--('Country T1D incidence'!$A129=Longitudinal!$E$2:$E$136),--('Country T1D incidence'!$B129=Longitudinal!$A$2:$A$136))</f>
        <v>3.5386560087791499</v>
      </c>
    </row>
    <row r="130" spans="1:23" x14ac:dyDescent="0.45">
      <c r="A130" t="s">
        <v>143</v>
      </c>
      <c r="B130" s="339">
        <v>1988</v>
      </c>
      <c r="C130" s="339" t="b">
        <v>0</v>
      </c>
      <c r="D130" s="347" cm="1">
        <f t="array" ref="D130">D$146*SUMPRODUCT(Longitudinal!$F$2:$F$136,--('Country T1D incidence'!$A130=Longitudinal!$E$2:$E$136),--('Country T1D incidence'!$B130=Longitudinal!$A$2:$A$136))</f>
        <v>8.092436758485551</v>
      </c>
      <c r="E130" s="347" cm="1">
        <f t="array" ref="E130">E$146*SUMPRODUCT(Longitudinal!$F$2:$F$136,--('Country T1D incidence'!$A130=Longitudinal!$E$2:$E$136),--('Country T1D incidence'!$B130=Longitudinal!$A$2:$A$136))</f>
        <v>12.832743280756327</v>
      </c>
      <c r="F130" s="347" cm="1">
        <f t="array" ref="F130">F$146*SUMPRODUCT(Longitudinal!$F$2:$F$136,--('Country T1D incidence'!$A130=Longitudinal!$E$2:$E$136),--('Country T1D incidence'!$B130=Longitudinal!$A$2:$A$136))</f>
        <v>13.526831423784328</v>
      </c>
      <c r="G130" s="347" cm="1">
        <f t="array" ref="G130">G$146*SUMPRODUCT(Longitudinal!$F$2:$F$136,--('Country T1D incidence'!$A130=Longitudinal!$E$2:$E$136),--('Country T1D incidence'!$B130=Longitudinal!$A$2:$A$136))</f>
        <v>8.5455455170514725</v>
      </c>
      <c r="H130" s="347" cm="1">
        <f t="array" ref="H130">H$146*SUMPRODUCT(Longitudinal!$F$2:$F$136,--('Country T1D incidence'!$A130=Longitudinal!$E$2:$E$136),--('Country T1D incidence'!$B130=Longitudinal!$A$2:$A$136))</f>
        <v>7.8274970043995538</v>
      </c>
      <c r="I130" s="347" cm="1">
        <f t="array" ref="I130">I$146*SUMPRODUCT(Longitudinal!$F$2:$F$136,--('Country T1D incidence'!$A130=Longitudinal!$E$2:$E$136),--('Country T1D incidence'!$B130=Longitudinal!$A$2:$A$136))</f>
        <v>7.6919857593116507</v>
      </c>
      <c r="J130" s="347" cm="1">
        <f t="array" ref="J130">J$146*SUMPRODUCT(Longitudinal!$F$2:$F$136,--('Country T1D incidence'!$A130=Longitudinal!$E$2:$E$136),--('Country T1D incidence'!$B130=Longitudinal!$A$2:$A$136))</f>
        <v>5.4996894298810837</v>
      </c>
      <c r="K130" s="347" cm="1">
        <f t="array" ref="K130">K$146*SUMPRODUCT(Longitudinal!$F$2:$F$136,--('Country T1D incidence'!$A130=Longitudinal!$E$2:$E$136),--('Country T1D incidence'!$B130=Longitudinal!$A$2:$A$136))</f>
        <v>5.4629406176538557</v>
      </c>
      <c r="L130" s="347" cm="1">
        <f t="array" ref="L130">L$146*SUMPRODUCT(Longitudinal!$F$2:$F$136,--('Country T1D incidence'!$A130=Longitudinal!$E$2:$E$136),--('Country T1D incidence'!$B130=Longitudinal!$A$2:$A$136))</f>
        <v>4.8393592101730816</v>
      </c>
      <c r="M130" s="347" cm="1">
        <f t="array" ref="M130">M$146*SUMPRODUCT(Longitudinal!$F$2:$F$136,--('Country T1D incidence'!$A130=Longitudinal!$E$2:$E$136),--('Country T1D incidence'!$B130=Longitudinal!$A$2:$A$136))</f>
        <v>5.1540209148687204</v>
      </c>
      <c r="N130" s="347" cm="1">
        <f t="array" ref="N130">N$146*SUMPRODUCT(Longitudinal!$F$2:$F$136,--('Country T1D incidence'!$A130=Longitudinal!$E$2:$E$136),--('Country T1D incidence'!$B130=Longitudinal!$A$2:$A$136))</f>
        <v>5.0564068823901467</v>
      </c>
      <c r="O130" s="347" cm="1">
        <f t="array" ref="O130">O$146*SUMPRODUCT(Longitudinal!$F$2:$F$136,--('Country T1D incidence'!$A130=Longitudinal!$E$2:$E$136),--('Country T1D incidence'!$B130=Longitudinal!$A$2:$A$136))</f>
        <v>5.0564068823901467</v>
      </c>
      <c r="P130" s="347" cm="1">
        <f t="array" ref="P130">P$146*SUMPRODUCT(Longitudinal!$F$2:$F$136,--('Country T1D incidence'!$A130=Longitudinal!$E$2:$E$136),--('Country T1D incidence'!$B130=Longitudinal!$A$2:$A$136))</f>
        <v>4.7222223711987921</v>
      </c>
      <c r="Q130" s="347" cm="1">
        <f t="array" ref="Q130">Q$146*SUMPRODUCT(Longitudinal!$F$2:$F$136,--('Country T1D incidence'!$A130=Longitudinal!$E$2:$E$136),--('Country T1D incidence'!$B130=Longitudinal!$A$2:$A$136))</f>
        <v>4.7222223711987921</v>
      </c>
      <c r="R130" s="347" cm="1">
        <f t="array" ref="R130">R$146*SUMPRODUCT(Longitudinal!$F$2:$F$136,--('Country T1D incidence'!$A130=Longitudinal!$E$2:$E$136),--('Country T1D incidence'!$B130=Longitudinal!$A$2:$A$136))</f>
        <v>6.2691176858886699</v>
      </c>
      <c r="S130" s="347" cm="1">
        <f t="array" ref="S130">S$146*SUMPRODUCT(Longitudinal!$F$2:$F$136,--('Country T1D incidence'!$A130=Longitudinal!$E$2:$E$136),--('Country T1D incidence'!$B130=Longitudinal!$A$2:$A$136))</f>
        <v>6.2691176858886699</v>
      </c>
      <c r="T130" s="347" cm="1">
        <f t="array" ref="T130">T$146*SUMPRODUCT(Longitudinal!$F$2:$F$136,--('Country T1D incidence'!$A130=Longitudinal!$E$2:$E$136),--('Country T1D incidence'!$B130=Longitudinal!$A$2:$A$136))</f>
        <v>4.1422801782378516</v>
      </c>
      <c r="U130" s="347" cm="1">
        <f t="array" ref="U130">U$146*SUMPRODUCT(Longitudinal!$F$2:$F$136,--('Country T1D incidence'!$A130=Longitudinal!$E$2:$E$136),--('Country T1D incidence'!$B130=Longitudinal!$A$2:$A$136))</f>
        <v>4.1422801782378516</v>
      </c>
      <c r="V130" s="347" cm="1">
        <f t="array" ref="V130">V$146*SUMPRODUCT(Longitudinal!$F$2:$F$136,--('Country T1D incidence'!$A130=Longitudinal!$E$2:$E$136),--('Country T1D incidence'!$B130=Longitudinal!$A$2:$A$136))</f>
        <v>4.1422801782378516</v>
      </c>
      <c r="W130" s="347" cm="1">
        <f t="array" ref="W130">W$146*SUMPRODUCT(Longitudinal!$F$2:$F$136,--('Country T1D incidence'!$A130=Longitudinal!$E$2:$E$136),--('Country T1D incidence'!$B130=Longitudinal!$A$2:$A$136))</f>
        <v>4.1422801782378516</v>
      </c>
    </row>
    <row r="131" spans="1:23" x14ac:dyDescent="0.45">
      <c r="A131" t="s">
        <v>143</v>
      </c>
      <c r="B131" s="339">
        <v>1989</v>
      </c>
      <c r="C131" s="339" t="b">
        <v>0</v>
      </c>
      <c r="D131" s="347" cm="1">
        <f t="array" ref="D131">D$146*SUMPRODUCT(Longitudinal!$F$2:$F$136,--('Country T1D incidence'!$A131=Longitudinal!$E$2:$E$136),--('Country T1D incidence'!$B131=Longitudinal!$A$2:$A$136))</f>
        <v>6.4057157597477605</v>
      </c>
      <c r="E131" s="347" cm="1">
        <f t="array" ref="E131">E$146*SUMPRODUCT(Longitudinal!$F$2:$F$136,--('Country T1D incidence'!$A131=Longitudinal!$E$2:$E$136),--('Country T1D incidence'!$B131=Longitudinal!$A$2:$A$136))</f>
        <v>10.157991755467451</v>
      </c>
      <c r="F131" s="347" cm="1">
        <f t="array" ref="F131">F$146*SUMPRODUCT(Longitudinal!$F$2:$F$136,--('Country T1D incidence'!$A131=Longitudinal!$E$2:$E$136),--('Country T1D incidence'!$B131=Longitudinal!$A$2:$A$136))</f>
        <v>10.707409871313263</v>
      </c>
      <c r="G131" s="347" cm="1">
        <f t="array" ref="G131">G$146*SUMPRODUCT(Longitudinal!$F$2:$F$136,--('Country T1D incidence'!$A131=Longitudinal!$E$2:$E$136),--('Country T1D incidence'!$B131=Longitudinal!$A$2:$A$136))</f>
        <v>6.764382253196966</v>
      </c>
      <c r="H131" s="347" cm="1">
        <f t="array" ref="H131">H$146*SUMPRODUCT(Longitudinal!$F$2:$F$136,--('Country T1D incidence'!$A131=Longitudinal!$E$2:$E$136),--('Country T1D incidence'!$B131=Longitudinal!$A$2:$A$136))</f>
        <v>6.1959978702192693</v>
      </c>
      <c r="I131" s="347" cm="1">
        <f t="array" ref="I131">I$146*SUMPRODUCT(Longitudinal!$F$2:$F$136,--('Country T1D incidence'!$A131=Longitudinal!$E$2:$E$136),--('Country T1D incidence'!$B131=Longitudinal!$A$2:$A$136))</f>
        <v>6.0887314751655905</v>
      </c>
      <c r="J131" s="347" cm="1">
        <f t="array" ref="J131">J$146*SUMPRODUCT(Longitudinal!$F$2:$F$136,--('Country T1D incidence'!$A131=Longitudinal!$E$2:$E$136),--('Country T1D incidence'!$B131=Longitudinal!$A$2:$A$136))</f>
        <v>4.3533793721361622</v>
      </c>
      <c r="K131" s="347" cm="1">
        <f t="array" ref="K131">K$146*SUMPRODUCT(Longitudinal!$F$2:$F$136,--('Country T1D incidence'!$A131=Longitudinal!$E$2:$E$136),--('Country T1D incidence'!$B131=Longitudinal!$A$2:$A$136))</f>
        <v>4.3242901802571989</v>
      </c>
      <c r="L131" s="347" cm="1">
        <f t="array" ref="L131">L$146*SUMPRODUCT(Longitudinal!$F$2:$F$136,--('Country T1D incidence'!$A131=Longitudinal!$E$2:$E$136),--('Country T1D incidence'!$B131=Longitudinal!$A$2:$A$136))</f>
        <v>3.8306829555610333</v>
      </c>
      <c r="M131" s="347" cm="1">
        <f t="array" ref="M131">M$146*SUMPRODUCT(Longitudinal!$F$2:$F$136,--('Country T1D incidence'!$A131=Longitudinal!$E$2:$E$136),--('Country T1D incidence'!$B131=Longitudinal!$A$2:$A$136))</f>
        <v>4.0797591610246604</v>
      </c>
      <c r="N131" s="347" cm="1">
        <f t="array" ref="N131">N$146*SUMPRODUCT(Longitudinal!$F$2:$F$136,--('Country T1D incidence'!$A131=Longitudinal!$E$2:$E$136),--('Country T1D incidence'!$B131=Longitudinal!$A$2:$A$136))</f>
        <v>4.0024909950961627</v>
      </c>
      <c r="O131" s="347" cm="1">
        <f t="array" ref="O131">O$146*SUMPRODUCT(Longitudinal!$F$2:$F$136,--('Country T1D incidence'!$A131=Longitudinal!$E$2:$E$136),--('Country T1D incidence'!$B131=Longitudinal!$A$2:$A$136))</f>
        <v>4.0024909950961627</v>
      </c>
      <c r="P131" s="347" cm="1">
        <f t="array" ref="P131">P$146*SUMPRODUCT(Longitudinal!$F$2:$F$136,--('Country T1D incidence'!$A131=Longitudinal!$E$2:$E$136),--('Country T1D incidence'!$B131=Longitudinal!$A$2:$A$136))</f>
        <v>3.7379611564468367</v>
      </c>
      <c r="Q131" s="347" cm="1">
        <f t="array" ref="Q131">Q$146*SUMPRODUCT(Longitudinal!$F$2:$F$136,--('Country T1D incidence'!$A131=Longitudinal!$E$2:$E$136),--('Country T1D incidence'!$B131=Longitudinal!$A$2:$A$136))</f>
        <v>3.7379611564468367</v>
      </c>
      <c r="R131" s="347" cm="1">
        <f t="array" ref="R131">R$146*SUMPRODUCT(Longitudinal!$F$2:$F$136,--('Country T1D incidence'!$A131=Longitudinal!$E$2:$E$136),--('Country T1D incidence'!$B131=Longitudinal!$A$2:$A$136))</f>
        <v>4.962434327101966</v>
      </c>
      <c r="S131" s="347" cm="1">
        <f t="array" ref="S131">S$146*SUMPRODUCT(Longitudinal!$F$2:$F$136,--('Country T1D incidence'!$A131=Longitudinal!$E$2:$E$136),--('Country T1D incidence'!$B131=Longitudinal!$A$2:$A$136))</f>
        <v>4.962434327101966</v>
      </c>
      <c r="T131" s="347" cm="1">
        <f t="array" ref="T131">T$146*SUMPRODUCT(Longitudinal!$F$2:$F$136,--('Country T1D incidence'!$A131=Longitudinal!$E$2:$E$136),--('Country T1D incidence'!$B131=Longitudinal!$A$2:$A$136))</f>
        <v>3.2788973471069407</v>
      </c>
      <c r="U131" s="347" cm="1">
        <f t="array" ref="U131">U$146*SUMPRODUCT(Longitudinal!$F$2:$F$136,--('Country T1D incidence'!$A131=Longitudinal!$E$2:$E$136),--('Country T1D incidence'!$B131=Longitudinal!$A$2:$A$136))</f>
        <v>3.2788973471069407</v>
      </c>
      <c r="V131" s="347" cm="1">
        <f t="array" ref="V131">V$146*SUMPRODUCT(Longitudinal!$F$2:$F$136,--('Country T1D incidence'!$A131=Longitudinal!$E$2:$E$136),--('Country T1D incidence'!$B131=Longitudinal!$A$2:$A$136))</f>
        <v>3.2788973471069407</v>
      </c>
      <c r="W131" s="347" cm="1">
        <f t="array" ref="W131">W$146*SUMPRODUCT(Longitudinal!$F$2:$F$136,--('Country T1D incidence'!$A131=Longitudinal!$E$2:$E$136),--('Country T1D incidence'!$B131=Longitudinal!$A$2:$A$136))</f>
        <v>3.2788973471069407</v>
      </c>
    </row>
    <row r="132" spans="1:23" x14ac:dyDescent="0.45">
      <c r="A132" t="s">
        <v>143</v>
      </c>
      <c r="B132" s="339">
        <v>1990</v>
      </c>
      <c r="C132" s="339" t="b">
        <v>0</v>
      </c>
      <c r="D132" s="347" cm="1">
        <f t="array" ref="D132">D$146*SUMPRODUCT(Longitudinal!$F$2:$F$136,--('Country T1D incidence'!$A132=Longitudinal!$E$2:$E$136),--('Country T1D incidence'!$B132=Longitudinal!$A$2:$A$136))</f>
        <v>7.9446562940412742</v>
      </c>
      <c r="E132" s="347" cm="1">
        <f t="array" ref="E132">E$146*SUMPRODUCT(Longitudinal!$F$2:$F$136,--('Country T1D incidence'!$A132=Longitudinal!$E$2:$E$136),--('Country T1D incidence'!$B132=Longitudinal!$A$2:$A$136))</f>
        <v>12.598397456535237</v>
      </c>
      <c r="F132" s="347" cm="1">
        <f t="array" ref="F132">F$146*SUMPRODUCT(Longitudinal!$F$2:$F$136,--('Country T1D incidence'!$A132=Longitudinal!$E$2:$E$136),--('Country T1D incidence'!$B132=Longitudinal!$A$2:$A$136))</f>
        <v>13.279810472008563</v>
      </c>
      <c r="G132" s="347" cm="1">
        <f t="array" ref="G132">G$146*SUMPRODUCT(Longitudinal!$F$2:$F$136,--('Country T1D incidence'!$A132=Longitudinal!$E$2:$E$136),--('Country T1D incidence'!$B132=Longitudinal!$A$2:$A$136))</f>
        <v>8.3894905829038127</v>
      </c>
      <c r="H132" s="347" cm="1">
        <f t="array" ref="H132">H$146*SUMPRODUCT(Longitudinal!$F$2:$F$136,--('Country T1D incidence'!$A132=Longitudinal!$E$2:$E$136),--('Country T1D incidence'!$B132=Longitudinal!$A$2:$A$136))</f>
        <v>7.6845547513713282</v>
      </c>
      <c r="I132" s="347" cm="1">
        <f t="array" ref="I132">I$146*SUMPRODUCT(Longitudinal!$F$2:$F$136,--('Country T1D incidence'!$A132=Longitudinal!$E$2:$E$136),--('Country T1D incidence'!$B132=Longitudinal!$A$2:$A$136))</f>
        <v>7.5515181520958272</v>
      </c>
      <c r="J132" s="347" cm="1">
        <f t="array" ref="J132">J$146*SUMPRODUCT(Longitudinal!$F$2:$F$136,--('Country T1D incidence'!$A132=Longitudinal!$E$2:$E$136),--('Country T1D incidence'!$B132=Longitudinal!$A$2:$A$136))</f>
        <v>5.3992565587319969</v>
      </c>
      <c r="K132" s="347" cm="1">
        <f t="array" ref="K132">K$146*SUMPRODUCT(Longitudinal!$F$2:$F$136,--('Country T1D incidence'!$A132=Longitudinal!$E$2:$E$136),--('Country T1D incidence'!$B132=Longitudinal!$A$2:$A$136))</f>
        <v>5.3631788368945736</v>
      </c>
      <c r="L132" s="347" cm="1">
        <f t="array" ref="L132">L$146*SUMPRODUCT(Longitudinal!$F$2:$F$136,--('Country T1D incidence'!$A132=Longitudinal!$E$2:$E$136),--('Country T1D incidence'!$B132=Longitudinal!$A$2:$A$136))</f>
        <v>4.7509849944657834</v>
      </c>
      <c r="M132" s="347" cm="1">
        <f t="array" ref="M132">M$146*SUMPRODUCT(Longitudinal!$F$2:$F$136,--('Country T1D incidence'!$A132=Longitudinal!$E$2:$E$136),--('Country T1D incidence'!$B132=Longitudinal!$A$2:$A$136))</f>
        <v>5.0599004876987275</v>
      </c>
      <c r="N132" s="347" cm="1">
        <f t="array" ref="N132">N$146*SUMPRODUCT(Longitudinal!$F$2:$F$136,--('Country T1D incidence'!$A132=Longitudinal!$E$2:$E$136),--('Country T1D incidence'!$B132=Longitudinal!$A$2:$A$136))</f>
        <v>4.96406903906807</v>
      </c>
      <c r="O132" s="347" cm="1">
        <f t="array" ref="O132">O$146*SUMPRODUCT(Longitudinal!$F$2:$F$136,--('Country T1D incidence'!$A132=Longitudinal!$E$2:$E$136),--('Country T1D incidence'!$B132=Longitudinal!$A$2:$A$136))</f>
        <v>4.96406903906807</v>
      </c>
      <c r="P132" s="347" cm="1">
        <f t="array" ref="P132">P$146*SUMPRODUCT(Longitudinal!$F$2:$F$136,--('Country T1D incidence'!$A132=Longitudinal!$E$2:$E$136),--('Country T1D incidence'!$B132=Longitudinal!$A$2:$A$136))</f>
        <v>4.6359872561089945</v>
      </c>
      <c r="Q132" s="347" cm="1">
        <f t="array" ref="Q132">Q$146*SUMPRODUCT(Longitudinal!$F$2:$F$136,--('Country T1D incidence'!$A132=Longitudinal!$E$2:$E$136),--('Country T1D incidence'!$B132=Longitudinal!$A$2:$A$136))</f>
        <v>4.6359872561089945</v>
      </c>
      <c r="R132" s="347" cm="1">
        <f t="array" ref="R132">R$146*SUMPRODUCT(Longitudinal!$F$2:$F$136,--('Country T1D incidence'!$A132=Longitudinal!$E$2:$E$136),--('Country T1D incidence'!$B132=Longitudinal!$A$2:$A$136))</f>
        <v>6.1546338597030648</v>
      </c>
      <c r="S132" s="347" cm="1">
        <f t="array" ref="S132">S$146*SUMPRODUCT(Longitudinal!$F$2:$F$136,--('Country T1D incidence'!$A132=Longitudinal!$E$2:$E$136),--('Country T1D incidence'!$B132=Longitudinal!$A$2:$A$136))</f>
        <v>6.1546338597030648</v>
      </c>
      <c r="T132" s="347" cm="1">
        <f t="array" ref="T132">T$146*SUMPRODUCT(Longitudinal!$F$2:$F$136,--('Country T1D incidence'!$A132=Longitudinal!$E$2:$E$136),--('Country T1D incidence'!$B132=Longitudinal!$A$2:$A$136))</f>
        <v>4.0666357083621456</v>
      </c>
      <c r="U132" s="347" cm="1">
        <f t="array" ref="U132">U$146*SUMPRODUCT(Longitudinal!$F$2:$F$136,--('Country T1D incidence'!$A132=Longitudinal!$E$2:$E$136),--('Country T1D incidence'!$B132=Longitudinal!$A$2:$A$136))</f>
        <v>4.0666357083621456</v>
      </c>
      <c r="V132" s="347" cm="1">
        <f t="array" ref="V132">V$146*SUMPRODUCT(Longitudinal!$F$2:$F$136,--('Country T1D incidence'!$A132=Longitudinal!$E$2:$E$136),--('Country T1D incidence'!$B132=Longitudinal!$A$2:$A$136))</f>
        <v>4.0666357083621456</v>
      </c>
      <c r="W132" s="347" cm="1">
        <f t="array" ref="W132">W$146*SUMPRODUCT(Longitudinal!$F$2:$F$136,--('Country T1D incidence'!$A132=Longitudinal!$E$2:$E$136),--('Country T1D incidence'!$B132=Longitudinal!$A$2:$A$136))</f>
        <v>4.0666357083621456</v>
      </c>
    </row>
    <row r="133" spans="1:23" x14ac:dyDescent="0.45">
      <c r="A133" t="s">
        <v>143</v>
      </c>
      <c r="B133" s="339">
        <v>1991</v>
      </c>
      <c r="C133" s="339" t="b">
        <v>0</v>
      </c>
      <c r="D133" s="347" cm="1">
        <f t="array" ref="D133">D$146*SUMPRODUCT(Longitudinal!$F$2:$F$136,--('Country T1D incidence'!$A133=Longitudinal!$E$2:$E$136),--('Country T1D incidence'!$B133=Longitudinal!$A$2:$A$136))</f>
        <v>8.5567573274713489</v>
      </c>
      <c r="E133" s="347" cm="1">
        <f t="array" ref="E133">E$146*SUMPRODUCT(Longitudinal!$F$2:$F$136,--('Country T1D incidence'!$A133=Longitudinal!$E$2:$E$136),--('Country T1D incidence'!$B133=Longitudinal!$A$2:$A$136))</f>
        <v>13.569048900385853</v>
      </c>
      <c r="F133" s="347" cm="1">
        <f t="array" ref="F133">F$146*SUMPRODUCT(Longitudinal!$F$2:$F$136,--('Country T1D incidence'!$A133=Longitudinal!$E$2:$E$136),--('Country T1D incidence'!$B133=Longitudinal!$A$2:$A$136))</f>
        <v>14.302961809564684</v>
      </c>
      <c r="G133" s="347" cm="1">
        <f t="array" ref="G133">G$146*SUMPRODUCT(Longitudinal!$F$2:$F$136,--('Country T1D incidence'!$A133=Longitudinal!$E$2:$E$136),--('Country T1D incidence'!$B133=Longitudinal!$A$2:$A$136))</f>
        <v>9.0358641534758792</v>
      </c>
      <c r="H133" s="347" cm="1">
        <f t="array" ref="H133">H$146*SUMPRODUCT(Longitudinal!$F$2:$F$136,--('Country T1D incidence'!$A133=Longitudinal!$E$2:$E$136),--('Country T1D incidence'!$B133=Longitudinal!$A$2:$A$136))</f>
        <v>8.2766160981022523</v>
      </c>
      <c r="I133" s="347" cm="1">
        <f t="array" ref="I133">I$146*SUMPRODUCT(Longitudinal!$F$2:$F$136,--('Country T1D incidence'!$A133=Longitudinal!$E$2:$E$136),--('Country T1D incidence'!$B133=Longitudinal!$A$2:$A$136))</f>
        <v>8.1333296104883921</v>
      </c>
      <c r="J133" s="347" cm="1">
        <f t="array" ref="J133">J$146*SUMPRODUCT(Longitudinal!$F$2:$F$136,--('Country T1D incidence'!$A133=Longitudinal!$E$2:$E$136),--('Country T1D incidence'!$B133=Longitudinal!$A$2:$A$136))</f>
        <v>5.8152456710404472</v>
      </c>
      <c r="K133" s="347" cm="1">
        <f t="array" ref="K133">K$146*SUMPRODUCT(Longitudinal!$F$2:$F$136,--('Country T1D incidence'!$A133=Longitudinal!$E$2:$E$136),--('Country T1D incidence'!$B133=Longitudinal!$A$2:$A$136))</f>
        <v>5.7763883184671974</v>
      </c>
      <c r="L133" s="347" cm="1">
        <f t="array" ref="L133">L$146*SUMPRODUCT(Longitudinal!$F$2:$F$136,--('Country T1D incidence'!$A133=Longitudinal!$E$2:$E$136),--('Country T1D incidence'!$B133=Longitudinal!$A$2:$A$136))</f>
        <v>5.1170276169898612</v>
      </c>
      <c r="M133" s="347" cm="1">
        <f t="array" ref="M133">M$146*SUMPRODUCT(Longitudinal!$F$2:$F$136,--('Country T1D incidence'!$A133=Longitudinal!$E$2:$E$136),--('Country T1D incidence'!$B133=Longitudinal!$A$2:$A$136))</f>
        <v>5.4497436983983141</v>
      </c>
      <c r="N133" s="347" cm="1">
        <f t="array" ref="N133">N$146*SUMPRODUCT(Longitudinal!$F$2:$F$136,--('Country T1D incidence'!$A133=Longitudinal!$E$2:$E$136),--('Country T1D incidence'!$B133=Longitudinal!$A$2:$A$136))</f>
        <v>5.3465288556256194</v>
      </c>
      <c r="O133" s="347" cm="1">
        <f t="array" ref="O133">O$146*SUMPRODUCT(Longitudinal!$F$2:$F$136,--('Country T1D incidence'!$A133=Longitudinal!$E$2:$E$136),--('Country T1D incidence'!$B133=Longitudinal!$A$2:$A$136))</f>
        <v>5.3465288556256194</v>
      </c>
      <c r="P133" s="347" cm="1">
        <f t="array" ref="P133">P$146*SUMPRODUCT(Longitudinal!$F$2:$F$136,--('Country T1D incidence'!$A133=Longitudinal!$E$2:$E$136),--('Country T1D incidence'!$B133=Longitudinal!$A$2:$A$136))</f>
        <v>4.9931698056626264</v>
      </c>
      <c r="Q133" s="347" cm="1">
        <f t="array" ref="Q133">Q$146*SUMPRODUCT(Longitudinal!$F$2:$F$136,--('Country T1D incidence'!$A133=Longitudinal!$E$2:$E$136),--('Country T1D incidence'!$B133=Longitudinal!$A$2:$A$136))</f>
        <v>4.9931698056626264</v>
      </c>
      <c r="R133" s="347" cm="1">
        <f t="array" ref="R133">R$146*SUMPRODUCT(Longitudinal!$F$2:$F$136,--('Country T1D incidence'!$A133=Longitudinal!$E$2:$E$136),--('Country T1D incidence'!$B133=Longitudinal!$A$2:$A$136))</f>
        <v>6.6288214905428697</v>
      </c>
      <c r="S133" s="347" cm="1">
        <f t="array" ref="S133">S$146*SUMPRODUCT(Longitudinal!$F$2:$F$136,--('Country T1D incidence'!$A133=Longitudinal!$E$2:$E$136),--('Country T1D incidence'!$B133=Longitudinal!$A$2:$A$136))</f>
        <v>6.6288214905428697</v>
      </c>
      <c r="T133" s="347" cm="1">
        <f t="array" ref="T133">T$146*SUMPRODUCT(Longitudinal!$F$2:$F$136,--('Country T1D incidence'!$A133=Longitudinal!$E$2:$E$136),--('Country T1D incidence'!$B133=Longitudinal!$A$2:$A$136))</f>
        <v>4.3799522103660253</v>
      </c>
      <c r="U133" s="347" cm="1">
        <f t="array" ref="U133">U$146*SUMPRODUCT(Longitudinal!$F$2:$F$136,--('Country T1D incidence'!$A133=Longitudinal!$E$2:$E$136),--('Country T1D incidence'!$B133=Longitudinal!$A$2:$A$136))</f>
        <v>4.3799522103660253</v>
      </c>
      <c r="V133" s="347" cm="1">
        <f t="array" ref="V133">V$146*SUMPRODUCT(Longitudinal!$F$2:$F$136,--('Country T1D incidence'!$A133=Longitudinal!$E$2:$E$136),--('Country T1D incidence'!$B133=Longitudinal!$A$2:$A$136))</f>
        <v>4.3799522103660253</v>
      </c>
      <c r="W133" s="347" cm="1">
        <f t="array" ref="W133">W$146*SUMPRODUCT(Longitudinal!$F$2:$F$136,--('Country T1D incidence'!$A133=Longitudinal!$E$2:$E$136),--('Country T1D incidence'!$B133=Longitudinal!$A$2:$A$136))</f>
        <v>4.3799522103660253</v>
      </c>
    </row>
    <row r="134" spans="1:23" x14ac:dyDescent="0.45">
      <c r="A134" t="s">
        <v>143</v>
      </c>
      <c r="B134" s="339">
        <v>1992</v>
      </c>
      <c r="C134" s="339" t="b">
        <v>0</v>
      </c>
      <c r="D134" s="347" cm="1">
        <f t="array" ref="D134">D$146*SUMPRODUCT(Longitudinal!$F$2:$F$136,--('Country T1D incidence'!$A134=Longitudinal!$E$2:$E$136),--('Country T1D incidence'!$B134=Longitudinal!$A$2:$A$136))</f>
        <v>8.3021599439082205</v>
      </c>
      <c r="E134" s="347" cm="1">
        <f t="array" ref="E134">E$146*SUMPRODUCT(Longitudinal!$F$2:$F$136,--('Country T1D incidence'!$A134=Longitudinal!$E$2:$E$136),--('Country T1D incidence'!$B134=Longitudinal!$A$2:$A$136))</f>
        <v>13.165316012415861</v>
      </c>
      <c r="F134" s="347" cm="1">
        <f t="array" ref="F134">F$146*SUMPRODUCT(Longitudinal!$F$2:$F$136,--('Country T1D incidence'!$A134=Longitudinal!$E$2:$E$136),--('Country T1D incidence'!$B134=Longitudinal!$A$2:$A$136))</f>
        <v>13.877392108969392</v>
      </c>
      <c r="G134" s="347" cm="1">
        <f t="array" ref="G134">G$146*SUMPRODUCT(Longitudinal!$F$2:$F$136,--('Country T1D incidence'!$A134=Longitudinal!$E$2:$E$136),--('Country T1D incidence'!$B134=Longitudinal!$A$2:$A$136))</f>
        <v>8.7670114463503559</v>
      </c>
      <c r="H134" s="347" cm="1">
        <f t="array" ref="H134">H$146*SUMPRODUCT(Longitudinal!$F$2:$F$136,--('Country T1D incidence'!$A134=Longitudinal!$E$2:$E$136),--('Country T1D incidence'!$B134=Longitudinal!$A$2:$A$136))</f>
        <v>8.0303540244346774</v>
      </c>
      <c r="I134" s="347" cm="1">
        <f t="array" ref="I134">I$146*SUMPRODUCT(Longitudinal!$F$2:$F$136,--('Country T1D incidence'!$A134=Longitudinal!$E$2:$E$136),--('Country T1D incidence'!$B134=Longitudinal!$A$2:$A$136))</f>
        <v>7.8913308767111889</v>
      </c>
      <c r="J134" s="347" cm="1">
        <f t="array" ref="J134">J$146*SUMPRODUCT(Longitudinal!$F$2:$F$136,--('Country T1D incidence'!$A134=Longitudinal!$E$2:$E$136),--('Country T1D incidence'!$B134=Longitudinal!$A$2:$A$136))</f>
        <v>5.6422191054896818</v>
      </c>
      <c r="K134" s="347" cm="1">
        <f t="array" ref="K134">K$146*SUMPRODUCT(Longitudinal!$F$2:$F$136,--('Country T1D incidence'!$A134=Longitudinal!$E$2:$E$136),--('Country T1D incidence'!$B134=Longitudinal!$A$2:$A$136))</f>
        <v>5.6045179128867018</v>
      </c>
      <c r="L134" s="347" cm="1">
        <f t="array" ref="L134">L$146*SUMPRODUCT(Longitudinal!$F$2:$F$136,--('Country T1D incidence'!$A134=Longitudinal!$E$2:$E$136),--('Country T1D incidence'!$B134=Longitudinal!$A$2:$A$136))</f>
        <v>4.9647758009048895</v>
      </c>
      <c r="M134" s="347" cm="1">
        <f t="array" ref="M134">M$146*SUMPRODUCT(Longitudinal!$F$2:$F$136,--('Country T1D incidence'!$A134=Longitudinal!$E$2:$E$136),--('Country T1D incidence'!$B134=Longitudinal!$A$2:$A$136))</f>
        <v>5.2875922625679035</v>
      </c>
      <c r="N134" s="347" cm="1">
        <f t="array" ref="N134">N$146*SUMPRODUCT(Longitudinal!$F$2:$F$136,--('Country T1D incidence'!$A134=Longitudinal!$E$2:$E$136),--('Country T1D incidence'!$B134=Longitudinal!$A$2:$A$136))</f>
        <v>5.1874484697162391</v>
      </c>
      <c r="O134" s="347" cm="1">
        <f t="array" ref="O134">O$146*SUMPRODUCT(Longitudinal!$F$2:$F$136,--('Country T1D incidence'!$A134=Longitudinal!$E$2:$E$136),--('Country T1D incidence'!$B134=Longitudinal!$A$2:$A$136))</f>
        <v>5.1874484697162391</v>
      </c>
      <c r="P134" s="347" cm="1">
        <f t="array" ref="P134">P$146*SUMPRODUCT(Longitudinal!$F$2:$F$136,--('Country T1D incidence'!$A134=Longitudinal!$E$2:$E$136),--('Country T1D incidence'!$B134=Longitudinal!$A$2:$A$136))</f>
        <v>4.8446032494828923</v>
      </c>
      <c r="Q134" s="347" cm="1">
        <f t="array" ref="Q134">Q$146*SUMPRODUCT(Longitudinal!$F$2:$F$136,--('Country T1D incidence'!$A134=Longitudinal!$E$2:$E$136),--('Country T1D incidence'!$B134=Longitudinal!$A$2:$A$136))</f>
        <v>4.8446032494828923</v>
      </c>
      <c r="R134" s="347" cm="1">
        <f t="array" ref="R134">R$146*SUMPRODUCT(Longitudinal!$F$2:$F$136,--('Country T1D incidence'!$A134=Longitudinal!$E$2:$E$136),--('Country T1D incidence'!$B134=Longitudinal!$A$2:$A$136))</f>
        <v>6.43158782561457</v>
      </c>
      <c r="S134" s="347" cm="1">
        <f t="array" ref="S134">S$146*SUMPRODUCT(Longitudinal!$F$2:$F$136,--('Country T1D incidence'!$A134=Longitudinal!$E$2:$E$136),--('Country T1D incidence'!$B134=Longitudinal!$A$2:$A$136))</f>
        <v>6.43158782561457</v>
      </c>
      <c r="T134" s="347" cm="1">
        <f t="array" ref="T134">T$146*SUMPRODUCT(Longitudinal!$F$2:$F$136,--('Country T1D incidence'!$A134=Longitudinal!$E$2:$E$136),--('Country T1D incidence'!$B134=Longitudinal!$A$2:$A$136))</f>
        <v>4.2496313037171189</v>
      </c>
      <c r="U134" s="347" cm="1">
        <f t="array" ref="U134">U$146*SUMPRODUCT(Longitudinal!$F$2:$F$136,--('Country T1D incidence'!$A134=Longitudinal!$E$2:$E$136),--('Country T1D incidence'!$B134=Longitudinal!$A$2:$A$136))</f>
        <v>4.2496313037171189</v>
      </c>
      <c r="V134" s="347" cm="1">
        <f t="array" ref="V134">V$146*SUMPRODUCT(Longitudinal!$F$2:$F$136,--('Country T1D incidence'!$A134=Longitudinal!$E$2:$E$136),--('Country T1D incidence'!$B134=Longitudinal!$A$2:$A$136))</f>
        <v>4.2496313037171189</v>
      </c>
      <c r="W134" s="347" cm="1">
        <f t="array" ref="W134">W$146*SUMPRODUCT(Longitudinal!$F$2:$F$136,--('Country T1D incidence'!$A134=Longitudinal!$E$2:$E$136),--('Country T1D incidence'!$B134=Longitudinal!$A$2:$A$136))</f>
        <v>4.2496313037171189</v>
      </c>
    </row>
    <row r="135" spans="1:23" x14ac:dyDescent="0.45">
      <c r="A135" t="s">
        <v>143</v>
      </c>
      <c r="B135" s="339">
        <v>1993</v>
      </c>
      <c r="C135" s="339" t="b">
        <v>0</v>
      </c>
      <c r="D135" s="347" cm="1">
        <f t="array" ref="D135">D$146*SUMPRODUCT(Longitudinal!$F$2:$F$136,--('Country T1D incidence'!$A135=Longitudinal!$E$2:$E$136),--('Country T1D incidence'!$B135=Longitudinal!$A$2:$A$136))</f>
        <v>8.8825267995267421</v>
      </c>
      <c r="E135" s="347" cm="1">
        <f t="array" ref="E135">E$146*SUMPRODUCT(Longitudinal!$F$2:$F$136,--('Country T1D incidence'!$A135=Longitudinal!$E$2:$E$136),--('Country T1D incidence'!$B135=Longitudinal!$A$2:$A$136))</f>
        <v>14.08564434973685</v>
      </c>
      <c r="F135" s="347" cm="1">
        <f t="array" ref="F135">F$146*SUMPRODUCT(Longitudinal!$F$2:$F$136,--('Country T1D incidence'!$A135=Longitudinal!$E$2:$E$136),--('Country T1D incidence'!$B135=Longitudinal!$A$2:$A$136))</f>
        <v>14.847498500183589</v>
      </c>
      <c r="G135" s="347" cm="1">
        <f t="array" ref="G135">G$146*SUMPRODUCT(Longitudinal!$F$2:$F$136,--('Country T1D incidence'!$A135=Longitudinal!$E$2:$E$136),--('Country T1D incidence'!$B135=Longitudinal!$A$2:$A$136))</f>
        <v>9.3798739906359998</v>
      </c>
      <c r="H135" s="347" cm="1">
        <f t="array" ref="H135">H$146*SUMPRODUCT(Longitudinal!$F$2:$F$136,--('Country T1D incidence'!$A135=Longitudinal!$E$2:$E$136),--('Country T1D incidence'!$B135=Longitudinal!$A$2:$A$136))</f>
        <v>8.5917201443543991</v>
      </c>
      <c r="I135" s="347" cm="1">
        <f t="array" ref="I135">I$146*SUMPRODUCT(Longitudinal!$F$2:$F$136,--('Country T1D incidence'!$A135=Longitudinal!$E$2:$E$136),--('Country T1D incidence'!$B135=Longitudinal!$A$2:$A$136))</f>
        <v>8.4429785103999073</v>
      </c>
      <c r="J135" s="347" cm="1">
        <f t="array" ref="J135">J$146*SUMPRODUCT(Longitudinal!$F$2:$F$136,--('Country T1D incidence'!$A135=Longitudinal!$E$2:$E$136),--('Country T1D incidence'!$B135=Longitudinal!$A$2:$A$136))</f>
        <v>6.0366413983734182</v>
      </c>
      <c r="K135" s="347" cm="1">
        <f t="array" ref="K135">K$146*SUMPRODUCT(Longitudinal!$F$2:$F$136,--('Country T1D incidence'!$A135=Longitudinal!$E$2:$E$136),--('Country T1D incidence'!$B135=Longitudinal!$A$2:$A$136))</f>
        <v>5.9963046840806751</v>
      </c>
      <c r="L135" s="347" cm="1">
        <f t="array" ref="L135">L$146*SUMPRODUCT(Longitudinal!$F$2:$F$136,--('Country T1D incidence'!$A135=Longitudinal!$E$2:$E$136),--('Country T1D incidence'!$B135=Longitudinal!$A$2:$A$136))</f>
        <v>5.3118410634256801</v>
      </c>
      <c r="M135" s="347" cm="1">
        <f t="array" ref="M135">M$146*SUMPRODUCT(Longitudinal!$F$2:$F$136,--('Country T1D incidence'!$A135=Longitudinal!$E$2:$E$136),--('Country T1D incidence'!$B135=Longitudinal!$A$2:$A$136))</f>
        <v>5.6572241795572982</v>
      </c>
      <c r="N135" s="347" cm="1">
        <f t="array" ref="N135">N$146*SUMPRODUCT(Longitudinal!$F$2:$F$136,--('Country T1D incidence'!$A135=Longitudinal!$E$2:$E$136),--('Country T1D incidence'!$B135=Longitudinal!$A$2:$A$136))</f>
        <v>5.5500797822171979</v>
      </c>
      <c r="O135" s="347" cm="1">
        <f t="array" ref="O135">O$146*SUMPRODUCT(Longitudinal!$F$2:$F$136,--('Country T1D incidence'!$A135=Longitudinal!$E$2:$E$136),--('Country T1D incidence'!$B135=Longitudinal!$A$2:$A$136))</f>
        <v>5.5500797822171979</v>
      </c>
      <c r="P135" s="347" cm="1">
        <f t="array" ref="P135">P$146*SUMPRODUCT(Longitudinal!$F$2:$F$136,--('Country T1D incidence'!$A135=Longitudinal!$E$2:$E$136),--('Country T1D incidence'!$B135=Longitudinal!$A$2:$A$136))</f>
        <v>5.1832677866175603</v>
      </c>
      <c r="Q135" s="347" cm="1">
        <f t="array" ref="Q135">Q$146*SUMPRODUCT(Longitudinal!$F$2:$F$136,--('Country T1D incidence'!$A135=Longitudinal!$E$2:$E$136),--('Country T1D incidence'!$B135=Longitudinal!$A$2:$A$136))</f>
        <v>5.1832677866175603</v>
      </c>
      <c r="R135" s="347" cm="1">
        <f t="array" ref="R135">R$146*SUMPRODUCT(Longitudinal!$F$2:$F$136,--('Country T1D incidence'!$A135=Longitudinal!$E$2:$E$136),--('Country T1D incidence'!$B135=Longitudinal!$A$2:$A$136))</f>
        <v>6.8811913538777398</v>
      </c>
      <c r="S135" s="347" cm="1">
        <f t="array" ref="S135">S$146*SUMPRODUCT(Longitudinal!$F$2:$F$136,--('Country T1D incidence'!$A135=Longitudinal!$E$2:$E$136),--('Country T1D incidence'!$B135=Longitudinal!$A$2:$A$136))</f>
        <v>6.8811913538777398</v>
      </c>
      <c r="T135" s="347" cm="1">
        <f t="array" ref="T135">T$146*SUMPRODUCT(Longitudinal!$F$2:$F$136,--('Country T1D incidence'!$A135=Longitudinal!$E$2:$E$136),--('Country T1D incidence'!$B135=Longitudinal!$A$2:$A$136))</f>
        <v>4.5467040141851998</v>
      </c>
      <c r="U135" s="347" cm="1">
        <f t="array" ref="U135">U$146*SUMPRODUCT(Longitudinal!$F$2:$F$136,--('Country T1D incidence'!$A135=Longitudinal!$E$2:$E$136),--('Country T1D incidence'!$B135=Longitudinal!$A$2:$A$136))</f>
        <v>4.5467040141851998</v>
      </c>
      <c r="V135" s="347" cm="1">
        <f t="array" ref="V135">V$146*SUMPRODUCT(Longitudinal!$F$2:$F$136,--('Country T1D incidence'!$A135=Longitudinal!$E$2:$E$136),--('Country T1D incidence'!$B135=Longitudinal!$A$2:$A$136))</f>
        <v>4.5467040141851998</v>
      </c>
      <c r="W135" s="347" cm="1">
        <f t="array" ref="W135">W$146*SUMPRODUCT(Longitudinal!$F$2:$F$136,--('Country T1D incidence'!$A135=Longitudinal!$E$2:$E$136),--('Country T1D incidence'!$B135=Longitudinal!$A$2:$A$136))</f>
        <v>4.5467040141851998</v>
      </c>
    </row>
    <row r="136" spans="1:23" x14ac:dyDescent="0.45">
      <c r="A136" t="s">
        <v>143</v>
      </c>
      <c r="B136" s="339">
        <v>1994</v>
      </c>
      <c r="C136" s="339" t="b">
        <v>0</v>
      </c>
      <c r="D136" s="347" cm="1">
        <f t="array" ref="D136">D$146*SUMPRODUCT(Longitudinal!$F$2:$F$136,--('Country T1D incidence'!$A136=Longitudinal!$E$2:$E$136),--('Country T1D incidence'!$B136=Longitudinal!$A$2:$A$136))</f>
        <v>9.5705201911587565</v>
      </c>
      <c r="E136" s="347" cm="1">
        <f t="array" ref="E136">E$146*SUMPRODUCT(Longitudinal!$F$2:$F$136,--('Country T1D incidence'!$A136=Longitudinal!$E$2:$E$136),--('Country T1D incidence'!$B136=Longitudinal!$A$2:$A$136))</f>
        <v>15.176643616973973</v>
      </c>
      <c r="F136" s="347" cm="1">
        <f t="array" ref="F136">F$146*SUMPRODUCT(Longitudinal!$F$2:$F$136,--('Country T1D incidence'!$A136=Longitudinal!$E$2:$E$136),--('Country T1D incidence'!$B136=Longitudinal!$A$2:$A$136))</f>
        <v>15.997506947209812</v>
      </c>
      <c r="G136" s="347" cm="1">
        <f t="array" ref="G136">G$146*SUMPRODUCT(Longitudinal!$F$2:$F$136,--('Country T1D incidence'!$A136=Longitudinal!$E$2:$E$136),--('Country T1D incidence'!$B136=Longitudinal!$A$2:$A$136))</f>
        <v>10.106389256567132</v>
      </c>
      <c r="H136" s="347" cm="1">
        <f t="array" ref="H136">H$146*SUMPRODUCT(Longitudinal!$F$2:$F$136,--('Country T1D incidence'!$A136=Longitudinal!$E$2:$E$136),--('Country T1D incidence'!$B136=Longitudinal!$A$2:$A$136))</f>
        <v>9.2571891956138241</v>
      </c>
      <c r="I136" s="347" cm="1">
        <f t="array" ref="I136">I$146*SUMPRODUCT(Longitudinal!$F$2:$F$136,--('Country T1D incidence'!$A136=Longitudinal!$E$2:$E$136),--('Country T1D incidence'!$B136=Longitudinal!$A$2:$A$136))</f>
        <v>9.096926823976144</v>
      </c>
      <c r="J136" s="347" cm="1">
        <f t="array" ref="J136">J$146*SUMPRODUCT(Longitudinal!$F$2:$F$136,--('Country T1D incidence'!$A136=Longitudinal!$E$2:$E$136),--('Country T1D incidence'!$B136=Longitudinal!$A$2:$A$136))</f>
        <v>6.5042076082445144</v>
      </c>
      <c r="K136" s="347" cm="1">
        <f t="array" ref="K136">K$146*SUMPRODUCT(Longitudinal!$F$2:$F$136,--('Country T1D incidence'!$A136=Longitudinal!$E$2:$E$136),--('Country T1D incidence'!$B136=Longitudinal!$A$2:$A$136))</f>
        <v>6.4607466261054824</v>
      </c>
      <c r="L136" s="347" cm="1">
        <f t="array" ref="L136">L$146*SUMPRODUCT(Longitudinal!$F$2:$F$136,--('Country T1D incidence'!$A136=Longitudinal!$E$2:$E$136),--('Country T1D incidence'!$B136=Longitudinal!$A$2:$A$136))</f>
        <v>5.7232680854337818</v>
      </c>
      <c r="M136" s="347" cm="1">
        <f t="array" ref="M136">M$146*SUMPRODUCT(Longitudinal!$F$2:$F$136,--('Country T1D incidence'!$A136=Longitudinal!$E$2:$E$136),--('Country T1D incidence'!$B136=Longitudinal!$A$2:$A$136))</f>
        <v>6.0954027449992445</v>
      </c>
      <c r="N136" s="347" cm="1">
        <f t="array" ref="N136">N$146*SUMPRODUCT(Longitudinal!$F$2:$F$136,--('Country T1D incidence'!$A136=Longitudinal!$E$2:$E$136),--('Country T1D incidence'!$B136=Longitudinal!$A$2:$A$136))</f>
        <v>5.9799595111924404</v>
      </c>
      <c r="O136" s="347" cm="1">
        <f t="array" ref="O136">O$146*SUMPRODUCT(Longitudinal!$F$2:$F$136,--('Country T1D incidence'!$A136=Longitudinal!$E$2:$E$136),--('Country T1D incidence'!$B136=Longitudinal!$A$2:$A$136))</f>
        <v>5.9799595111924404</v>
      </c>
      <c r="P136" s="347" cm="1">
        <f t="array" ref="P136">P$146*SUMPRODUCT(Longitudinal!$F$2:$F$136,--('Country T1D incidence'!$A136=Longitudinal!$E$2:$E$136),--('Country T1D incidence'!$B136=Longitudinal!$A$2:$A$136))</f>
        <v>5.5847362048656173</v>
      </c>
      <c r="Q136" s="347" cm="1">
        <f t="array" ref="Q136">Q$146*SUMPRODUCT(Longitudinal!$F$2:$F$136,--('Country T1D incidence'!$A136=Longitudinal!$E$2:$E$136),--('Country T1D incidence'!$B136=Longitudinal!$A$2:$A$136))</f>
        <v>5.5847362048656173</v>
      </c>
      <c r="R136" s="347" cm="1">
        <f t="array" ref="R136">R$146*SUMPRODUCT(Longitudinal!$F$2:$F$136,--('Country T1D incidence'!$A136=Longitudinal!$E$2:$E$136),--('Country T1D incidence'!$B136=Longitudinal!$A$2:$A$136))</f>
        <v>7.4141719217804987</v>
      </c>
      <c r="S136" s="347" cm="1">
        <f t="array" ref="S136">S$146*SUMPRODUCT(Longitudinal!$F$2:$F$136,--('Country T1D incidence'!$A136=Longitudinal!$E$2:$E$136),--('Country T1D incidence'!$B136=Longitudinal!$A$2:$A$136))</f>
        <v>7.4141719217804987</v>
      </c>
      <c r="T136" s="347" cm="1">
        <f t="array" ref="T136">T$146*SUMPRODUCT(Longitudinal!$F$2:$F$136,--('Country T1D incidence'!$A136=Longitudinal!$E$2:$E$136),--('Country T1D incidence'!$B136=Longitudinal!$A$2:$A$136))</f>
        <v>4.8988675804840192</v>
      </c>
      <c r="U136" s="347" cm="1">
        <f t="array" ref="U136">U$146*SUMPRODUCT(Longitudinal!$F$2:$F$136,--('Country T1D incidence'!$A136=Longitudinal!$E$2:$E$136),--('Country T1D incidence'!$B136=Longitudinal!$A$2:$A$136))</f>
        <v>4.8988675804840192</v>
      </c>
      <c r="V136" s="347" cm="1">
        <f t="array" ref="V136">V$146*SUMPRODUCT(Longitudinal!$F$2:$F$136,--('Country T1D incidence'!$A136=Longitudinal!$E$2:$E$136),--('Country T1D incidence'!$B136=Longitudinal!$A$2:$A$136))</f>
        <v>4.8988675804840192</v>
      </c>
      <c r="W136" s="347" cm="1">
        <f t="array" ref="W136">W$146*SUMPRODUCT(Longitudinal!$F$2:$F$136,--('Country T1D incidence'!$A136=Longitudinal!$E$2:$E$136),--('Country T1D incidence'!$B136=Longitudinal!$A$2:$A$136))</f>
        <v>4.8988675804840192</v>
      </c>
    </row>
    <row r="137" spans="1:23" x14ac:dyDescent="0.45">
      <c r="A137" t="s">
        <v>143</v>
      </c>
      <c r="B137" s="339">
        <v>1995</v>
      </c>
      <c r="C137" s="339" t="b">
        <v>0</v>
      </c>
      <c r="D137" s="347" cm="1">
        <f t="array" ref="D137">D$146*SUMPRODUCT(Longitudinal!$F$2:$F$136,--('Country T1D incidence'!$A137=Longitudinal!$E$2:$E$136),--('Country T1D incidence'!$B137=Longitudinal!$A$2:$A$136))</f>
        <v>10.296358024691243</v>
      </c>
      <c r="E137" s="347" cm="1">
        <f t="array" ref="E137">E$146*SUMPRODUCT(Longitudinal!$F$2:$F$136,--('Country T1D incidence'!$A137=Longitudinal!$E$2:$E$136),--('Country T1D incidence'!$B137=Longitudinal!$A$2:$A$136))</f>
        <v>16.327655464105895</v>
      </c>
      <c r="F137" s="347" cm="1">
        <f t="array" ref="F137">F$146*SUMPRODUCT(Longitudinal!$F$2:$F$136,--('Country T1D incidence'!$A137=Longitudinal!$E$2:$E$136),--('Country T1D incidence'!$B137=Longitudinal!$A$2:$A$136))</f>
        <v>17.210773891174931</v>
      </c>
      <c r="G137" s="347" cm="1">
        <f t="array" ref="G137">G$146*SUMPRODUCT(Longitudinal!$F$2:$F$136,--('Country T1D incidence'!$A137=Longitudinal!$E$2:$E$136),--('Country T1D incidence'!$B137=Longitudinal!$A$2:$A$136))</f>
        <v>10.872867936545186</v>
      </c>
      <c r="H137" s="347" cm="1">
        <f t="array" ref="H137">H$146*SUMPRODUCT(Longitudinal!$F$2:$F$136,--('Country T1D incidence'!$A137=Longitudinal!$E$2:$E$136),--('Country T1D incidence'!$B137=Longitudinal!$A$2:$A$136))</f>
        <v>9.9592636927296549</v>
      </c>
      <c r="I137" s="347" cm="1">
        <f t="array" ref="I137">I$146*SUMPRODUCT(Longitudinal!$F$2:$F$136,--('Country T1D incidence'!$A137=Longitudinal!$E$2:$E$136),--('Country T1D incidence'!$B137=Longitudinal!$A$2:$A$136))</f>
        <v>9.7868468623684315</v>
      </c>
      <c r="J137" s="347" cm="1">
        <f t="array" ref="J137">J$146*SUMPRODUCT(Longitudinal!$F$2:$F$136,--('Country T1D incidence'!$A137=Longitudinal!$E$2:$E$136),--('Country T1D incidence'!$B137=Longitudinal!$A$2:$A$136))</f>
        <v>6.9974932254228754</v>
      </c>
      <c r="K137" s="347" cm="1">
        <f t="array" ref="K137">K$146*SUMPRODUCT(Longitudinal!$F$2:$F$136,--('Country T1D incidence'!$A137=Longitudinal!$E$2:$E$136),--('Country T1D incidence'!$B137=Longitudinal!$A$2:$A$136))</f>
        <v>6.9507361188842385</v>
      </c>
      <c r="L137" s="347" cm="1">
        <f t="array" ref="L137">L$146*SUMPRODUCT(Longitudinal!$F$2:$F$136,--('Country T1D incidence'!$A137=Longitudinal!$E$2:$E$136),--('Country T1D incidence'!$B137=Longitudinal!$A$2:$A$136))</f>
        <v>6.1573264673067438</v>
      </c>
      <c r="M137" s="347" cm="1">
        <f t="array" ref="M137">M$146*SUMPRODUCT(Longitudinal!$F$2:$F$136,--('Country T1D incidence'!$A137=Longitudinal!$E$2:$E$136),--('Country T1D incidence'!$B137=Longitudinal!$A$2:$A$136))</f>
        <v>6.5576841920438218</v>
      </c>
      <c r="N137" s="347" cm="1">
        <f t="array" ref="N137">N$146*SUMPRODUCT(Longitudinal!$F$2:$F$136,--('Country T1D incidence'!$A137=Longitudinal!$E$2:$E$136),--('Country T1D incidence'!$B137=Longitudinal!$A$2:$A$136))</f>
        <v>6.4334856278005681</v>
      </c>
      <c r="O137" s="347" cm="1">
        <f t="array" ref="O137">O$146*SUMPRODUCT(Longitudinal!$F$2:$F$136,--('Country T1D incidence'!$A137=Longitudinal!$E$2:$E$136),--('Country T1D incidence'!$B137=Longitudinal!$A$2:$A$136))</f>
        <v>6.4334856278005681</v>
      </c>
      <c r="P137" s="347" cm="1">
        <f t="array" ref="P137">P$146*SUMPRODUCT(Longitudinal!$F$2:$F$136,--('Country T1D incidence'!$A137=Longitudinal!$E$2:$E$136),--('Country T1D incidence'!$B137=Longitudinal!$A$2:$A$136))</f>
        <v>6.0082881902148388</v>
      </c>
      <c r="Q137" s="347" cm="1">
        <f t="array" ref="Q137">Q$146*SUMPRODUCT(Longitudinal!$F$2:$F$136,--('Country T1D incidence'!$A137=Longitudinal!$E$2:$E$136),--('Country T1D incidence'!$B137=Longitudinal!$A$2:$A$136))</f>
        <v>6.0082881902148388</v>
      </c>
      <c r="R137" s="347" cm="1">
        <f t="array" ref="R137">R$146*SUMPRODUCT(Longitudinal!$F$2:$F$136,--('Country T1D incidence'!$A137=Longitudinal!$E$2:$E$136),--('Country T1D incidence'!$B137=Longitudinal!$A$2:$A$136))</f>
        <v>7.976470143575586</v>
      </c>
      <c r="S137" s="347" cm="1">
        <f t="array" ref="S137">S$146*SUMPRODUCT(Longitudinal!$F$2:$F$136,--('Country T1D incidence'!$A137=Longitudinal!$E$2:$E$136),--('Country T1D incidence'!$B137=Longitudinal!$A$2:$A$136))</f>
        <v>7.976470143575586</v>
      </c>
      <c r="T137" s="347" cm="1">
        <f t="array" ref="T137">T$146*SUMPRODUCT(Longitudinal!$F$2:$F$136,--('Country T1D incidence'!$A137=Longitudinal!$E$2:$E$136),--('Country T1D incidence'!$B137=Longitudinal!$A$2:$A$136))</f>
        <v>5.2704026026519761</v>
      </c>
      <c r="U137" s="347" cm="1">
        <f t="array" ref="U137">U$146*SUMPRODUCT(Longitudinal!$F$2:$F$136,--('Country T1D incidence'!$A137=Longitudinal!$E$2:$E$136),--('Country T1D incidence'!$B137=Longitudinal!$A$2:$A$136))</f>
        <v>5.2704026026519761</v>
      </c>
      <c r="V137" s="347" cm="1">
        <f t="array" ref="V137">V$146*SUMPRODUCT(Longitudinal!$F$2:$F$136,--('Country T1D incidence'!$A137=Longitudinal!$E$2:$E$136),--('Country T1D incidence'!$B137=Longitudinal!$A$2:$A$136))</f>
        <v>5.2704026026519761</v>
      </c>
      <c r="W137" s="347" cm="1">
        <f t="array" ref="W137">W$146*SUMPRODUCT(Longitudinal!$F$2:$F$136,--('Country T1D incidence'!$A137=Longitudinal!$E$2:$E$136),--('Country T1D incidence'!$B137=Longitudinal!$A$2:$A$136))</f>
        <v>5.2704026026519761</v>
      </c>
    </row>
    <row r="138" spans="1:23" x14ac:dyDescent="0.45">
      <c r="A138" t="s">
        <v>143</v>
      </c>
      <c r="B138" s="339">
        <v>1996</v>
      </c>
      <c r="C138" s="339" t="b">
        <v>0</v>
      </c>
      <c r="D138" s="347" cm="1">
        <f t="array" ref="D138">D$146*SUMPRODUCT(Longitudinal!$F$2:$F$136,--('Country T1D incidence'!$A138=Longitudinal!$E$2:$E$136),--('Country T1D incidence'!$B138=Longitudinal!$A$2:$A$136))</f>
        <v>9.6991295316480191</v>
      </c>
      <c r="E138" s="347" cm="1">
        <f t="array" ref="E138">E$146*SUMPRODUCT(Longitudinal!$F$2:$F$136,--('Country T1D incidence'!$A138=Longitudinal!$E$2:$E$136),--('Country T1D incidence'!$B138=Longitudinal!$A$2:$A$136))</f>
        <v>15.380588448334624</v>
      </c>
      <c r="F138" s="347" cm="1">
        <f t="array" ref="F138">F$146*SUMPRODUCT(Longitudinal!$F$2:$F$136,--('Country T1D incidence'!$A138=Longitudinal!$E$2:$E$136),--('Country T1D incidence'!$B138=Longitudinal!$A$2:$A$136))</f>
        <v>16.212482599197223</v>
      </c>
      <c r="G138" s="347" cm="1">
        <f t="array" ref="G138">G$146*SUMPRODUCT(Longitudinal!$F$2:$F$136,--('Country T1D incidence'!$A138=Longitudinal!$E$2:$E$136),--('Country T1D incidence'!$B138=Longitudinal!$A$2:$A$136))</f>
        <v>10.242199644200564</v>
      </c>
      <c r="H138" s="347" cm="1">
        <f t="array" ref="H138">H$146*SUMPRODUCT(Longitudinal!$F$2:$F$136,--('Country T1D incidence'!$A138=Longitudinal!$E$2:$E$136),--('Country T1D incidence'!$B138=Longitudinal!$A$2:$A$136))</f>
        <v>9.3815879715896653</v>
      </c>
      <c r="I138" s="347" cm="1">
        <f t="array" ref="I138">I$146*SUMPRODUCT(Longitudinal!$F$2:$F$136,--('Country T1D incidence'!$A138=Longitudinal!$E$2:$E$136),--('Country T1D incidence'!$B138=Longitudinal!$A$2:$A$136))</f>
        <v>9.219171982644891</v>
      </c>
      <c r="J138" s="347" cm="1">
        <f t="array" ref="J138">J$146*SUMPRODUCT(Longitudinal!$F$2:$F$136,--('Country T1D incidence'!$A138=Longitudinal!$E$2:$E$136),--('Country T1D incidence'!$B138=Longitudinal!$A$2:$A$136))</f>
        <v>6.5916116191230794</v>
      </c>
      <c r="K138" s="347" cm="1">
        <f t="array" ref="K138">K$146*SUMPRODUCT(Longitudinal!$F$2:$F$136,--('Country T1D incidence'!$A138=Longitudinal!$E$2:$E$136),--('Country T1D incidence'!$B138=Longitudinal!$A$2:$A$136))</f>
        <v>6.547566605171955</v>
      </c>
      <c r="L138" s="347" cm="1">
        <f t="array" ref="L138">L$146*SUMPRODUCT(Longitudinal!$F$2:$F$136,--('Country T1D incidence'!$A138=Longitudinal!$E$2:$E$136),--('Country T1D incidence'!$B138=Longitudinal!$A$2:$A$136))</f>
        <v>5.8001777746887981</v>
      </c>
      <c r="M138" s="347" cm="1">
        <f t="array" ref="M138">M$146*SUMPRODUCT(Longitudinal!$F$2:$F$136,--('Country T1D incidence'!$A138=Longitudinal!$E$2:$E$136),--('Country T1D incidence'!$B138=Longitudinal!$A$2:$A$136))</f>
        <v>6.1773132066453078</v>
      </c>
      <c r="N138" s="347" cm="1">
        <f t="array" ref="N138">N$146*SUMPRODUCT(Longitudinal!$F$2:$F$136,--('Country T1D incidence'!$A138=Longitudinal!$E$2:$E$136),--('Country T1D incidence'!$B138=Longitudinal!$A$2:$A$136))</f>
        <v>6.0603186383376322</v>
      </c>
      <c r="O138" s="347" cm="1">
        <f t="array" ref="O138">O$146*SUMPRODUCT(Longitudinal!$F$2:$F$136,--('Country T1D incidence'!$A138=Longitudinal!$E$2:$E$136),--('Country T1D incidence'!$B138=Longitudinal!$A$2:$A$136))</f>
        <v>6.0603186383376322</v>
      </c>
      <c r="P138" s="347" cm="1">
        <f t="array" ref="P138">P$146*SUMPRODUCT(Longitudinal!$F$2:$F$136,--('Country T1D incidence'!$A138=Longitudinal!$E$2:$E$136),--('Country T1D incidence'!$B138=Longitudinal!$A$2:$A$136))</f>
        <v>5.6597842927195874</v>
      </c>
      <c r="Q138" s="347" cm="1">
        <f t="array" ref="Q138">Q$146*SUMPRODUCT(Longitudinal!$F$2:$F$136,--('Country T1D incidence'!$A138=Longitudinal!$E$2:$E$136),--('Country T1D incidence'!$B138=Longitudinal!$A$2:$A$136))</f>
        <v>5.6597842927195874</v>
      </c>
      <c r="R138" s="347" cm="1">
        <f t="array" ref="R138">R$146*SUMPRODUCT(Longitudinal!$F$2:$F$136,--('Country T1D incidence'!$A138=Longitudinal!$E$2:$E$136),--('Country T1D incidence'!$B138=Longitudinal!$A$2:$A$136))</f>
        <v>7.5138040987247638</v>
      </c>
      <c r="S138" s="347" cm="1">
        <f t="array" ref="S138">S$146*SUMPRODUCT(Longitudinal!$F$2:$F$136,--('Country T1D incidence'!$A138=Longitudinal!$E$2:$E$136),--('Country T1D incidence'!$B138=Longitudinal!$A$2:$A$136))</f>
        <v>7.5138040987247638</v>
      </c>
      <c r="T138" s="347" cm="1">
        <f t="array" ref="T138">T$146*SUMPRODUCT(Longitudinal!$F$2:$F$136,--('Country T1D incidence'!$A138=Longitudinal!$E$2:$E$136),--('Country T1D incidence'!$B138=Longitudinal!$A$2:$A$136))</f>
        <v>4.9646989163033934</v>
      </c>
      <c r="U138" s="347" cm="1">
        <f t="array" ref="U138">U$146*SUMPRODUCT(Longitudinal!$F$2:$F$136,--('Country T1D incidence'!$A138=Longitudinal!$E$2:$E$136),--('Country T1D incidence'!$B138=Longitudinal!$A$2:$A$136))</f>
        <v>4.9646989163033934</v>
      </c>
      <c r="V138" s="347" cm="1">
        <f t="array" ref="V138">V$146*SUMPRODUCT(Longitudinal!$F$2:$F$136,--('Country T1D incidence'!$A138=Longitudinal!$E$2:$E$136),--('Country T1D incidence'!$B138=Longitudinal!$A$2:$A$136))</f>
        <v>4.9646989163033934</v>
      </c>
      <c r="W138" s="347" cm="1">
        <f t="array" ref="W138">W$146*SUMPRODUCT(Longitudinal!$F$2:$F$136,--('Country T1D incidence'!$A138=Longitudinal!$E$2:$E$136),--('Country T1D incidence'!$B138=Longitudinal!$A$2:$A$136))</f>
        <v>4.9646989163033934</v>
      </c>
    </row>
    <row r="139" spans="1:23" x14ac:dyDescent="0.45">
      <c r="A139" t="s">
        <v>143</v>
      </c>
      <c r="B139" s="339">
        <v>1997</v>
      </c>
      <c r="C139" s="339" t="b">
        <v>0</v>
      </c>
      <c r="D139" s="347" cm="1">
        <f t="array" ref="D139">D$146*SUMPRODUCT(Longitudinal!$F$2:$F$136,--('Country T1D incidence'!$A139=Longitudinal!$E$2:$E$136),--('Country T1D incidence'!$B139=Longitudinal!$A$2:$A$136))</f>
        <v>9.0522374727668566</v>
      </c>
      <c r="E139" s="347" cm="1">
        <f t="array" ref="E139">E$146*SUMPRODUCT(Longitudinal!$F$2:$F$136,--('Country T1D incidence'!$A139=Longitudinal!$E$2:$E$136),--('Country T1D incidence'!$B139=Longitudinal!$A$2:$A$136))</f>
        <v>14.354766440732625</v>
      </c>
      <c r="F139" s="347" cm="1">
        <f t="array" ref="F139">F$146*SUMPRODUCT(Longitudinal!$F$2:$F$136,--('Country T1D incidence'!$A139=Longitudinal!$E$2:$E$136),--('Country T1D incidence'!$B139=Longitudinal!$A$2:$A$136))</f>
        <v>15.13117667231497</v>
      </c>
      <c r="G139" s="347" cm="1">
        <f t="array" ref="G139">G$146*SUMPRODUCT(Longitudinal!$F$2:$F$136,--('Country T1D incidence'!$A139=Longitudinal!$E$2:$E$136),--('Country T1D incidence'!$B139=Longitudinal!$A$2:$A$136))</f>
        <v>9.5590870418077767</v>
      </c>
      <c r="H139" s="347" cm="1">
        <f t="array" ref="H139">H$146*SUMPRODUCT(Longitudinal!$F$2:$F$136,--('Country T1D incidence'!$A139=Longitudinal!$E$2:$E$136),--('Country T1D incidence'!$B139=Longitudinal!$A$2:$A$136))</f>
        <v>8.7558746290970433</v>
      </c>
      <c r="I139" s="347" cm="1">
        <f t="array" ref="I139">I$146*SUMPRODUCT(Longitudinal!$F$2:$F$136,--('Country T1D incidence'!$A139=Longitudinal!$E$2:$E$136),--('Country T1D incidence'!$B139=Longitudinal!$A$2:$A$136))</f>
        <v>8.6042911187928386</v>
      </c>
      <c r="J139" s="347" cm="1">
        <f t="array" ref="J139">J$146*SUMPRODUCT(Longitudinal!$F$2:$F$136,--('Country T1D incidence'!$A139=Longitudinal!$E$2:$E$136),--('Country T1D incidence'!$B139=Longitudinal!$A$2:$A$136))</f>
        <v>6.1519782275155137</v>
      </c>
      <c r="K139" s="347" cm="1">
        <f t="array" ref="K139">K$146*SUMPRODUCT(Longitudinal!$F$2:$F$136,--('Country T1D incidence'!$A139=Longitudinal!$E$2:$E$136),--('Country T1D incidence'!$B139=Longitudinal!$A$2:$A$136))</f>
        <v>6.1108708348906458</v>
      </c>
      <c r="L139" s="347" cm="1">
        <f t="array" ref="L139">L$146*SUMPRODUCT(Longitudinal!$F$2:$F$136,--('Country T1D incidence'!$A139=Longitudinal!$E$2:$E$136),--('Country T1D incidence'!$B139=Longitudinal!$A$2:$A$136))</f>
        <v>5.4133297662874034</v>
      </c>
      <c r="M139" s="347" cm="1">
        <f t="array" ref="M139">M$146*SUMPRODUCT(Longitudinal!$F$2:$F$136,--('Country T1D incidence'!$A139=Longitudinal!$E$2:$E$136),--('Country T1D incidence'!$B139=Longitudinal!$A$2:$A$136))</f>
        <v>5.7653118156378422</v>
      </c>
      <c r="N139" s="347" cm="1">
        <f t="array" ref="N139">N$146*SUMPRODUCT(Longitudinal!$F$2:$F$136,--('Country T1D incidence'!$A139=Longitudinal!$E$2:$E$136),--('Country T1D incidence'!$B139=Longitudinal!$A$2:$A$136))</f>
        <v>5.6561203039780343</v>
      </c>
      <c r="O139" s="347" cm="1">
        <f t="array" ref="O139">O$146*SUMPRODUCT(Longitudinal!$F$2:$F$136,--('Country T1D incidence'!$A139=Longitudinal!$E$2:$E$136),--('Country T1D incidence'!$B139=Longitudinal!$A$2:$A$136))</f>
        <v>5.6561203039780343</v>
      </c>
      <c r="P139" s="347" cm="1">
        <f t="array" ref="P139">P$146*SUMPRODUCT(Longitudinal!$F$2:$F$136,--('Country T1D incidence'!$A139=Longitudinal!$E$2:$E$136),--('Country T1D incidence'!$B139=Longitudinal!$A$2:$A$136))</f>
        <v>5.2822999522956344</v>
      </c>
      <c r="Q139" s="347" cm="1">
        <f t="array" ref="Q139">Q$146*SUMPRODUCT(Longitudinal!$F$2:$F$136,--('Country T1D incidence'!$A139=Longitudinal!$E$2:$E$136),--('Country T1D incidence'!$B139=Longitudinal!$A$2:$A$136))</f>
        <v>5.2822999522956344</v>
      </c>
      <c r="R139" s="347" cm="1">
        <f t="array" ref="R139">R$146*SUMPRODUCT(Longitudinal!$F$2:$F$136,--('Country T1D incidence'!$A139=Longitudinal!$E$2:$E$136),--('Country T1D incidence'!$B139=Longitudinal!$A$2:$A$136))</f>
        <v>7.0126642605987044</v>
      </c>
      <c r="S139" s="347" cm="1">
        <f t="array" ref="S139">S$146*SUMPRODUCT(Longitudinal!$F$2:$F$136,--('Country T1D incidence'!$A139=Longitudinal!$E$2:$E$136),--('Country T1D incidence'!$B139=Longitudinal!$A$2:$A$136))</f>
        <v>7.0126642605987044</v>
      </c>
      <c r="T139" s="347" cm="1">
        <f t="array" ref="T139">T$146*SUMPRODUCT(Longitudinal!$F$2:$F$136,--('Country T1D incidence'!$A139=Longitudinal!$E$2:$E$136),--('Country T1D incidence'!$B139=Longitudinal!$A$2:$A$136))</f>
        <v>4.6335739124344251</v>
      </c>
      <c r="U139" s="347" cm="1">
        <f t="array" ref="U139">U$146*SUMPRODUCT(Longitudinal!$F$2:$F$136,--('Country T1D incidence'!$A139=Longitudinal!$E$2:$E$136),--('Country T1D incidence'!$B139=Longitudinal!$A$2:$A$136))</f>
        <v>4.6335739124344251</v>
      </c>
      <c r="V139" s="347" cm="1">
        <f t="array" ref="V139">V$146*SUMPRODUCT(Longitudinal!$F$2:$F$136,--('Country T1D incidence'!$A139=Longitudinal!$E$2:$E$136),--('Country T1D incidence'!$B139=Longitudinal!$A$2:$A$136))</f>
        <v>4.6335739124344251</v>
      </c>
      <c r="W139" s="347" cm="1">
        <f t="array" ref="W139">W$146*SUMPRODUCT(Longitudinal!$F$2:$F$136,--('Country T1D incidence'!$A139=Longitudinal!$E$2:$E$136),--('Country T1D incidence'!$B139=Longitudinal!$A$2:$A$136))</f>
        <v>4.6335739124344251</v>
      </c>
    </row>
    <row r="140" spans="1:23" x14ac:dyDescent="0.45">
      <c r="A140" t="s">
        <v>143</v>
      </c>
      <c r="B140" s="339">
        <v>1998</v>
      </c>
      <c r="C140" s="339" t="b">
        <v>0</v>
      </c>
      <c r="D140" s="347" cm="1">
        <f t="array" ref="D140">D$146*SUMPRODUCT(Longitudinal!$F$2:$F$136,--('Country T1D incidence'!$A140=Longitudinal!$E$2:$E$136),--('Country T1D incidence'!$B140=Longitudinal!$A$2:$A$136))</f>
        <v>10.846458289241555</v>
      </c>
      <c r="E140" s="347" cm="1">
        <f t="array" ref="E140">E$146*SUMPRODUCT(Longitudinal!$F$2:$F$136,--('Country T1D incidence'!$A140=Longitudinal!$E$2:$E$136),--('Country T1D incidence'!$B140=Longitudinal!$A$2:$A$136))</f>
        <v>17.199987949898645</v>
      </c>
      <c r="F140" s="347" cm="1">
        <f t="array" ref="F140">F$146*SUMPRODUCT(Longitudinal!$F$2:$F$136,--('Country T1D incidence'!$A140=Longitudinal!$E$2:$E$136),--('Country T1D incidence'!$B140=Longitudinal!$A$2:$A$136))</f>
        <v>18.13028846593496</v>
      </c>
      <c r="G140" s="347" cm="1">
        <f t="array" ref="G140">G$146*SUMPRODUCT(Longitudinal!$F$2:$F$136,--('Country T1D incidence'!$A140=Longitudinal!$E$2:$E$136),--('Country T1D incidence'!$B140=Longitudinal!$A$2:$A$136))</f>
        <v>11.453769213867803</v>
      </c>
      <c r="H140" s="347" cm="1">
        <f t="array" ref="H140">H$146*SUMPRODUCT(Longitudinal!$F$2:$F$136,--('Country T1D incidence'!$A140=Longitudinal!$E$2:$E$136),--('Country T1D incidence'!$B140=Longitudinal!$A$2:$A$136))</f>
        <v>10.491354124993075</v>
      </c>
      <c r="I140" s="347" cm="1">
        <f t="array" ref="I140">I$146*SUMPRODUCT(Longitudinal!$F$2:$F$136,--('Country T1D incidence'!$A140=Longitudinal!$E$2:$E$136),--('Country T1D incidence'!$B140=Longitudinal!$A$2:$A$136))</f>
        <v>10.309725635153113</v>
      </c>
      <c r="J140" s="347" cm="1">
        <f t="array" ref="J140">J$146*SUMPRODUCT(Longitudinal!$F$2:$F$136,--('Country T1D incidence'!$A140=Longitudinal!$E$2:$E$136),--('Country T1D incidence'!$B140=Longitudinal!$A$2:$A$136))</f>
        <v>7.3713460834201641</v>
      </c>
      <c r="K140" s="347" cm="1">
        <f t="array" ref="K140">K$146*SUMPRODUCT(Longitudinal!$F$2:$F$136,--('Country T1D incidence'!$A140=Longitudinal!$E$2:$E$136),--('Country T1D incidence'!$B140=Longitudinal!$A$2:$A$136))</f>
        <v>7.3220908997347518</v>
      </c>
      <c r="L140" s="347" cm="1">
        <f t="array" ref="L140">L$146*SUMPRODUCT(Longitudinal!$F$2:$F$136,--('Country T1D incidence'!$A140=Longitudinal!$E$2:$E$136),--('Country T1D incidence'!$B140=Longitudinal!$A$2:$A$136))</f>
        <v>6.4862920015728909</v>
      </c>
      <c r="M140" s="347" cm="1">
        <f t="array" ref="M140">M$146*SUMPRODUCT(Longitudinal!$F$2:$F$136,--('Country T1D incidence'!$A140=Longitudinal!$E$2:$E$136),--('Country T1D incidence'!$B140=Longitudinal!$A$2:$A$136))</f>
        <v>6.9080395118792444</v>
      </c>
      <c r="N140" s="347" cm="1">
        <f t="array" ref="N140">N$146*SUMPRODUCT(Longitudinal!$F$2:$F$136,--('Country T1D incidence'!$A140=Longitudinal!$E$2:$E$136),--('Country T1D incidence'!$B140=Longitudinal!$A$2:$A$136))</f>
        <v>6.777205430214865</v>
      </c>
      <c r="O140" s="347" cm="1">
        <f t="array" ref="O140">O$146*SUMPRODUCT(Longitudinal!$F$2:$F$136,--('Country T1D incidence'!$A140=Longitudinal!$E$2:$E$136),--('Country T1D incidence'!$B140=Longitudinal!$A$2:$A$136))</f>
        <v>6.777205430214865</v>
      </c>
      <c r="P140" s="347" cm="1">
        <f t="array" ref="P140">P$146*SUMPRODUCT(Longitudinal!$F$2:$F$136,--('Country T1D incidence'!$A140=Longitudinal!$E$2:$E$136),--('Country T1D incidence'!$B140=Longitudinal!$A$2:$A$136))</f>
        <v>6.3292911035756356</v>
      </c>
      <c r="Q140" s="347" cm="1">
        <f t="array" ref="Q140">Q$146*SUMPRODUCT(Longitudinal!$F$2:$F$136,--('Country T1D incidence'!$A140=Longitudinal!$E$2:$E$136),--('Country T1D incidence'!$B140=Longitudinal!$A$2:$A$136))</f>
        <v>6.3292911035756356</v>
      </c>
      <c r="R140" s="347" cm="1">
        <f t="array" ref="R140">R$146*SUMPRODUCT(Longitudinal!$F$2:$F$136,--('Country T1D incidence'!$A140=Longitudinal!$E$2:$E$136),--('Country T1D incidence'!$B140=Longitudinal!$A$2:$A$136))</f>
        <v>8.4026264918335105</v>
      </c>
      <c r="S140" s="347" cm="1">
        <f t="array" ref="S140">S$146*SUMPRODUCT(Longitudinal!$F$2:$F$136,--('Country T1D incidence'!$A140=Longitudinal!$E$2:$E$136),--('Country T1D incidence'!$B140=Longitudinal!$A$2:$A$136))</f>
        <v>8.4026264918335105</v>
      </c>
      <c r="T140" s="347" cm="1">
        <f t="array" ref="T140">T$146*SUMPRODUCT(Longitudinal!$F$2:$F$136,--('Country T1D incidence'!$A140=Longitudinal!$E$2:$E$136),--('Country T1D incidence'!$B140=Longitudinal!$A$2:$A$136))</f>
        <v>5.5519827360402036</v>
      </c>
      <c r="U140" s="347" cm="1">
        <f t="array" ref="U140">U$146*SUMPRODUCT(Longitudinal!$F$2:$F$136,--('Country T1D incidence'!$A140=Longitudinal!$E$2:$E$136),--('Country T1D incidence'!$B140=Longitudinal!$A$2:$A$136))</f>
        <v>5.5519827360402036</v>
      </c>
      <c r="V140" s="347" cm="1">
        <f t="array" ref="V140">V$146*SUMPRODUCT(Longitudinal!$F$2:$F$136,--('Country T1D incidence'!$A140=Longitudinal!$E$2:$E$136),--('Country T1D incidence'!$B140=Longitudinal!$A$2:$A$136))</f>
        <v>5.5519827360402036</v>
      </c>
      <c r="W140" s="347" cm="1">
        <f t="array" ref="W140">W$146*SUMPRODUCT(Longitudinal!$F$2:$F$136,--('Country T1D incidence'!$A140=Longitudinal!$E$2:$E$136),--('Country T1D incidence'!$B140=Longitudinal!$A$2:$A$136))</f>
        <v>5.5519827360402036</v>
      </c>
    </row>
    <row r="141" spans="1:23" x14ac:dyDescent="0.45">
      <c r="A141" t="s">
        <v>143</v>
      </c>
      <c r="B141" s="339">
        <v>1999</v>
      </c>
      <c r="C141" s="339" t="b">
        <v>0</v>
      </c>
      <c r="D141" s="347" cm="1">
        <f t="array" ref="D141">D$146*SUMPRODUCT(Longitudinal!$F$2:$F$136,--('Country T1D incidence'!$A141=Longitudinal!$E$2:$E$136),--('Country T1D incidence'!$B141=Longitudinal!$A$2:$A$136))</f>
        <v>11.294990402166812</v>
      </c>
      <c r="E141" s="347" cm="1">
        <f t="array" ref="E141">E$146*SUMPRODUCT(Longitudinal!$F$2:$F$136,--('Country T1D incidence'!$A141=Longitudinal!$E$2:$E$136),--('Country T1D incidence'!$B141=Longitudinal!$A$2:$A$136))</f>
        <v>17.911256709868812</v>
      </c>
      <c r="F141" s="347" cm="1">
        <f t="array" ref="F141">F$146*SUMPRODUCT(Longitudinal!$F$2:$F$136,--('Country T1D incidence'!$A141=Longitudinal!$E$2:$E$136),--('Country T1D incidence'!$B141=Longitudinal!$A$2:$A$136))</f>
        <v>18.880027816487409</v>
      </c>
      <c r="G141" s="347" cm="1">
        <f t="array" ref="G141">G$146*SUMPRODUCT(Longitudinal!$F$2:$F$136,--('Country T1D incidence'!$A141=Longitudinal!$E$2:$E$136),--('Country T1D incidence'!$B141=Longitudinal!$A$2:$A$136))</f>
        <v>11.927415372775737</v>
      </c>
      <c r="H141" s="347" cm="1">
        <f t="array" ref="H141">H$146*SUMPRODUCT(Longitudinal!$F$2:$F$136,--('Country T1D incidence'!$A141=Longitudinal!$E$2:$E$136),--('Country T1D incidence'!$B141=Longitudinal!$A$2:$A$136))</f>
        <v>10.925201663760433</v>
      </c>
      <c r="I141" s="347" cm="1">
        <f t="array" ref="I141">I$146*SUMPRODUCT(Longitudinal!$F$2:$F$136,--('Country T1D incidence'!$A141=Longitudinal!$E$2:$E$136),--('Country T1D incidence'!$B141=Longitudinal!$A$2:$A$136))</f>
        <v>10.736062315708242</v>
      </c>
      <c r="J141" s="347" cm="1">
        <f t="array" ref="J141">J$146*SUMPRODUCT(Longitudinal!$F$2:$F$136,--('Country T1D incidence'!$A141=Longitudinal!$E$2:$E$136),--('Country T1D incidence'!$B141=Longitudinal!$A$2:$A$136))</f>
        <v>7.676172354423227</v>
      </c>
      <c r="K141" s="347" cm="1">
        <f t="array" ref="K141">K$146*SUMPRODUCT(Longitudinal!$F$2:$F$136,--('Country T1D incidence'!$A141=Longitudinal!$E$2:$E$136),--('Country T1D incidence'!$B141=Longitudinal!$A$2:$A$136))</f>
        <v>7.6248803278328037</v>
      </c>
      <c r="L141" s="347" cm="1">
        <f t="array" ref="L141">L$146*SUMPRODUCT(Longitudinal!$F$2:$F$136,--('Country T1D incidence'!$A141=Longitudinal!$E$2:$E$136),--('Country T1D incidence'!$B141=Longitudinal!$A$2:$A$136))</f>
        <v>6.7545187516265361</v>
      </c>
      <c r="M141" s="347" cm="1">
        <f t="array" ref="M141">M$146*SUMPRODUCT(Longitudinal!$F$2:$F$136,--('Country T1D incidence'!$A141=Longitudinal!$E$2:$E$136),--('Country T1D incidence'!$B141=Longitudinal!$A$2:$A$136))</f>
        <v>7.1937067293070465</v>
      </c>
      <c r="N141" s="347" cm="1">
        <f t="array" ref="N141">N$146*SUMPRODUCT(Longitudinal!$F$2:$F$136,--('Country T1D incidence'!$A141=Longitudinal!$E$2:$E$136),--('Country T1D incidence'!$B141=Longitudinal!$A$2:$A$136))</f>
        <v>7.057462283676232</v>
      </c>
      <c r="O141" s="347" cm="1">
        <f t="array" ref="O141">O$146*SUMPRODUCT(Longitudinal!$F$2:$F$136,--('Country T1D incidence'!$A141=Longitudinal!$E$2:$E$136),--('Country T1D incidence'!$B141=Longitudinal!$A$2:$A$136))</f>
        <v>7.057462283676232</v>
      </c>
      <c r="P141" s="347" cm="1">
        <f t="array" ref="P141">P$146*SUMPRODUCT(Longitudinal!$F$2:$F$136,--('Country T1D incidence'!$A141=Longitudinal!$E$2:$E$136),--('Country T1D incidence'!$B141=Longitudinal!$A$2:$A$136))</f>
        <v>6.5910254168695577</v>
      </c>
      <c r="Q141" s="347" cm="1">
        <f t="array" ref="Q141">Q$146*SUMPRODUCT(Longitudinal!$F$2:$F$136,--('Country T1D incidence'!$A141=Longitudinal!$E$2:$E$136),--('Country T1D incidence'!$B141=Longitudinal!$A$2:$A$136))</f>
        <v>6.5910254168695577</v>
      </c>
      <c r="R141" s="347" cm="1">
        <f t="array" ref="R141">R$146*SUMPRODUCT(Longitudinal!$F$2:$F$136,--('Country T1D incidence'!$A141=Longitudinal!$E$2:$E$136),--('Country T1D incidence'!$B141=Longitudinal!$A$2:$A$136))</f>
        <v>8.750099161160243</v>
      </c>
      <c r="S141" s="347" cm="1">
        <f t="array" ref="S141">S$146*SUMPRODUCT(Longitudinal!$F$2:$F$136,--('Country T1D incidence'!$A141=Longitudinal!$E$2:$E$136),--('Country T1D incidence'!$B141=Longitudinal!$A$2:$A$136))</f>
        <v>8.750099161160243</v>
      </c>
      <c r="T141" s="347" cm="1">
        <f t="array" ref="T141">T$146*SUMPRODUCT(Longitudinal!$F$2:$F$136,--('Country T1D incidence'!$A141=Longitudinal!$E$2:$E$136),--('Country T1D incidence'!$B141=Longitudinal!$A$2:$A$136))</f>
        <v>5.7815731222394202</v>
      </c>
      <c r="U141" s="347" cm="1">
        <f t="array" ref="U141">U$146*SUMPRODUCT(Longitudinal!$F$2:$F$136,--('Country T1D incidence'!$A141=Longitudinal!$E$2:$E$136),--('Country T1D incidence'!$B141=Longitudinal!$A$2:$A$136))</f>
        <v>5.7815731222394202</v>
      </c>
      <c r="V141" s="347" cm="1">
        <f t="array" ref="V141">V$146*SUMPRODUCT(Longitudinal!$F$2:$F$136,--('Country T1D incidence'!$A141=Longitudinal!$E$2:$E$136),--('Country T1D incidence'!$B141=Longitudinal!$A$2:$A$136))</f>
        <v>5.7815731222394202</v>
      </c>
      <c r="W141" s="347" cm="1">
        <f t="array" ref="W141">W$146*SUMPRODUCT(Longitudinal!$F$2:$F$136,--('Country T1D incidence'!$A141=Longitudinal!$E$2:$E$136),--('Country T1D incidence'!$B141=Longitudinal!$A$2:$A$136))</f>
        <v>5.7815731222394202</v>
      </c>
    </row>
    <row r="142" spans="1:23" x14ac:dyDescent="0.45">
      <c r="A142" t="s">
        <v>143</v>
      </c>
      <c r="B142" s="339">
        <v>2000</v>
      </c>
      <c r="C142" s="339" t="b">
        <v>0</v>
      </c>
      <c r="D142" s="347" cm="1">
        <f t="array" ref="D142">D$146*SUMPRODUCT(Longitudinal!$F$2:$F$136,--('Country T1D incidence'!$A142=Longitudinal!$E$2:$E$136),--('Country T1D incidence'!$B142=Longitudinal!$A$2:$A$136))</f>
        <v>11.635786373404134</v>
      </c>
      <c r="E142" s="347" cm="1">
        <f t="array" ref="E142">E$146*SUMPRODUCT(Longitudinal!$F$2:$F$136,--('Country T1D incidence'!$A142=Longitudinal!$E$2:$E$136),--('Country T1D incidence'!$B142=Longitudinal!$A$2:$A$136))</f>
        <v>18.451680730534623</v>
      </c>
      <c r="F142" s="347" cm="1">
        <f t="array" ref="F142">F$146*SUMPRODUCT(Longitudinal!$F$2:$F$136,--('Country T1D incidence'!$A142=Longitudinal!$E$2:$E$136),--('Country T1D incidence'!$B142=Longitudinal!$A$2:$A$136))</f>
        <v>19.44968190096305</v>
      </c>
      <c r="G142" s="347" cm="1">
        <f t="array" ref="G142">G$146*SUMPRODUCT(Longitudinal!$F$2:$F$136,--('Country T1D incidence'!$A142=Longitudinal!$E$2:$E$136),--('Country T1D incidence'!$B142=Longitudinal!$A$2:$A$136))</f>
        <v>12.287293067362912</v>
      </c>
      <c r="H142" s="347" cm="1">
        <f t="array" ref="H142">H$146*SUMPRODUCT(Longitudinal!$F$2:$F$136,--('Country T1D incidence'!$A142=Longitudinal!$E$2:$E$136),--('Country T1D incidence'!$B142=Longitudinal!$A$2:$A$136))</f>
        <v>11.25484025391369</v>
      </c>
      <c r="I142" s="347" cm="1">
        <f t="array" ref="I142">I$146*SUMPRODUCT(Longitudinal!$F$2:$F$136,--('Country T1D incidence'!$A142=Longitudinal!$E$2:$E$136),--('Country T1D incidence'!$B142=Longitudinal!$A$2:$A$136))</f>
        <v>11.05999413449441</v>
      </c>
      <c r="J142" s="347" cm="1">
        <f t="array" ref="J142">J$146*SUMPRODUCT(Longitudinal!$F$2:$F$136,--('Country T1D incidence'!$A142=Longitudinal!$E$2:$E$136),--('Country T1D incidence'!$B142=Longitudinal!$A$2:$A$136))</f>
        <v>7.9077802194824915</v>
      </c>
      <c r="K142" s="347" cm="1">
        <f t="array" ref="K142">K$146*SUMPRODUCT(Longitudinal!$F$2:$F$136,--('Country T1D incidence'!$A142=Longitudinal!$E$2:$E$136),--('Country T1D incidence'!$B142=Longitudinal!$A$2:$A$136))</f>
        <v>7.8549405938772638</v>
      </c>
      <c r="L142" s="347" cm="1">
        <f t="array" ref="L142">L$146*SUMPRODUCT(Longitudinal!$F$2:$F$136,--('Country T1D incidence'!$A142=Longitudinal!$E$2:$E$136),--('Country T1D incidence'!$B142=Longitudinal!$A$2:$A$136))</f>
        <v>6.9583181968885404</v>
      </c>
      <c r="M142" s="347" cm="1">
        <f t="array" ref="M142">M$146*SUMPRODUCT(Longitudinal!$F$2:$F$136,--('Country T1D incidence'!$A142=Longitudinal!$E$2:$E$136),--('Country T1D incidence'!$B142=Longitudinal!$A$2:$A$136))</f>
        <v>7.4107574911333103</v>
      </c>
      <c r="N142" s="347" cm="1">
        <f t="array" ref="N142">N$146*SUMPRODUCT(Longitudinal!$F$2:$F$136,--('Country T1D incidence'!$A142=Longitudinal!$E$2:$E$136),--('Country T1D incidence'!$B142=Longitudinal!$A$2:$A$136))</f>
        <v>7.2704022356194224</v>
      </c>
      <c r="O142" s="347" cm="1">
        <f t="array" ref="O142">O$146*SUMPRODUCT(Longitudinal!$F$2:$F$136,--('Country T1D incidence'!$A142=Longitudinal!$E$2:$E$136),--('Country T1D incidence'!$B142=Longitudinal!$A$2:$A$136))</f>
        <v>7.2704022356194224</v>
      </c>
      <c r="P142" s="347" cm="1">
        <f t="array" ref="P142">P$146*SUMPRODUCT(Longitudinal!$F$2:$F$136,--('Country T1D incidence'!$A142=Longitudinal!$E$2:$E$136),--('Country T1D incidence'!$B142=Longitudinal!$A$2:$A$136))</f>
        <v>6.7898918902718748</v>
      </c>
      <c r="Q142" s="347" cm="1">
        <f t="array" ref="Q142">Q$146*SUMPRODUCT(Longitudinal!$F$2:$F$136,--('Country T1D incidence'!$A142=Longitudinal!$E$2:$E$136),--('Country T1D incidence'!$B142=Longitudinal!$A$2:$A$136))</f>
        <v>6.7898918902718748</v>
      </c>
      <c r="R142" s="347" cm="1">
        <f t="array" ref="R142">R$146*SUMPRODUCT(Longitudinal!$F$2:$F$136,--('Country T1D incidence'!$A142=Longitudinal!$E$2:$E$136),--('Country T1D incidence'!$B142=Longitudinal!$A$2:$A$136))</f>
        <v>9.0141098805919668</v>
      </c>
      <c r="S142" s="347" cm="1">
        <f t="array" ref="S142">S$146*SUMPRODUCT(Longitudinal!$F$2:$F$136,--('Country T1D incidence'!$A142=Longitudinal!$E$2:$E$136),--('Country T1D incidence'!$B142=Longitudinal!$A$2:$A$136))</f>
        <v>9.0141098805919668</v>
      </c>
      <c r="T142" s="347" cm="1">
        <f t="array" ref="T142">T$146*SUMPRODUCT(Longitudinal!$F$2:$F$136,--('Country T1D incidence'!$A142=Longitudinal!$E$2:$E$136),--('Country T1D incidence'!$B142=Longitudinal!$A$2:$A$136))</f>
        <v>5.9560165486893615</v>
      </c>
      <c r="U142" s="347" cm="1">
        <f t="array" ref="U142">U$146*SUMPRODUCT(Longitudinal!$F$2:$F$136,--('Country T1D incidence'!$A142=Longitudinal!$E$2:$E$136),--('Country T1D incidence'!$B142=Longitudinal!$A$2:$A$136))</f>
        <v>5.9560165486893615</v>
      </c>
      <c r="V142" s="347" cm="1">
        <f t="array" ref="V142">V$146*SUMPRODUCT(Longitudinal!$F$2:$F$136,--('Country T1D incidence'!$A142=Longitudinal!$E$2:$E$136),--('Country T1D incidence'!$B142=Longitudinal!$A$2:$A$136))</f>
        <v>5.9560165486893615</v>
      </c>
      <c r="W142" s="347" cm="1">
        <f t="array" ref="W142">W$146*SUMPRODUCT(Longitudinal!$F$2:$F$136,--('Country T1D incidence'!$A142=Longitudinal!$E$2:$E$136),--('Country T1D incidence'!$B142=Longitudinal!$A$2:$A$136))</f>
        <v>5.9560165486893615</v>
      </c>
    </row>
    <row r="143" spans="1:23" x14ac:dyDescent="0.45">
      <c r="A143" t="s">
        <v>143</v>
      </c>
      <c r="B143" s="339">
        <v>2001</v>
      </c>
      <c r="C143" s="339" t="b">
        <v>0</v>
      </c>
      <c r="D143" s="347" cm="1">
        <f t="array" ref="D143">D$146*SUMPRODUCT(Longitudinal!$F$2:$F$136,--('Country T1D incidence'!$A143=Longitudinal!$E$2:$E$136),--('Country T1D incidence'!$B143=Longitudinal!$A$2:$A$136))</f>
        <v>11.673864580937007</v>
      </c>
      <c r="E143" s="347" cm="1">
        <f t="array" ref="E143">E$146*SUMPRODUCT(Longitudinal!$F$2:$F$136,--('Country T1D incidence'!$A143=Longitudinal!$E$2:$E$136),--('Country T1D incidence'!$B143=Longitudinal!$A$2:$A$136))</f>
        <v>18.512064008951764</v>
      </c>
      <c r="F143" s="347" cm="1">
        <f t="array" ref="F143">F$146*SUMPRODUCT(Longitudinal!$F$2:$F$136,--('Country T1D incidence'!$A143=Longitudinal!$E$2:$E$136),--('Country T1D incidence'!$B143=Longitudinal!$A$2:$A$136))</f>
        <v>19.513331146498018</v>
      </c>
      <c r="G143" s="347" cm="1">
        <f t="array" ref="G143">G$146*SUMPRODUCT(Longitudinal!$F$2:$F$136,--('Country T1D incidence'!$A143=Longitudinal!$E$2:$E$136),--('Country T1D incidence'!$B143=Longitudinal!$A$2:$A$136))</f>
        <v>12.327503335962009</v>
      </c>
      <c r="H143" s="347" cm="1">
        <f t="array" ref="H143">H$146*SUMPRODUCT(Longitudinal!$F$2:$F$136,--('Country T1D incidence'!$A143=Longitudinal!$E$2:$E$136),--('Country T1D incidence'!$B143=Longitudinal!$A$2:$A$136))</f>
        <v>11.291671812107078</v>
      </c>
      <c r="I143" s="347" cm="1">
        <f t="array" ref="I143">I$146*SUMPRODUCT(Longitudinal!$F$2:$F$136,--('Country T1D incidence'!$A143=Longitudinal!$E$2:$E$136),--('Country T1D incidence'!$B143=Longitudinal!$A$2:$A$136))</f>
        <v>11.096188057143957</v>
      </c>
      <c r="J143" s="347" cm="1">
        <f t="array" ref="J143">J$146*SUMPRODUCT(Longitudinal!$F$2:$F$136,--('Country T1D incidence'!$A143=Longitudinal!$E$2:$E$136),--('Country T1D incidence'!$B143=Longitudinal!$A$2:$A$136))</f>
        <v>7.9336584959185448</v>
      </c>
      <c r="K143" s="347" cm="1">
        <f t="array" ref="K143">K$146*SUMPRODUCT(Longitudinal!$F$2:$F$136,--('Country T1D incidence'!$A143=Longitudinal!$E$2:$E$136),--('Country T1D incidence'!$B143=Longitudinal!$A$2:$A$136))</f>
        <v>7.8806459521997327</v>
      </c>
      <c r="L143" s="347" cm="1">
        <f t="array" ref="L143">L$146*SUMPRODUCT(Longitudinal!$F$2:$F$136,--('Country T1D incidence'!$A143=Longitudinal!$E$2:$E$136),--('Country T1D incidence'!$B143=Longitudinal!$A$2:$A$136))</f>
        <v>6.9810893509711311</v>
      </c>
      <c r="M143" s="347" cm="1">
        <f t="array" ref="M143">M$146*SUMPRODUCT(Longitudinal!$F$2:$F$136,--('Country T1D incidence'!$A143=Longitudinal!$E$2:$E$136),--('Country T1D incidence'!$B143=Longitudinal!$A$2:$A$136))</f>
        <v>7.4350092565634638</v>
      </c>
      <c r="N143" s="347" cm="1">
        <f t="array" ref="N143">N$146*SUMPRODUCT(Longitudinal!$F$2:$F$136,--('Country T1D incidence'!$A143=Longitudinal!$E$2:$E$136),--('Country T1D incidence'!$B143=Longitudinal!$A$2:$A$136))</f>
        <v>7.2941946873103687</v>
      </c>
      <c r="O143" s="347" cm="1">
        <f t="array" ref="O143">O$146*SUMPRODUCT(Longitudinal!$F$2:$F$136,--('Country T1D incidence'!$A143=Longitudinal!$E$2:$E$136),--('Country T1D incidence'!$B143=Longitudinal!$A$2:$A$136))</f>
        <v>7.2941946873103687</v>
      </c>
      <c r="P143" s="347" cm="1">
        <f t="array" ref="P143">P$146*SUMPRODUCT(Longitudinal!$F$2:$F$136,--('Country T1D incidence'!$A143=Longitudinal!$E$2:$E$136),--('Country T1D incidence'!$B143=Longitudinal!$A$2:$A$136))</f>
        <v>6.812111867867416</v>
      </c>
      <c r="Q143" s="347" cm="1">
        <f t="array" ref="Q143">Q$146*SUMPRODUCT(Longitudinal!$F$2:$F$136,--('Country T1D incidence'!$A143=Longitudinal!$E$2:$E$136),--('Country T1D incidence'!$B143=Longitudinal!$A$2:$A$136))</f>
        <v>6.812111867867416</v>
      </c>
      <c r="R143" s="347" cm="1">
        <f t="array" ref="R143">R$146*SUMPRODUCT(Longitudinal!$F$2:$F$136,--('Country T1D incidence'!$A143=Longitudinal!$E$2:$E$136),--('Country T1D incidence'!$B143=Longitudinal!$A$2:$A$136))</f>
        <v>9.0436086300311835</v>
      </c>
      <c r="S143" s="347" cm="1">
        <f t="array" ref="S143">S$146*SUMPRODUCT(Longitudinal!$F$2:$F$136,--('Country T1D incidence'!$A143=Longitudinal!$E$2:$E$136),--('Country T1D incidence'!$B143=Longitudinal!$A$2:$A$136))</f>
        <v>9.0436086300311835</v>
      </c>
      <c r="T143" s="347" cm="1">
        <f t="array" ref="T143">T$146*SUMPRODUCT(Longitudinal!$F$2:$F$136,--('Country T1D incidence'!$A143=Longitudinal!$E$2:$E$136),--('Country T1D incidence'!$B143=Longitudinal!$A$2:$A$136))</f>
        <v>5.9755076623049055</v>
      </c>
      <c r="U143" s="347" cm="1">
        <f t="array" ref="U143">U$146*SUMPRODUCT(Longitudinal!$F$2:$F$136,--('Country T1D incidence'!$A143=Longitudinal!$E$2:$E$136),--('Country T1D incidence'!$B143=Longitudinal!$A$2:$A$136))</f>
        <v>5.9755076623049055</v>
      </c>
      <c r="V143" s="347" cm="1">
        <f t="array" ref="V143">V$146*SUMPRODUCT(Longitudinal!$F$2:$F$136,--('Country T1D incidence'!$A143=Longitudinal!$E$2:$E$136),--('Country T1D incidence'!$B143=Longitudinal!$A$2:$A$136))</f>
        <v>5.9755076623049055</v>
      </c>
      <c r="W143" s="347" cm="1">
        <f t="array" ref="W143">W$146*SUMPRODUCT(Longitudinal!$F$2:$F$136,--('Country T1D incidence'!$A143=Longitudinal!$E$2:$E$136),--('Country T1D incidence'!$B143=Longitudinal!$A$2:$A$136))</f>
        <v>5.9755076623049055</v>
      </c>
    </row>
    <row r="144" spans="1:23" x14ac:dyDescent="0.45">
      <c r="A144" t="s">
        <v>143</v>
      </c>
      <c r="B144" s="339">
        <v>2002</v>
      </c>
      <c r="C144" s="339" t="b">
        <v>0</v>
      </c>
      <c r="D144" s="347" cm="1">
        <f t="array" ref="D144">D$146*SUMPRODUCT(Longitudinal!$F$2:$F$136,--('Country T1D incidence'!$A144=Longitudinal!$E$2:$E$136),--('Country T1D incidence'!$B144=Longitudinal!$A$2:$A$136))</f>
        <v>11.703235104669844</v>
      </c>
      <c r="E144" s="347" cm="1">
        <f t="array" ref="E144">E$146*SUMPRODUCT(Longitudinal!$F$2:$F$136,--('Country T1D incidence'!$A144=Longitudinal!$E$2:$E$136),--('Country T1D incidence'!$B144=Longitudinal!$A$2:$A$136))</f>
        <v>18.558638903799057</v>
      </c>
      <c r="F144" s="347" cm="1">
        <f t="array" ref="F144">F$146*SUMPRODUCT(Longitudinal!$F$2:$F$136,--('Country T1D incidence'!$A144=Longitudinal!$E$2:$E$136),--('Country T1D incidence'!$B144=Longitudinal!$A$2:$A$136))</f>
        <v>19.562425150593356</v>
      </c>
      <c r="G144" s="347" cm="1">
        <f t="array" ref="G144">G$146*SUMPRODUCT(Longitudinal!$F$2:$F$136,--('Country T1D incidence'!$A144=Longitudinal!$E$2:$E$136),--('Country T1D incidence'!$B144=Longitudinal!$A$2:$A$136))</f>
        <v>12.358518363315223</v>
      </c>
      <c r="H144" s="347" cm="1">
        <f t="array" ref="H144">H$146*SUMPRODUCT(Longitudinal!$F$2:$F$136,--('Country T1D incidence'!$A144=Longitudinal!$E$2:$E$136),--('Country T1D incidence'!$B144=Longitudinal!$A$2:$A$136))</f>
        <v>11.320080768938944</v>
      </c>
      <c r="I144" s="347" cm="1">
        <f t="array" ref="I144">I$146*SUMPRODUCT(Longitudinal!$F$2:$F$136,--('Country T1D incidence'!$A144=Longitudinal!$E$2:$E$136),--('Country T1D incidence'!$B144=Longitudinal!$A$2:$A$136))</f>
        <v>11.124105192246633</v>
      </c>
      <c r="J144" s="347" cm="1">
        <f t="array" ref="J144">J$146*SUMPRODUCT(Longitudinal!$F$2:$F$136,--('Country T1D incidence'!$A144=Longitudinal!$E$2:$E$136),--('Country T1D incidence'!$B144=Longitudinal!$A$2:$A$136))</f>
        <v>7.953618955758305</v>
      </c>
      <c r="K144" s="347" cm="1">
        <f t="array" ref="K144">K$146*SUMPRODUCT(Longitudinal!$F$2:$F$136,--('Country T1D incidence'!$A144=Longitudinal!$E$2:$E$136),--('Country T1D incidence'!$B144=Longitudinal!$A$2:$A$136))</f>
        <v>7.9004730366553062</v>
      </c>
      <c r="L144" s="347" cm="1">
        <f t="array" ref="L144">L$146*SUMPRODUCT(Longitudinal!$F$2:$F$136,--('Country T1D incidence'!$A144=Longitudinal!$E$2:$E$136),--('Country T1D incidence'!$B144=Longitudinal!$A$2:$A$136))</f>
        <v>6.9986532218762783</v>
      </c>
      <c r="M144" s="347" cm="1">
        <f t="array" ref="M144">M$146*SUMPRODUCT(Longitudinal!$F$2:$F$136,--('Country T1D incidence'!$A144=Longitudinal!$E$2:$E$136),--('Country T1D incidence'!$B144=Longitudinal!$A$2:$A$136))</f>
        <v>7.4537151541957138</v>
      </c>
      <c r="N144" s="347" cm="1">
        <f t="array" ref="N144">N$146*SUMPRODUCT(Longitudinal!$F$2:$F$136,--('Country T1D incidence'!$A144=Longitudinal!$E$2:$E$136),--('Country T1D incidence'!$B144=Longitudinal!$A$2:$A$136))</f>
        <v>7.3125463065783709</v>
      </c>
      <c r="O144" s="347" cm="1">
        <f t="array" ref="O144">O$146*SUMPRODUCT(Longitudinal!$F$2:$F$136,--('Country T1D incidence'!$A144=Longitudinal!$E$2:$E$136),--('Country T1D incidence'!$B144=Longitudinal!$A$2:$A$136))</f>
        <v>7.3125463065783709</v>
      </c>
      <c r="P144" s="347" cm="1">
        <f t="array" ref="P144">P$146*SUMPRODUCT(Longitudinal!$F$2:$F$136,--('Country T1D incidence'!$A144=Longitudinal!$E$2:$E$136),--('Country T1D incidence'!$B144=Longitudinal!$A$2:$A$136))</f>
        <v>6.8292506047354671</v>
      </c>
      <c r="Q144" s="347" cm="1">
        <f t="array" ref="Q144">Q$146*SUMPRODUCT(Longitudinal!$F$2:$F$136,--('Country T1D incidence'!$A144=Longitudinal!$E$2:$E$136),--('Country T1D incidence'!$B144=Longitudinal!$A$2:$A$136))</f>
        <v>6.8292506047354671</v>
      </c>
      <c r="R144" s="347" cm="1">
        <f t="array" ref="R144">R$146*SUMPRODUCT(Longitudinal!$F$2:$F$136,--('Country T1D incidence'!$A144=Longitudinal!$E$2:$E$136),--('Country T1D incidence'!$B144=Longitudinal!$A$2:$A$136))</f>
        <v>9.0663616369773639</v>
      </c>
      <c r="S144" s="347" cm="1">
        <f t="array" ref="S144">S$146*SUMPRODUCT(Longitudinal!$F$2:$F$136,--('Country T1D incidence'!$A144=Longitudinal!$E$2:$E$136),--('Country T1D incidence'!$B144=Longitudinal!$A$2:$A$136))</f>
        <v>9.0663616369773639</v>
      </c>
      <c r="T144" s="347" cm="1">
        <f t="array" ref="T144">T$146*SUMPRODUCT(Longitudinal!$F$2:$F$136,--('Country T1D incidence'!$A144=Longitudinal!$E$2:$E$136),--('Country T1D incidence'!$B144=Longitudinal!$A$2:$A$136))</f>
        <v>5.9905415688912527</v>
      </c>
      <c r="U144" s="347" cm="1">
        <f t="array" ref="U144">U$146*SUMPRODUCT(Longitudinal!$F$2:$F$136,--('Country T1D incidence'!$A144=Longitudinal!$E$2:$E$136),--('Country T1D incidence'!$B144=Longitudinal!$A$2:$A$136))</f>
        <v>5.9905415688912527</v>
      </c>
      <c r="V144" s="347" cm="1">
        <f t="array" ref="V144">V$146*SUMPRODUCT(Longitudinal!$F$2:$F$136,--('Country T1D incidence'!$A144=Longitudinal!$E$2:$E$136),--('Country T1D incidence'!$B144=Longitudinal!$A$2:$A$136))</f>
        <v>5.9905415688912527</v>
      </c>
      <c r="W144" s="347" cm="1">
        <f t="array" ref="W144">W$146*SUMPRODUCT(Longitudinal!$F$2:$F$136,--('Country T1D incidence'!$A144=Longitudinal!$E$2:$E$136),--('Country T1D incidence'!$B144=Longitudinal!$A$2:$A$136))</f>
        <v>5.9905415688912527</v>
      </c>
    </row>
    <row r="145" spans="1:23" x14ac:dyDescent="0.45">
      <c r="A145" t="s">
        <v>143</v>
      </c>
      <c r="B145" s="339">
        <v>2003</v>
      </c>
      <c r="C145" s="339" t="b">
        <v>0</v>
      </c>
      <c r="D145" s="347" cm="1">
        <f t="array" ref="D145">D$146*SUMPRODUCT(Longitudinal!$F$2:$F$136,--('Country T1D incidence'!$A145=Longitudinal!$E$2:$E$136),--('Country T1D incidence'!$B145=Longitudinal!$A$2:$A$136))</f>
        <v>14.446520987654063</v>
      </c>
      <c r="E145" s="347" cm="1">
        <f t="array" ref="E145">E$146*SUMPRODUCT(Longitudinal!$F$2:$F$136,--('Country T1D incidence'!$A145=Longitudinal!$E$2:$E$136),--('Country T1D incidence'!$B145=Longitudinal!$A$2:$A$136))</f>
        <v>22.908859304983586</v>
      </c>
      <c r="F145" s="347" cm="1">
        <f t="array" ref="F145">F$146*SUMPRODUCT(Longitudinal!$F$2:$F$136,--('Country T1D incidence'!$A145=Longitudinal!$E$2:$E$136),--('Country T1D incidence'!$B145=Longitudinal!$A$2:$A$136))</f>
        <v>24.147937128486081</v>
      </c>
      <c r="G145" s="347" cm="1">
        <f t="array" ref="G145">G$146*SUMPRODUCT(Longitudinal!$F$2:$F$136,--('Country T1D incidence'!$A145=Longitudinal!$E$2:$E$136),--('Country T1D incidence'!$B145=Longitudinal!$A$2:$A$136))</f>
        <v>15.255405305897099</v>
      </c>
      <c r="H145" s="347" cm="1">
        <f t="array" ref="H145">H$146*SUMPRODUCT(Longitudinal!$F$2:$F$136,--('Country T1D incidence'!$A145=Longitudinal!$E$2:$E$136),--('Country T1D incidence'!$B145=Longitudinal!$A$2:$A$136))</f>
        <v>13.973553718079311</v>
      </c>
      <c r="I145" s="347" cm="1">
        <f t="array" ref="I145">I$146*SUMPRODUCT(Longitudinal!$F$2:$F$136,--('Country T1D incidence'!$A145=Longitudinal!$E$2:$E$136),--('Country T1D incidence'!$B145=Longitudinal!$A$2:$A$136))</f>
        <v>13.731640669556224</v>
      </c>
      <c r="J145" s="347" cm="1">
        <f t="array" ref="J145">J$146*SUMPRODUCT(Longitudinal!$F$2:$F$136,--('Country T1D incidence'!$A145=Longitudinal!$E$2:$E$136),--('Country T1D incidence'!$B145=Longitudinal!$A$2:$A$136))</f>
        <v>9.8179795709920512</v>
      </c>
      <c r="K145" s="347" cm="1">
        <f t="array" ref="K145">K$146*SUMPRODUCT(Longitudinal!$F$2:$F$136,--('Country T1D incidence'!$A145=Longitudinal!$E$2:$E$136),--('Country T1D incidence'!$B145=Longitudinal!$A$2:$A$136))</f>
        <v>9.7523760324095203</v>
      </c>
      <c r="L145" s="347" cm="1">
        <f t="array" ref="L145">L$146*SUMPRODUCT(Longitudinal!$F$2:$F$136,--('Country T1D incidence'!$A145=Longitudinal!$E$2:$E$136),--('Country T1D incidence'!$B145=Longitudinal!$A$2:$A$136))</f>
        <v>8.6391659870871802</v>
      </c>
      <c r="M145" s="347" cm="1">
        <f t="array" ref="M145">M$146*SUMPRODUCT(Longitudinal!$F$2:$F$136,--('Country T1D incidence'!$A145=Longitudinal!$E$2:$E$136),--('Country T1D incidence'!$B145=Longitudinal!$A$2:$A$136))</f>
        <v>9.2008962862001109</v>
      </c>
      <c r="N145" s="347" cm="1">
        <f t="array" ref="N145">N$146*SUMPRODUCT(Longitudinal!$F$2:$F$136,--('Country T1D incidence'!$A145=Longitudinal!$E$2:$E$136),--('Country T1D incidence'!$B145=Longitudinal!$A$2:$A$136))</f>
        <v>9.0266368868402598</v>
      </c>
      <c r="O145" s="347" cm="1">
        <f t="array" ref="O145">O$146*SUMPRODUCT(Longitudinal!$F$2:$F$136,--('Country T1D incidence'!$A145=Longitudinal!$E$2:$E$136),--('Country T1D incidence'!$B145=Longitudinal!$A$2:$A$136))</f>
        <v>9.0266368868402598</v>
      </c>
      <c r="P145" s="347" cm="1">
        <f t="array" ref="P145">P$146*SUMPRODUCT(Longitudinal!$F$2:$F$136,--('Country T1D incidence'!$A145=Longitudinal!$E$2:$E$136),--('Country T1D incidence'!$B145=Longitudinal!$A$2:$A$136))</f>
        <v>8.4300547078553603</v>
      </c>
      <c r="Q145" s="347" cm="1">
        <f t="array" ref="Q145">Q$146*SUMPRODUCT(Longitudinal!$F$2:$F$136,--('Country T1D incidence'!$A145=Longitudinal!$E$2:$E$136),--('Country T1D incidence'!$B145=Longitudinal!$A$2:$A$136))</f>
        <v>8.4300547078553603</v>
      </c>
      <c r="R145" s="347" cm="1">
        <f t="array" ref="R145">R$146*SUMPRODUCT(Longitudinal!$F$2:$F$136,--('Country T1D incidence'!$A145=Longitudinal!$E$2:$E$136),--('Country T1D incidence'!$B145=Longitudinal!$A$2:$A$136))</f>
        <v>11.191553660063816</v>
      </c>
      <c r="S145" s="347" cm="1">
        <f t="array" ref="S145">S$146*SUMPRODUCT(Longitudinal!$F$2:$F$136,--('Country T1D incidence'!$A145=Longitudinal!$E$2:$E$136),--('Country T1D incidence'!$B145=Longitudinal!$A$2:$A$136))</f>
        <v>11.191553660063816</v>
      </c>
      <c r="T145" s="347" cm="1">
        <f t="array" ref="T145">T$146*SUMPRODUCT(Longitudinal!$F$2:$F$136,--('Country T1D incidence'!$A145=Longitudinal!$E$2:$E$136),--('Country T1D incidence'!$B145=Longitudinal!$A$2:$A$136))</f>
        <v>7.3947488645997774</v>
      </c>
      <c r="U145" s="347" cm="1">
        <f t="array" ref="U145">U$146*SUMPRODUCT(Longitudinal!$F$2:$F$136,--('Country T1D incidence'!$A145=Longitudinal!$E$2:$E$136),--('Country T1D incidence'!$B145=Longitudinal!$A$2:$A$136))</f>
        <v>7.3947488645997774</v>
      </c>
      <c r="V145" s="347" cm="1">
        <f t="array" ref="V145">V$146*SUMPRODUCT(Longitudinal!$F$2:$F$136,--('Country T1D incidence'!$A145=Longitudinal!$E$2:$E$136),--('Country T1D incidence'!$B145=Longitudinal!$A$2:$A$136))</f>
        <v>7.3947488645997774</v>
      </c>
      <c r="W145" s="347" cm="1">
        <f t="array" ref="W145">W$146*SUMPRODUCT(Longitudinal!$F$2:$F$136,--('Country T1D incidence'!$A145=Longitudinal!$E$2:$E$136),--('Country T1D incidence'!$B145=Longitudinal!$A$2:$A$136))</f>
        <v>7.3947488645997774</v>
      </c>
    </row>
    <row r="146" spans="1:23" x14ac:dyDescent="0.45">
      <c r="A146" t="s">
        <v>143</v>
      </c>
      <c r="B146" s="339">
        <f>INDEX('Incidence calcs'!$F:$F,MATCH($A146,'Incidence calcs'!$A:$A,0))</f>
        <v>2011</v>
      </c>
      <c r="C146" s="339" t="b">
        <v>1</v>
      </c>
      <c r="D146" s="347">
        <f>INDEX('Incidence calcs'!Q:Q,MATCH($A146,'Incidence calcs'!$A:$A,0))</f>
        <v>17.100000000000001</v>
      </c>
      <c r="E146" s="347">
        <f>INDEX('Incidence calcs'!R:R,MATCH($A146,'Incidence calcs'!$A:$A,0))</f>
        <v>27.116666666666667</v>
      </c>
      <c r="F146" s="347">
        <f>INDEX('Incidence calcs'!S:S,MATCH($A146,'Incidence calcs'!$A:$A,0))</f>
        <v>28.583333333333336</v>
      </c>
      <c r="G146" s="347">
        <f>INDEX('Incidence calcs'!T:T,MATCH($A146,'Incidence calcs'!$A:$A,0))</f>
        <v>18.057456944393508</v>
      </c>
      <c r="H146" s="347">
        <f>INDEX('Incidence calcs'!X:X,MATCH($A146,'Incidence calcs'!$A:$A,0))</f>
        <v>16.54016</v>
      </c>
      <c r="I146" s="347">
        <f>INDEX('Incidence calcs'!Y:Y,MATCH($A146,'Incidence calcs'!$A:$A,0))</f>
        <v>16.253813333333333</v>
      </c>
      <c r="J146" s="347">
        <f>INDEX('Incidence calcs'!Z:Z,MATCH($A146,'Incidence calcs'!$A:$A,0))</f>
        <v>11.621306666666667</v>
      </c>
      <c r="K146" s="347">
        <f>INDEX('Incidence calcs'!AA:AA,MATCH($A146,'Incidence calcs'!$A:$A,0))</f>
        <v>11.543653333333335</v>
      </c>
      <c r="L146" s="347">
        <f>INDEX('Incidence calcs'!AB:AB,MATCH($A146,'Incidence calcs'!$A:$A,0))</f>
        <v>10.225973333333334</v>
      </c>
      <c r="M146" s="347">
        <f>INDEX('Incidence calcs'!AC:AC,MATCH($A146,'Incidence calcs'!$A:$A,0))</f>
        <v>10.890880000000001</v>
      </c>
      <c r="N146" s="347">
        <f>INDEX('Incidence calcs'!AD:AD,MATCH($A146,'Incidence calcs'!$A:$A,0))</f>
        <v>10.684613333333335</v>
      </c>
      <c r="O146" s="347">
        <f>INDEX('Incidence calcs'!AE:AE,MATCH($A146,'Incidence calcs'!$A:$A,0))</f>
        <v>10.684613333333335</v>
      </c>
      <c r="P146" s="347">
        <f>INDEX('Incidence calcs'!AF:AF,MATCH($A146,'Incidence calcs'!$A:$A,0))</f>
        <v>9.9784533333333343</v>
      </c>
      <c r="Q146" s="347">
        <f>INDEX('Incidence calcs'!AG:AG,MATCH($A146,'Incidence calcs'!$A:$A,0))</f>
        <v>9.9784533333333343</v>
      </c>
      <c r="R146" s="347">
        <f>INDEX('Incidence calcs'!AH:AH,MATCH($A146,'Incidence calcs'!$A:$A,0))</f>
        <v>13.247173333333336</v>
      </c>
      <c r="S146" s="347">
        <f>INDEX('Incidence calcs'!AI:AI,MATCH($A146,'Incidence calcs'!$A:$A,0))</f>
        <v>13.247173333333336</v>
      </c>
      <c r="T146" s="347">
        <f>INDEX('Incidence calcs'!AJ:AJ,MATCH($A146,'Incidence calcs'!$A:$A,0))</f>
        <v>8.7529866666666685</v>
      </c>
      <c r="U146" s="347">
        <f>INDEX('Incidence calcs'!AK:AK,MATCH($A146,'Incidence calcs'!$A:$A,0))</f>
        <v>8.7529866666666685</v>
      </c>
      <c r="V146" s="347">
        <f>INDEX('Incidence calcs'!AL:AL,MATCH($A146,'Incidence calcs'!$A:$A,0))</f>
        <v>8.7529866666666685</v>
      </c>
      <c r="W146" s="347">
        <f>INDEX('Incidence calcs'!AM:AM,MATCH($A146,'Incidence calcs'!$A:$A,0))</f>
        <v>8.7529866666666685</v>
      </c>
    </row>
    <row r="147" spans="1:23" x14ac:dyDescent="0.45">
      <c r="A147" t="s">
        <v>144</v>
      </c>
      <c r="B147" s="339">
        <f>INDEX('Incidence calcs'!$F:$F,MATCH($A147,'Incidence calcs'!$A:$A,0))</f>
        <v>2009</v>
      </c>
      <c r="C147" s="339" t="b">
        <v>1</v>
      </c>
      <c r="D147" s="347">
        <f>INDEX('Incidence calcs'!Q:Q,MATCH($A147,'Incidence calcs'!$A:$A,0))</f>
        <v>0.19</v>
      </c>
      <c r="E147" s="347">
        <f>INDEX('Incidence calcs'!R:R,MATCH($A147,'Incidence calcs'!$A:$A,0))</f>
        <v>0.84</v>
      </c>
      <c r="F147" s="347">
        <f>INDEX('Incidence calcs'!S:S,MATCH($A147,'Incidence calcs'!$A:$A,0))</f>
        <v>2.6</v>
      </c>
      <c r="G147" s="347">
        <f>INDEX('Incidence calcs'!T:T,MATCH($A147,'Incidence calcs'!$A:$A,0))</f>
        <v>6.2</v>
      </c>
      <c r="H147" s="347">
        <f>INDEX('Incidence calcs'!X:X,MATCH($A147,'Incidence calcs'!$A:$A,0))</f>
        <v>1.7627647500000001</v>
      </c>
      <c r="I147" s="347">
        <f>INDEX('Incidence calcs'!Y:Y,MATCH($A147,'Incidence calcs'!$A:$A,0))</f>
        <v>1.7315545000000001</v>
      </c>
      <c r="J147" s="347">
        <f>INDEX('Incidence calcs'!Z:Z,MATCH($A147,'Incidence calcs'!$A:$A,0))</f>
        <v>1.25406225</v>
      </c>
      <c r="K147" s="347">
        <f>INDEX('Incidence calcs'!AA:AA,MATCH($A147,'Incidence calcs'!$A:$A,0))</f>
        <v>1.22801275</v>
      </c>
      <c r="L147" s="347">
        <f>INDEX('Incidence calcs'!AB:AB,MATCH($A147,'Incidence calcs'!$A:$A,0))</f>
        <v>1.154042</v>
      </c>
      <c r="M147" s="347">
        <f>INDEX('Incidence calcs'!AC:AC,MATCH($A147,'Incidence calcs'!$A:$A,0))</f>
        <v>1.020354</v>
      </c>
      <c r="N147" s="347">
        <f>INDEX('Incidence calcs'!AD:AD,MATCH($A147,'Incidence calcs'!$A:$A,0))</f>
        <v>1.09727375</v>
      </c>
      <c r="O147" s="347">
        <f>INDEX('Incidence calcs'!AE:AE,MATCH($A147,'Incidence calcs'!$A:$A,0))</f>
        <v>1.09727375</v>
      </c>
      <c r="P147" s="347">
        <f>INDEX('Incidence calcs'!AF:AF,MATCH($A147,'Incidence calcs'!$A:$A,0))</f>
        <v>0.88592874999999993</v>
      </c>
      <c r="Q147" s="347">
        <f>INDEX('Incidence calcs'!AG:AG,MATCH($A147,'Incidence calcs'!$A:$A,0))</f>
        <v>0.88592874999999993</v>
      </c>
      <c r="R147" s="347">
        <f>INDEX('Incidence calcs'!AH:AH,MATCH($A147,'Incidence calcs'!$A:$A,0))</f>
        <v>1.323118</v>
      </c>
      <c r="S147" s="347">
        <f>INDEX('Incidence calcs'!AI:AI,MATCH($A147,'Incidence calcs'!$A:$A,0))</f>
        <v>1.323118</v>
      </c>
      <c r="T147" s="347">
        <f>INDEX('Incidence calcs'!AJ:AJ,MATCH($A147,'Incidence calcs'!$A:$A,0))</f>
        <v>1.03583625</v>
      </c>
      <c r="U147" s="347">
        <f>INDEX('Incidence calcs'!AK:AK,MATCH($A147,'Incidence calcs'!$A:$A,0))</f>
        <v>1.03583625</v>
      </c>
      <c r="V147" s="347">
        <f>INDEX('Incidence calcs'!AL:AL,MATCH($A147,'Incidence calcs'!$A:$A,0))</f>
        <v>1.03583625</v>
      </c>
      <c r="W147" s="347">
        <f>INDEX('Incidence calcs'!AM:AM,MATCH($A147,'Incidence calcs'!$A:$A,0))</f>
        <v>1.03583625</v>
      </c>
    </row>
    <row r="148" spans="1:23" x14ac:dyDescent="0.45">
      <c r="A148" t="s">
        <v>145</v>
      </c>
      <c r="B148" s="339">
        <f>INDEX('Incidence calcs'!$F:$F,MATCH($A148,'Incidence calcs'!$A:$A,0))</f>
        <v>2014</v>
      </c>
      <c r="C148" s="339" t="b">
        <v>1</v>
      </c>
      <c r="D148" s="347">
        <f>INDEX('Incidence calcs'!Q:Q,MATCH($A148,'Incidence calcs'!$A:$A,0))</f>
        <v>9.1</v>
      </c>
      <c r="E148" s="347">
        <f>INDEX('Incidence calcs'!R:R,MATCH($A148,'Incidence calcs'!$A:$A,0))</f>
        <v>18.600000000000001</v>
      </c>
      <c r="F148" s="347">
        <f>INDEX('Incidence calcs'!S:S,MATCH($A148,'Incidence calcs'!$A:$A,0))</f>
        <v>19.8</v>
      </c>
      <c r="G148" s="347">
        <f>INDEX('Incidence calcs'!T:T,MATCH($A148,'Incidence calcs'!$A:$A,0))</f>
        <v>11.765270916347111</v>
      </c>
      <c r="H148" s="347">
        <f>INDEX('Incidence calcs'!X:X,MATCH($A148,'Incidence calcs'!$A:$A,0))</f>
        <v>10.792</v>
      </c>
      <c r="I148" s="347">
        <f>INDEX('Incidence calcs'!Y:Y,MATCH($A148,'Incidence calcs'!$A:$A,0))</f>
        <v>10.605166666666666</v>
      </c>
      <c r="J148" s="347">
        <f>INDEX('Incidence calcs'!Z:Z,MATCH($A148,'Incidence calcs'!$A:$A,0))</f>
        <v>7.5825833333333339</v>
      </c>
      <c r="K148" s="347">
        <f>INDEX('Incidence calcs'!AA:AA,MATCH($A148,'Incidence calcs'!$A:$A,0))</f>
        <v>7.5319166666666675</v>
      </c>
      <c r="L148" s="347">
        <f>INDEX('Incidence calcs'!AB:AB,MATCH($A148,'Incidence calcs'!$A:$A,0))</f>
        <v>6.6721666666666666</v>
      </c>
      <c r="M148" s="347">
        <f>INDEX('Incidence calcs'!AC:AC,MATCH($A148,'Incidence calcs'!$A:$A,0))</f>
        <v>7.1059999999999999</v>
      </c>
      <c r="N148" s="347">
        <f>INDEX('Incidence calcs'!AD:AD,MATCH($A148,'Incidence calcs'!$A:$A,0))</f>
        <v>6.9714166666666673</v>
      </c>
      <c r="O148" s="347">
        <f>INDEX('Incidence calcs'!AE:AE,MATCH($A148,'Incidence calcs'!$A:$A,0))</f>
        <v>6.9714166666666673</v>
      </c>
      <c r="P148" s="347">
        <f>INDEX('Incidence calcs'!AF:AF,MATCH($A148,'Incidence calcs'!$A:$A,0))</f>
        <v>6.5106666666666673</v>
      </c>
      <c r="Q148" s="347">
        <f>INDEX('Incidence calcs'!AG:AG,MATCH($A148,'Incidence calcs'!$A:$A,0))</f>
        <v>6.5106666666666673</v>
      </c>
      <c r="R148" s="347">
        <f>INDEX('Incidence calcs'!AH:AH,MATCH($A148,'Incidence calcs'!$A:$A,0))</f>
        <v>8.643416666666667</v>
      </c>
      <c r="S148" s="347">
        <f>INDEX('Incidence calcs'!AI:AI,MATCH($A148,'Incidence calcs'!$A:$A,0))</f>
        <v>8.643416666666667</v>
      </c>
      <c r="T148" s="347">
        <f>INDEX('Incidence calcs'!AJ:AJ,MATCH($A148,'Incidence calcs'!$A:$A,0))</f>
        <v>5.7110833333333337</v>
      </c>
      <c r="U148" s="347">
        <f>INDEX('Incidence calcs'!AK:AK,MATCH($A148,'Incidence calcs'!$A:$A,0))</f>
        <v>5.7110833333333337</v>
      </c>
      <c r="V148" s="347">
        <f>INDEX('Incidence calcs'!AL:AL,MATCH($A148,'Incidence calcs'!$A:$A,0))</f>
        <v>5.7110833333333337</v>
      </c>
      <c r="W148" s="347">
        <f>INDEX('Incidence calcs'!AM:AM,MATCH($A148,'Incidence calcs'!$A:$A,0))</f>
        <v>5.7110833333333337</v>
      </c>
    </row>
    <row r="149" spans="1:23" x14ac:dyDescent="0.45">
      <c r="A149" t="s">
        <v>147</v>
      </c>
      <c r="B149" s="339">
        <f>INDEX('Incidence calcs'!$F:$F,MATCH($A149,'Incidence calcs'!$A:$A,0))</f>
        <v>1987</v>
      </c>
      <c r="C149" s="339" t="b">
        <v>1</v>
      </c>
      <c r="D149" s="347">
        <f>INDEX('Incidence calcs'!Q:Q,MATCH($A149,'Incidence calcs'!$A:$A,0))</f>
        <v>4.97</v>
      </c>
      <c r="E149" s="347">
        <f>INDEX('Incidence calcs'!R:R,MATCH($A149,'Incidence calcs'!$A:$A,0))</f>
        <v>4.97</v>
      </c>
      <c r="F149" s="347">
        <f>INDEX('Incidence calcs'!S:S,MATCH($A149,'Incidence calcs'!$A:$A,0))</f>
        <v>4.97</v>
      </c>
      <c r="G149" s="347">
        <f>INDEX('Incidence calcs'!T:T,MATCH($A149,'Incidence calcs'!$A:$A,0))</f>
        <v>2.6571167236332349</v>
      </c>
      <c r="H149" s="347">
        <f>INDEX('Incidence calcs'!X:X,MATCH($A149,'Incidence calcs'!$A:$A,0))</f>
        <v>3.3875519999999999</v>
      </c>
      <c r="I149" s="347">
        <f>INDEX('Incidence calcs'!Y:Y,MATCH($A149,'Incidence calcs'!$A:$A,0))</f>
        <v>3.3289059999999995</v>
      </c>
      <c r="J149" s="347">
        <f>INDEX('Incidence calcs'!Z:Z,MATCH($A149,'Incidence calcs'!$A:$A,0))</f>
        <v>2.3801329999999998</v>
      </c>
      <c r="K149" s="347">
        <f>INDEX('Incidence calcs'!AA:AA,MATCH($A149,'Incidence calcs'!$A:$A,0))</f>
        <v>2.3642289999999999</v>
      </c>
      <c r="L149" s="347">
        <f>INDEX('Incidence calcs'!AB:AB,MATCH($A149,'Incidence calcs'!$A:$A,0))</f>
        <v>2.0943579999999997</v>
      </c>
      <c r="M149" s="347">
        <f>INDEX('Incidence calcs'!AC:AC,MATCH($A149,'Incidence calcs'!$A:$A,0))</f>
        <v>2.2305359999999999</v>
      </c>
      <c r="N149" s="347">
        <f>INDEX('Incidence calcs'!AD:AD,MATCH($A149,'Incidence calcs'!$A:$A,0))</f>
        <v>2.188291</v>
      </c>
      <c r="O149" s="347">
        <f>INDEX('Incidence calcs'!AE:AE,MATCH($A149,'Incidence calcs'!$A:$A,0))</f>
        <v>2.188291</v>
      </c>
      <c r="P149" s="347">
        <f>INDEX('Incidence calcs'!AF:AF,MATCH($A149,'Incidence calcs'!$A:$A,0))</f>
        <v>2.0436640000000001</v>
      </c>
      <c r="Q149" s="347">
        <f>INDEX('Incidence calcs'!AG:AG,MATCH($A149,'Incidence calcs'!$A:$A,0))</f>
        <v>2.0436640000000001</v>
      </c>
      <c r="R149" s="347">
        <f>INDEX('Incidence calcs'!AH:AH,MATCH($A149,'Incidence calcs'!$A:$A,0))</f>
        <v>2.713123</v>
      </c>
      <c r="S149" s="347">
        <f>INDEX('Incidence calcs'!AI:AI,MATCH($A149,'Incidence calcs'!$A:$A,0))</f>
        <v>2.713123</v>
      </c>
      <c r="T149" s="347">
        <f>INDEX('Incidence calcs'!AJ:AJ,MATCH($A149,'Incidence calcs'!$A:$A,0))</f>
        <v>1.7926789999999999</v>
      </c>
      <c r="U149" s="347">
        <f>INDEX('Incidence calcs'!AK:AK,MATCH($A149,'Incidence calcs'!$A:$A,0))</f>
        <v>1.7926789999999999</v>
      </c>
      <c r="V149" s="347">
        <f>INDEX('Incidence calcs'!AL:AL,MATCH($A149,'Incidence calcs'!$A:$A,0))</f>
        <v>1.7926789999999999</v>
      </c>
      <c r="W149" s="347">
        <f>INDEX('Incidence calcs'!AM:AM,MATCH($A149,'Incidence calcs'!$A:$A,0))</f>
        <v>1.7926789999999999</v>
      </c>
    </row>
    <row r="150" spans="1:23" x14ac:dyDescent="0.45">
      <c r="A150" t="s">
        <v>148</v>
      </c>
      <c r="B150" s="339">
        <f>INDEX('Incidence calcs'!$F:$F,MATCH($A150,'Incidence calcs'!$A:$A,0))</f>
        <v>1998</v>
      </c>
      <c r="C150" s="339" t="b">
        <v>1</v>
      </c>
      <c r="D150" s="347">
        <f>INDEX('Incidence calcs'!Q:Q,MATCH($A150,'Incidence calcs'!$A:$A,0))</f>
        <v>0.1</v>
      </c>
      <c r="E150" s="347">
        <f>INDEX('Incidence calcs'!R:R,MATCH($A150,'Incidence calcs'!$A:$A,0))</f>
        <v>0.1</v>
      </c>
      <c r="F150" s="347">
        <f>INDEX('Incidence calcs'!S:S,MATCH($A150,'Incidence calcs'!$A:$A,0))</f>
        <v>0.1</v>
      </c>
      <c r="G150" s="347">
        <f>INDEX('Incidence calcs'!T:T,MATCH($A150,'Incidence calcs'!$A:$A,0))</f>
        <v>0.11166596956660294</v>
      </c>
      <c r="H150" s="347">
        <f>INDEX('Incidence calcs'!X:X,MATCH($A150,'Incidence calcs'!$A:$A,0))</f>
        <v>6.8160000000000012E-2</v>
      </c>
      <c r="I150" s="347">
        <f>INDEX('Incidence calcs'!Y:Y,MATCH($A150,'Incidence calcs'!$A:$A,0))</f>
        <v>6.6980000000000012E-2</v>
      </c>
      <c r="J150" s="347">
        <f>INDEX('Incidence calcs'!Z:Z,MATCH($A150,'Incidence calcs'!$A:$A,0))</f>
        <v>4.7890000000000009E-2</v>
      </c>
      <c r="K150" s="347">
        <f>INDEX('Incidence calcs'!AA:AA,MATCH($A150,'Incidence calcs'!$A:$A,0))</f>
        <v>4.7570000000000008E-2</v>
      </c>
      <c r="L150" s="347">
        <f>INDEX('Incidence calcs'!AB:AB,MATCH($A150,'Incidence calcs'!$A:$A,0))</f>
        <v>4.2140000000000011E-2</v>
      </c>
      <c r="M150" s="347">
        <f>INDEX('Incidence calcs'!AC:AC,MATCH($A150,'Incidence calcs'!$A:$A,0))</f>
        <v>4.4880000000000003E-2</v>
      </c>
      <c r="N150" s="347">
        <f>INDEX('Incidence calcs'!AD:AD,MATCH($A150,'Incidence calcs'!$A:$A,0))</f>
        <v>4.4030000000000014E-2</v>
      </c>
      <c r="O150" s="347">
        <f>INDEX('Incidence calcs'!AE:AE,MATCH($A150,'Incidence calcs'!$A:$A,0))</f>
        <v>4.4030000000000014E-2</v>
      </c>
      <c r="P150" s="347">
        <f>INDEX('Incidence calcs'!AF:AF,MATCH($A150,'Incidence calcs'!$A:$A,0))</f>
        <v>4.1120000000000011E-2</v>
      </c>
      <c r="Q150" s="347">
        <f>INDEX('Incidence calcs'!AG:AG,MATCH($A150,'Incidence calcs'!$A:$A,0))</f>
        <v>4.1120000000000011E-2</v>
      </c>
      <c r="R150" s="347">
        <f>INDEX('Incidence calcs'!AH:AH,MATCH($A150,'Incidence calcs'!$A:$A,0))</f>
        <v>5.4590000000000014E-2</v>
      </c>
      <c r="S150" s="347">
        <f>INDEX('Incidence calcs'!AI:AI,MATCH($A150,'Incidence calcs'!$A:$A,0))</f>
        <v>5.4590000000000014E-2</v>
      </c>
      <c r="T150" s="347">
        <f>INDEX('Incidence calcs'!AJ:AJ,MATCH($A150,'Incidence calcs'!$A:$A,0))</f>
        <v>3.6070000000000012E-2</v>
      </c>
      <c r="U150" s="347">
        <f>INDEX('Incidence calcs'!AK:AK,MATCH($A150,'Incidence calcs'!$A:$A,0))</f>
        <v>3.6070000000000012E-2</v>
      </c>
      <c r="V150" s="347">
        <f>INDEX('Incidence calcs'!AL:AL,MATCH($A150,'Incidence calcs'!$A:$A,0))</f>
        <v>3.6070000000000012E-2</v>
      </c>
      <c r="W150" s="347">
        <f>INDEX('Incidence calcs'!AM:AM,MATCH($A150,'Incidence calcs'!$A:$A,0))</f>
        <v>3.6070000000000012E-2</v>
      </c>
    </row>
    <row r="151" spans="1:23" x14ac:dyDescent="0.45">
      <c r="A151" t="s">
        <v>149</v>
      </c>
      <c r="B151" s="339">
        <f>INDEX('Incidence calcs'!$F:$F,MATCH($A151,'Incidence calcs'!$A:$A,0))</f>
        <v>2010</v>
      </c>
      <c r="C151" s="339" t="b">
        <v>1</v>
      </c>
      <c r="D151" s="347">
        <f>INDEX('Incidence calcs'!Q:Q,MATCH($A151,'Incidence calcs'!$A:$A,0))</f>
        <v>6.2</v>
      </c>
      <c r="E151" s="347">
        <f>INDEX('Incidence calcs'!R:R,MATCH($A151,'Incidence calcs'!$A:$A,0))</f>
        <v>6.2</v>
      </c>
      <c r="F151" s="347">
        <f>INDEX('Incidence calcs'!S:S,MATCH($A151,'Incidence calcs'!$A:$A,0))</f>
        <v>6.2</v>
      </c>
      <c r="G151" s="347">
        <f>INDEX('Incidence calcs'!T:T,MATCH($A151,'Incidence calcs'!$A:$A,0))</f>
        <v>3.3147130153975972</v>
      </c>
      <c r="H151" s="347">
        <f>INDEX('Incidence calcs'!X:X,MATCH($A151,'Incidence calcs'!$A:$A,0))</f>
        <v>4.2259200000000003</v>
      </c>
      <c r="I151" s="347">
        <f>INDEX('Incidence calcs'!Y:Y,MATCH($A151,'Incidence calcs'!$A:$A,0))</f>
        <v>4.1527599999999998</v>
      </c>
      <c r="J151" s="347">
        <f>INDEX('Incidence calcs'!Z:Z,MATCH($A151,'Incidence calcs'!$A:$A,0))</f>
        <v>2.9691800000000002</v>
      </c>
      <c r="K151" s="347">
        <f>INDEX('Incidence calcs'!AA:AA,MATCH($A151,'Incidence calcs'!$A:$A,0))</f>
        <v>2.9493400000000003</v>
      </c>
      <c r="L151" s="347">
        <f>INDEX('Incidence calcs'!AB:AB,MATCH($A151,'Incidence calcs'!$A:$A,0))</f>
        <v>2.6126800000000001</v>
      </c>
      <c r="M151" s="347">
        <f>INDEX('Incidence calcs'!AC:AC,MATCH($A151,'Incidence calcs'!$A:$A,0))</f>
        <v>2.7825600000000001</v>
      </c>
      <c r="N151" s="347">
        <f>INDEX('Incidence calcs'!AD:AD,MATCH($A151,'Incidence calcs'!$A:$A,0))</f>
        <v>2.7298600000000004</v>
      </c>
      <c r="O151" s="347">
        <f>INDEX('Incidence calcs'!AE:AE,MATCH($A151,'Incidence calcs'!$A:$A,0))</f>
        <v>2.7298600000000004</v>
      </c>
      <c r="P151" s="347">
        <f>INDEX('Incidence calcs'!AF:AF,MATCH($A151,'Incidence calcs'!$A:$A,0))</f>
        <v>2.5494400000000002</v>
      </c>
      <c r="Q151" s="347">
        <f>INDEX('Incidence calcs'!AG:AG,MATCH($A151,'Incidence calcs'!$A:$A,0))</f>
        <v>2.5494400000000002</v>
      </c>
      <c r="R151" s="347">
        <f>INDEX('Incidence calcs'!AH:AH,MATCH($A151,'Incidence calcs'!$A:$A,0))</f>
        <v>3.3845800000000006</v>
      </c>
      <c r="S151" s="347">
        <f>INDEX('Incidence calcs'!AI:AI,MATCH($A151,'Incidence calcs'!$A:$A,0))</f>
        <v>3.3845800000000006</v>
      </c>
      <c r="T151" s="347">
        <f>INDEX('Incidence calcs'!AJ:AJ,MATCH($A151,'Incidence calcs'!$A:$A,0))</f>
        <v>2.2363400000000002</v>
      </c>
      <c r="U151" s="347">
        <f>INDEX('Incidence calcs'!AK:AK,MATCH($A151,'Incidence calcs'!$A:$A,0))</f>
        <v>2.2363400000000002</v>
      </c>
      <c r="V151" s="347">
        <f>INDEX('Incidence calcs'!AL:AL,MATCH($A151,'Incidence calcs'!$A:$A,0))</f>
        <v>2.2363400000000002</v>
      </c>
      <c r="W151" s="347">
        <f>INDEX('Incidence calcs'!AM:AM,MATCH($A151,'Incidence calcs'!$A:$A,0))</f>
        <v>2.2363400000000002</v>
      </c>
    </row>
    <row r="152" spans="1:23" x14ac:dyDescent="0.45">
      <c r="A152" t="s">
        <v>150</v>
      </c>
      <c r="B152" s="339">
        <f>INDEX('Incidence calcs'!$F:$F,MATCH($A152,'Incidence calcs'!$A:$A,0))</f>
        <v>2009</v>
      </c>
      <c r="C152" s="339" t="b">
        <v>1</v>
      </c>
      <c r="D152" s="347">
        <f>INDEX('Incidence calcs'!Q:Q,MATCH($A152,'Incidence calcs'!$A:$A,0))</f>
        <v>0.19</v>
      </c>
      <c r="E152" s="347">
        <f>INDEX('Incidence calcs'!R:R,MATCH($A152,'Incidence calcs'!$A:$A,0))</f>
        <v>0.84</v>
      </c>
      <c r="F152" s="347">
        <f>INDEX('Incidence calcs'!S:S,MATCH($A152,'Incidence calcs'!$A:$A,0))</f>
        <v>2.6</v>
      </c>
      <c r="G152" s="347">
        <f>INDEX('Incidence calcs'!T:T,MATCH($A152,'Incidence calcs'!$A:$A,0))</f>
        <v>6.2</v>
      </c>
      <c r="H152" s="347">
        <f>INDEX('Incidence calcs'!X:X,MATCH($A152,'Incidence calcs'!$A:$A,0))</f>
        <v>1.7627647500000001</v>
      </c>
      <c r="I152" s="347">
        <f>INDEX('Incidence calcs'!Y:Y,MATCH($A152,'Incidence calcs'!$A:$A,0))</f>
        <v>1.7315545000000001</v>
      </c>
      <c r="J152" s="347">
        <f>INDEX('Incidence calcs'!Z:Z,MATCH($A152,'Incidence calcs'!$A:$A,0))</f>
        <v>1.25406225</v>
      </c>
      <c r="K152" s="347">
        <f>INDEX('Incidence calcs'!AA:AA,MATCH($A152,'Incidence calcs'!$A:$A,0))</f>
        <v>1.22801275</v>
      </c>
      <c r="L152" s="347">
        <f>INDEX('Incidence calcs'!AB:AB,MATCH($A152,'Incidence calcs'!$A:$A,0))</f>
        <v>1.154042</v>
      </c>
      <c r="M152" s="347">
        <f>INDEX('Incidence calcs'!AC:AC,MATCH($A152,'Incidence calcs'!$A:$A,0))</f>
        <v>1.020354</v>
      </c>
      <c r="N152" s="347">
        <f>INDEX('Incidence calcs'!AD:AD,MATCH($A152,'Incidence calcs'!$A:$A,0))</f>
        <v>1.09727375</v>
      </c>
      <c r="O152" s="347">
        <f>INDEX('Incidence calcs'!AE:AE,MATCH($A152,'Incidence calcs'!$A:$A,0))</f>
        <v>1.09727375</v>
      </c>
      <c r="P152" s="347">
        <f>INDEX('Incidence calcs'!AF:AF,MATCH($A152,'Incidence calcs'!$A:$A,0))</f>
        <v>0.88592874999999993</v>
      </c>
      <c r="Q152" s="347">
        <f>INDEX('Incidence calcs'!AG:AG,MATCH($A152,'Incidence calcs'!$A:$A,0))</f>
        <v>0.88592874999999993</v>
      </c>
      <c r="R152" s="347">
        <f>INDEX('Incidence calcs'!AH:AH,MATCH($A152,'Incidence calcs'!$A:$A,0))</f>
        <v>1.323118</v>
      </c>
      <c r="S152" s="347">
        <f>INDEX('Incidence calcs'!AI:AI,MATCH($A152,'Incidence calcs'!$A:$A,0))</f>
        <v>1.323118</v>
      </c>
      <c r="T152" s="347">
        <f>INDEX('Incidence calcs'!AJ:AJ,MATCH($A152,'Incidence calcs'!$A:$A,0))</f>
        <v>1.03583625</v>
      </c>
      <c r="U152" s="347">
        <f>INDEX('Incidence calcs'!AK:AK,MATCH($A152,'Incidence calcs'!$A:$A,0))</f>
        <v>1.03583625</v>
      </c>
      <c r="V152" s="347">
        <f>INDEX('Incidence calcs'!AL:AL,MATCH($A152,'Incidence calcs'!$A:$A,0))</f>
        <v>1.03583625</v>
      </c>
      <c r="W152" s="347">
        <f>INDEX('Incidence calcs'!AM:AM,MATCH($A152,'Incidence calcs'!$A:$A,0))</f>
        <v>1.03583625</v>
      </c>
    </row>
    <row r="153" spans="1:23" x14ac:dyDescent="0.45">
      <c r="A153" t="s">
        <v>151</v>
      </c>
      <c r="B153" s="339">
        <f>INDEX('Incidence calcs'!$F:$F,MATCH($A153,'Incidence calcs'!$A:$A,0))</f>
        <v>2009</v>
      </c>
      <c r="C153" s="339" t="b">
        <v>1</v>
      </c>
      <c r="D153" s="347">
        <f>INDEX('Incidence calcs'!Q:Q,MATCH($A153,'Incidence calcs'!$A:$A,0))</f>
        <v>0.19</v>
      </c>
      <c r="E153" s="347">
        <f>INDEX('Incidence calcs'!R:R,MATCH($A153,'Incidence calcs'!$A:$A,0))</f>
        <v>0.84</v>
      </c>
      <c r="F153" s="347">
        <f>INDEX('Incidence calcs'!S:S,MATCH($A153,'Incidence calcs'!$A:$A,0))</f>
        <v>2.6</v>
      </c>
      <c r="G153" s="347">
        <f>INDEX('Incidence calcs'!T:T,MATCH($A153,'Incidence calcs'!$A:$A,0))</f>
        <v>6.2</v>
      </c>
      <c r="H153" s="347">
        <f>INDEX('Incidence calcs'!X:X,MATCH($A153,'Incidence calcs'!$A:$A,0))</f>
        <v>1.7627647500000001</v>
      </c>
      <c r="I153" s="347">
        <f>INDEX('Incidence calcs'!Y:Y,MATCH($A153,'Incidence calcs'!$A:$A,0))</f>
        <v>1.7315545000000001</v>
      </c>
      <c r="J153" s="347">
        <f>INDEX('Incidence calcs'!Z:Z,MATCH($A153,'Incidence calcs'!$A:$A,0))</f>
        <v>1.25406225</v>
      </c>
      <c r="K153" s="347">
        <f>INDEX('Incidence calcs'!AA:AA,MATCH($A153,'Incidence calcs'!$A:$A,0))</f>
        <v>1.22801275</v>
      </c>
      <c r="L153" s="347">
        <f>INDEX('Incidence calcs'!AB:AB,MATCH($A153,'Incidence calcs'!$A:$A,0))</f>
        <v>1.154042</v>
      </c>
      <c r="M153" s="347">
        <f>INDEX('Incidence calcs'!AC:AC,MATCH($A153,'Incidence calcs'!$A:$A,0))</f>
        <v>1.020354</v>
      </c>
      <c r="N153" s="347">
        <f>INDEX('Incidence calcs'!AD:AD,MATCH($A153,'Incidence calcs'!$A:$A,0))</f>
        <v>1.09727375</v>
      </c>
      <c r="O153" s="347">
        <f>INDEX('Incidence calcs'!AE:AE,MATCH($A153,'Incidence calcs'!$A:$A,0))</f>
        <v>1.09727375</v>
      </c>
      <c r="P153" s="347">
        <f>INDEX('Incidence calcs'!AF:AF,MATCH($A153,'Incidence calcs'!$A:$A,0))</f>
        <v>0.88592874999999993</v>
      </c>
      <c r="Q153" s="347">
        <f>INDEX('Incidence calcs'!AG:AG,MATCH($A153,'Incidence calcs'!$A:$A,0))</f>
        <v>0.88592874999999993</v>
      </c>
      <c r="R153" s="347">
        <f>INDEX('Incidence calcs'!AH:AH,MATCH($A153,'Incidence calcs'!$A:$A,0))</f>
        <v>1.323118</v>
      </c>
      <c r="S153" s="347">
        <f>INDEX('Incidence calcs'!AI:AI,MATCH($A153,'Incidence calcs'!$A:$A,0))</f>
        <v>1.323118</v>
      </c>
      <c r="T153" s="347">
        <f>INDEX('Incidence calcs'!AJ:AJ,MATCH($A153,'Incidence calcs'!$A:$A,0))</f>
        <v>1.03583625</v>
      </c>
      <c r="U153" s="347">
        <f>INDEX('Incidence calcs'!AK:AK,MATCH($A153,'Incidence calcs'!$A:$A,0))</f>
        <v>1.03583625</v>
      </c>
      <c r="V153" s="347">
        <f>INDEX('Incidence calcs'!AL:AL,MATCH($A153,'Incidence calcs'!$A:$A,0))</f>
        <v>1.03583625</v>
      </c>
      <c r="W153" s="347">
        <f>INDEX('Incidence calcs'!AM:AM,MATCH($A153,'Incidence calcs'!$A:$A,0))</f>
        <v>1.03583625</v>
      </c>
    </row>
    <row r="154" spans="1:23" x14ac:dyDescent="0.45">
      <c r="A154" t="s">
        <v>152</v>
      </c>
      <c r="B154" s="339">
        <f>INDEX('Incidence calcs'!$F:$F,MATCH($A154,'Incidence calcs'!$A:$A,0))</f>
        <v>1992</v>
      </c>
      <c r="C154" s="339" t="b">
        <v>1</v>
      </c>
      <c r="D154" s="347">
        <f>INDEX('Incidence calcs'!Q:Q,MATCH($A154,'Incidence calcs'!$A:$A,0))</f>
        <v>0.1</v>
      </c>
      <c r="E154" s="347">
        <f>INDEX('Incidence calcs'!R:R,MATCH($A154,'Incidence calcs'!$A:$A,0))</f>
        <v>0.2</v>
      </c>
      <c r="F154" s="347">
        <f>INDEX('Incidence calcs'!S:S,MATCH($A154,'Incidence calcs'!$A:$A,0))</f>
        <v>0.1</v>
      </c>
      <c r="G154" s="347">
        <f>INDEX('Incidence calcs'!T:T,MATCH($A154,'Incidence calcs'!$A:$A,0))</f>
        <v>0.10162679425837323</v>
      </c>
      <c r="H154" s="347">
        <f>INDEX('Incidence calcs'!X:X,MATCH($A154,'Incidence calcs'!$A:$A,0))</f>
        <v>9.0880000000000002E-2</v>
      </c>
      <c r="I154" s="347">
        <f>INDEX('Incidence calcs'!Y:Y,MATCH($A154,'Incidence calcs'!$A:$A,0))</f>
        <v>8.9306666666666659E-2</v>
      </c>
      <c r="J154" s="347">
        <f>INDEX('Incidence calcs'!Z:Z,MATCH($A154,'Incidence calcs'!$A:$A,0))</f>
        <v>6.3853333333333331E-2</v>
      </c>
      <c r="K154" s="347">
        <f>INDEX('Incidence calcs'!AA:AA,MATCH($A154,'Incidence calcs'!$A:$A,0))</f>
        <v>6.3426666666666673E-2</v>
      </c>
      <c r="L154" s="347">
        <f>INDEX('Incidence calcs'!AB:AB,MATCH($A154,'Incidence calcs'!$A:$A,0))</f>
        <v>5.6186666666666663E-2</v>
      </c>
      <c r="M154" s="347">
        <f>INDEX('Incidence calcs'!AC:AC,MATCH($A154,'Incidence calcs'!$A:$A,0))</f>
        <v>5.9839999999999997E-2</v>
      </c>
      <c r="N154" s="347">
        <f>INDEX('Incidence calcs'!AD:AD,MATCH($A154,'Incidence calcs'!$A:$A,0))</f>
        <v>5.8706666666666671E-2</v>
      </c>
      <c r="O154" s="347">
        <f>INDEX('Incidence calcs'!AE:AE,MATCH($A154,'Incidence calcs'!$A:$A,0))</f>
        <v>5.8706666666666671E-2</v>
      </c>
      <c r="P154" s="347">
        <f>INDEX('Incidence calcs'!AF:AF,MATCH($A154,'Incidence calcs'!$A:$A,0))</f>
        <v>5.4826666666666669E-2</v>
      </c>
      <c r="Q154" s="347">
        <f>INDEX('Incidence calcs'!AG:AG,MATCH($A154,'Incidence calcs'!$A:$A,0))</f>
        <v>5.4826666666666669E-2</v>
      </c>
      <c r="R154" s="347">
        <f>INDEX('Incidence calcs'!AH:AH,MATCH($A154,'Incidence calcs'!$A:$A,0))</f>
        <v>7.2786666666666666E-2</v>
      </c>
      <c r="S154" s="347">
        <f>INDEX('Incidence calcs'!AI:AI,MATCH($A154,'Incidence calcs'!$A:$A,0))</f>
        <v>7.2786666666666666E-2</v>
      </c>
      <c r="T154" s="347">
        <f>INDEX('Incidence calcs'!AJ:AJ,MATCH($A154,'Incidence calcs'!$A:$A,0))</f>
        <v>4.8093333333333335E-2</v>
      </c>
      <c r="U154" s="347">
        <f>INDEX('Incidence calcs'!AK:AK,MATCH($A154,'Incidence calcs'!$A:$A,0))</f>
        <v>4.8093333333333335E-2</v>
      </c>
      <c r="V154" s="347">
        <f>INDEX('Incidence calcs'!AL:AL,MATCH($A154,'Incidence calcs'!$A:$A,0))</f>
        <v>4.8093333333333335E-2</v>
      </c>
      <c r="W154" s="347">
        <f>INDEX('Incidence calcs'!AM:AM,MATCH($A154,'Incidence calcs'!$A:$A,0))</f>
        <v>4.8093333333333335E-2</v>
      </c>
    </row>
    <row r="155" spans="1:23" x14ac:dyDescent="0.45">
      <c r="A155" t="s">
        <v>153</v>
      </c>
      <c r="B155" s="339">
        <f>INDEX('Incidence calcs'!$F:$F,MATCH($A155,'Incidence calcs'!$A:$A,0))</f>
        <v>1997</v>
      </c>
      <c r="C155" s="339" t="b">
        <v>1</v>
      </c>
      <c r="D155" s="347">
        <f>INDEX('Incidence calcs'!Q:Q,MATCH($A155,'Incidence calcs'!$A:$A,0))</f>
        <v>0.5</v>
      </c>
      <c r="E155" s="347">
        <f>INDEX('Incidence calcs'!R:R,MATCH($A155,'Incidence calcs'!$A:$A,0))</f>
        <v>0.5</v>
      </c>
      <c r="F155" s="347">
        <f>INDEX('Incidence calcs'!S:S,MATCH($A155,'Incidence calcs'!$A:$A,0))</f>
        <v>0.5</v>
      </c>
      <c r="G155" s="347">
        <f>INDEX('Incidence calcs'!T:T,MATCH($A155,'Incidence calcs'!$A:$A,0))</f>
        <v>0.33875598086124409</v>
      </c>
      <c r="H155" s="347">
        <f>INDEX('Incidence calcs'!X:X,MATCH($A155,'Incidence calcs'!$A:$A,0))</f>
        <v>0.34079999999999999</v>
      </c>
      <c r="I155" s="347">
        <f>INDEX('Incidence calcs'!Y:Y,MATCH($A155,'Incidence calcs'!$A:$A,0))</f>
        <v>0.33489999999999998</v>
      </c>
      <c r="J155" s="347">
        <f>INDEX('Incidence calcs'!Z:Z,MATCH($A155,'Incidence calcs'!$A:$A,0))</f>
        <v>0.23945</v>
      </c>
      <c r="K155" s="347">
        <f>INDEX('Incidence calcs'!AA:AA,MATCH($A155,'Incidence calcs'!$A:$A,0))</f>
        <v>0.23785000000000001</v>
      </c>
      <c r="L155" s="347">
        <f>INDEX('Incidence calcs'!AB:AB,MATCH($A155,'Incidence calcs'!$A:$A,0))</f>
        <v>0.2107</v>
      </c>
      <c r="M155" s="347">
        <f>INDEX('Incidence calcs'!AC:AC,MATCH($A155,'Incidence calcs'!$A:$A,0))</f>
        <v>0.22439999999999999</v>
      </c>
      <c r="N155" s="347">
        <f>INDEX('Incidence calcs'!AD:AD,MATCH($A155,'Incidence calcs'!$A:$A,0))</f>
        <v>0.22015000000000001</v>
      </c>
      <c r="O155" s="347">
        <f>INDEX('Incidence calcs'!AE:AE,MATCH($A155,'Incidence calcs'!$A:$A,0))</f>
        <v>0.22015000000000001</v>
      </c>
      <c r="P155" s="347">
        <f>INDEX('Incidence calcs'!AF:AF,MATCH($A155,'Incidence calcs'!$A:$A,0))</f>
        <v>0.2056</v>
      </c>
      <c r="Q155" s="347">
        <f>INDEX('Incidence calcs'!AG:AG,MATCH($A155,'Incidence calcs'!$A:$A,0))</f>
        <v>0.2056</v>
      </c>
      <c r="R155" s="347">
        <f>INDEX('Incidence calcs'!AH:AH,MATCH($A155,'Incidence calcs'!$A:$A,0))</f>
        <v>0.27295000000000003</v>
      </c>
      <c r="S155" s="347">
        <f>INDEX('Incidence calcs'!AI:AI,MATCH($A155,'Incidence calcs'!$A:$A,0))</f>
        <v>0.27295000000000003</v>
      </c>
      <c r="T155" s="347">
        <f>INDEX('Incidence calcs'!AJ:AJ,MATCH($A155,'Incidence calcs'!$A:$A,0))</f>
        <v>0.18035000000000001</v>
      </c>
      <c r="U155" s="347">
        <f>INDEX('Incidence calcs'!AK:AK,MATCH($A155,'Incidence calcs'!$A:$A,0))</f>
        <v>0.18035000000000001</v>
      </c>
      <c r="V155" s="347">
        <f>INDEX('Incidence calcs'!AL:AL,MATCH($A155,'Incidence calcs'!$A:$A,0))</f>
        <v>0.18035000000000001</v>
      </c>
      <c r="W155" s="347">
        <f>INDEX('Incidence calcs'!AM:AM,MATCH($A155,'Incidence calcs'!$A:$A,0))</f>
        <v>0.18035000000000001</v>
      </c>
    </row>
    <row r="156" spans="1:23" x14ac:dyDescent="0.45">
      <c r="A156" t="s">
        <v>154</v>
      </c>
      <c r="B156" s="339">
        <f>INDEX('Incidence calcs'!$F:$F,MATCH($A156,'Incidence calcs'!$A:$A,0))</f>
        <v>2010</v>
      </c>
      <c r="C156" s="339" t="b">
        <v>1</v>
      </c>
      <c r="D156" s="347">
        <f>INDEX('Incidence calcs'!Q:Q,MATCH($A156,'Incidence calcs'!$A:$A,0))</f>
        <v>6.2</v>
      </c>
      <c r="E156" s="347">
        <f>INDEX('Incidence calcs'!R:R,MATCH($A156,'Incidence calcs'!$A:$A,0))</f>
        <v>6.2</v>
      </c>
      <c r="F156" s="347">
        <f>INDEX('Incidence calcs'!S:S,MATCH($A156,'Incidence calcs'!$A:$A,0))</f>
        <v>6.2</v>
      </c>
      <c r="G156" s="347">
        <f>INDEX('Incidence calcs'!T:T,MATCH($A156,'Incidence calcs'!$A:$A,0))</f>
        <v>3.3147130153975972</v>
      </c>
      <c r="H156" s="347">
        <f>INDEX('Incidence calcs'!X:X,MATCH($A156,'Incidence calcs'!$A:$A,0))</f>
        <v>4.2259200000000003</v>
      </c>
      <c r="I156" s="347">
        <f>INDEX('Incidence calcs'!Y:Y,MATCH($A156,'Incidence calcs'!$A:$A,0))</f>
        <v>4.1527599999999998</v>
      </c>
      <c r="J156" s="347">
        <f>INDEX('Incidence calcs'!Z:Z,MATCH($A156,'Incidence calcs'!$A:$A,0))</f>
        <v>2.9691800000000002</v>
      </c>
      <c r="K156" s="347">
        <f>INDEX('Incidence calcs'!AA:AA,MATCH($A156,'Incidence calcs'!$A:$A,0))</f>
        <v>2.9493400000000003</v>
      </c>
      <c r="L156" s="347">
        <f>INDEX('Incidence calcs'!AB:AB,MATCH($A156,'Incidence calcs'!$A:$A,0))</f>
        <v>2.6126800000000001</v>
      </c>
      <c r="M156" s="347">
        <f>INDEX('Incidence calcs'!AC:AC,MATCH($A156,'Incidence calcs'!$A:$A,0))</f>
        <v>2.7825600000000001</v>
      </c>
      <c r="N156" s="347">
        <f>INDEX('Incidence calcs'!AD:AD,MATCH($A156,'Incidence calcs'!$A:$A,0))</f>
        <v>2.7298600000000004</v>
      </c>
      <c r="O156" s="347">
        <f>INDEX('Incidence calcs'!AE:AE,MATCH($A156,'Incidence calcs'!$A:$A,0))</f>
        <v>2.7298600000000004</v>
      </c>
      <c r="P156" s="347">
        <f>INDEX('Incidence calcs'!AF:AF,MATCH($A156,'Incidence calcs'!$A:$A,0))</f>
        <v>2.5494400000000002</v>
      </c>
      <c r="Q156" s="347">
        <f>INDEX('Incidence calcs'!AG:AG,MATCH($A156,'Incidence calcs'!$A:$A,0))</f>
        <v>2.5494400000000002</v>
      </c>
      <c r="R156" s="347">
        <f>INDEX('Incidence calcs'!AH:AH,MATCH($A156,'Incidence calcs'!$A:$A,0))</f>
        <v>3.3845800000000006</v>
      </c>
      <c r="S156" s="347">
        <f>INDEX('Incidence calcs'!AI:AI,MATCH($A156,'Incidence calcs'!$A:$A,0))</f>
        <v>3.3845800000000006</v>
      </c>
      <c r="T156" s="347">
        <f>INDEX('Incidence calcs'!AJ:AJ,MATCH($A156,'Incidence calcs'!$A:$A,0))</f>
        <v>2.2363400000000002</v>
      </c>
      <c r="U156" s="347">
        <f>INDEX('Incidence calcs'!AK:AK,MATCH($A156,'Incidence calcs'!$A:$A,0))</f>
        <v>2.2363400000000002</v>
      </c>
      <c r="V156" s="347">
        <f>INDEX('Incidence calcs'!AL:AL,MATCH($A156,'Incidence calcs'!$A:$A,0))</f>
        <v>2.2363400000000002</v>
      </c>
      <c r="W156" s="347">
        <f>INDEX('Incidence calcs'!AM:AM,MATCH($A156,'Incidence calcs'!$A:$A,0))</f>
        <v>2.2363400000000002</v>
      </c>
    </row>
    <row r="157" spans="1:23" x14ac:dyDescent="0.45">
      <c r="A157" t="s">
        <v>157</v>
      </c>
      <c r="B157" s="339">
        <f>INDEX('Incidence calcs'!$F:$F,MATCH($A157,'Incidence calcs'!$A:$A,0))</f>
        <v>2011</v>
      </c>
      <c r="C157" s="339" t="b">
        <v>1</v>
      </c>
      <c r="D157" s="347">
        <f>INDEX('Incidence calcs'!Q:Q,MATCH($A157,'Incidence calcs'!$A:$A,0))</f>
        <v>14.5</v>
      </c>
      <c r="E157" s="347">
        <f>INDEX('Incidence calcs'!R:R,MATCH($A157,'Incidence calcs'!$A:$A,0))</f>
        <v>21.85</v>
      </c>
      <c r="F157" s="347">
        <f>INDEX('Incidence calcs'!S:S,MATCH($A157,'Incidence calcs'!$A:$A,0))</f>
        <v>23.75</v>
      </c>
      <c r="G157" s="347">
        <f>INDEX('Incidence calcs'!T:T,MATCH($A157,'Incidence calcs'!$A:$A,0))</f>
        <v>14.92997986536453</v>
      </c>
      <c r="H157" s="347">
        <f>INDEX('Incidence calcs'!X:X,MATCH($A157,'Incidence calcs'!$A:$A,0))</f>
        <v>13.654720000000001</v>
      </c>
      <c r="I157" s="347">
        <f>INDEX('Incidence calcs'!Y:Y,MATCH($A157,'Incidence calcs'!$A:$A,0))</f>
        <v>13.418326666666667</v>
      </c>
      <c r="J157" s="347">
        <f>INDEX('Incidence calcs'!Z:Z,MATCH($A157,'Incidence calcs'!$A:$A,0))</f>
        <v>9.5939633333333347</v>
      </c>
      <c r="K157" s="347">
        <f>INDEX('Incidence calcs'!AA:AA,MATCH($A157,'Incidence calcs'!$A:$A,0))</f>
        <v>9.5298566666666673</v>
      </c>
      <c r="L157" s="347">
        <f>INDEX('Incidence calcs'!AB:AB,MATCH($A157,'Incidence calcs'!$A:$A,0))</f>
        <v>8.442046666666668</v>
      </c>
      <c r="M157" s="347">
        <f>INDEX('Incidence calcs'!AC:AC,MATCH($A157,'Incidence calcs'!$A:$A,0))</f>
        <v>8.9909599999999994</v>
      </c>
      <c r="N157" s="347">
        <f>INDEX('Incidence calcs'!AD:AD,MATCH($A157,'Incidence calcs'!$A:$A,0))</f>
        <v>8.8206766666666674</v>
      </c>
      <c r="O157" s="347">
        <f>INDEX('Incidence calcs'!AE:AE,MATCH($A157,'Incidence calcs'!$A:$A,0))</f>
        <v>8.8206766666666674</v>
      </c>
      <c r="P157" s="347">
        <f>INDEX('Incidence calcs'!AF:AF,MATCH($A157,'Incidence calcs'!$A:$A,0))</f>
        <v>8.2377066666666678</v>
      </c>
      <c r="Q157" s="347">
        <f>INDEX('Incidence calcs'!AG:AG,MATCH($A157,'Incidence calcs'!$A:$A,0))</f>
        <v>8.2377066666666678</v>
      </c>
      <c r="R157" s="347">
        <f>INDEX('Incidence calcs'!AH:AH,MATCH($A157,'Incidence calcs'!$A:$A,0))</f>
        <v>10.936196666666669</v>
      </c>
      <c r="S157" s="347">
        <f>INDEX('Incidence calcs'!AI:AI,MATCH($A157,'Incidence calcs'!$A:$A,0))</f>
        <v>10.936196666666669</v>
      </c>
      <c r="T157" s="347">
        <f>INDEX('Incidence calcs'!AJ:AJ,MATCH($A157,'Incidence calcs'!$A:$A,0))</f>
        <v>7.2260233333333339</v>
      </c>
      <c r="U157" s="347">
        <f>INDEX('Incidence calcs'!AK:AK,MATCH($A157,'Incidence calcs'!$A:$A,0))</f>
        <v>7.2260233333333339</v>
      </c>
      <c r="V157" s="347">
        <f>INDEX('Incidence calcs'!AL:AL,MATCH($A157,'Incidence calcs'!$A:$A,0))</f>
        <v>7.2260233333333339</v>
      </c>
      <c r="W157" s="347">
        <f>INDEX('Incidence calcs'!AM:AM,MATCH($A157,'Incidence calcs'!$A:$A,0))</f>
        <v>7.2260233333333339</v>
      </c>
    </row>
    <row r="158" spans="1:23" x14ac:dyDescent="0.45">
      <c r="A158" t="s">
        <v>158</v>
      </c>
      <c r="B158" s="339">
        <f>INDEX('Incidence calcs'!$F:$F,MATCH($A158,'Incidence calcs'!$A:$A,0))</f>
        <v>1996</v>
      </c>
      <c r="C158" s="339" t="b">
        <v>1</v>
      </c>
      <c r="D158" s="347">
        <f>INDEX('Incidence calcs'!Q:Q,MATCH($A158,'Incidence calcs'!$A:$A,0))</f>
        <v>14.7</v>
      </c>
      <c r="E158" s="347">
        <f>INDEX('Incidence calcs'!R:R,MATCH($A158,'Incidence calcs'!$A:$A,0))</f>
        <v>14.7</v>
      </c>
      <c r="F158" s="347">
        <f>INDEX('Incidence calcs'!S:S,MATCH($A158,'Incidence calcs'!$A:$A,0))</f>
        <v>14.7</v>
      </c>
      <c r="G158" s="347">
        <f>INDEX('Incidence calcs'!T:T,MATCH($A158,'Incidence calcs'!$A:$A,0))</f>
        <v>10.946169776601426</v>
      </c>
      <c r="H158" s="347">
        <f>INDEX('Incidence calcs'!X:X,MATCH($A158,'Incidence calcs'!$A:$A,0))</f>
        <v>10.019519999999998</v>
      </c>
      <c r="I158" s="347">
        <f>INDEX('Incidence calcs'!Y:Y,MATCH($A158,'Incidence calcs'!$A:$A,0))</f>
        <v>9.8460599999999978</v>
      </c>
      <c r="J158" s="347">
        <f>INDEX('Incidence calcs'!Z:Z,MATCH($A158,'Incidence calcs'!$A:$A,0))</f>
        <v>7.0398299999999985</v>
      </c>
      <c r="K158" s="347">
        <f>INDEX('Incidence calcs'!AA:AA,MATCH($A158,'Incidence calcs'!$A:$A,0))</f>
        <v>6.9927899999999994</v>
      </c>
      <c r="L158" s="347">
        <f>INDEX('Incidence calcs'!AB:AB,MATCH($A158,'Incidence calcs'!$A:$A,0))</f>
        <v>6.1945799999999993</v>
      </c>
      <c r="M158" s="347">
        <f>INDEX('Incidence calcs'!AC:AC,MATCH($A158,'Incidence calcs'!$A:$A,0))</f>
        <v>6.5973599999999983</v>
      </c>
      <c r="N158" s="347">
        <f>INDEX('Incidence calcs'!AD:AD,MATCH($A158,'Incidence calcs'!$A:$A,0))</f>
        <v>6.4724099999999991</v>
      </c>
      <c r="O158" s="347">
        <f>INDEX('Incidence calcs'!AE:AE,MATCH($A158,'Incidence calcs'!$A:$A,0))</f>
        <v>6.4724099999999991</v>
      </c>
      <c r="P158" s="347">
        <f>INDEX('Incidence calcs'!AF:AF,MATCH($A158,'Incidence calcs'!$A:$A,0))</f>
        <v>6.0446399999999993</v>
      </c>
      <c r="Q158" s="347">
        <f>INDEX('Incidence calcs'!AG:AG,MATCH($A158,'Incidence calcs'!$A:$A,0))</f>
        <v>6.0446399999999993</v>
      </c>
      <c r="R158" s="347">
        <f>INDEX('Incidence calcs'!AH:AH,MATCH($A158,'Incidence calcs'!$A:$A,0))</f>
        <v>8.0247299999999999</v>
      </c>
      <c r="S158" s="347">
        <f>INDEX('Incidence calcs'!AI:AI,MATCH($A158,'Incidence calcs'!$A:$A,0))</f>
        <v>8.0247299999999999</v>
      </c>
      <c r="T158" s="347">
        <f>INDEX('Incidence calcs'!AJ:AJ,MATCH($A158,'Incidence calcs'!$A:$A,0))</f>
        <v>5.3022899999999993</v>
      </c>
      <c r="U158" s="347">
        <f>INDEX('Incidence calcs'!AK:AK,MATCH($A158,'Incidence calcs'!$A:$A,0))</f>
        <v>5.3022899999999993</v>
      </c>
      <c r="V158" s="347">
        <f>INDEX('Incidence calcs'!AL:AL,MATCH($A158,'Incidence calcs'!$A:$A,0))</f>
        <v>5.3022899999999993</v>
      </c>
      <c r="W158" s="347">
        <f>INDEX('Incidence calcs'!AM:AM,MATCH($A158,'Incidence calcs'!$A:$A,0))</f>
        <v>5.3022899999999993</v>
      </c>
    </row>
    <row r="159" spans="1:23" x14ac:dyDescent="0.45">
      <c r="A159" t="s">
        <v>86</v>
      </c>
      <c r="B159" s="339">
        <f>INDEX('Incidence calcs'!$F:$F,MATCH($A159,'Incidence calcs'!$A:$A,0))</f>
        <v>2009</v>
      </c>
      <c r="C159" s="339" t="b">
        <v>1</v>
      </c>
      <c r="D159" s="347">
        <f>INDEX('Incidence calcs'!Q:Q,MATCH($A159,'Incidence calcs'!$A:$A,0))</f>
        <v>3</v>
      </c>
      <c r="E159" s="347">
        <f>INDEX('Incidence calcs'!R:R,MATCH($A159,'Incidence calcs'!$A:$A,0))</f>
        <v>5</v>
      </c>
      <c r="F159" s="347">
        <f>INDEX('Incidence calcs'!S:S,MATCH($A159,'Incidence calcs'!$A:$A,0))</f>
        <v>4.9000000000000004</v>
      </c>
      <c r="G159" s="347">
        <f>INDEX('Incidence calcs'!T:T,MATCH($A159,'Incidence calcs'!$A:$A,0))</f>
        <v>3</v>
      </c>
      <c r="H159" s="347">
        <f>INDEX('Incidence calcs'!X:X,MATCH($A159,'Incidence calcs'!$A:$A,0))</f>
        <v>2.9308799999999997</v>
      </c>
      <c r="I159" s="347">
        <f>INDEX('Incidence calcs'!Y:Y,MATCH($A159,'Incidence calcs'!$A:$A,0))</f>
        <v>2.8801399999999995</v>
      </c>
      <c r="J159" s="347">
        <f>INDEX('Incidence calcs'!Z:Z,MATCH($A159,'Incidence calcs'!$A:$A,0))</f>
        <v>2.0592699999999997</v>
      </c>
      <c r="K159" s="347">
        <f>INDEX('Incidence calcs'!AA:AA,MATCH($A159,'Incidence calcs'!$A:$A,0))</f>
        <v>2.0455100000000002</v>
      </c>
      <c r="L159" s="347">
        <f>INDEX('Incidence calcs'!AB:AB,MATCH($A159,'Incidence calcs'!$A:$A,0))</f>
        <v>1.81202</v>
      </c>
      <c r="M159" s="347">
        <f>INDEX('Incidence calcs'!AC:AC,MATCH($A159,'Incidence calcs'!$A:$A,0))</f>
        <v>1.9298399999999998</v>
      </c>
      <c r="N159" s="347">
        <f>INDEX('Incidence calcs'!AD:AD,MATCH($A159,'Incidence calcs'!$A:$A,0))</f>
        <v>1.8932899999999999</v>
      </c>
      <c r="O159" s="347">
        <f>INDEX('Incidence calcs'!AE:AE,MATCH($A159,'Incidence calcs'!$A:$A,0))</f>
        <v>1.8932899999999999</v>
      </c>
      <c r="P159" s="347">
        <f>INDEX('Incidence calcs'!AF:AF,MATCH($A159,'Incidence calcs'!$A:$A,0))</f>
        <v>1.76816</v>
      </c>
      <c r="Q159" s="347">
        <f>INDEX('Incidence calcs'!AG:AG,MATCH($A159,'Incidence calcs'!$A:$A,0))</f>
        <v>1.76816</v>
      </c>
      <c r="R159" s="347">
        <f>INDEX('Incidence calcs'!AH:AH,MATCH($A159,'Incidence calcs'!$A:$A,0))</f>
        <v>2.3473700000000002</v>
      </c>
      <c r="S159" s="347">
        <f>INDEX('Incidence calcs'!AI:AI,MATCH($A159,'Incidence calcs'!$A:$A,0))</f>
        <v>2.3473700000000002</v>
      </c>
      <c r="T159" s="347">
        <f>INDEX('Incidence calcs'!AJ:AJ,MATCH($A159,'Incidence calcs'!$A:$A,0))</f>
        <v>1.55101</v>
      </c>
      <c r="U159" s="347">
        <f>INDEX('Incidence calcs'!AK:AK,MATCH($A159,'Incidence calcs'!$A:$A,0))</f>
        <v>1.55101</v>
      </c>
      <c r="V159" s="347">
        <f>INDEX('Incidence calcs'!AL:AL,MATCH($A159,'Incidence calcs'!$A:$A,0))</f>
        <v>1.55101</v>
      </c>
      <c r="W159" s="347">
        <f>INDEX('Incidence calcs'!AM:AM,MATCH($A159,'Incidence calcs'!$A:$A,0))</f>
        <v>1.55101</v>
      </c>
    </row>
    <row r="160" spans="1:23" x14ac:dyDescent="0.45">
      <c r="A160" t="s">
        <v>159</v>
      </c>
      <c r="B160" s="339">
        <f>INDEX('Incidence calcs'!$F:$F,MATCH($A160,'Incidence calcs'!$A:$A,0))</f>
        <v>2003</v>
      </c>
      <c r="C160" s="339" t="b">
        <v>1</v>
      </c>
      <c r="D160" s="347">
        <f>INDEX('Incidence calcs'!Q:Q,MATCH($A160,'Incidence calcs'!$A:$A,0))</f>
        <v>0.97</v>
      </c>
      <c r="E160" s="347">
        <f>INDEX('Incidence calcs'!R:R,MATCH($A160,'Incidence calcs'!$A:$A,0))</f>
        <v>0.97</v>
      </c>
      <c r="F160" s="347">
        <f>INDEX('Incidence calcs'!S:S,MATCH($A160,'Incidence calcs'!$A:$A,0))</f>
        <v>0.97</v>
      </c>
      <c r="G160" s="347">
        <f>INDEX('Incidence calcs'!T:T,MATCH($A160,'Incidence calcs'!$A:$A,0))</f>
        <v>1.0831599047960483</v>
      </c>
      <c r="H160" s="347">
        <f>INDEX('Incidence calcs'!X:X,MATCH($A160,'Incidence calcs'!$A:$A,0))</f>
        <v>0.66115200000000007</v>
      </c>
      <c r="I160" s="347">
        <f>INDEX('Incidence calcs'!Y:Y,MATCH($A160,'Incidence calcs'!$A:$A,0))</f>
        <v>0.64970600000000001</v>
      </c>
      <c r="J160" s="347">
        <f>INDEX('Incidence calcs'!Z:Z,MATCH($A160,'Incidence calcs'!$A:$A,0))</f>
        <v>0.46453300000000003</v>
      </c>
      <c r="K160" s="347">
        <f>INDEX('Incidence calcs'!AA:AA,MATCH($A160,'Incidence calcs'!$A:$A,0))</f>
        <v>0.46142900000000003</v>
      </c>
      <c r="L160" s="347">
        <f>INDEX('Incidence calcs'!AB:AB,MATCH($A160,'Incidence calcs'!$A:$A,0))</f>
        <v>0.40875800000000001</v>
      </c>
      <c r="M160" s="347">
        <f>INDEX('Incidence calcs'!AC:AC,MATCH($A160,'Incidence calcs'!$A:$A,0))</f>
        <v>0.435336</v>
      </c>
      <c r="N160" s="347">
        <f>INDEX('Incidence calcs'!AD:AD,MATCH($A160,'Incidence calcs'!$A:$A,0))</f>
        <v>0.42709100000000005</v>
      </c>
      <c r="O160" s="347">
        <f>INDEX('Incidence calcs'!AE:AE,MATCH($A160,'Incidence calcs'!$A:$A,0))</f>
        <v>0.42709100000000005</v>
      </c>
      <c r="P160" s="347">
        <f>INDEX('Incidence calcs'!AF:AF,MATCH($A160,'Incidence calcs'!$A:$A,0))</f>
        <v>0.39886400000000005</v>
      </c>
      <c r="Q160" s="347">
        <f>INDEX('Incidence calcs'!AG:AG,MATCH($A160,'Incidence calcs'!$A:$A,0))</f>
        <v>0.39886400000000005</v>
      </c>
      <c r="R160" s="347">
        <f>INDEX('Incidence calcs'!AH:AH,MATCH($A160,'Incidence calcs'!$A:$A,0))</f>
        <v>0.52952300000000008</v>
      </c>
      <c r="S160" s="347">
        <f>INDEX('Incidence calcs'!AI:AI,MATCH($A160,'Incidence calcs'!$A:$A,0))</f>
        <v>0.52952300000000008</v>
      </c>
      <c r="T160" s="347">
        <f>INDEX('Incidence calcs'!AJ:AJ,MATCH($A160,'Incidence calcs'!$A:$A,0))</f>
        <v>0.34987900000000005</v>
      </c>
      <c r="U160" s="347">
        <f>INDEX('Incidence calcs'!AK:AK,MATCH($A160,'Incidence calcs'!$A:$A,0))</f>
        <v>0.34987900000000005</v>
      </c>
      <c r="V160" s="347">
        <f>INDEX('Incidence calcs'!AL:AL,MATCH($A160,'Incidence calcs'!$A:$A,0))</f>
        <v>0.34987900000000005</v>
      </c>
      <c r="W160" s="347">
        <f>INDEX('Incidence calcs'!AM:AM,MATCH($A160,'Incidence calcs'!$A:$A,0))</f>
        <v>0.34987900000000005</v>
      </c>
    </row>
    <row r="161" spans="1:23" x14ac:dyDescent="0.45">
      <c r="A161" t="s">
        <v>160</v>
      </c>
      <c r="B161" s="339">
        <f>INDEX('Incidence calcs'!$F:$F,MATCH($A161,'Incidence calcs'!$A:$A,0))</f>
        <v>1994</v>
      </c>
      <c r="C161" s="339" t="b">
        <v>1</v>
      </c>
      <c r="D161" s="347">
        <f>INDEX('Incidence calcs'!Q:Q,MATCH($A161,'Incidence calcs'!$A:$A,0))</f>
        <v>1.3</v>
      </c>
      <c r="E161" s="347">
        <f>INDEX('Incidence calcs'!R:R,MATCH($A161,'Incidence calcs'!$A:$A,0))</f>
        <v>3.2</v>
      </c>
      <c r="F161" s="347">
        <f>INDEX('Incidence calcs'!S:S,MATCH($A161,'Incidence calcs'!$A:$A,0))</f>
        <v>5.5</v>
      </c>
      <c r="G161" s="347">
        <f>INDEX('Incidence calcs'!T:T,MATCH($A161,'Incidence calcs'!$A:$A,0))</f>
        <v>5.4131935569230425</v>
      </c>
      <c r="H161" s="347">
        <f>INDEX('Incidence calcs'!X:X,MATCH($A161,'Incidence calcs'!$A:$A,0))</f>
        <v>2.2720000000000002</v>
      </c>
      <c r="I161" s="347">
        <f>INDEX('Incidence calcs'!Y:Y,MATCH($A161,'Incidence calcs'!$A:$A,0))</f>
        <v>2.2326666666666668</v>
      </c>
      <c r="J161" s="347">
        <f>INDEX('Incidence calcs'!Z:Z,MATCH($A161,'Incidence calcs'!$A:$A,0))</f>
        <v>1.5963333333333334</v>
      </c>
      <c r="K161" s="347">
        <f>INDEX('Incidence calcs'!AA:AA,MATCH($A161,'Incidence calcs'!$A:$A,0))</f>
        <v>1.5856666666666668</v>
      </c>
      <c r="L161" s="347">
        <f>INDEX('Incidence calcs'!AB:AB,MATCH($A161,'Incidence calcs'!$A:$A,0))</f>
        <v>1.4046666666666667</v>
      </c>
      <c r="M161" s="347">
        <f>INDEX('Incidence calcs'!AC:AC,MATCH($A161,'Incidence calcs'!$A:$A,0))</f>
        <v>1.496</v>
      </c>
      <c r="N161" s="347">
        <f>INDEX('Incidence calcs'!AD:AD,MATCH($A161,'Incidence calcs'!$A:$A,0))</f>
        <v>1.4676666666666669</v>
      </c>
      <c r="O161" s="347">
        <f>INDEX('Incidence calcs'!AE:AE,MATCH($A161,'Incidence calcs'!$A:$A,0))</f>
        <v>1.4676666666666669</v>
      </c>
      <c r="P161" s="347">
        <f>INDEX('Incidence calcs'!AF:AF,MATCH($A161,'Incidence calcs'!$A:$A,0))</f>
        <v>1.3706666666666667</v>
      </c>
      <c r="Q161" s="347">
        <f>INDEX('Incidence calcs'!AG:AG,MATCH($A161,'Incidence calcs'!$A:$A,0))</f>
        <v>1.3706666666666667</v>
      </c>
      <c r="R161" s="347">
        <f>INDEX('Incidence calcs'!AH:AH,MATCH($A161,'Incidence calcs'!$A:$A,0))</f>
        <v>1.819666666666667</v>
      </c>
      <c r="S161" s="347">
        <f>INDEX('Incidence calcs'!AI:AI,MATCH($A161,'Incidence calcs'!$A:$A,0))</f>
        <v>1.819666666666667</v>
      </c>
      <c r="T161" s="347">
        <f>INDEX('Incidence calcs'!AJ:AJ,MATCH($A161,'Incidence calcs'!$A:$A,0))</f>
        <v>1.2023333333333335</v>
      </c>
      <c r="U161" s="347">
        <f>INDEX('Incidence calcs'!AK:AK,MATCH($A161,'Incidence calcs'!$A:$A,0))</f>
        <v>1.2023333333333335</v>
      </c>
      <c r="V161" s="347">
        <f>INDEX('Incidence calcs'!AL:AL,MATCH($A161,'Incidence calcs'!$A:$A,0))</f>
        <v>1.2023333333333335</v>
      </c>
      <c r="W161" s="347">
        <f>INDEX('Incidence calcs'!AM:AM,MATCH($A161,'Incidence calcs'!$A:$A,0))</f>
        <v>1.2023333333333335</v>
      </c>
    </row>
    <row r="162" spans="1:23" x14ac:dyDescent="0.45">
      <c r="A162" t="s">
        <v>162</v>
      </c>
      <c r="B162" s="339">
        <f>INDEX('Incidence calcs'!$F:$F,MATCH($A162,'Incidence calcs'!$A:$A,0))</f>
        <v>2011</v>
      </c>
      <c r="C162" s="339" t="b">
        <v>1</v>
      </c>
      <c r="D162" s="347">
        <f>INDEX('Incidence calcs'!Q:Q,MATCH($A162,'Incidence calcs'!$A:$A,0))</f>
        <v>17.5</v>
      </c>
      <c r="E162" s="347">
        <f>INDEX('Incidence calcs'!R:R,MATCH($A162,'Incidence calcs'!$A:$A,0))</f>
        <v>30.45</v>
      </c>
      <c r="F162" s="347">
        <f>INDEX('Incidence calcs'!S:S,MATCH($A162,'Incidence calcs'!$A:$A,0))</f>
        <v>34.6</v>
      </c>
      <c r="G162" s="347">
        <f>INDEX('Incidence calcs'!T:T,MATCH($A162,'Incidence calcs'!$A:$A,0))</f>
        <v>20.477528493642126</v>
      </c>
      <c r="H162" s="347">
        <f>INDEX('Incidence calcs'!X:X,MATCH($A162,'Incidence calcs'!$A:$A,0))</f>
        <v>18.75536</v>
      </c>
      <c r="I162" s="347">
        <f>INDEX('Incidence calcs'!Y:Y,MATCH($A162,'Incidence calcs'!$A:$A,0))</f>
        <v>18.430663333333335</v>
      </c>
      <c r="J162" s="347">
        <f>INDEX('Incidence calcs'!Z:Z,MATCH($A162,'Incidence calcs'!$A:$A,0))</f>
        <v>13.177731666666668</v>
      </c>
      <c r="K162" s="347">
        <f>INDEX('Incidence calcs'!AA:AA,MATCH($A162,'Incidence calcs'!$A:$A,0))</f>
        <v>13.089678333333335</v>
      </c>
      <c r="L162" s="347">
        <f>INDEX('Incidence calcs'!AB:AB,MATCH($A162,'Incidence calcs'!$A:$A,0))</f>
        <v>11.595523333333334</v>
      </c>
      <c r="M162" s="347">
        <f>INDEX('Incidence calcs'!AC:AC,MATCH($A162,'Incidence calcs'!$A:$A,0))</f>
        <v>12.34948</v>
      </c>
      <c r="N162" s="347">
        <f>INDEX('Incidence calcs'!AD:AD,MATCH($A162,'Incidence calcs'!$A:$A,0))</f>
        <v>12.115588333333335</v>
      </c>
      <c r="O162" s="347">
        <f>INDEX('Incidence calcs'!AE:AE,MATCH($A162,'Incidence calcs'!$A:$A,0))</f>
        <v>12.115588333333335</v>
      </c>
      <c r="P162" s="347">
        <f>INDEX('Incidence calcs'!AF:AF,MATCH($A162,'Incidence calcs'!$A:$A,0))</f>
        <v>11.314853333333335</v>
      </c>
      <c r="Q162" s="347">
        <f>INDEX('Incidence calcs'!AG:AG,MATCH($A162,'Incidence calcs'!$A:$A,0))</f>
        <v>11.314853333333335</v>
      </c>
      <c r="R162" s="347">
        <f>INDEX('Incidence calcs'!AH:AH,MATCH($A162,'Incidence calcs'!$A:$A,0))</f>
        <v>15.021348333333336</v>
      </c>
      <c r="S162" s="347">
        <f>INDEX('Incidence calcs'!AI:AI,MATCH($A162,'Incidence calcs'!$A:$A,0))</f>
        <v>15.021348333333336</v>
      </c>
      <c r="T162" s="347">
        <f>INDEX('Incidence calcs'!AJ:AJ,MATCH($A162,'Incidence calcs'!$A:$A,0))</f>
        <v>9.9252616666666675</v>
      </c>
      <c r="U162" s="347">
        <f>INDEX('Incidence calcs'!AK:AK,MATCH($A162,'Incidence calcs'!$A:$A,0))</f>
        <v>9.9252616666666675</v>
      </c>
      <c r="V162" s="347">
        <f>INDEX('Incidence calcs'!AL:AL,MATCH($A162,'Incidence calcs'!$A:$A,0))</f>
        <v>9.9252616666666675</v>
      </c>
      <c r="W162" s="347">
        <f>INDEX('Incidence calcs'!AM:AM,MATCH($A162,'Incidence calcs'!$A:$A,0))</f>
        <v>9.9252616666666675</v>
      </c>
    </row>
    <row r="163" spans="1:23" x14ac:dyDescent="0.45">
      <c r="A163" t="s">
        <v>163</v>
      </c>
      <c r="B163" s="339">
        <f>INDEX('Incidence calcs'!$F:$F,MATCH($A163,'Incidence calcs'!$A:$A,0))</f>
        <v>1994</v>
      </c>
      <c r="C163" s="339" t="b">
        <v>1</v>
      </c>
      <c r="D163" s="347">
        <f>INDEX('Incidence calcs'!Q:Q,MATCH($A163,'Incidence calcs'!$A:$A,0))</f>
        <v>2.2949999999999999</v>
      </c>
      <c r="E163" s="347">
        <f>INDEX('Incidence calcs'!R:R,MATCH($A163,'Incidence calcs'!$A:$A,0))</f>
        <v>3.5600000000000005</v>
      </c>
      <c r="F163" s="347">
        <f>INDEX('Incidence calcs'!S:S,MATCH($A163,'Incidence calcs'!$A:$A,0))</f>
        <v>5.19</v>
      </c>
      <c r="G163" s="347">
        <f>INDEX('Incidence calcs'!T:T,MATCH($A163,'Incidence calcs'!$A:$A,0))</f>
        <v>4.7149999999999999</v>
      </c>
      <c r="H163" s="347">
        <f>INDEX('Incidence calcs'!X:X,MATCH($A163,'Incidence calcs'!$A:$A,0))</f>
        <v>2.5094240000000001</v>
      </c>
      <c r="I163" s="347">
        <f>INDEX('Incidence calcs'!Y:Y,MATCH($A163,'Incidence calcs'!$A:$A,0))</f>
        <v>2.4659803333333334</v>
      </c>
      <c r="J163" s="347">
        <f>INDEX('Incidence calcs'!Z:Z,MATCH($A163,'Incidence calcs'!$A:$A,0))</f>
        <v>1.7631501666666669</v>
      </c>
      <c r="K163" s="347">
        <f>INDEX('Incidence calcs'!AA:AA,MATCH($A163,'Incidence calcs'!$A:$A,0))</f>
        <v>1.7513688333333335</v>
      </c>
      <c r="L163" s="347">
        <f>INDEX('Incidence calcs'!AB:AB,MATCH($A163,'Incidence calcs'!$A:$A,0))</f>
        <v>1.5514543333333335</v>
      </c>
      <c r="M163" s="347">
        <f>INDEX('Incidence calcs'!AC:AC,MATCH($A163,'Incidence calcs'!$A:$A,0))</f>
        <v>1.6523320000000001</v>
      </c>
      <c r="N163" s="347">
        <f>INDEX('Incidence calcs'!AD:AD,MATCH($A163,'Incidence calcs'!$A:$A,0))</f>
        <v>1.6210378333333335</v>
      </c>
      <c r="O163" s="347">
        <f>INDEX('Incidence calcs'!AE:AE,MATCH($A163,'Incidence calcs'!$A:$A,0))</f>
        <v>1.6210378333333335</v>
      </c>
      <c r="P163" s="347">
        <f>INDEX('Incidence calcs'!AF:AF,MATCH($A163,'Incidence calcs'!$A:$A,0))</f>
        <v>1.5139013333333335</v>
      </c>
      <c r="Q163" s="347">
        <f>INDEX('Incidence calcs'!AG:AG,MATCH($A163,'Incidence calcs'!$A:$A,0))</f>
        <v>1.5139013333333335</v>
      </c>
      <c r="R163" s="347">
        <f>INDEX('Incidence calcs'!AH:AH,MATCH($A163,'Incidence calcs'!$A:$A,0))</f>
        <v>2.009821833333334</v>
      </c>
      <c r="S163" s="347">
        <f>INDEX('Incidence calcs'!AI:AI,MATCH($A163,'Incidence calcs'!$A:$A,0))</f>
        <v>2.009821833333334</v>
      </c>
      <c r="T163" s="347">
        <f>INDEX('Incidence calcs'!AJ:AJ,MATCH($A163,'Incidence calcs'!$A:$A,0))</f>
        <v>1.3279771666666669</v>
      </c>
      <c r="U163" s="347">
        <f>INDEX('Incidence calcs'!AK:AK,MATCH($A163,'Incidence calcs'!$A:$A,0))</f>
        <v>1.3279771666666669</v>
      </c>
      <c r="V163" s="347">
        <f>INDEX('Incidence calcs'!AL:AL,MATCH($A163,'Incidence calcs'!$A:$A,0))</f>
        <v>1.3279771666666669</v>
      </c>
      <c r="W163" s="347">
        <f>INDEX('Incidence calcs'!AM:AM,MATCH($A163,'Incidence calcs'!$A:$A,0))</f>
        <v>1.3279771666666669</v>
      </c>
    </row>
    <row r="164" spans="1:23" x14ac:dyDescent="0.45">
      <c r="A164" t="s">
        <v>164</v>
      </c>
      <c r="B164" s="339">
        <f>INDEX('Incidence calcs'!$F:$F,MATCH($A164,'Incidence calcs'!$A:$A,0))</f>
        <v>2007</v>
      </c>
      <c r="C164" s="339" t="b">
        <v>1</v>
      </c>
      <c r="D164" s="347">
        <f>INDEX('Incidence calcs'!Q:Q,MATCH($A164,'Incidence calcs'!$A:$A,0))</f>
        <v>8.1</v>
      </c>
      <c r="E164" s="347">
        <f>INDEX('Incidence calcs'!R:R,MATCH($A164,'Incidence calcs'!$A:$A,0))</f>
        <v>17</v>
      </c>
      <c r="F164" s="347">
        <f>INDEX('Incidence calcs'!S:S,MATCH($A164,'Incidence calcs'!$A:$A,0))</f>
        <v>19.5</v>
      </c>
      <c r="G164" s="347">
        <f>INDEX('Incidence calcs'!T:T,MATCH($A164,'Incidence calcs'!$A:$A,0))</f>
        <v>24.5</v>
      </c>
      <c r="H164" s="347">
        <f>INDEX('Incidence calcs'!X:X,MATCH($A164,'Incidence calcs'!$A:$A,0))</f>
        <v>10.13312</v>
      </c>
      <c r="I164" s="347">
        <f>INDEX('Incidence calcs'!Y:Y,MATCH($A164,'Incidence calcs'!$A:$A,0))</f>
        <v>9.9576933333333333</v>
      </c>
      <c r="J164" s="347">
        <f>INDEX('Incidence calcs'!Z:Z,MATCH($A164,'Incidence calcs'!$A:$A,0))</f>
        <v>7.1196466666666671</v>
      </c>
      <c r="K164" s="347">
        <f>INDEX('Incidence calcs'!AA:AA,MATCH($A164,'Incidence calcs'!$A:$A,0))</f>
        <v>7.0720733333333339</v>
      </c>
      <c r="L164" s="347">
        <f>INDEX('Incidence calcs'!AB:AB,MATCH($A164,'Incidence calcs'!$A:$A,0))</f>
        <v>6.2648133333333336</v>
      </c>
      <c r="M164" s="347">
        <f>INDEX('Incidence calcs'!AC:AC,MATCH($A164,'Incidence calcs'!$A:$A,0))</f>
        <v>6.6721599999999999</v>
      </c>
      <c r="N164" s="347">
        <f>INDEX('Incidence calcs'!AD:AD,MATCH($A164,'Incidence calcs'!$A:$A,0))</f>
        <v>6.545793333333334</v>
      </c>
      <c r="O164" s="347">
        <f>INDEX('Incidence calcs'!AE:AE,MATCH($A164,'Incidence calcs'!$A:$A,0))</f>
        <v>6.545793333333334</v>
      </c>
      <c r="P164" s="347">
        <f>INDEX('Incidence calcs'!AF:AF,MATCH($A164,'Incidence calcs'!$A:$A,0))</f>
        <v>6.113173333333334</v>
      </c>
      <c r="Q164" s="347">
        <f>INDEX('Incidence calcs'!AG:AG,MATCH($A164,'Incidence calcs'!$A:$A,0))</f>
        <v>6.113173333333334</v>
      </c>
      <c r="R164" s="347">
        <f>INDEX('Incidence calcs'!AH:AH,MATCH($A164,'Incidence calcs'!$A:$A,0))</f>
        <v>8.1157133333333338</v>
      </c>
      <c r="S164" s="347">
        <f>INDEX('Incidence calcs'!AI:AI,MATCH($A164,'Incidence calcs'!$A:$A,0))</f>
        <v>8.1157133333333338</v>
      </c>
      <c r="T164" s="347">
        <f>INDEX('Incidence calcs'!AJ:AJ,MATCH($A164,'Incidence calcs'!$A:$A,0))</f>
        <v>5.3624066666666668</v>
      </c>
      <c r="U164" s="347">
        <f>INDEX('Incidence calcs'!AK:AK,MATCH($A164,'Incidence calcs'!$A:$A,0))</f>
        <v>5.3624066666666668</v>
      </c>
      <c r="V164" s="347">
        <f>INDEX('Incidence calcs'!AL:AL,MATCH($A164,'Incidence calcs'!$A:$A,0))</f>
        <v>5.3624066666666668</v>
      </c>
      <c r="W164" s="347">
        <f>INDEX('Incidence calcs'!AM:AM,MATCH($A164,'Incidence calcs'!$A:$A,0))</f>
        <v>5.3624066666666668</v>
      </c>
    </row>
    <row r="165" spans="1:23" x14ac:dyDescent="0.45">
      <c r="A165" t="s">
        <v>165</v>
      </c>
      <c r="B165" s="339">
        <f>INDEX('Incidence calcs'!$F:$F,MATCH($A165,'Incidence calcs'!$A:$A,0))</f>
        <v>2008</v>
      </c>
      <c r="C165" s="339" t="b">
        <v>1</v>
      </c>
      <c r="D165" s="347">
        <f>INDEX('Incidence calcs'!Q:Q,MATCH($A165,'Incidence calcs'!$A:$A,0))</f>
        <v>9.1999999999999993</v>
      </c>
      <c r="E165" s="347">
        <f>INDEX('Incidence calcs'!R:R,MATCH($A165,'Incidence calcs'!$A:$A,0))</f>
        <v>18.100000000000001</v>
      </c>
      <c r="F165" s="347">
        <f>INDEX('Incidence calcs'!S:S,MATCH($A165,'Incidence calcs'!$A:$A,0))</f>
        <v>21.2</v>
      </c>
      <c r="G165" s="347">
        <f>INDEX('Incidence calcs'!T:T,MATCH($A165,'Incidence calcs'!$A:$A,0))</f>
        <v>13.2</v>
      </c>
      <c r="H165" s="347">
        <f>INDEX('Incidence calcs'!X:X,MATCH($A165,'Incidence calcs'!$A:$A,0))</f>
        <v>11.0192</v>
      </c>
      <c r="I165" s="347">
        <f>INDEX('Incidence calcs'!Y:Y,MATCH($A165,'Incidence calcs'!$A:$A,0))</f>
        <v>10.828433333333333</v>
      </c>
      <c r="J165" s="347">
        <f>INDEX('Incidence calcs'!Z:Z,MATCH($A165,'Incidence calcs'!$A:$A,0))</f>
        <v>7.7422166666666667</v>
      </c>
      <c r="K165" s="347">
        <f>INDEX('Incidence calcs'!AA:AA,MATCH($A165,'Incidence calcs'!$A:$A,0))</f>
        <v>7.6904833333333338</v>
      </c>
      <c r="L165" s="347">
        <f>INDEX('Incidence calcs'!AB:AB,MATCH($A165,'Incidence calcs'!$A:$A,0))</f>
        <v>6.8126333333333342</v>
      </c>
      <c r="M165" s="347">
        <f>INDEX('Incidence calcs'!AC:AC,MATCH($A165,'Incidence calcs'!$A:$A,0))</f>
        <v>7.2556000000000003</v>
      </c>
      <c r="N165" s="347">
        <f>INDEX('Incidence calcs'!AD:AD,MATCH($A165,'Incidence calcs'!$A:$A,0))</f>
        <v>7.1181833333333344</v>
      </c>
      <c r="O165" s="347">
        <f>INDEX('Incidence calcs'!AE:AE,MATCH($A165,'Incidence calcs'!$A:$A,0))</f>
        <v>7.1181833333333344</v>
      </c>
      <c r="P165" s="347">
        <f>INDEX('Incidence calcs'!AF:AF,MATCH($A165,'Incidence calcs'!$A:$A,0))</f>
        <v>6.6477333333333339</v>
      </c>
      <c r="Q165" s="347">
        <f>INDEX('Incidence calcs'!AG:AG,MATCH($A165,'Incidence calcs'!$A:$A,0))</f>
        <v>6.6477333333333339</v>
      </c>
      <c r="R165" s="347">
        <f>INDEX('Incidence calcs'!AH:AH,MATCH($A165,'Incidence calcs'!$A:$A,0))</f>
        <v>8.8253833333333347</v>
      </c>
      <c r="S165" s="347">
        <f>INDEX('Incidence calcs'!AI:AI,MATCH($A165,'Incidence calcs'!$A:$A,0))</f>
        <v>8.8253833333333347</v>
      </c>
      <c r="T165" s="347">
        <f>INDEX('Incidence calcs'!AJ:AJ,MATCH($A165,'Incidence calcs'!$A:$A,0))</f>
        <v>5.8313166666666678</v>
      </c>
      <c r="U165" s="347">
        <f>INDEX('Incidence calcs'!AK:AK,MATCH($A165,'Incidence calcs'!$A:$A,0))</f>
        <v>5.8313166666666678</v>
      </c>
      <c r="V165" s="347">
        <f>INDEX('Incidence calcs'!AL:AL,MATCH($A165,'Incidence calcs'!$A:$A,0))</f>
        <v>5.8313166666666678</v>
      </c>
      <c r="W165" s="347">
        <f>INDEX('Incidence calcs'!AM:AM,MATCH($A165,'Incidence calcs'!$A:$A,0))</f>
        <v>5.8313166666666678</v>
      </c>
    </row>
    <row r="166" spans="1:23" x14ac:dyDescent="0.45">
      <c r="A166" t="s">
        <v>166</v>
      </c>
      <c r="B166" s="339">
        <f>INDEX('Incidence calcs'!$F:$F,MATCH($A166,'Incidence calcs'!$A:$A,0))</f>
        <v>1995</v>
      </c>
      <c r="C166" s="339" t="b">
        <v>1</v>
      </c>
      <c r="D166" s="347">
        <f>INDEX('Incidence calcs'!Q:Q,MATCH($A166,'Incidence calcs'!$A:$A,0))</f>
        <v>1.1000000000000001</v>
      </c>
      <c r="E166" s="347">
        <f>INDEX('Incidence calcs'!R:R,MATCH($A166,'Incidence calcs'!$A:$A,0))</f>
        <v>2.7</v>
      </c>
      <c r="F166" s="347">
        <f>INDEX('Incidence calcs'!S:S,MATCH($A166,'Incidence calcs'!$A:$A,0))</f>
        <v>3.1500000000000004</v>
      </c>
      <c r="G166" s="347">
        <f>INDEX('Incidence calcs'!T:T,MATCH($A166,'Incidence calcs'!$A:$A,0))</f>
        <v>1.5582775119617227</v>
      </c>
      <c r="H166" s="347">
        <f>INDEX('Incidence calcs'!X:X,MATCH($A166,'Incidence calcs'!$A:$A,0))</f>
        <v>1.57904</v>
      </c>
      <c r="I166" s="347">
        <f>INDEX('Incidence calcs'!Y:Y,MATCH($A166,'Incidence calcs'!$A:$A,0))</f>
        <v>1.5517033333333334</v>
      </c>
      <c r="J166" s="347">
        <f>INDEX('Incidence calcs'!Z:Z,MATCH($A166,'Incidence calcs'!$A:$A,0))</f>
        <v>1.1094516666666667</v>
      </c>
      <c r="K166" s="347">
        <f>INDEX('Incidence calcs'!AA:AA,MATCH($A166,'Incidence calcs'!$A:$A,0))</f>
        <v>1.1020383333333335</v>
      </c>
      <c r="L166" s="347">
        <f>INDEX('Incidence calcs'!AB:AB,MATCH($A166,'Incidence calcs'!$A:$A,0))</f>
        <v>0.97624333333333346</v>
      </c>
      <c r="M166" s="347">
        <f>INDEX('Incidence calcs'!AC:AC,MATCH($A166,'Incidence calcs'!$A:$A,0))</f>
        <v>1.03972</v>
      </c>
      <c r="N166" s="347">
        <f>INDEX('Incidence calcs'!AD:AD,MATCH($A166,'Incidence calcs'!$A:$A,0))</f>
        <v>1.0200283333333335</v>
      </c>
      <c r="O166" s="347">
        <f>INDEX('Incidence calcs'!AE:AE,MATCH($A166,'Incidence calcs'!$A:$A,0))</f>
        <v>1.0200283333333335</v>
      </c>
      <c r="P166" s="347">
        <f>INDEX('Incidence calcs'!AF:AF,MATCH($A166,'Incidence calcs'!$A:$A,0))</f>
        <v>0.95261333333333342</v>
      </c>
      <c r="Q166" s="347">
        <f>INDEX('Incidence calcs'!AG:AG,MATCH($A166,'Incidence calcs'!$A:$A,0))</f>
        <v>0.95261333333333342</v>
      </c>
      <c r="R166" s="347">
        <f>INDEX('Incidence calcs'!AH:AH,MATCH($A166,'Incidence calcs'!$A:$A,0))</f>
        <v>1.2646683333333335</v>
      </c>
      <c r="S166" s="347">
        <f>INDEX('Incidence calcs'!AI:AI,MATCH($A166,'Incidence calcs'!$A:$A,0))</f>
        <v>1.2646683333333335</v>
      </c>
      <c r="T166" s="347">
        <f>INDEX('Incidence calcs'!AJ:AJ,MATCH($A166,'Incidence calcs'!$A:$A,0))</f>
        <v>0.83562166666666682</v>
      </c>
      <c r="U166" s="347">
        <f>INDEX('Incidence calcs'!AK:AK,MATCH($A166,'Incidence calcs'!$A:$A,0))</f>
        <v>0.83562166666666682</v>
      </c>
      <c r="V166" s="347">
        <f>INDEX('Incidence calcs'!AL:AL,MATCH($A166,'Incidence calcs'!$A:$A,0))</f>
        <v>0.83562166666666682</v>
      </c>
      <c r="W166" s="347">
        <f>INDEX('Incidence calcs'!AM:AM,MATCH($A166,'Incidence calcs'!$A:$A,0))</f>
        <v>0.83562166666666682</v>
      </c>
    </row>
    <row r="167" spans="1:23" x14ac:dyDescent="0.45">
      <c r="A167" t="s">
        <v>167</v>
      </c>
      <c r="B167" s="339">
        <f>INDEX('Incidence calcs'!$F:$F,MATCH($A167,'Incidence calcs'!$A:$A,0))</f>
        <v>2008</v>
      </c>
      <c r="C167" s="339" t="b">
        <v>1</v>
      </c>
      <c r="D167" s="347">
        <f>INDEX('Incidence calcs'!Q:Q,MATCH($A167,'Incidence calcs'!$A:$A,0))</f>
        <v>1.4550000000000001</v>
      </c>
      <c r="E167" s="347">
        <f>INDEX('Incidence calcs'!R:R,MATCH($A167,'Incidence calcs'!$A:$A,0))</f>
        <v>2.2399999999999998</v>
      </c>
      <c r="F167" s="347">
        <f>INDEX('Incidence calcs'!S:S,MATCH($A167,'Incidence calcs'!$A:$A,0))</f>
        <v>2.9350000000000001</v>
      </c>
      <c r="G167" s="347">
        <f>INDEX('Incidence calcs'!T:T,MATCH($A167,'Incidence calcs'!$A:$A,0))</f>
        <v>2.4566513304652644</v>
      </c>
      <c r="H167" s="347">
        <f>INDEX('Incidence calcs'!X:X,MATCH($A167,'Incidence calcs'!$A:$A,0))</f>
        <v>1.5063359999999999</v>
      </c>
      <c r="I167" s="347">
        <f>INDEX('Incidence calcs'!Y:Y,MATCH($A167,'Incidence calcs'!$A:$A,0))</f>
        <v>1.4802579999999999</v>
      </c>
      <c r="J167" s="347">
        <f>INDEX('Incidence calcs'!Z:Z,MATCH($A167,'Incidence calcs'!$A:$A,0))</f>
        <v>1.0583689999999999</v>
      </c>
      <c r="K167" s="347">
        <f>INDEX('Incidence calcs'!AA:AA,MATCH($A167,'Incidence calcs'!$A:$A,0))</f>
        <v>1.0512969999999999</v>
      </c>
      <c r="L167" s="347">
        <f>INDEX('Incidence calcs'!AB:AB,MATCH($A167,'Incidence calcs'!$A:$A,0))</f>
        <v>0.93129399999999996</v>
      </c>
      <c r="M167" s="347">
        <f>INDEX('Incidence calcs'!AC:AC,MATCH($A167,'Incidence calcs'!$A:$A,0))</f>
        <v>0.99184799999999995</v>
      </c>
      <c r="N167" s="347">
        <f>INDEX('Incidence calcs'!AD:AD,MATCH($A167,'Incidence calcs'!$A:$A,0))</f>
        <v>0.97306300000000001</v>
      </c>
      <c r="O167" s="347">
        <f>INDEX('Incidence calcs'!AE:AE,MATCH($A167,'Incidence calcs'!$A:$A,0))</f>
        <v>0.97306300000000001</v>
      </c>
      <c r="P167" s="347">
        <f>INDEX('Incidence calcs'!AF:AF,MATCH($A167,'Incidence calcs'!$A:$A,0))</f>
        <v>0.908752</v>
      </c>
      <c r="Q167" s="347">
        <f>INDEX('Incidence calcs'!AG:AG,MATCH($A167,'Incidence calcs'!$A:$A,0))</f>
        <v>0.908752</v>
      </c>
      <c r="R167" s="347">
        <f>INDEX('Incidence calcs'!AH:AH,MATCH($A167,'Incidence calcs'!$A:$A,0))</f>
        <v>1.206439</v>
      </c>
      <c r="S167" s="347">
        <f>INDEX('Incidence calcs'!AI:AI,MATCH($A167,'Incidence calcs'!$A:$A,0))</f>
        <v>1.206439</v>
      </c>
      <c r="T167" s="347">
        <f>INDEX('Incidence calcs'!AJ:AJ,MATCH($A167,'Incidence calcs'!$A:$A,0))</f>
        <v>0.79714700000000005</v>
      </c>
      <c r="U167" s="347">
        <f>INDEX('Incidence calcs'!AK:AK,MATCH($A167,'Incidence calcs'!$A:$A,0))</f>
        <v>0.79714700000000005</v>
      </c>
      <c r="V167" s="347">
        <f>INDEX('Incidence calcs'!AL:AL,MATCH($A167,'Incidence calcs'!$A:$A,0))</f>
        <v>0.79714700000000005</v>
      </c>
      <c r="W167" s="347">
        <f>INDEX('Incidence calcs'!AM:AM,MATCH($A167,'Incidence calcs'!$A:$A,0))</f>
        <v>0.79714700000000005</v>
      </c>
    </row>
    <row r="168" spans="1:23" x14ac:dyDescent="0.45">
      <c r="A168" t="s">
        <v>161</v>
      </c>
      <c r="B168" s="339">
        <f>INDEX('Incidence calcs'!$F:$F,MATCH($A168,'Incidence calcs'!$A:$A,0))</f>
        <v>1994</v>
      </c>
      <c r="C168" s="339" t="b">
        <v>1</v>
      </c>
      <c r="D168" s="347">
        <f>INDEX('Incidence calcs'!Q:Q,MATCH($A168,'Incidence calcs'!$A:$A,0))</f>
        <v>1.3</v>
      </c>
      <c r="E168" s="347">
        <f>INDEX('Incidence calcs'!R:R,MATCH($A168,'Incidence calcs'!$A:$A,0))</f>
        <v>3.2</v>
      </c>
      <c r="F168" s="347">
        <f>INDEX('Incidence calcs'!S:S,MATCH($A168,'Incidence calcs'!$A:$A,0))</f>
        <v>5.5</v>
      </c>
      <c r="G168" s="347">
        <f>INDEX('Incidence calcs'!T:T,MATCH($A168,'Incidence calcs'!$A:$A,0))</f>
        <v>5.4131935569230425</v>
      </c>
      <c r="H168" s="347">
        <f>INDEX('Incidence calcs'!X:X,MATCH($A168,'Incidence calcs'!$A:$A,0))</f>
        <v>2.2720000000000002</v>
      </c>
      <c r="I168" s="347">
        <f>INDEX('Incidence calcs'!Y:Y,MATCH($A168,'Incidence calcs'!$A:$A,0))</f>
        <v>2.2326666666666668</v>
      </c>
      <c r="J168" s="347">
        <f>INDEX('Incidence calcs'!Z:Z,MATCH($A168,'Incidence calcs'!$A:$A,0))</f>
        <v>1.5963333333333334</v>
      </c>
      <c r="K168" s="347">
        <f>INDEX('Incidence calcs'!AA:AA,MATCH($A168,'Incidence calcs'!$A:$A,0))</f>
        <v>1.5856666666666668</v>
      </c>
      <c r="L168" s="347">
        <f>INDEX('Incidence calcs'!AB:AB,MATCH($A168,'Incidence calcs'!$A:$A,0))</f>
        <v>1.4046666666666667</v>
      </c>
      <c r="M168" s="347">
        <f>INDEX('Incidence calcs'!AC:AC,MATCH($A168,'Incidence calcs'!$A:$A,0))</f>
        <v>1.496</v>
      </c>
      <c r="N168" s="347">
        <f>INDEX('Incidence calcs'!AD:AD,MATCH($A168,'Incidence calcs'!$A:$A,0))</f>
        <v>1.4676666666666669</v>
      </c>
      <c r="O168" s="347">
        <f>INDEX('Incidence calcs'!AE:AE,MATCH($A168,'Incidence calcs'!$A:$A,0))</f>
        <v>1.4676666666666669</v>
      </c>
      <c r="P168" s="347">
        <f>INDEX('Incidence calcs'!AF:AF,MATCH($A168,'Incidence calcs'!$A:$A,0))</f>
        <v>1.3706666666666667</v>
      </c>
      <c r="Q168" s="347">
        <f>INDEX('Incidence calcs'!AG:AG,MATCH($A168,'Incidence calcs'!$A:$A,0))</f>
        <v>1.3706666666666667</v>
      </c>
      <c r="R168" s="347">
        <f>INDEX('Incidence calcs'!AH:AH,MATCH($A168,'Incidence calcs'!$A:$A,0))</f>
        <v>1.819666666666667</v>
      </c>
      <c r="S168" s="347">
        <f>INDEX('Incidence calcs'!AI:AI,MATCH($A168,'Incidence calcs'!$A:$A,0))</f>
        <v>1.819666666666667</v>
      </c>
      <c r="T168" s="347">
        <f>INDEX('Incidence calcs'!AJ:AJ,MATCH($A168,'Incidence calcs'!$A:$A,0))</f>
        <v>1.2023333333333335</v>
      </c>
      <c r="U168" s="347">
        <f>INDEX('Incidence calcs'!AK:AK,MATCH($A168,'Incidence calcs'!$A:$A,0))</f>
        <v>1.2023333333333335</v>
      </c>
      <c r="V168" s="347">
        <f>INDEX('Incidence calcs'!AL:AL,MATCH($A168,'Incidence calcs'!$A:$A,0))</f>
        <v>1.2023333333333335</v>
      </c>
      <c r="W168" s="347">
        <f>INDEX('Incidence calcs'!AM:AM,MATCH($A168,'Incidence calcs'!$A:$A,0))</f>
        <v>1.2023333333333335</v>
      </c>
    </row>
    <row r="169" spans="1:23" x14ac:dyDescent="0.45">
      <c r="A169" t="s">
        <v>168</v>
      </c>
      <c r="B169" s="339">
        <f>INDEX('Incidence calcs'!$F:$F,MATCH($A169,'Incidence calcs'!$A:$A,0))</f>
        <v>2012</v>
      </c>
      <c r="C169" s="339" t="b">
        <v>1</v>
      </c>
      <c r="D169" s="347">
        <f>INDEX('Incidence calcs'!Q:Q,MATCH($A169,'Incidence calcs'!$A:$A,0))</f>
        <v>1.1000000000000001</v>
      </c>
      <c r="E169" s="347">
        <f>INDEX('Incidence calcs'!R:R,MATCH($A169,'Incidence calcs'!$A:$A,0))</f>
        <v>1.98</v>
      </c>
      <c r="F169" s="347">
        <f>INDEX('Incidence calcs'!S:S,MATCH($A169,'Incidence calcs'!$A:$A,0))</f>
        <v>2.68</v>
      </c>
      <c r="G169" s="347">
        <f>INDEX('Incidence calcs'!T:T,MATCH($A169,'Incidence calcs'!$A:$A,0))</f>
        <v>1.43</v>
      </c>
      <c r="H169" s="347">
        <f>INDEX('Incidence calcs'!X:X,MATCH($A169,'Incidence calcs'!$A:$A,0))</f>
        <v>1.3086719999999998</v>
      </c>
      <c r="I169" s="347">
        <f>INDEX('Incidence calcs'!Y:Y,MATCH($A169,'Incidence calcs'!$A:$A,0))</f>
        <v>1.2860159999999998</v>
      </c>
      <c r="J169" s="347">
        <f>INDEX('Incidence calcs'!Z:Z,MATCH($A169,'Incidence calcs'!$A:$A,0))</f>
        <v>0.91948799999999997</v>
      </c>
      <c r="K169" s="347">
        <f>INDEX('Incidence calcs'!AA:AA,MATCH($A169,'Incidence calcs'!$A:$A,0))</f>
        <v>0.91334399999999993</v>
      </c>
      <c r="L169" s="347">
        <f>INDEX('Incidence calcs'!AB:AB,MATCH($A169,'Incidence calcs'!$A:$A,0))</f>
        <v>0.80908799999999992</v>
      </c>
      <c r="M169" s="347">
        <f>INDEX('Incidence calcs'!AC:AC,MATCH($A169,'Incidence calcs'!$A:$A,0))</f>
        <v>0.86169599999999991</v>
      </c>
      <c r="N169" s="347">
        <f>INDEX('Incidence calcs'!AD:AD,MATCH($A169,'Incidence calcs'!$A:$A,0))</f>
        <v>0.84537600000000002</v>
      </c>
      <c r="O169" s="347">
        <f>INDEX('Incidence calcs'!AE:AE,MATCH($A169,'Incidence calcs'!$A:$A,0))</f>
        <v>0.84537600000000002</v>
      </c>
      <c r="P169" s="347">
        <f>INDEX('Incidence calcs'!AF:AF,MATCH($A169,'Incidence calcs'!$A:$A,0))</f>
        <v>0.78950399999999998</v>
      </c>
      <c r="Q169" s="347">
        <f>INDEX('Incidence calcs'!AG:AG,MATCH($A169,'Incidence calcs'!$A:$A,0))</f>
        <v>0.78950399999999998</v>
      </c>
      <c r="R169" s="347">
        <f>INDEX('Incidence calcs'!AH:AH,MATCH($A169,'Incidence calcs'!$A:$A,0))</f>
        <v>1.0481280000000002</v>
      </c>
      <c r="S169" s="347">
        <f>INDEX('Incidence calcs'!AI:AI,MATCH($A169,'Incidence calcs'!$A:$A,0))</f>
        <v>1.0481280000000002</v>
      </c>
      <c r="T169" s="347">
        <f>INDEX('Incidence calcs'!AJ:AJ,MATCH($A169,'Incidence calcs'!$A:$A,0))</f>
        <v>0.69254400000000005</v>
      </c>
      <c r="U169" s="347">
        <f>INDEX('Incidence calcs'!AK:AK,MATCH($A169,'Incidence calcs'!$A:$A,0))</f>
        <v>0.69254400000000005</v>
      </c>
      <c r="V169" s="347">
        <f>INDEX('Incidence calcs'!AL:AL,MATCH($A169,'Incidence calcs'!$A:$A,0))</f>
        <v>0.69254400000000005</v>
      </c>
      <c r="W169" s="347">
        <f>INDEX('Incidence calcs'!AM:AM,MATCH($A169,'Incidence calcs'!$A:$A,0))</f>
        <v>0.69254400000000005</v>
      </c>
    </row>
    <row r="170" spans="1:23" x14ac:dyDescent="0.45">
      <c r="A170" t="s">
        <v>169</v>
      </c>
      <c r="B170" s="339">
        <f>INDEX('Incidence calcs'!$F:$F,MATCH($A170,'Incidence calcs'!$A:$A,0))</f>
        <v>1987</v>
      </c>
      <c r="C170" s="339" t="b">
        <v>1</v>
      </c>
      <c r="D170" s="347">
        <f>INDEX('Incidence calcs'!Q:Q,MATCH($A170,'Incidence calcs'!$A:$A,0))</f>
        <v>0.1</v>
      </c>
      <c r="E170" s="347">
        <f>INDEX('Incidence calcs'!R:R,MATCH($A170,'Incidence calcs'!$A:$A,0))</f>
        <v>0.5</v>
      </c>
      <c r="F170" s="347">
        <f>INDEX('Incidence calcs'!S:S,MATCH($A170,'Incidence calcs'!$A:$A,0))</f>
        <v>2.2000000000000002</v>
      </c>
      <c r="G170" s="347">
        <f>INDEX('Incidence calcs'!T:T,MATCH($A170,'Incidence calcs'!$A:$A,0))</f>
        <v>3.4</v>
      </c>
      <c r="H170" s="347">
        <f>INDEX('Incidence calcs'!X:X,MATCH($A170,'Incidence calcs'!$A:$A,0))</f>
        <v>1.111815</v>
      </c>
      <c r="I170" s="347">
        <f>INDEX('Incidence calcs'!Y:Y,MATCH($A170,'Incidence calcs'!$A:$A,0))</f>
        <v>1.09213</v>
      </c>
      <c r="J170" s="347">
        <f>INDEX('Incidence calcs'!Z:Z,MATCH($A170,'Incidence calcs'!$A:$A,0))</f>
        <v>0.79096500000000003</v>
      </c>
      <c r="K170" s="347">
        <f>INDEX('Incidence calcs'!AA:AA,MATCH($A170,'Incidence calcs'!$A:$A,0))</f>
        <v>0.77453499999999997</v>
      </c>
      <c r="L170" s="347">
        <f>INDEX('Incidence calcs'!AB:AB,MATCH($A170,'Incidence calcs'!$A:$A,0))</f>
        <v>0.72788000000000008</v>
      </c>
      <c r="M170" s="347">
        <f>INDEX('Incidence calcs'!AC:AC,MATCH($A170,'Incidence calcs'!$A:$A,0))</f>
        <v>0.64356000000000002</v>
      </c>
      <c r="N170" s="347">
        <f>INDEX('Incidence calcs'!AD:AD,MATCH($A170,'Incidence calcs'!$A:$A,0))</f>
        <v>0.692075</v>
      </c>
      <c r="O170" s="347">
        <f>INDEX('Incidence calcs'!AE:AE,MATCH($A170,'Incidence calcs'!$A:$A,0))</f>
        <v>0.692075</v>
      </c>
      <c r="P170" s="347">
        <f>INDEX('Incidence calcs'!AF:AF,MATCH($A170,'Incidence calcs'!$A:$A,0))</f>
        <v>0.55877500000000002</v>
      </c>
      <c r="Q170" s="347">
        <f>INDEX('Incidence calcs'!AG:AG,MATCH($A170,'Incidence calcs'!$A:$A,0))</f>
        <v>0.55877500000000002</v>
      </c>
      <c r="R170" s="347">
        <f>INDEX('Incidence calcs'!AH:AH,MATCH($A170,'Incidence calcs'!$A:$A,0))</f>
        <v>0.83452000000000004</v>
      </c>
      <c r="S170" s="347">
        <f>INDEX('Incidence calcs'!AI:AI,MATCH($A170,'Incidence calcs'!$A:$A,0))</f>
        <v>0.83452000000000004</v>
      </c>
      <c r="T170" s="347">
        <f>INDEX('Incidence calcs'!AJ:AJ,MATCH($A170,'Incidence calcs'!$A:$A,0))</f>
        <v>0.65332500000000004</v>
      </c>
      <c r="U170" s="347">
        <f>INDEX('Incidence calcs'!AK:AK,MATCH($A170,'Incidence calcs'!$A:$A,0))</f>
        <v>0.65332500000000004</v>
      </c>
      <c r="V170" s="347">
        <f>INDEX('Incidence calcs'!AL:AL,MATCH($A170,'Incidence calcs'!$A:$A,0))</f>
        <v>0.65332500000000004</v>
      </c>
      <c r="W170" s="347">
        <f>INDEX('Incidence calcs'!AM:AM,MATCH($A170,'Incidence calcs'!$A:$A,0))</f>
        <v>0.65332500000000004</v>
      </c>
    </row>
    <row r="171" spans="1:23" x14ac:dyDescent="0.45">
      <c r="A171" t="s">
        <v>171</v>
      </c>
      <c r="B171" s="339">
        <f>INDEX('Incidence calcs'!$F:$F,MATCH($A171,'Incidence calcs'!$A:$A,0))</f>
        <v>2007</v>
      </c>
      <c r="C171" s="339" t="b">
        <v>1</v>
      </c>
      <c r="D171" s="347">
        <f>INDEX('Incidence calcs'!Q:Q,MATCH($A171,'Incidence calcs'!$A:$A,0))</f>
        <v>0.9</v>
      </c>
      <c r="E171" s="347">
        <f>INDEX('Incidence calcs'!R:R,MATCH($A171,'Incidence calcs'!$A:$A,0))</f>
        <v>0.9</v>
      </c>
      <c r="F171" s="347">
        <f>INDEX('Incidence calcs'!S:S,MATCH($A171,'Incidence calcs'!$A:$A,0))</f>
        <v>0.9</v>
      </c>
      <c r="G171" s="347">
        <f>INDEX('Incidence calcs'!T:T,MATCH($A171,'Incidence calcs'!$A:$A,0))</f>
        <v>1.0049937260994264</v>
      </c>
      <c r="H171" s="347">
        <f>INDEX('Incidence calcs'!X:X,MATCH($A171,'Incidence calcs'!$A:$A,0))</f>
        <v>0.61343999999999999</v>
      </c>
      <c r="I171" s="347">
        <f>INDEX('Incidence calcs'!Y:Y,MATCH($A171,'Incidence calcs'!$A:$A,0))</f>
        <v>0.60282000000000002</v>
      </c>
      <c r="J171" s="347">
        <f>INDEX('Incidence calcs'!Z:Z,MATCH($A171,'Incidence calcs'!$A:$A,0))</f>
        <v>0.43101</v>
      </c>
      <c r="K171" s="347">
        <f>INDEX('Incidence calcs'!AA:AA,MATCH($A171,'Incidence calcs'!$A:$A,0))</f>
        <v>0.42813000000000001</v>
      </c>
      <c r="L171" s="347">
        <f>INDEX('Incidence calcs'!AB:AB,MATCH($A171,'Incidence calcs'!$A:$A,0))</f>
        <v>0.37925999999999999</v>
      </c>
      <c r="M171" s="347">
        <f>INDEX('Incidence calcs'!AC:AC,MATCH($A171,'Incidence calcs'!$A:$A,0))</f>
        <v>0.40392</v>
      </c>
      <c r="N171" s="347">
        <f>INDEX('Incidence calcs'!AD:AD,MATCH($A171,'Incidence calcs'!$A:$A,0))</f>
        <v>0.39627000000000001</v>
      </c>
      <c r="O171" s="347">
        <f>INDEX('Incidence calcs'!AE:AE,MATCH($A171,'Incidence calcs'!$A:$A,0))</f>
        <v>0.39627000000000001</v>
      </c>
      <c r="P171" s="347">
        <f>INDEX('Incidence calcs'!AF:AF,MATCH($A171,'Incidence calcs'!$A:$A,0))</f>
        <v>0.37008000000000002</v>
      </c>
      <c r="Q171" s="347">
        <f>INDEX('Incidence calcs'!AG:AG,MATCH($A171,'Incidence calcs'!$A:$A,0))</f>
        <v>0.37008000000000002</v>
      </c>
      <c r="R171" s="347">
        <f>INDEX('Incidence calcs'!AH:AH,MATCH($A171,'Incidence calcs'!$A:$A,0))</f>
        <v>0.49131000000000008</v>
      </c>
      <c r="S171" s="347">
        <f>INDEX('Incidence calcs'!AI:AI,MATCH($A171,'Incidence calcs'!$A:$A,0))</f>
        <v>0.49131000000000008</v>
      </c>
      <c r="T171" s="347">
        <f>INDEX('Incidence calcs'!AJ:AJ,MATCH($A171,'Incidence calcs'!$A:$A,0))</f>
        <v>0.32463000000000003</v>
      </c>
      <c r="U171" s="347">
        <f>INDEX('Incidence calcs'!AK:AK,MATCH($A171,'Incidence calcs'!$A:$A,0))</f>
        <v>0.32463000000000003</v>
      </c>
      <c r="V171" s="347">
        <f>INDEX('Incidence calcs'!AL:AL,MATCH($A171,'Incidence calcs'!$A:$A,0))</f>
        <v>0.32463000000000003</v>
      </c>
      <c r="W171" s="347">
        <f>INDEX('Incidence calcs'!AM:AM,MATCH($A171,'Incidence calcs'!$A:$A,0))</f>
        <v>0.32463000000000003</v>
      </c>
    </row>
    <row r="172" spans="1:23" x14ac:dyDescent="0.45">
      <c r="A172" t="s">
        <v>172</v>
      </c>
      <c r="B172" s="339">
        <f>INDEX('Incidence calcs'!$F:$F,MATCH($A172,'Incidence calcs'!$A:$A,0))</f>
        <v>2012</v>
      </c>
      <c r="C172" s="339" t="b">
        <v>1</v>
      </c>
      <c r="D172" s="347">
        <f>INDEX('Incidence calcs'!Q:Q,MATCH($A172,'Incidence calcs'!$A:$A,0))</f>
        <v>22.75</v>
      </c>
      <c r="E172" s="347">
        <f>INDEX('Incidence calcs'!R:R,MATCH($A172,'Incidence calcs'!$A:$A,0))</f>
        <v>54.45</v>
      </c>
      <c r="F172" s="347">
        <f>INDEX('Incidence calcs'!S:S,MATCH($A172,'Incidence calcs'!$A:$A,0))</f>
        <v>47.75</v>
      </c>
      <c r="G172" s="347">
        <f>INDEX('Incidence calcs'!T:T,MATCH($A172,'Incidence calcs'!$A:$A,0))</f>
        <v>70.456097389326473</v>
      </c>
      <c r="H172" s="347">
        <f>INDEX('Incidence calcs'!X:X,MATCH($A172,'Incidence calcs'!$A:$A,0))</f>
        <v>28.388639999999999</v>
      </c>
      <c r="I172" s="347">
        <f>INDEX('Incidence calcs'!Y:Y,MATCH($A172,'Incidence calcs'!$A:$A,0))</f>
        <v>27.897169999999996</v>
      </c>
      <c r="J172" s="347">
        <f>INDEX('Incidence calcs'!Z:Z,MATCH($A172,'Incidence calcs'!$A:$A,0))</f>
        <v>19.946185</v>
      </c>
      <c r="K172" s="347">
        <f>INDEX('Incidence calcs'!AA:AA,MATCH($A172,'Incidence calcs'!$A:$A,0))</f>
        <v>19.812905000000001</v>
      </c>
      <c r="L172" s="347">
        <f>INDEX('Incidence calcs'!AB:AB,MATCH($A172,'Incidence calcs'!$A:$A,0))</f>
        <v>17.551310000000001</v>
      </c>
      <c r="M172" s="347">
        <f>INDEX('Incidence calcs'!AC:AC,MATCH($A172,'Incidence calcs'!$A:$A,0))</f>
        <v>18.692519999999998</v>
      </c>
      <c r="N172" s="347">
        <f>INDEX('Incidence calcs'!AD:AD,MATCH($A172,'Incidence calcs'!$A:$A,0))</f>
        <v>18.338495000000002</v>
      </c>
      <c r="O172" s="347">
        <f>INDEX('Incidence calcs'!AE:AE,MATCH($A172,'Incidence calcs'!$A:$A,0))</f>
        <v>18.338495000000002</v>
      </c>
      <c r="P172" s="347">
        <f>INDEX('Incidence calcs'!AF:AF,MATCH($A172,'Incidence calcs'!$A:$A,0))</f>
        <v>17.126480000000001</v>
      </c>
      <c r="Q172" s="347">
        <f>INDEX('Incidence calcs'!AG:AG,MATCH($A172,'Incidence calcs'!$A:$A,0))</f>
        <v>17.126480000000001</v>
      </c>
      <c r="R172" s="347">
        <f>INDEX('Incidence calcs'!AH:AH,MATCH($A172,'Incidence calcs'!$A:$A,0))</f>
        <v>22.736735000000003</v>
      </c>
      <c r="S172" s="347">
        <f>INDEX('Incidence calcs'!AI:AI,MATCH($A172,'Incidence calcs'!$A:$A,0))</f>
        <v>22.736735000000003</v>
      </c>
      <c r="T172" s="347">
        <f>INDEX('Incidence calcs'!AJ:AJ,MATCH($A172,'Incidence calcs'!$A:$A,0))</f>
        <v>15.023155000000001</v>
      </c>
      <c r="U172" s="347">
        <f>INDEX('Incidence calcs'!AK:AK,MATCH($A172,'Incidence calcs'!$A:$A,0))</f>
        <v>15.023155000000001</v>
      </c>
      <c r="V172" s="347">
        <f>INDEX('Incidence calcs'!AL:AL,MATCH($A172,'Incidence calcs'!$A:$A,0))</f>
        <v>15.023155000000001</v>
      </c>
      <c r="W172" s="347">
        <f>INDEX('Incidence calcs'!AM:AM,MATCH($A172,'Incidence calcs'!$A:$A,0))</f>
        <v>15.023155000000001</v>
      </c>
    </row>
    <row r="173" spans="1:23" x14ac:dyDescent="0.45">
      <c r="A173" t="s">
        <v>173</v>
      </c>
      <c r="B173" s="339">
        <f>INDEX('Incidence calcs'!$F:$F,MATCH($A173,'Incidence calcs'!$A:$A,0))</f>
        <v>2012</v>
      </c>
      <c r="C173" s="339" t="b">
        <v>1</v>
      </c>
      <c r="D173" s="347">
        <f>INDEX('Incidence calcs'!Q:Q,MATCH($A173,'Incidence calcs'!$A:$A,0))</f>
        <v>1.1000000000000001</v>
      </c>
      <c r="E173" s="347">
        <f>INDEX('Incidence calcs'!R:R,MATCH($A173,'Incidence calcs'!$A:$A,0))</f>
        <v>1.98</v>
      </c>
      <c r="F173" s="347">
        <f>INDEX('Incidence calcs'!S:S,MATCH($A173,'Incidence calcs'!$A:$A,0))</f>
        <v>2.68</v>
      </c>
      <c r="G173" s="347">
        <f>INDEX('Incidence calcs'!T:T,MATCH($A173,'Incidence calcs'!$A:$A,0))</f>
        <v>1.43</v>
      </c>
      <c r="H173" s="347">
        <f>INDEX('Incidence calcs'!X:X,MATCH($A173,'Incidence calcs'!$A:$A,0))</f>
        <v>1.3086719999999998</v>
      </c>
      <c r="I173" s="347">
        <f>INDEX('Incidence calcs'!Y:Y,MATCH($A173,'Incidence calcs'!$A:$A,0))</f>
        <v>1.2860159999999998</v>
      </c>
      <c r="J173" s="347">
        <f>INDEX('Incidence calcs'!Z:Z,MATCH($A173,'Incidence calcs'!$A:$A,0))</f>
        <v>0.91948799999999997</v>
      </c>
      <c r="K173" s="347">
        <f>INDEX('Incidence calcs'!AA:AA,MATCH($A173,'Incidence calcs'!$A:$A,0))</f>
        <v>0.91334399999999993</v>
      </c>
      <c r="L173" s="347">
        <f>INDEX('Incidence calcs'!AB:AB,MATCH($A173,'Incidence calcs'!$A:$A,0))</f>
        <v>0.80908799999999992</v>
      </c>
      <c r="M173" s="347">
        <f>INDEX('Incidence calcs'!AC:AC,MATCH($A173,'Incidence calcs'!$A:$A,0))</f>
        <v>0.86169599999999991</v>
      </c>
      <c r="N173" s="347">
        <f>INDEX('Incidence calcs'!AD:AD,MATCH($A173,'Incidence calcs'!$A:$A,0))</f>
        <v>0.84537600000000002</v>
      </c>
      <c r="O173" s="347">
        <f>INDEX('Incidence calcs'!AE:AE,MATCH($A173,'Incidence calcs'!$A:$A,0))</f>
        <v>0.84537600000000002</v>
      </c>
      <c r="P173" s="347">
        <f>INDEX('Incidence calcs'!AF:AF,MATCH($A173,'Incidence calcs'!$A:$A,0))</f>
        <v>0.78950399999999998</v>
      </c>
      <c r="Q173" s="347">
        <f>INDEX('Incidence calcs'!AG:AG,MATCH($A173,'Incidence calcs'!$A:$A,0))</f>
        <v>0.78950399999999998</v>
      </c>
      <c r="R173" s="347">
        <f>INDEX('Incidence calcs'!AH:AH,MATCH($A173,'Incidence calcs'!$A:$A,0))</f>
        <v>1.0481280000000002</v>
      </c>
      <c r="S173" s="347">
        <f>INDEX('Incidence calcs'!AI:AI,MATCH($A173,'Incidence calcs'!$A:$A,0))</f>
        <v>1.0481280000000002</v>
      </c>
      <c r="T173" s="347">
        <f>INDEX('Incidence calcs'!AJ:AJ,MATCH($A173,'Incidence calcs'!$A:$A,0))</f>
        <v>0.69254400000000005</v>
      </c>
      <c r="U173" s="347">
        <f>INDEX('Incidence calcs'!AK:AK,MATCH($A173,'Incidence calcs'!$A:$A,0))</f>
        <v>0.69254400000000005</v>
      </c>
      <c r="V173" s="347">
        <f>INDEX('Incidence calcs'!AL:AL,MATCH($A173,'Incidence calcs'!$A:$A,0))</f>
        <v>0.69254400000000005</v>
      </c>
      <c r="W173" s="347">
        <f>INDEX('Incidence calcs'!AM:AM,MATCH($A173,'Incidence calcs'!$A:$A,0))</f>
        <v>0.69254400000000005</v>
      </c>
    </row>
    <row r="174" spans="1:23" x14ac:dyDescent="0.45">
      <c r="A174" t="s">
        <v>174</v>
      </c>
      <c r="B174" s="339">
        <f>INDEX('Incidence calcs'!$F:$F,MATCH($A174,'Incidence calcs'!$A:$A,0))</f>
        <v>2003</v>
      </c>
      <c r="C174" s="339" t="b">
        <v>1</v>
      </c>
      <c r="D174" s="347">
        <f>INDEX('Incidence calcs'!Q:Q,MATCH($A174,'Incidence calcs'!$A:$A,0))</f>
        <v>0.97</v>
      </c>
      <c r="E174" s="347">
        <f>INDEX('Incidence calcs'!R:R,MATCH($A174,'Incidence calcs'!$A:$A,0))</f>
        <v>0.97</v>
      </c>
      <c r="F174" s="347">
        <f>INDEX('Incidence calcs'!S:S,MATCH($A174,'Incidence calcs'!$A:$A,0))</f>
        <v>0.97</v>
      </c>
      <c r="G174" s="347">
        <f>INDEX('Incidence calcs'!T:T,MATCH($A174,'Incidence calcs'!$A:$A,0))</f>
        <v>1.0831599047960483</v>
      </c>
      <c r="H174" s="347">
        <f>INDEX('Incidence calcs'!X:X,MATCH($A174,'Incidence calcs'!$A:$A,0))</f>
        <v>0.66115200000000007</v>
      </c>
      <c r="I174" s="347">
        <f>INDEX('Incidence calcs'!Y:Y,MATCH($A174,'Incidence calcs'!$A:$A,0))</f>
        <v>0.64970600000000001</v>
      </c>
      <c r="J174" s="347">
        <f>INDEX('Incidence calcs'!Z:Z,MATCH($A174,'Incidence calcs'!$A:$A,0))</f>
        <v>0.46453300000000003</v>
      </c>
      <c r="K174" s="347">
        <f>INDEX('Incidence calcs'!AA:AA,MATCH($A174,'Incidence calcs'!$A:$A,0))</f>
        <v>0.46142900000000003</v>
      </c>
      <c r="L174" s="347">
        <f>INDEX('Incidence calcs'!AB:AB,MATCH($A174,'Incidence calcs'!$A:$A,0))</f>
        <v>0.40875800000000001</v>
      </c>
      <c r="M174" s="347">
        <f>INDEX('Incidence calcs'!AC:AC,MATCH($A174,'Incidence calcs'!$A:$A,0))</f>
        <v>0.435336</v>
      </c>
      <c r="N174" s="347">
        <f>INDEX('Incidence calcs'!AD:AD,MATCH($A174,'Incidence calcs'!$A:$A,0))</f>
        <v>0.42709100000000005</v>
      </c>
      <c r="O174" s="347">
        <f>INDEX('Incidence calcs'!AE:AE,MATCH($A174,'Incidence calcs'!$A:$A,0))</f>
        <v>0.42709100000000005</v>
      </c>
      <c r="P174" s="347">
        <f>INDEX('Incidence calcs'!AF:AF,MATCH($A174,'Incidence calcs'!$A:$A,0))</f>
        <v>0.39886400000000005</v>
      </c>
      <c r="Q174" s="347">
        <f>INDEX('Incidence calcs'!AG:AG,MATCH($A174,'Incidence calcs'!$A:$A,0))</f>
        <v>0.39886400000000005</v>
      </c>
      <c r="R174" s="347">
        <f>INDEX('Incidence calcs'!AH:AH,MATCH($A174,'Incidence calcs'!$A:$A,0))</f>
        <v>0.52952300000000008</v>
      </c>
      <c r="S174" s="347">
        <f>INDEX('Incidence calcs'!AI:AI,MATCH($A174,'Incidence calcs'!$A:$A,0))</f>
        <v>0.52952300000000008</v>
      </c>
      <c r="T174" s="347">
        <f>INDEX('Incidence calcs'!AJ:AJ,MATCH($A174,'Incidence calcs'!$A:$A,0))</f>
        <v>0.34987900000000005</v>
      </c>
      <c r="U174" s="347">
        <f>INDEX('Incidence calcs'!AK:AK,MATCH($A174,'Incidence calcs'!$A:$A,0))</f>
        <v>0.34987900000000005</v>
      </c>
      <c r="V174" s="347">
        <f>INDEX('Incidence calcs'!AL:AL,MATCH($A174,'Incidence calcs'!$A:$A,0))</f>
        <v>0.34987900000000005</v>
      </c>
      <c r="W174" s="347">
        <f>INDEX('Incidence calcs'!AM:AM,MATCH($A174,'Incidence calcs'!$A:$A,0))</f>
        <v>0.34987900000000005</v>
      </c>
    </row>
    <row r="175" spans="1:23" x14ac:dyDescent="0.45">
      <c r="A175" t="s">
        <v>175</v>
      </c>
      <c r="B175" s="339">
        <f>INDEX('Incidence calcs'!$F:$F,MATCH($A175,'Incidence calcs'!$A:$A,0))</f>
        <v>1996</v>
      </c>
      <c r="C175" s="339" t="b">
        <v>1</v>
      </c>
      <c r="D175" s="347">
        <f>INDEX('Incidence calcs'!Q:Q,MATCH($A175,'Incidence calcs'!$A:$A,0))</f>
        <v>5</v>
      </c>
      <c r="E175" s="347">
        <f>INDEX('Incidence calcs'!R:R,MATCH($A175,'Incidence calcs'!$A:$A,0))</f>
        <v>8.1999999999999993</v>
      </c>
      <c r="F175" s="347">
        <f>INDEX('Incidence calcs'!S:S,MATCH($A175,'Incidence calcs'!$A:$A,0))</f>
        <v>9.1999999999999993</v>
      </c>
      <c r="G175" s="347">
        <f>INDEX('Incidence calcs'!T:T,MATCH($A175,'Incidence calcs'!$A:$A,0))</f>
        <v>5.5475486282775943</v>
      </c>
      <c r="H175" s="347">
        <f>INDEX('Incidence calcs'!X:X,MATCH($A175,'Incidence calcs'!$A:$A,0))</f>
        <v>5.0892799999999996</v>
      </c>
      <c r="I175" s="347">
        <f>INDEX('Incidence calcs'!Y:Y,MATCH($A175,'Incidence calcs'!$A:$A,0))</f>
        <v>5.0011733333333321</v>
      </c>
      <c r="J175" s="347">
        <f>INDEX('Incidence calcs'!Z:Z,MATCH($A175,'Incidence calcs'!$A:$A,0))</f>
        <v>3.5757866666666662</v>
      </c>
      <c r="K175" s="347">
        <f>INDEX('Incidence calcs'!AA:AA,MATCH($A175,'Incidence calcs'!$A:$A,0))</f>
        <v>3.5518933333333331</v>
      </c>
      <c r="L175" s="347">
        <f>INDEX('Incidence calcs'!AB:AB,MATCH($A175,'Incidence calcs'!$A:$A,0))</f>
        <v>3.1464533333333331</v>
      </c>
      <c r="M175" s="347">
        <f>INDEX('Incidence calcs'!AC:AC,MATCH($A175,'Incidence calcs'!$A:$A,0))</f>
        <v>3.3510399999999994</v>
      </c>
      <c r="N175" s="347">
        <f>INDEX('Incidence calcs'!AD:AD,MATCH($A175,'Incidence calcs'!$A:$A,0))</f>
        <v>3.287573333333333</v>
      </c>
      <c r="O175" s="347">
        <f>INDEX('Incidence calcs'!AE:AE,MATCH($A175,'Incidence calcs'!$A:$A,0))</f>
        <v>3.287573333333333</v>
      </c>
      <c r="P175" s="347">
        <f>INDEX('Incidence calcs'!AF:AF,MATCH($A175,'Incidence calcs'!$A:$A,0))</f>
        <v>3.0702933333333329</v>
      </c>
      <c r="Q175" s="347">
        <f>INDEX('Incidence calcs'!AG:AG,MATCH($A175,'Incidence calcs'!$A:$A,0))</f>
        <v>3.0702933333333329</v>
      </c>
      <c r="R175" s="347">
        <f>INDEX('Incidence calcs'!AH:AH,MATCH($A175,'Incidence calcs'!$A:$A,0))</f>
        <v>4.0760533333333333</v>
      </c>
      <c r="S175" s="347">
        <f>INDEX('Incidence calcs'!AI:AI,MATCH($A175,'Incidence calcs'!$A:$A,0))</f>
        <v>4.0760533333333333</v>
      </c>
      <c r="T175" s="347">
        <f>INDEX('Incidence calcs'!AJ:AJ,MATCH($A175,'Incidence calcs'!$A:$A,0))</f>
        <v>2.6932266666666664</v>
      </c>
      <c r="U175" s="347">
        <f>INDEX('Incidence calcs'!AK:AK,MATCH($A175,'Incidence calcs'!$A:$A,0))</f>
        <v>2.6932266666666664</v>
      </c>
      <c r="V175" s="347">
        <f>INDEX('Incidence calcs'!AL:AL,MATCH($A175,'Incidence calcs'!$A:$A,0))</f>
        <v>2.6932266666666664</v>
      </c>
      <c r="W175" s="347">
        <f>INDEX('Incidence calcs'!AM:AM,MATCH($A175,'Incidence calcs'!$A:$A,0))</f>
        <v>2.6932266666666664</v>
      </c>
    </row>
    <row r="176" spans="1:23" x14ac:dyDescent="0.45">
      <c r="A176" t="s">
        <v>176</v>
      </c>
      <c r="B176" s="339">
        <f>INDEX('Incidence calcs'!$F:$F,MATCH($A176,'Incidence calcs'!$A:$A,0))</f>
        <v>1994</v>
      </c>
      <c r="C176" s="339" t="b">
        <v>1</v>
      </c>
      <c r="D176" s="347">
        <f>INDEX('Incidence calcs'!Q:Q,MATCH($A176,'Incidence calcs'!$A:$A,0))</f>
        <v>1.3</v>
      </c>
      <c r="E176" s="347">
        <f>INDEX('Incidence calcs'!R:R,MATCH($A176,'Incidence calcs'!$A:$A,0))</f>
        <v>3.2</v>
      </c>
      <c r="F176" s="347">
        <f>INDEX('Incidence calcs'!S:S,MATCH($A176,'Incidence calcs'!$A:$A,0))</f>
        <v>5.5</v>
      </c>
      <c r="G176" s="347">
        <f>INDEX('Incidence calcs'!T:T,MATCH($A176,'Incidence calcs'!$A:$A,0))</f>
        <v>5.4131935569230425</v>
      </c>
      <c r="H176" s="347">
        <f>INDEX('Incidence calcs'!X:X,MATCH($A176,'Incidence calcs'!$A:$A,0))</f>
        <v>2.2720000000000002</v>
      </c>
      <c r="I176" s="347">
        <f>INDEX('Incidence calcs'!Y:Y,MATCH($A176,'Incidence calcs'!$A:$A,0))</f>
        <v>2.2326666666666668</v>
      </c>
      <c r="J176" s="347">
        <f>INDEX('Incidence calcs'!Z:Z,MATCH($A176,'Incidence calcs'!$A:$A,0))</f>
        <v>1.5963333333333334</v>
      </c>
      <c r="K176" s="347">
        <f>INDEX('Incidence calcs'!AA:AA,MATCH($A176,'Incidence calcs'!$A:$A,0))</f>
        <v>1.5856666666666668</v>
      </c>
      <c r="L176" s="347">
        <f>INDEX('Incidence calcs'!AB:AB,MATCH($A176,'Incidence calcs'!$A:$A,0))</f>
        <v>1.4046666666666667</v>
      </c>
      <c r="M176" s="347">
        <f>INDEX('Incidence calcs'!AC:AC,MATCH($A176,'Incidence calcs'!$A:$A,0))</f>
        <v>1.496</v>
      </c>
      <c r="N176" s="347">
        <f>INDEX('Incidence calcs'!AD:AD,MATCH($A176,'Incidence calcs'!$A:$A,0))</f>
        <v>1.4676666666666669</v>
      </c>
      <c r="O176" s="347">
        <f>INDEX('Incidence calcs'!AE:AE,MATCH($A176,'Incidence calcs'!$A:$A,0))</f>
        <v>1.4676666666666669</v>
      </c>
      <c r="P176" s="347">
        <f>INDEX('Incidence calcs'!AF:AF,MATCH($A176,'Incidence calcs'!$A:$A,0))</f>
        <v>1.3706666666666667</v>
      </c>
      <c r="Q176" s="347">
        <f>INDEX('Incidence calcs'!AG:AG,MATCH($A176,'Incidence calcs'!$A:$A,0))</f>
        <v>1.3706666666666667</v>
      </c>
      <c r="R176" s="347">
        <f>INDEX('Incidence calcs'!AH:AH,MATCH($A176,'Incidence calcs'!$A:$A,0))</f>
        <v>1.819666666666667</v>
      </c>
      <c r="S176" s="347">
        <f>INDEX('Incidence calcs'!AI:AI,MATCH($A176,'Incidence calcs'!$A:$A,0))</f>
        <v>1.819666666666667</v>
      </c>
      <c r="T176" s="347">
        <f>INDEX('Incidence calcs'!AJ:AJ,MATCH($A176,'Incidence calcs'!$A:$A,0))</f>
        <v>1.2023333333333335</v>
      </c>
      <c r="U176" s="347">
        <f>INDEX('Incidence calcs'!AK:AK,MATCH($A176,'Incidence calcs'!$A:$A,0))</f>
        <v>1.2023333333333335</v>
      </c>
      <c r="V176" s="347">
        <f>INDEX('Incidence calcs'!AL:AL,MATCH($A176,'Incidence calcs'!$A:$A,0))</f>
        <v>1.2023333333333335</v>
      </c>
      <c r="W176" s="347">
        <f>INDEX('Incidence calcs'!AM:AM,MATCH($A176,'Incidence calcs'!$A:$A,0))</f>
        <v>1.2023333333333335</v>
      </c>
    </row>
    <row r="177" spans="1:23" x14ac:dyDescent="0.45">
      <c r="A177" t="s">
        <v>177</v>
      </c>
      <c r="B177" s="339">
        <f>INDEX('Incidence calcs'!$F:$F,MATCH($A177,'Incidence calcs'!$A:$A,0))</f>
        <v>1987</v>
      </c>
      <c r="C177" s="339" t="b">
        <v>1</v>
      </c>
      <c r="D177" s="347">
        <f>INDEX('Incidence calcs'!Q:Q,MATCH($A177,'Incidence calcs'!$A:$A,0))</f>
        <v>0.1</v>
      </c>
      <c r="E177" s="347">
        <f>INDEX('Incidence calcs'!R:R,MATCH($A177,'Incidence calcs'!$A:$A,0))</f>
        <v>0.5</v>
      </c>
      <c r="F177" s="347">
        <f>INDEX('Incidence calcs'!S:S,MATCH($A177,'Incidence calcs'!$A:$A,0))</f>
        <v>2.2000000000000002</v>
      </c>
      <c r="G177" s="347">
        <f>INDEX('Incidence calcs'!T:T,MATCH($A177,'Incidence calcs'!$A:$A,0))</f>
        <v>3.4</v>
      </c>
      <c r="H177" s="347">
        <f>INDEX('Incidence calcs'!X:X,MATCH($A177,'Incidence calcs'!$A:$A,0))</f>
        <v>1.111815</v>
      </c>
      <c r="I177" s="347">
        <f>INDEX('Incidence calcs'!Y:Y,MATCH($A177,'Incidence calcs'!$A:$A,0))</f>
        <v>1.09213</v>
      </c>
      <c r="J177" s="347">
        <f>INDEX('Incidence calcs'!Z:Z,MATCH($A177,'Incidence calcs'!$A:$A,0))</f>
        <v>0.79096500000000003</v>
      </c>
      <c r="K177" s="347">
        <f>INDEX('Incidence calcs'!AA:AA,MATCH($A177,'Incidence calcs'!$A:$A,0))</f>
        <v>0.77453499999999997</v>
      </c>
      <c r="L177" s="347">
        <f>INDEX('Incidence calcs'!AB:AB,MATCH($A177,'Incidence calcs'!$A:$A,0))</f>
        <v>0.72788000000000008</v>
      </c>
      <c r="M177" s="347">
        <f>INDEX('Incidence calcs'!AC:AC,MATCH($A177,'Incidence calcs'!$A:$A,0))</f>
        <v>0.64356000000000002</v>
      </c>
      <c r="N177" s="347">
        <f>INDEX('Incidence calcs'!AD:AD,MATCH($A177,'Incidence calcs'!$A:$A,0))</f>
        <v>0.692075</v>
      </c>
      <c r="O177" s="347">
        <f>INDEX('Incidence calcs'!AE:AE,MATCH($A177,'Incidence calcs'!$A:$A,0))</f>
        <v>0.692075</v>
      </c>
      <c r="P177" s="347">
        <f>INDEX('Incidence calcs'!AF:AF,MATCH($A177,'Incidence calcs'!$A:$A,0))</f>
        <v>0.55877500000000002</v>
      </c>
      <c r="Q177" s="347">
        <f>INDEX('Incidence calcs'!AG:AG,MATCH($A177,'Incidence calcs'!$A:$A,0))</f>
        <v>0.55877500000000002</v>
      </c>
      <c r="R177" s="347">
        <f>INDEX('Incidence calcs'!AH:AH,MATCH($A177,'Incidence calcs'!$A:$A,0))</f>
        <v>0.83452000000000004</v>
      </c>
      <c r="S177" s="347">
        <f>INDEX('Incidence calcs'!AI:AI,MATCH($A177,'Incidence calcs'!$A:$A,0))</f>
        <v>0.83452000000000004</v>
      </c>
      <c r="T177" s="347">
        <f>INDEX('Incidence calcs'!AJ:AJ,MATCH($A177,'Incidence calcs'!$A:$A,0))</f>
        <v>0.65332500000000004</v>
      </c>
      <c r="U177" s="347">
        <f>INDEX('Incidence calcs'!AK:AK,MATCH($A177,'Incidence calcs'!$A:$A,0))</f>
        <v>0.65332500000000004</v>
      </c>
      <c r="V177" s="347">
        <f>INDEX('Incidence calcs'!AL:AL,MATCH($A177,'Incidence calcs'!$A:$A,0))</f>
        <v>0.65332500000000004</v>
      </c>
      <c r="W177" s="347">
        <f>INDEX('Incidence calcs'!AM:AM,MATCH($A177,'Incidence calcs'!$A:$A,0))</f>
        <v>0.65332500000000004</v>
      </c>
    </row>
    <row r="178" spans="1:23" x14ac:dyDescent="0.45">
      <c r="A178" t="s">
        <v>178</v>
      </c>
      <c r="B178" s="339">
        <f>INDEX('Incidence calcs'!$F:$F,MATCH($A178,'Incidence calcs'!$A:$A,0))</f>
        <v>2009</v>
      </c>
      <c r="C178" s="339" t="b">
        <v>1</v>
      </c>
      <c r="D178" s="347">
        <f>INDEX('Incidence calcs'!Q:Q,MATCH($A178,'Incidence calcs'!$A:$A,0))</f>
        <v>0.19</v>
      </c>
      <c r="E178" s="347">
        <f>INDEX('Incidence calcs'!R:R,MATCH($A178,'Incidence calcs'!$A:$A,0))</f>
        <v>0.84</v>
      </c>
      <c r="F178" s="347">
        <f>INDEX('Incidence calcs'!S:S,MATCH($A178,'Incidence calcs'!$A:$A,0))</f>
        <v>2.6</v>
      </c>
      <c r="G178" s="347">
        <f>INDEX('Incidence calcs'!T:T,MATCH($A178,'Incidence calcs'!$A:$A,0))</f>
        <v>6.2</v>
      </c>
      <c r="H178" s="347">
        <f>INDEX('Incidence calcs'!X:X,MATCH($A178,'Incidence calcs'!$A:$A,0))</f>
        <v>1.7627647500000001</v>
      </c>
      <c r="I178" s="347">
        <f>INDEX('Incidence calcs'!Y:Y,MATCH($A178,'Incidence calcs'!$A:$A,0))</f>
        <v>1.7315545000000001</v>
      </c>
      <c r="J178" s="347">
        <f>INDEX('Incidence calcs'!Z:Z,MATCH($A178,'Incidence calcs'!$A:$A,0))</f>
        <v>1.25406225</v>
      </c>
      <c r="K178" s="347">
        <f>INDEX('Incidence calcs'!AA:AA,MATCH($A178,'Incidence calcs'!$A:$A,0))</f>
        <v>1.22801275</v>
      </c>
      <c r="L178" s="347">
        <f>INDEX('Incidence calcs'!AB:AB,MATCH($A178,'Incidence calcs'!$A:$A,0))</f>
        <v>1.154042</v>
      </c>
      <c r="M178" s="347">
        <f>INDEX('Incidence calcs'!AC:AC,MATCH($A178,'Incidence calcs'!$A:$A,0))</f>
        <v>1.020354</v>
      </c>
      <c r="N178" s="347">
        <f>INDEX('Incidence calcs'!AD:AD,MATCH($A178,'Incidence calcs'!$A:$A,0))</f>
        <v>1.09727375</v>
      </c>
      <c r="O178" s="347">
        <f>INDEX('Incidence calcs'!AE:AE,MATCH($A178,'Incidence calcs'!$A:$A,0))</f>
        <v>1.09727375</v>
      </c>
      <c r="P178" s="347">
        <f>INDEX('Incidence calcs'!AF:AF,MATCH($A178,'Incidence calcs'!$A:$A,0))</f>
        <v>0.88592874999999993</v>
      </c>
      <c r="Q178" s="347">
        <f>INDEX('Incidence calcs'!AG:AG,MATCH($A178,'Incidence calcs'!$A:$A,0))</f>
        <v>0.88592874999999993</v>
      </c>
      <c r="R178" s="347">
        <f>INDEX('Incidence calcs'!AH:AH,MATCH($A178,'Incidence calcs'!$A:$A,0))</f>
        <v>1.323118</v>
      </c>
      <c r="S178" s="347">
        <f>INDEX('Incidence calcs'!AI:AI,MATCH($A178,'Incidence calcs'!$A:$A,0))</f>
        <v>1.323118</v>
      </c>
      <c r="T178" s="347">
        <f>INDEX('Incidence calcs'!AJ:AJ,MATCH($A178,'Incidence calcs'!$A:$A,0))</f>
        <v>1.03583625</v>
      </c>
      <c r="U178" s="347">
        <f>INDEX('Incidence calcs'!AK:AK,MATCH($A178,'Incidence calcs'!$A:$A,0))</f>
        <v>1.03583625</v>
      </c>
      <c r="V178" s="347">
        <f>INDEX('Incidence calcs'!AL:AL,MATCH($A178,'Incidence calcs'!$A:$A,0))</f>
        <v>1.03583625</v>
      </c>
      <c r="W178" s="347">
        <f>INDEX('Incidence calcs'!AM:AM,MATCH($A178,'Incidence calcs'!$A:$A,0))</f>
        <v>1.03583625</v>
      </c>
    </row>
    <row r="179" spans="1:23" x14ac:dyDescent="0.45">
      <c r="A179" t="s">
        <v>179</v>
      </c>
      <c r="B179" s="339">
        <f>INDEX('Incidence calcs'!$F:$F,MATCH($A179,'Incidence calcs'!$A:$A,0))</f>
        <v>1996</v>
      </c>
      <c r="C179" s="339" t="b">
        <v>1</v>
      </c>
      <c r="D179" s="347">
        <f>INDEX('Incidence calcs'!Q:Q,MATCH($A179,'Incidence calcs'!$A:$A,0))</f>
        <v>2.5499999999999998</v>
      </c>
      <c r="E179" s="347">
        <f>INDEX('Incidence calcs'!R:R,MATCH($A179,'Incidence calcs'!$A:$A,0))</f>
        <v>7.3</v>
      </c>
      <c r="F179" s="347">
        <f>INDEX('Incidence calcs'!S:S,MATCH($A179,'Incidence calcs'!$A:$A,0))</f>
        <v>17.100000000000001</v>
      </c>
      <c r="G179" s="347">
        <f>INDEX('Incidence calcs'!T:T,MATCH($A179,'Incidence calcs'!$A:$A,0))</f>
        <v>15.224606878846057</v>
      </c>
      <c r="H179" s="347">
        <f>INDEX('Incidence calcs'!X:X,MATCH($A179,'Incidence calcs'!$A:$A,0))</f>
        <v>6.1230400000000005</v>
      </c>
      <c r="I179" s="347">
        <f>INDEX('Incidence calcs'!Y:Y,MATCH($A179,'Incidence calcs'!$A:$A,0))</f>
        <v>6.0170366666666668</v>
      </c>
      <c r="J179" s="347">
        <f>INDEX('Incidence calcs'!Z:Z,MATCH($A179,'Incidence calcs'!$A:$A,0))</f>
        <v>4.3021183333333335</v>
      </c>
      <c r="K179" s="347">
        <f>INDEX('Incidence calcs'!AA:AA,MATCH($A179,'Incidence calcs'!$A:$A,0))</f>
        <v>4.2733716666666668</v>
      </c>
      <c r="L179" s="347">
        <f>INDEX('Incidence calcs'!AB:AB,MATCH($A179,'Incidence calcs'!$A:$A,0))</f>
        <v>3.785576666666667</v>
      </c>
      <c r="M179" s="347">
        <f>INDEX('Incidence calcs'!AC:AC,MATCH($A179,'Incidence calcs'!$A:$A,0))</f>
        <v>4.03172</v>
      </c>
      <c r="N179" s="347">
        <f>INDEX('Incidence calcs'!AD:AD,MATCH($A179,'Incidence calcs'!$A:$A,0))</f>
        <v>3.9553616666666671</v>
      </c>
      <c r="O179" s="347">
        <f>INDEX('Incidence calcs'!AE:AE,MATCH($A179,'Incidence calcs'!$A:$A,0))</f>
        <v>3.9553616666666671</v>
      </c>
      <c r="P179" s="347">
        <f>INDEX('Incidence calcs'!AF:AF,MATCH($A179,'Incidence calcs'!$A:$A,0))</f>
        <v>3.6939466666666672</v>
      </c>
      <c r="Q179" s="347">
        <f>INDEX('Incidence calcs'!AG:AG,MATCH($A179,'Incidence calcs'!$A:$A,0))</f>
        <v>3.6939466666666672</v>
      </c>
      <c r="R179" s="347">
        <f>INDEX('Incidence calcs'!AH:AH,MATCH($A179,'Incidence calcs'!$A:$A,0))</f>
        <v>4.9040016666666677</v>
      </c>
      <c r="S179" s="347">
        <f>INDEX('Incidence calcs'!AI:AI,MATCH($A179,'Incidence calcs'!$A:$A,0))</f>
        <v>4.9040016666666677</v>
      </c>
      <c r="T179" s="347">
        <f>INDEX('Incidence calcs'!AJ:AJ,MATCH($A179,'Incidence calcs'!$A:$A,0))</f>
        <v>3.2402883333333339</v>
      </c>
      <c r="U179" s="347">
        <f>INDEX('Incidence calcs'!AK:AK,MATCH($A179,'Incidence calcs'!$A:$A,0))</f>
        <v>3.2402883333333339</v>
      </c>
      <c r="V179" s="347">
        <f>INDEX('Incidence calcs'!AL:AL,MATCH($A179,'Incidence calcs'!$A:$A,0))</f>
        <v>3.2402883333333339</v>
      </c>
      <c r="W179" s="347">
        <f>INDEX('Incidence calcs'!AM:AM,MATCH($A179,'Incidence calcs'!$A:$A,0))</f>
        <v>3.2402883333333339</v>
      </c>
    </row>
    <row r="180" spans="1:23" x14ac:dyDescent="0.45">
      <c r="A180" t="s">
        <v>182</v>
      </c>
      <c r="B180" s="339">
        <f>INDEX('Incidence calcs'!$F:$F,MATCH($A180,'Incidence calcs'!$A:$A,0))</f>
        <v>2011</v>
      </c>
      <c r="C180" s="339" t="b">
        <v>1</v>
      </c>
      <c r="D180" s="347">
        <f>INDEX('Incidence calcs'!Q:Q,MATCH($A180,'Incidence calcs'!$A:$A,0))</f>
        <v>13.05</v>
      </c>
      <c r="E180" s="347">
        <f>INDEX('Incidence calcs'!R:R,MATCH($A180,'Incidence calcs'!$A:$A,0))</f>
        <v>20.95</v>
      </c>
      <c r="F180" s="347">
        <f>INDEX('Incidence calcs'!S:S,MATCH($A180,'Incidence calcs'!$A:$A,0))</f>
        <v>25.700000000000003</v>
      </c>
      <c r="G180" s="347">
        <f>INDEX('Incidence calcs'!T:T,MATCH($A180,'Incidence calcs'!$A:$A,0))</f>
        <v>14.81828425539921</v>
      </c>
      <c r="H180" s="347">
        <f>INDEX('Incidence calcs'!X:X,MATCH($A180,'Incidence calcs'!$A:$A,0))</f>
        <v>13.563840000000001</v>
      </c>
      <c r="I180" s="347">
        <f>INDEX('Incidence calcs'!Y:Y,MATCH($A180,'Incidence calcs'!$A:$A,0))</f>
        <v>13.32902</v>
      </c>
      <c r="J180" s="347">
        <f>INDEX('Incidence calcs'!Z:Z,MATCH($A180,'Incidence calcs'!$A:$A,0))</f>
        <v>9.5301100000000005</v>
      </c>
      <c r="K180" s="347">
        <f>INDEX('Incidence calcs'!AA:AA,MATCH($A180,'Incidence calcs'!$A:$A,0))</f>
        <v>9.4664300000000008</v>
      </c>
      <c r="L180" s="347">
        <f>INDEX('Incidence calcs'!AB:AB,MATCH($A180,'Incidence calcs'!$A:$A,0))</f>
        <v>8.385860000000001</v>
      </c>
      <c r="M180" s="347">
        <f>INDEX('Incidence calcs'!AC:AC,MATCH($A180,'Incidence calcs'!$A:$A,0))</f>
        <v>8.9311199999999999</v>
      </c>
      <c r="N180" s="347">
        <f>INDEX('Incidence calcs'!AD:AD,MATCH($A180,'Incidence calcs'!$A:$A,0))</f>
        <v>8.7619700000000016</v>
      </c>
      <c r="O180" s="347">
        <f>INDEX('Incidence calcs'!AE:AE,MATCH($A180,'Incidence calcs'!$A:$A,0))</f>
        <v>8.7619700000000016</v>
      </c>
      <c r="P180" s="347">
        <f>INDEX('Incidence calcs'!AF:AF,MATCH($A180,'Incidence calcs'!$A:$A,0))</f>
        <v>8.1828800000000008</v>
      </c>
      <c r="Q180" s="347">
        <f>INDEX('Incidence calcs'!AG:AG,MATCH($A180,'Incidence calcs'!$A:$A,0))</f>
        <v>8.1828800000000008</v>
      </c>
      <c r="R180" s="347">
        <f>INDEX('Incidence calcs'!AH:AH,MATCH($A180,'Incidence calcs'!$A:$A,0))</f>
        <v>10.863410000000002</v>
      </c>
      <c r="S180" s="347">
        <f>INDEX('Incidence calcs'!AI:AI,MATCH($A180,'Incidence calcs'!$A:$A,0))</f>
        <v>10.863410000000002</v>
      </c>
      <c r="T180" s="347">
        <f>INDEX('Incidence calcs'!AJ:AJ,MATCH($A180,'Incidence calcs'!$A:$A,0))</f>
        <v>7.1779300000000008</v>
      </c>
      <c r="U180" s="347">
        <f>INDEX('Incidence calcs'!AK:AK,MATCH($A180,'Incidence calcs'!$A:$A,0))</f>
        <v>7.1779300000000008</v>
      </c>
      <c r="V180" s="347">
        <f>INDEX('Incidence calcs'!AL:AL,MATCH($A180,'Incidence calcs'!$A:$A,0))</f>
        <v>7.1779300000000008</v>
      </c>
      <c r="W180" s="347">
        <f>INDEX('Incidence calcs'!AM:AM,MATCH($A180,'Incidence calcs'!$A:$A,0))</f>
        <v>7.1779300000000008</v>
      </c>
    </row>
    <row r="181" spans="1:23" x14ac:dyDescent="0.45">
      <c r="A181" t="s">
        <v>183</v>
      </c>
      <c r="B181" s="339">
        <f>INDEX('Incidence calcs'!$F:$F,MATCH($A181,'Incidence calcs'!$A:$A,0))</f>
        <v>2011</v>
      </c>
      <c r="C181" s="339" t="b">
        <v>1</v>
      </c>
      <c r="D181" s="347">
        <f>INDEX('Incidence calcs'!Q:Q,MATCH($A181,'Incidence calcs'!$A:$A,0))</f>
        <v>10.199999999999999</v>
      </c>
      <c r="E181" s="347">
        <f>INDEX('Incidence calcs'!R:R,MATCH($A181,'Incidence calcs'!$A:$A,0))</f>
        <v>22.9</v>
      </c>
      <c r="F181" s="347">
        <f>INDEX('Incidence calcs'!S:S,MATCH($A181,'Incidence calcs'!$A:$A,0))</f>
        <v>22.65</v>
      </c>
      <c r="G181" s="347">
        <f>INDEX('Incidence calcs'!T:T,MATCH($A181,'Incidence calcs'!$A:$A,0))</f>
        <v>13.850255635699764</v>
      </c>
      <c r="H181" s="347">
        <f>INDEX('Incidence calcs'!X:X,MATCH($A181,'Incidence calcs'!$A:$A,0))</f>
        <v>12.666399999999999</v>
      </c>
      <c r="I181" s="347">
        <f>INDEX('Incidence calcs'!Y:Y,MATCH($A181,'Incidence calcs'!$A:$A,0))</f>
        <v>12.447116666666664</v>
      </c>
      <c r="J181" s="347">
        <f>INDEX('Incidence calcs'!Z:Z,MATCH($A181,'Incidence calcs'!$A:$A,0))</f>
        <v>8.8995583333333332</v>
      </c>
      <c r="K181" s="347">
        <f>INDEX('Incidence calcs'!AA:AA,MATCH($A181,'Incidence calcs'!$A:$A,0))</f>
        <v>8.840091666666666</v>
      </c>
      <c r="L181" s="347">
        <f>INDEX('Incidence calcs'!AB:AB,MATCH($A181,'Incidence calcs'!$A:$A,0))</f>
        <v>7.8310166666666658</v>
      </c>
      <c r="M181" s="347">
        <f>INDEX('Incidence calcs'!AC:AC,MATCH($A181,'Incidence calcs'!$A:$A,0))</f>
        <v>8.3401999999999994</v>
      </c>
      <c r="N181" s="347">
        <f>INDEX('Incidence calcs'!AD:AD,MATCH($A181,'Incidence calcs'!$A:$A,0))</f>
        <v>8.1822416666666662</v>
      </c>
      <c r="O181" s="347">
        <f>INDEX('Incidence calcs'!AE:AE,MATCH($A181,'Incidence calcs'!$A:$A,0))</f>
        <v>8.1822416666666662</v>
      </c>
      <c r="P181" s="347">
        <f>INDEX('Incidence calcs'!AF:AF,MATCH($A181,'Incidence calcs'!$A:$A,0))</f>
        <v>7.6414666666666662</v>
      </c>
      <c r="Q181" s="347">
        <f>INDEX('Incidence calcs'!AG:AG,MATCH($A181,'Incidence calcs'!$A:$A,0))</f>
        <v>7.6414666666666662</v>
      </c>
      <c r="R181" s="347">
        <f>INDEX('Incidence calcs'!AH:AH,MATCH($A181,'Incidence calcs'!$A:$A,0))</f>
        <v>10.144641666666667</v>
      </c>
      <c r="S181" s="347">
        <f>INDEX('Incidence calcs'!AI:AI,MATCH($A181,'Incidence calcs'!$A:$A,0))</f>
        <v>10.144641666666667</v>
      </c>
      <c r="T181" s="347">
        <f>INDEX('Incidence calcs'!AJ:AJ,MATCH($A181,'Incidence calcs'!$A:$A,0))</f>
        <v>6.703008333333333</v>
      </c>
      <c r="U181" s="347">
        <f>INDEX('Incidence calcs'!AK:AK,MATCH($A181,'Incidence calcs'!$A:$A,0))</f>
        <v>6.703008333333333</v>
      </c>
      <c r="V181" s="347">
        <f>INDEX('Incidence calcs'!AL:AL,MATCH($A181,'Incidence calcs'!$A:$A,0))</f>
        <v>6.703008333333333</v>
      </c>
      <c r="W181" s="347">
        <f>INDEX('Incidence calcs'!AM:AM,MATCH($A181,'Incidence calcs'!$A:$A,0))</f>
        <v>6.703008333333333</v>
      </c>
    </row>
    <row r="182" spans="1:23" x14ac:dyDescent="0.45">
      <c r="A182" t="s">
        <v>58</v>
      </c>
      <c r="B182" s="339">
        <f>INDEX('Incidence calcs'!$F:$F,MATCH($A182,'Incidence calcs'!$A:$A,0))</f>
        <v>2011</v>
      </c>
      <c r="C182" s="339" t="b">
        <v>1</v>
      </c>
      <c r="D182" s="347">
        <f>INDEX('Incidence calcs'!Q:Q,MATCH($A182,'Incidence calcs'!$A:$A,0))</f>
        <v>5.65</v>
      </c>
      <c r="E182" s="347">
        <f>INDEX('Incidence calcs'!R:R,MATCH($A182,'Incidence calcs'!$A:$A,0))</f>
        <v>8.9499999999999993</v>
      </c>
      <c r="F182" s="347">
        <f>INDEX('Incidence calcs'!S:S,MATCH($A182,'Incidence calcs'!$A:$A,0))</f>
        <v>8.5500000000000007</v>
      </c>
      <c r="G182" s="347">
        <f>INDEX('Incidence calcs'!T:T,MATCH($A182,'Incidence calcs'!$A:$A,0))</f>
        <v>5.7337079782197939</v>
      </c>
      <c r="H182" s="347">
        <f>INDEX('Incidence calcs'!X:X,MATCH($A182,'Incidence calcs'!$A:$A,0))</f>
        <v>5.2596799999999995</v>
      </c>
      <c r="I182" s="347">
        <f>INDEX('Incidence calcs'!Y:Y,MATCH($A182,'Incidence calcs'!$A:$A,0))</f>
        <v>5.1686233333333327</v>
      </c>
      <c r="J182" s="347">
        <f>INDEX('Incidence calcs'!Z:Z,MATCH($A182,'Incidence calcs'!$A:$A,0))</f>
        <v>3.6955116666666661</v>
      </c>
      <c r="K182" s="347">
        <f>INDEX('Incidence calcs'!AA:AA,MATCH($A182,'Incidence calcs'!$A:$A,0))</f>
        <v>3.6708183333333331</v>
      </c>
      <c r="L182" s="347">
        <f>INDEX('Incidence calcs'!AB:AB,MATCH($A182,'Incidence calcs'!$A:$A,0))</f>
        <v>3.2518033333333332</v>
      </c>
      <c r="M182" s="347">
        <f>INDEX('Incidence calcs'!AC:AC,MATCH($A182,'Incidence calcs'!$A:$A,0))</f>
        <v>3.4632399999999994</v>
      </c>
      <c r="N182" s="347">
        <f>INDEX('Incidence calcs'!AD:AD,MATCH($A182,'Incidence calcs'!$A:$A,0))</f>
        <v>3.3976483333333332</v>
      </c>
      <c r="O182" s="347">
        <f>INDEX('Incidence calcs'!AE:AE,MATCH($A182,'Incidence calcs'!$A:$A,0))</f>
        <v>3.3976483333333332</v>
      </c>
      <c r="P182" s="347">
        <f>INDEX('Incidence calcs'!AF:AF,MATCH($A182,'Incidence calcs'!$A:$A,0))</f>
        <v>3.1730933333333331</v>
      </c>
      <c r="Q182" s="347">
        <f>INDEX('Incidence calcs'!AG:AG,MATCH($A182,'Incidence calcs'!$A:$A,0))</f>
        <v>3.1730933333333331</v>
      </c>
      <c r="R182" s="347">
        <f>INDEX('Incidence calcs'!AH:AH,MATCH($A182,'Incidence calcs'!$A:$A,0))</f>
        <v>4.2125283333333332</v>
      </c>
      <c r="S182" s="347">
        <f>INDEX('Incidence calcs'!AI:AI,MATCH($A182,'Incidence calcs'!$A:$A,0))</f>
        <v>4.2125283333333332</v>
      </c>
      <c r="T182" s="347">
        <f>INDEX('Incidence calcs'!AJ:AJ,MATCH($A182,'Incidence calcs'!$A:$A,0))</f>
        <v>2.7834016666666663</v>
      </c>
      <c r="U182" s="347">
        <f>INDEX('Incidence calcs'!AK:AK,MATCH($A182,'Incidence calcs'!$A:$A,0))</f>
        <v>2.7834016666666663</v>
      </c>
      <c r="V182" s="347">
        <f>INDEX('Incidence calcs'!AL:AL,MATCH($A182,'Incidence calcs'!$A:$A,0))</f>
        <v>2.7834016666666663</v>
      </c>
      <c r="W182" s="347">
        <f>INDEX('Incidence calcs'!AM:AM,MATCH($A182,'Incidence calcs'!$A:$A,0))</f>
        <v>2.7834016666666663</v>
      </c>
    </row>
    <row r="183" spans="1:23" x14ac:dyDescent="0.45">
      <c r="A183" t="s">
        <v>186</v>
      </c>
      <c r="B183" s="339">
        <f>INDEX('Incidence calcs'!$F:$F,MATCH($A183,'Incidence calcs'!$A:$A,0))</f>
        <v>1987</v>
      </c>
      <c r="C183" s="339" t="b">
        <v>1</v>
      </c>
      <c r="D183" s="347">
        <f>INDEX('Incidence calcs'!Q:Q,MATCH($A183,'Incidence calcs'!$A:$A,0))</f>
        <v>0.1</v>
      </c>
      <c r="E183" s="347">
        <f>INDEX('Incidence calcs'!R:R,MATCH($A183,'Incidence calcs'!$A:$A,0))</f>
        <v>0.5</v>
      </c>
      <c r="F183" s="347">
        <f>INDEX('Incidence calcs'!S:S,MATCH($A183,'Incidence calcs'!$A:$A,0))</f>
        <v>2.2000000000000002</v>
      </c>
      <c r="G183" s="347">
        <f>INDEX('Incidence calcs'!T:T,MATCH($A183,'Incidence calcs'!$A:$A,0))</f>
        <v>3.4</v>
      </c>
      <c r="H183" s="347">
        <f>INDEX('Incidence calcs'!X:X,MATCH($A183,'Incidence calcs'!$A:$A,0))</f>
        <v>1.111815</v>
      </c>
      <c r="I183" s="347">
        <f>INDEX('Incidence calcs'!Y:Y,MATCH($A183,'Incidence calcs'!$A:$A,0))</f>
        <v>1.09213</v>
      </c>
      <c r="J183" s="347">
        <f>INDEX('Incidence calcs'!Z:Z,MATCH($A183,'Incidence calcs'!$A:$A,0))</f>
        <v>0.79096500000000003</v>
      </c>
      <c r="K183" s="347">
        <f>INDEX('Incidence calcs'!AA:AA,MATCH($A183,'Incidence calcs'!$A:$A,0))</f>
        <v>0.77453499999999997</v>
      </c>
      <c r="L183" s="347">
        <f>INDEX('Incidence calcs'!AB:AB,MATCH($A183,'Incidence calcs'!$A:$A,0))</f>
        <v>0.72788000000000008</v>
      </c>
      <c r="M183" s="347">
        <f>INDEX('Incidence calcs'!AC:AC,MATCH($A183,'Incidence calcs'!$A:$A,0))</f>
        <v>0.64356000000000002</v>
      </c>
      <c r="N183" s="347">
        <f>INDEX('Incidence calcs'!AD:AD,MATCH($A183,'Incidence calcs'!$A:$A,0))</f>
        <v>0.692075</v>
      </c>
      <c r="O183" s="347">
        <f>INDEX('Incidence calcs'!AE:AE,MATCH($A183,'Incidence calcs'!$A:$A,0))</f>
        <v>0.692075</v>
      </c>
      <c r="P183" s="347">
        <f>INDEX('Incidence calcs'!AF:AF,MATCH($A183,'Incidence calcs'!$A:$A,0))</f>
        <v>0.55877500000000002</v>
      </c>
      <c r="Q183" s="347">
        <f>INDEX('Incidence calcs'!AG:AG,MATCH($A183,'Incidence calcs'!$A:$A,0))</f>
        <v>0.55877500000000002</v>
      </c>
      <c r="R183" s="347">
        <f>INDEX('Incidence calcs'!AH:AH,MATCH($A183,'Incidence calcs'!$A:$A,0))</f>
        <v>0.83452000000000004</v>
      </c>
      <c r="S183" s="347">
        <f>INDEX('Incidence calcs'!AI:AI,MATCH($A183,'Incidence calcs'!$A:$A,0))</f>
        <v>0.83452000000000004</v>
      </c>
      <c r="T183" s="347">
        <f>INDEX('Incidence calcs'!AJ:AJ,MATCH($A183,'Incidence calcs'!$A:$A,0))</f>
        <v>0.65332500000000004</v>
      </c>
      <c r="U183" s="347">
        <f>INDEX('Incidence calcs'!AK:AK,MATCH($A183,'Incidence calcs'!$A:$A,0))</f>
        <v>0.65332500000000004</v>
      </c>
      <c r="V183" s="347">
        <f>INDEX('Incidence calcs'!AL:AL,MATCH($A183,'Incidence calcs'!$A:$A,0))</f>
        <v>0.65332500000000004</v>
      </c>
      <c r="W183" s="347">
        <f>INDEX('Incidence calcs'!AM:AM,MATCH($A183,'Incidence calcs'!$A:$A,0))</f>
        <v>0.65332500000000004</v>
      </c>
    </row>
    <row r="184" spans="1:23" x14ac:dyDescent="0.45">
      <c r="A184" t="s">
        <v>187</v>
      </c>
      <c r="B184" s="339">
        <f>INDEX('Incidence calcs'!$F:$F,MATCH($A184,'Incidence calcs'!$A:$A,0))</f>
        <v>1987</v>
      </c>
      <c r="C184" s="339" t="b">
        <v>1</v>
      </c>
      <c r="D184" s="347">
        <f>INDEX('Incidence calcs'!Q:Q,MATCH($A184,'Incidence calcs'!$A:$A,0))</f>
        <v>0.1</v>
      </c>
      <c r="E184" s="347">
        <f>INDEX('Incidence calcs'!R:R,MATCH($A184,'Incidence calcs'!$A:$A,0))</f>
        <v>0.5</v>
      </c>
      <c r="F184" s="347">
        <f>INDEX('Incidence calcs'!S:S,MATCH($A184,'Incidence calcs'!$A:$A,0))</f>
        <v>2.2000000000000002</v>
      </c>
      <c r="G184" s="347">
        <f>INDEX('Incidence calcs'!T:T,MATCH($A184,'Incidence calcs'!$A:$A,0))</f>
        <v>3.4</v>
      </c>
      <c r="H184" s="347">
        <f>INDEX('Incidence calcs'!X:X,MATCH($A184,'Incidence calcs'!$A:$A,0))</f>
        <v>1.111815</v>
      </c>
      <c r="I184" s="347">
        <f>INDEX('Incidence calcs'!Y:Y,MATCH($A184,'Incidence calcs'!$A:$A,0))</f>
        <v>1.09213</v>
      </c>
      <c r="J184" s="347">
        <f>INDEX('Incidence calcs'!Z:Z,MATCH($A184,'Incidence calcs'!$A:$A,0))</f>
        <v>0.79096500000000003</v>
      </c>
      <c r="K184" s="347">
        <f>INDEX('Incidence calcs'!AA:AA,MATCH($A184,'Incidence calcs'!$A:$A,0))</f>
        <v>0.77453499999999997</v>
      </c>
      <c r="L184" s="347">
        <f>INDEX('Incidence calcs'!AB:AB,MATCH($A184,'Incidence calcs'!$A:$A,0))</f>
        <v>0.72788000000000008</v>
      </c>
      <c r="M184" s="347">
        <f>INDEX('Incidence calcs'!AC:AC,MATCH($A184,'Incidence calcs'!$A:$A,0))</f>
        <v>0.64356000000000002</v>
      </c>
      <c r="N184" s="347">
        <f>INDEX('Incidence calcs'!AD:AD,MATCH($A184,'Incidence calcs'!$A:$A,0))</f>
        <v>0.692075</v>
      </c>
      <c r="O184" s="347">
        <f>INDEX('Incidence calcs'!AE:AE,MATCH($A184,'Incidence calcs'!$A:$A,0))</f>
        <v>0.692075</v>
      </c>
      <c r="P184" s="347">
        <f>INDEX('Incidence calcs'!AF:AF,MATCH($A184,'Incidence calcs'!$A:$A,0))</f>
        <v>0.55877500000000002</v>
      </c>
      <c r="Q184" s="347">
        <f>INDEX('Incidence calcs'!AG:AG,MATCH($A184,'Incidence calcs'!$A:$A,0))</f>
        <v>0.55877500000000002</v>
      </c>
      <c r="R184" s="347">
        <f>INDEX('Incidence calcs'!AH:AH,MATCH($A184,'Incidence calcs'!$A:$A,0))</f>
        <v>0.83452000000000004</v>
      </c>
      <c r="S184" s="347">
        <f>INDEX('Incidence calcs'!AI:AI,MATCH($A184,'Incidence calcs'!$A:$A,0))</f>
        <v>0.83452000000000004</v>
      </c>
      <c r="T184" s="347">
        <f>INDEX('Incidence calcs'!AJ:AJ,MATCH($A184,'Incidence calcs'!$A:$A,0))</f>
        <v>0.65332500000000004</v>
      </c>
      <c r="U184" s="347">
        <f>INDEX('Incidence calcs'!AK:AK,MATCH($A184,'Incidence calcs'!$A:$A,0))</f>
        <v>0.65332500000000004</v>
      </c>
      <c r="V184" s="347">
        <f>INDEX('Incidence calcs'!AL:AL,MATCH($A184,'Incidence calcs'!$A:$A,0))</f>
        <v>0.65332500000000004</v>
      </c>
      <c r="W184" s="347">
        <f>INDEX('Incidence calcs'!AM:AM,MATCH($A184,'Incidence calcs'!$A:$A,0))</f>
        <v>0.65332500000000004</v>
      </c>
    </row>
    <row r="185" spans="1:23" x14ac:dyDescent="0.45">
      <c r="A185" t="s">
        <v>188</v>
      </c>
      <c r="B185" s="339">
        <f>INDEX('Incidence calcs'!$F:$F,MATCH($A185,'Incidence calcs'!$A:$A,0))</f>
        <v>2003</v>
      </c>
      <c r="C185" s="339" t="b">
        <v>1</v>
      </c>
      <c r="D185" s="347">
        <f>INDEX('Incidence calcs'!Q:Q,MATCH($A185,'Incidence calcs'!$A:$A,0))</f>
        <v>0.97</v>
      </c>
      <c r="E185" s="347">
        <f>INDEX('Incidence calcs'!R:R,MATCH($A185,'Incidence calcs'!$A:$A,0))</f>
        <v>0.97</v>
      </c>
      <c r="F185" s="347">
        <f>INDEX('Incidence calcs'!S:S,MATCH($A185,'Incidence calcs'!$A:$A,0))</f>
        <v>0.97</v>
      </c>
      <c r="G185" s="347">
        <f>INDEX('Incidence calcs'!T:T,MATCH($A185,'Incidence calcs'!$A:$A,0))</f>
        <v>1.0831599047960483</v>
      </c>
      <c r="H185" s="347">
        <f>INDEX('Incidence calcs'!X:X,MATCH($A185,'Incidence calcs'!$A:$A,0))</f>
        <v>0.66115200000000007</v>
      </c>
      <c r="I185" s="347">
        <f>INDEX('Incidence calcs'!Y:Y,MATCH($A185,'Incidence calcs'!$A:$A,0))</f>
        <v>0.64970600000000001</v>
      </c>
      <c r="J185" s="347">
        <f>INDEX('Incidence calcs'!Z:Z,MATCH($A185,'Incidence calcs'!$A:$A,0))</f>
        <v>0.46453300000000003</v>
      </c>
      <c r="K185" s="347">
        <f>INDEX('Incidence calcs'!AA:AA,MATCH($A185,'Incidence calcs'!$A:$A,0))</f>
        <v>0.46142900000000003</v>
      </c>
      <c r="L185" s="347">
        <f>INDEX('Incidence calcs'!AB:AB,MATCH($A185,'Incidence calcs'!$A:$A,0))</f>
        <v>0.40875800000000001</v>
      </c>
      <c r="M185" s="347">
        <f>INDEX('Incidence calcs'!AC:AC,MATCH($A185,'Incidence calcs'!$A:$A,0))</f>
        <v>0.435336</v>
      </c>
      <c r="N185" s="347">
        <f>INDEX('Incidence calcs'!AD:AD,MATCH($A185,'Incidence calcs'!$A:$A,0))</f>
        <v>0.42709100000000005</v>
      </c>
      <c r="O185" s="347">
        <f>INDEX('Incidence calcs'!AE:AE,MATCH($A185,'Incidence calcs'!$A:$A,0))</f>
        <v>0.42709100000000005</v>
      </c>
      <c r="P185" s="347">
        <f>INDEX('Incidence calcs'!AF:AF,MATCH($A185,'Incidence calcs'!$A:$A,0))</f>
        <v>0.39886400000000005</v>
      </c>
      <c r="Q185" s="347">
        <f>INDEX('Incidence calcs'!AG:AG,MATCH($A185,'Incidence calcs'!$A:$A,0))</f>
        <v>0.39886400000000005</v>
      </c>
      <c r="R185" s="347">
        <f>INDEX('Incidence calcs'!AH:AH,MATCH($A185,'Incidence calcs'!$A:$A,0))</f>
        <v>0.52952300000000008</v>
      </c>
      <c r="S185" s="347">
        <f>INDEX('Incidence calcs'!AI:AI,MATCH($A185,'Incidence calcs'!$A:$A,0))</f>
        <v>0.52952300000000008</v>
      </c>
      <c r="T185" s="347">
        <f>INDEX('Incidence calcs'!AJ:AJ,MATCH($A185,'Incidence calcs'!$A:$A,0))</f>
        <v>0.34987900000000005</v>
      </c>
      <c r="U185" s="347">
        <f>INDEX('Incidence calcs'!AK:AK,MATCH($A185,'Incidence calcs'!$A:$A,0))</f>
        <v>0.34987900000000005</v>
      </c>
      <c r="V185" s="347">
        <f>INDEX('Incidence calcs'!AL:AL,MATCH($A185,'Incidence calcs'!$A:$A,0))</f>
        <v>0.34987900000000005</v>
      </c>
      <c r="W185" s="347">
        <f>INDEX('Incidence calcs'!AM:AM,MATCH($A185,'Incidence calcs'!$A:$A,0))</f>
        <v>0.34987900000000005</v>
      </c>
    </row>
    <row r="186" spans="1:23" x14ac:dyDescent="0.45">
      <c r="A186" t="s">
        <v>189</v>
      </c>
      <c r="B186" s="339">
        <f>INDEX('Incidence calcs'!$F:$F,MATCH($A186,'Incidence calcs'!$A:$A,0))</f>
        <v>2012</v>
      </c>
      <c r="C186" s="339" t="b">
        <v>1</v>
      </c>
      <c r="D186" s="347">
        <f>INDEX('Incidence calcs'!Q:Q,MATCH($A186,'Incidence calcs'!$A:$A,0))</f>
        <v>3.2</v>
      </c>
      <c r="E186" s="347">
        <f>INDEX('Incidence calcs'!R:R,MATCH($A186,'Incidence calcs'!$A:$A,0))</f>
        <v>3.2</v>
      </c>
      <c r="F186" s="347">
        <f>INDEX('Incidence calcs'!S:S,MATCH($A186,'Incidence calcs'!$A:$A,0))</f>
        <v>3.2</v>
      </c>
      <c r="G186" s="347">
        <f>INDEX('Incidence calcs'!T:T,MATCH($A186,'Incidence calcs'!$A:$A,0))</f>
        <v>3.7973601508485233</v>
      </c>
      <c r="H186" s="347">
        <f>INDEX('Incidence calcs'!X:X,MATCH($A186,'Incidence calcs'!$A:$A,0))</f>
        <v>2.1811200000000004</v>
      </c>
      <c r="I186" s="347">
        <f>INDEX('Incidence calcs'!Y:Y,MATCH($A186,'Incidence calcs'!$A:$A,0))</f>
        <v>2.1433600000000004</v>
      </c>
      <c r="J186" s="347">
        <f>INDEX('Incidence calcs'!Z:Z,MATCH($A186,'Incidence calcs'!$A:$A,0))</f>
        <v>1.5324800000000003</v>
      </c>
      <c r="K186" s="347">
        <f>INDEX('Incidence calcs'!AA:AA,MATCH($A186,'Incidence calcs'!$A:$A,0))</f>
        <v>1.5222400000000003</v>
      </c>
      <c r="L186" s="347">
        <f>INDEX('Incidence calcs'!AB:AB,MATCH($A186,'Incidence calcs'!$A:$A,0))</f>
        <v>1.3484800000000003</v>
      </c>
      <c r="M186" s="347">
        <f>INDEX('Incidence calcs'!AC:AC,MATCH($A186,'Incidence calcs'!$A:$A,0))</f>
        <v>1.4361600000000001</v>
      </c>
      <c r="N186" s="347">
        <f>INDEX('Incidence calcs'!AD:AD,MATCH($A186,'Incidence calcs'!$A:$A,0))</f>
        <v>1.4089600000000004</v>
      </c>
      <c r="O186" s="347">
        <f>INDEX('Incidence calcs'!AE:AE,MATCH($A186,'Incidence calcs'!$A:$A,0))</f>
        <v>1.4089600000000004</v>
      </c>
      <c r="P186" s="347">
        <f>INDEX('Incidence calcs'!AF:AF,MATCH($A186,'Incidence calcs'!$A:$A,0))</f>
        <v>1.3158400000000003</v>
      </c>
      <c r="Q186" s="347">
        <f>INDEX('Incidence calcs'!AG:AG,MATCH($A186,'Incidence calcs'!$A:$A,0))</f>
        <v>1.3158400000000003</v>
      </c>
      <c r="R186" s="347">
        <f>INDEX('Incidence calcs'!AH:AH,MATCH($A186,'Incidence calcs'!$A:$A,0))</f>
        <v>1.7468800000000004</v>
      </c>
      <c r="S186" s="347">
        <f>INDEX('Incidence calcs'!AI:AI,MATCH($A186,'Incidence calcs'!$A:$A,0))</f>
        <v>1.7468800000000004</v>
      </c>
      <c r="T186" s="347">
        <f>INDEX('Incidence calcs'!AJ:AJ,MATCH($A186,'Incidence calcs'!$A:$A,0))</f>
        <v>1.1542400000000004</v>
      </c>
      <c r="U186" s="347">
        <f>INDEX('Incidence calcs'!AK:AK,MATCH($A186,'Incidence calcs'!$A:$A,0))</f>
        <v>1.1542400000000004</v>
      </c>
      <c r="V186" s="347">
        <f>INDEX('Incidence calcs'!AL:AL,MATCH($A186,'Incidence calcs'!$A:$A,0))</f>
        <v>1.1542400000000004</v>
      </c>
      <c r="W186" s="347">
        <f>INDEX('Incidence calcs'!AM:AM,MATCH($A186,'Incidence calcs'!$A:$A,0))</f>
        <v>1.1542400000000004</v>
      </c>
    </row>
    <row r="187" spans="1:23" x14ac:dyDescent="0.45">
      <c r="A187" t="s">
        <v>190</v>
      </c>
      <c r="B187" s="339">
        <f>INDEX('Incidence calcs'!$F:$F,MATCH($A187,'Incidence calcs'!$A:$A,0))</f>
        <v>2009</v>
      </c>
      <c r="C187" s="339" t="b">
        <v>1</v>
      </c>
      <c r="D187" s="347">
        <f>INDEX('Incidence calcs'!Q:Q,MATCH($A187,'Incidence calcs'!$A:$A,0))</f>
        <v>0.19</v>
      </c>
      <c r="E187" s="347">
        <f>INDEX('Incidence calcs'!R:R,MATCH($A187,'Incidence calcs'!$A:$A,0))</f>
        <v>0.84</v>
      </c>
      <c r="F187" s="347">
        <f>INDEX('Incidence calcs'!S:S,MATCH($A187,'Incidence calcs'!$A:$A,0))</f>
        <v>2.6</v>
      </c>
      <c r="G187" s="347">
        <f>INDEX('Incidence calcs'!T:T,MATCH($A187,'Incidence calcs'!$A:$A,0))</f>
        <v>6.2</v>
      </c>
      <c r="H187" s="347">
        <f>INDEX('Incidence calcs'!X:X,MATCH($A187,'Incidence calcs'!$A:$A,0))</f>
        <v>1.7627647500000001</v>
      </c>
      <c r="I187" s="347">
        <f>INDEX('Incidence calcs'!Y:Y,MATCH($A187,'Incidence calcs'!$A:$A,0))</f>
        <v>1.7315545000000001</v>
      </c>
      <c r="J187" s="347">
        <f>INDEX('Incidence calcs'!Z:Z,MATCH($A187,'Incidence calcs'!$A:$A,0))</f>
        <v>1.25406225</v>
      </c>
      <c r="K187" s="347">
        <f>INDEX('Incidence calcs'!AA:AA,MATCH($A187,'Incidence calcs'!$A:$A,0))</f>
        <v>1.22801275</v>
      </c>
      <c r="L187" s="347">
        <f>INDEX('Incidence calcs'!AB:AB,MATCH($A187,'Incidence calcs'!$A:$A,0))</f>
        <v>1.154042</v>
      </c>
      <c r="M187" s="347">
        <f>INDEX('Incidence calcs'!AC:AC,MATCH($A187,'Incidence calcs'!$A:$A,0))</f>
        <v>1.020354</v>
      </c>
      <c r="N187" s="347">
        <f>INDEX('Incidence calcs'!AD:AD,MATCH($A187,'Incidence calcs'!$A:$A,0))</f>
        <v>1.09727375</v>
      </c>
      <c r="O187" s="347">
        <f>INDEX('Incidence calcs'!AE:AE,MATCH($A187,'Incidence calcs'!$A:$A,0))</f>
        <v>1.09727375</v>
      </c>
      <c r="P187" s="347">
        <f>INDEX('Incidence calcs'!AF:AF,MATCH($A187,'Incidence calcs'!$A:$A,0))</f>
        <v>0.88592874999999993</v>
      </c>
      <c r="Q187" s="347">
        <f>INDEX('Incidence calcs'!AG:AG,MATCH($A187,'Incidence calcs'!$A:$A,0))</f>
        <v>0.88592874999999993</v>
      </c>
      <c r="R187" s="347">
        <f>INDEX('Incidence calcs'!AH:AH,MATCH($A187,'Incidence calcs'!$A:$A,0))</f>
        <v>1.323118</v>
      </c>
      <c r="S187" s="347">
        <f>INDEX('Incidence calcs'!AI:AI,MATCH($A187,'Incidence calcs'!$A:$A,0))</f>
        <v>1.323118</v>
      </c>
      <c r="T187" s="347">
        <f>INDEX('Incidence calcs'!AJ:AJ,MATCH($A187,'Incidence calcs'!$A:$A,0))</f>
        <v>1.03583625</v>
      </c>
      <c r="U187" s="347">
        <f>INDEX('Incidence calcs'!AK:AK,MATCH($A187,'Incidence calcs'!$A:$A,0))</f>
        <v>1.03583625</v>
      </c>
      <c r="V187" s="347">
        <f>INDEX('Incidence calcs'!AL:AL,MATCH($A187,'Incidence calcs'!$A:$A,0))</f>
        <v>1.03583625</v>
      </c>
      <c r="W187" s="347">
        <f>INDEX('Incidence calcs'!AM:AM,MATCH($A187,'Incidence calcs'!$A:$A,0))</f>
        <v>1.03583625</v>
      </c>
    </row>
    <row r="188" spans="1:23" x14ac:dyDescent="0.45">
      <c r="A188" t="s">
        <v>191</v>
      </c>
      <c r="B188" s="339">
        <f>INDEX('Incidence calcs'!$F:$F,MATCH($A188,'Incidence calcs'!$A:$A,0))</f>
        <v>2008</v>
      </c>
      <c r="C188" s="339" t="b">
        <v>1</v>
      </c>
      <c r="D188" s="347">
        <f>INDEX('Incidence calcs'!Q:Q,MATCH($A188,'Incidence calcs'!$A:$A,0))</f>
        <v>21.7</v>
      </c>
      <c r="E188" s="347">
        <f>INDEX('Incidence calcs'!R:R,MATCH($A188,'Incidence calcs'!$A:$A,0))</f>
        <v>30.4</v>
      </c>
      <c r="F188" s="347">
        <f>INDEX('Incidence calcs'!S:S,MATCH($A188,'Incidence calcs'!$A:$A,0))</f>
        <v>16.100000000000001</v>
      </c>
      <c r="G188" s="347">
        <f>INDEX('Incidence calcs'!T:T,MATCH($A188,'Incidence calcs'!$A:$A,0))</f>
        <v>16.307559054936817</v>
      </c>
      <c r="H188" s="347">
        <f>INDEX('Incidence calcs'!X:X,MATCH($A188,'Incidence calcs'!$A:$A,0))</f>
        <v>15.495039999999998</v>
      </c>
      <c r="I188" s="347">
        <f>INDEX('Incidence calcs'!Y:Y,MATCH($A188,'Incidence calcs'!$A:$A,0))</f>
        <v>15.226786666666664</v>
      </c>
      <c r="J188" s="347">
        <f>INDEX('Incidence calcs'!Z:Z,MATCH($A188,'Incidence calcs'!$A:$A,0))</f>
        <v>10.886993333333331</v>
      </c>
      <c r="K188" s="347">
        <f>INDEX('Incidence calcs'!AA:AA,MATCH($A188,'Incidence calcs'!$A:$A,0))</f>
        <v>10.814246666666666</v>
      </c>
      <c r="L188" s="347">
        <f>INDEX('Incidence calcs'!AB:AB,MATCH($A188,'Incidence calcs'!$A:$A,0))</f>
        <v>9.5798266666666656</v>
      </c>
      <c r="M188" s="347">
        <f>INDEX('Incidence calcs'!AC:AC,MATCH($A188,'Incidence calcs'!$A:$A,0))</f>
        <v>10.202719999999998</v>
      </c>
      <c r="N188" s="347">
        <f>INDEX('Incidence calcs'!AD:AD,MATCH($A188,'Incidence calcs'!$A:$A,0))</f>
        <v>10.009486666666666</v>
      </c>
      <c r="O188" s="347">
        <f>INDEX('Incidence calcs'!AE:AE,MATCH($A188,'Incidence calcs'!$A:$A,0))</f>
        <v>10.009486666666666</v>
      </c>
      <c r="P188" s="347">
        <f>INDEX('Incidence calcs'!AF:AF,MATCH($A188,'Incidence calcs'!$A:$A,0))</f>
        <v>9.3479466666666653</v>
      </c>
      <c r="Q188" s="347">
        <f>INDEX('Incidence calcs'!AG:AG,MATCH($A188,'Incidence calcs'!$A:$A,0))</f>
        <v>9.3479466666666653</v>
      </c>
      <c r="R188" s="347">
        <f>INDEX('Incidence calcs'!AH:AH,MATCH($A188,'Incidence calcs'!$A:$A,0))</f>
        <v>12.410126666666667</v>
      </c>
      <c r="S188" s="347">
        <f>INDEX('Incidence calcs'!AI:AI,MATCH($A188,'Incidence calcs'!$A:$A,0))</f>
        <v>12.410126666666667</v>
      </c>
      <c r="T188" s="347">
        <f>INDEX('Incidence calcs'!AJ:AJ,MATCH($A188,'Incidence calcs'!$A:$A,0))</f>
        <v>8.1999133333333329</v>
      </c>
      <c r="U188" s="347">
        <f>INDEX('Incidence calcs'!AK:AK,MATCH($A188,'Incidence calcs'!$A:$A,0))</f>
        <v>8.1999133333333329</v>
      </c>
      <c r="V188" s="347">
        <f>INDEX('Incidence calcs'!AL:AL,MATCH($A188,'Incidence calcs'!$A:$A,0))</f>
        <v>8.1999133333333329</v>
      </c>
      <c r="W188" s="347">
        <f>INDEX('Incidence calcs'!AM:AM,MATCH($A188,'Incidence calcs'!$A:$A,0))</f>
        <v>8.1999133333333329</v>
      </c>
    </row>
    <row r="189" spans="1:23" x14ac:dyDescent="0.45">
      <c r="A189" t="s">
        <v>193</v>
      </c>
      <c r="B189" s="339">
        <f>INDEX('Incidence calcs'!$F:$F,MATCH($A189,'Incidence calcs'!$A:$A,0))</f>
        <v>2009</v>
      </c>
      <c r="C189" s="339" t="b">
        <v>1</v>
      </c>
      <c r="D189" s="347">
        <f>INDEX('Incidence calcs'!Q:Q,MATCH($A189,'Incidence calcs'!$A:$A,0))</f>
        <v>0.19</v>
      </c>
      <c r="E189" s="347">
        <f>INDEX('Incidence calcs'!R:R,MATCH($A189,'Incidence calcs'!$A:$A,0))</f>
        <v>0.84</v>
      </c>
      <c r="F189" s="347">
        <f>INDEX('Incidence calcs'!S:S,MATCH($A189,'Incidence calcs'!$A:$A,0))</f>
        <v>2.6</v>
      </c>
      <c r="G189" s="347">
        <f>INDEX('Incidence calcs'!T:T,MATCH($A189,'Incidence calcs'!$A:$A,0))</f>
        <v>6.2</v>
      </c>
      <c r="H189" s="347">
        <f>INDEX('Incidence calcs'!X:X,MATCH($A189,'Incidence calcs'!$A:$A,0))</f>
        <v>1.7627647500000001</v>
      </c>
      <c r="I189" s="347">
        <f>INDEX('Incidence calcs'!Y:Y,MATCH($A189,'Incidence calcs'!$A:$A,0))</f>
        <v>1.7315545000000001</v>
      </c>
      <c r="J189" s="347">
        <f>INDEX('Incidence calcs'!Z:Z,MATCH($A189,'Incidence calcs'!$A:$A,0))</f>
        <v>1.25406225</v>
      </c>
      <c r="K189" s="347">
        <f>INDEX('Incidence calcs'!AA:AA,MATCH($A189,'Incidence calcs'!$A:$A,0))</f>
        <v>1.22801275</v>
      </c>
      <c r="L189" s="347">
        <f>INDEX('Incidence calcs'!AB:AB,MATCH($A189,'Incidence calcs'!$A:$A,0))</f>
        <v>1.154042</v>
      </c>
      <c r="M189" s="347">
        <f>INDEX('Incidence calcs'!AC:AC,MATCH($A189,'Incidence calcs'!$A:$A,0))</f>
        <v>1.020354</v>
      </c>
      <c r="N189" s="347">
        <f>INDEX('Incidence calcs'!AD:AD,MATCH($A189,'Incidence calcs'!$A:$A,0))</f>
        <v>1.09727375</v>
      </c>
      <c r="O189" s="347">
        <f>INDEX('Incidence calcs'!AE:AE,MATCH($A189,'Incidence calcs'!$A:$A,0))</f>
        <v>1.09727375</v>
      </c>
      <c r="P189" s="347">
        <f>INDEX('Incidence calcs'!AF:AF,MATCH($A189,'Incidence calcs'!$A:$A,0))</f>
        <v>0.88592874999999993</v>
      </c>
      <c r="Q189" s="347">
        <f>INDEX('Incidence calcs'!AG:AG,MATCH($A189,'Incidence calcs'!$A:$A,0))</f>
        <v>0.88592874999999993</v>
      </c>
      <c r="R189" s="347">
        <f>INDEX('Incidence calcs'!AH:AH,MATCH($A189,'Incidence calcs'!$A:$A,0))</f>
        <v>1.323118</v>
      </c>
      <c r="S189" s="347">
        <f>INDEX('Incidence calcs'!AI:AI,MATCH($A189,'Incidence calcs'!$A:$A,0))</f>
        <v>1.323118</v>
      </c>
      <c r="T189" s="347">
        <f>INDEX('Incidence calcs'!AJ:AJ,MATCH($A189,'Incidence calcs'!$A:$A,0))</f>
        <v>1.03583625</v>
      </c>
      <c r="U189" s="347">
        <f>INDEX('Incidence calcs'!AK:AK,MATCH($A189,'Incidence calcs'!$A:$A,0))</f>
        <v>1.03583625</v>
      </c>
      <c r="V189" s="347">
        <f>INDEX('Incidence calcs'!AL:AL,MATCH($A189,'Incidence calcs'!$A:$A,0))</f>
        <v>1.03583625</v>
      </c>
      <c r="W189" s="347">
        <f>INDEX('Incidence calcs'!AM:AM,MATCH($A189,'Incidence calcs'!$A:$A,0))</f>
        <v>1.03583625</v>
      </c>
    </row>
    <row r="190" spans="1:23" x14ac:dyDescent="0.45">
      <c r="A190" t="s">
        <v>111</v>
      </c>
      <c r="B190" s="339">
        <f>INDEX('Incidence calcs'!$F:$F,MATCH($A190,'Incidence calcs'!$A:$A,0))</f>
        <v>1992</v>
      </c>
      <c r="C190" s="339" t="b">
        <v>1</v>
      </c>
      <c r="D190" s="347">
        <f>INDEX('Incidence calcs'!Q:Q,MATCH($A190,'Incidence calcs'!$A:$A,0))</f>
        <v>0.8</v>
      </c>
      <c r="E190" s="347">
        <f>INDEX('Incidence calcs'!R:R,MATCH($A190,'Incidence calcs'!$A:$A,0))</f>
        <v>0.85000000000000009</v>
      </c>
      <c r="F190" s="347">
        <f>INDEX('Incidence calcs'!S:S,MATCH($A190,'Incidence calcs'!$A:$A,0))</f>
        <v>2.35</v>
      </c>
      <c r="G190" s="347">
        <f>INDEX('Incidence calcs'!T:T,MATCH($A190,'Incidence calcs'!$A:$A,0))</f>
        <v>1.6613450659962288</v>
      </c>
      <c r="H190" s="347">
        <f>INDEX('Incidence calcs'!X:X,MATCH($A190,'Incidence calcs'!$A:$A,0))</f>
        <v>1.0152207039597738</v>
      </c>
      <c r="I190" s="347">
        <f>INDEX('Incidence calcs'!Y:Y,MATCH($A190,'Incidence calcs'!$A:$A,0))</f>
        <v>0.9972459333752357</v>
      </c>
      <c r="J190" s="347">
        <f>INDEX('Incidence calcs'!Z:Z,MATCH($A190,'Incidence calcs'!$A:$A,0))</f>
        <v>0.72224609679446883</v>
      </c>
      <c r="K190" s="347">
        <f>INDEX('Incidence calcs'!AA:AA,MATCH($A190,'Incidence calcs'!$A:$A,0))</f>
        <v>0.70724353236957882</v>
      </c>
      <c r="L190" s="347">
        <f>INDEX('Incidence calcs'!AB:AB,MATCH($A190,'Incidence calcs'!$A:$A,0))</f>
        <v>0.66464191074795731</v>
      </c>
      <c r="M190" s="347">
        <f>INDEX('Incidence calcs'!AC:AC,MATCH($A190,'Incidence calcs'!$A:$A,0))</f>
        <v>0.58764761785040853</v>
      </c>
      <c r="N190" s="347">
        <f>INDEX('Incidence calcs'!AD:AD,MATCH($A190,'Incidence calcs'!$A:$A,0))</f>
        <v>0.63194764299182904</v>
      </c>
      <c r="O190" s="347">
        <f>INDEX('Incidence calcs'!AE:AE,MATCH($A190,'Incidence calcs'!$A:$A,0))</f>
        <v>0.63194764299182904</v>
      </c>
      <c r="P190" s="347">
        <f>INDEX('Incidence calcs'!AF:AF,MATCH($A190,'Incidence calcs'!$A:$A,0))</f>
        <v>0.51022872407291009</v>
      </c>
      <c r="Q190" s="347">
        <f>INDEX('Incidence calcs'!AG:AG,MATCH($A190,'Incidence calcs'!$A:$A,0))</f>
        <v>0.51022872407291009</v>
      </c>
      <c r="R190" s="347">
        <f>INDEX('Incidence calcs'!AH:AH,MATCH($A190,'Incidence calcs'!$A:$A,0))</f>
        <v>0.76201704588309238</v>
      </c>
      <c r="S190" s="347">
        <f>INDEX('Incidence calcs'!AI:AI,MATCH($A190,'Incidence calcs'!$A:$A,0))</f>
        <v>0.76201704588309238</v>
      </c>
      <c r="T190" s="347">
        <f>INDEX('Incidence calcs'!AJ:AJ,MATCH($A190,'Incidence calcs'!$A:$A,0))</f>
        <v>0.59656423632935263</v>
      </c>
      <c r="U190" s="347">
        <f>INDEX('Incidence calcs'!AK:AK,MATCH($A190,'Incidence calcs'!$A:$A,0))</f>
        <v>0.59656423632935263</v>
      </c>
      <c r="V190" s="347">
        <f>INDEX('Incidence calcs'!AL:AL,MATCH($A190,'Incidence calcs'!$A:$A,0))</f>
        <v>0.59656423632935263</v>
      </c>
      <c r="W190" s="347">
        <f>INDEX('Incidence calcs'!AM:AM,MATCH($A190,'Incidence calcs'!$A:$A,0))</f>
        <v>0.59656423632935263</v>
      </c>
    </row>
    <row r="191" spans="1:23" x14ac:dyDescent="0.45">
      <c r="A191" t="s">
        <v>81</v>
      </c>
      <c r="B191" s="339">
        <f>INDEX('Incidence calcs'!$F:$F,MATCH($A191,'Incidence calcs'!$A:$A,0))</f>
        <v>2010</v>
      </c>
      <c r="C191" s="339" t="b">
        <v>1</v>
      </c>
      <c r="D191" s="347">
        <f>INDEX('Incidence calcs'!Q:Q,MATCH($A191,'Incidence calcs'!$A:$A,0))</f>
        <v>6.2</v>
      </c>
      <c r="E191" s="347">
        <f>INDEX('Incidence calcs'!R:R,MATCH($A191,'Incidence calcs'!$A:$A,0))</f>
        <v>6.2</v>
      </c>
      <c r="F191" s="347">
        <f>INDEX('Incidence calcs'!S:S,MATCH($A191,'Incidence calcs'!$A:$A,0))</f>
        <v>6.2</v>
      </c>
      <c r="G191" s="347">
        <f>INDEX('Incidence calcs'!T:T,MATCH($A191,'Incidence calcs'!$A:$A,0))</f>
        <v>3.3147130153975972</v>
      </c>
      <c r="H191" s="347">
        <f>INDEX('Incidence calcs'!X:X,MATCH($A191,'Incidence calcs'!$A:$A,0))</f>
        <v>4.2259200000000003</v>
      </c>
      <c r="I191" s="347">
        <f>INDEX('Incidence calcs'!Y:Y,MATCH($A191,'Incidence calcs'!$A:$A,0))</f>
        <v>4.1527599999999998</v>
      </c>
      <c r="J191" s="347">
        <f>INDEX('Incidence calcs'!Z:Z,MATCH($A191,'Incidence calcs'!$A:$A,0))</f>
        <v>2.9691800000000002</v>
      </c>
      <c r="K191" s="347">
        <f>INDEX('Incidence calcs'!AA:AA,MATCH($A191,'Incidence calcs'!$A:$A,0))</f>
        <v>2.9493400000000003</v>
      </c>
      <c r="L191" s="347">
        <f>INDEX('Incidence calcs'!AB:AB,MATCH($A191,'Incidence calcs'!$A:$A,0))</f>
        <v>2.6126800000000001</v>
      </c>
      <c r="M191" s="347">
        <f>INDEX('Incidence calcs'!AC:AC,MATCH($A191,'Incidence calcs'!$A:$A,0))</f>
        <v>2.7825600000000001</v>
      </c>
      <c r="N191" s="347">
        <f>INDEX('Incidence calcs'!AD:AD,MATCH($A191,'Incidence calcs'!$A:$A,0))</f>
        <v>2.7298600000000004</v>
      </c>
      <c r="O191" s="347">
        <f>INDEX('Incidence calcs'!AE:AE,MATCH($A191,'Incidence calcs'!$A:$A,0))</f>
        <v>2.7298600000000004</v>
      </c>
      <c r="P191" s="347">
        <f>INDEX('Incidence calcs'!AF:AF,MATCH($A191,'Incidence calcs'!$A:$A,0))</f>
        <v>2.5494400000000002</v>
      </c>
      <c r="Q191" s="347">
        <f>INDEX('Incidence calcs'!AG:AG,MATCH($A191,'Incidence calcs'!$A:$A,0))</f>
        <v>2.5494400000000002</v>
      </c>
      <c r="R191" s="347">
        <f>INDEX('Incidence calcs'!AH:AH,MATCH($A191,'Incidence calcs'!$A:$A,0))</f>
        <v>3.3845800000000006</v>
      </c>
      <c r="S191" s="347">
        <f>INDEX('Incidence calcs'!AI:AI,MATCH($A191,'Incidence calcs'!$A:$A,0))</f>
        <v>3.3845800000000006</v>
      </c>
      <c r="T191" s="347">
        <f>INDEX('Incidence calcs'!AJ:AJ,MATCH($A191,'Incidence calcs'!$A:$A,0))</f>
        <v>2.2363400000000002</v>
      </c>
      <c r="U191" s="347">
        <f>INDEX('Incidence calcs'!AK:AK,MATCH($A191,'Incidence calcs'!$A:$A,0))</f>
        <v>2.2363400000000002</v>
      </c>
      <c r="V191" s="347">
        <f>INDEX('Incidence calcs'!AL:AL,MATCH($A191,'Incidence calcs'!$A:$A,0))</f>
        <v>2.2363400000000002</v>
      </c>
      <c r="W191" s="347">
        <f>INDEX('Incidence calcs'!AM:AM,MATCH($A191,'Incidence calcs'!$A:$A,0))</f>
        <v>2.2363400000000002</v>
      </c>
    </row>
    <row r="192" spans="1:23" x14ac:dyDescent="0.45">
      <c r="A192" t="s">
        <v>194</v>
      </c>
      <c r="B192" s="339">
        <f>INDEX('Incidence calcs'!$F:$F,MATCH($A192,'Incidence calcs'!$A:$A,0))</f>
        <v>2007</v>
      </c>
      <c r="C192" s="339" t="b">
        <v>1</v>
      </c>
      <c r="D192" s="347">
        <f>INDEX('Incidence calcs'!Q:Q,MATCH($A192,'Incidence calcs'!$A:$A,0))</f>
        <v>4.8</v>
      </c>
      <c r="E192" s="347">
        <f>INDEX('Incidence calcs'!R:R,MATCH($A192,'Incidence calcs'!$A:$A,0))</f>
        <v>8.8000000000000007</v>
      </c>
      <c r="F192" s="347">
        <f>INDEX('Incidence calcs'!S:S,MATCH($A192,'Incidence calcs'!$A:$A,0))</f>
        <v>9.5500000000000007</v>
      </c>
      <c r="G192" s="347">
        <f>INDEX('Incidence calcs'!T:T,MATCH($A192,'Incidence calcs'!$A:$A,0))</f>
        <v>5.6</v>
      </c>
      <c r="H192" s="347">
        <f>INDEX('Incidence calcs'!X:X,MATCH($A192,'Incidence calcs'!$A:$A,0))</f>
        <v>5.2596800000000004</v>
      </c>
      <c r="I192" s="347">
        <f>INDEX('Incidence calcs'!Y:Y,MATCH($A192,'Incidence calcs'!$A:$A,0))</f>
        <v>5.1686233333333336</v>
      </c>
      <c r="J192" s="347">
        <f>INDEX('Incidence calcs'!Z:Z,MATCH($A192,'Incidence calcs'!$A:$A,0))</f>
        <v>3.695511666666667</v>
      </c>
      <c r="K192" s="347">
        <f>INDEX('Incidence calcs'!AA:AA,MATCH($A192,'Incidence calcs'!$A:$A,0))</f>
        <v>3.670818333333334</v>
      </c>
      <c r="L192" s="347">
        <f>INDEX('Incidence calcs'!AB:AB,MATCH($A192,'Incidence calcs'!$A:$A,0))</f>
        <v>3.2518033333333336</v>
      </c>
      <c r="M192" s="347">
        <f>INDEX('Incidence calcs'!AC:AC,MATCH($A192,'Incidence calcs'!$A:$A,0))</f>
        <v>3.4632400000000003</v>
      </c>
      <c r="N192" s="347">
        <f>INDEX('Incidence calcs'!AD:AD,MATCH($A192,'Incidence calcs'!$A:$A,0))</f>
        <v>3.397648333333334</v>
      </c>
      <c r="O192" s="347">
        <f>INDEX('Incidence calcs'!AE:AE,MATCH($A192,'Incidence calcs'!$A:$A,0))</f>
        <v>3.397648333333334</v>
      </c>
      <c r="P192" s="347">
        <f>INDEX('Incidence calcs'!AF:AF,MATCH($A192,'Incidence calcs'!$A:$A,0))</f>
        <v>3.173093333333334</v>
      </c>
      <c r="Q192" s="347">
        <f>INDEX('Incidence calcs'!AG:AG,MATCH($A192,'Incidence calcs'!$A:$A,0))</f>
        <v>3.173093333333334</v>
      </c>
      <c r="R192" s="347">
        <f>INDEX('Incidence calcs'!AH:AH,MATCH($A192,'Incidence calcs'!$A:$A,0))</f>
        <v>4.2125283333333341</v>
      </c>
      <c r="S192" s="347">
        <f>INDEX('Incidence calcs'!AI:AI,MATCH($A192,'Incidence calcs'!$A:$A,0))</f>
        <v>4.2125283333333341</v>
      </c>
      <c r="T192" s="347">
        <f>INDEX('Incidence calcs'!AJ:AJ,MATCH($A192,'Incidence calcs'!$A:$A,0))</f>
        <v>2.7834016666666672</v>
      </c>
      <c r="U192" s="347">
        <f>INDEX('Incidence calcs'!AK:AK,MATCH($A192,'Incidence calcs'!$A:$A,0))</f>
        <v>2.7834016666666672</v>
      </c>
      <c r="V192" s="347">
        <f>INDEX('Incidence calcs'!AL:AL,MATCH($A192,'Incidence calcs'!$A:$A,0))</f>
        <v>2.7834016666666672</v>
      </c>
      <c r="W192" s="347">
        <f>INDEX('Incidence calcs'!AM:AM,MATCH($A192,'Incidence calcs'!$A:$A,0))</f>
        <v>2.7834016666666672</v>
      </c>
    </row>
    <row r="193" spans="1:23" x14ac:dyDescent="0.45">
      <c r="A193" t="s">
        <v>197</v>
      </c>
      <c r="B193" s="339">
        <f>INDEX('Incidence calcs'!$F:$F,MATCH($A193,'Incidence calcs'!$A:$A,0))</f>
        <v>2012</v>
      </c>
      <c r="C193" s="339" t="b">
        <v>1</v>
      </c>
      <c r="D193" s="347">
        <f>INDEX('Incidence calcs'!Q:Q,MATCH($A193,'Incidence calcs'!$A:$A,0))</f>
        <v>1.1000000000000001</v>
      </c>
      <c r="E193" s="347">
        <f>INDEX('Incidence calcs'!R:R,MATCH($A193,'Incidence calcs'!$A:$A,0))</f>
        <v>1.98</v>
      </c>
      <c r="F193" s="347">
        <f>INDEX('Incidence calcs'!S:S,MATCH($A193,'Incidence calcs'!$A:$A,0))</f>
        <v>2.68</v>
      </c>
      <c r="G193" s="347">
        <f>INDEX('Incidence calcs'!T:T,MATCH($A193,'Incidence calcs'!$A:$A,0))</f>
        <v>1.43</v>
      </c>
      <c r="H193" s="347">
        <f>INDEX('Incidence calcs'!X:X,MATCH($A193,'Incidence calcs'!$A:$A,0))</f>
        <v>1.3086719999999998</v>
      </c>
      <c r="I193" s="347">
        <f>INDEX('Incidence calcs'!Y:Y,MATCH($A193,'Incidence calcs'!$A:$A,0))</f>
        <v>1.2860159999999998</v>
      </c>
      <c r="J193" s="347">
        <f>INDEX('Incidence calcs'!Z:Z,MATCH($A193,'Incidence calcs'!$A:$A,0))</f>
        <v>0.91948799999999997</v>
      </c>
      <c r="K193" s="347">
        <f>INDEX('Incidence calcs'!AA:AA,MATCH($A193,'Incidence calcs'!$A:$A,0))</f>
        <v>0.91334399999999993</v>
      </c>
      <c r="L193" s="347">
        <f>INDEX('Incidence calcs'!AB:AB,MATCH($A193,'Incidence calcs'!$A:$A,0))</f>
        <v>0.80908799999999992</v>
      </c>
      <c r="M193" s="347">
        <f>INDEX('Incidence calcs'!AC:AC,MATCH($A193,'Incidence calcs'!$A:$A,0))</f>
        <v>0.86169599999999991</v>
      </c>
      <c r="N193" s="347">
        <f>INDEX('Incidence calcs'!AD:AD,MATCH($A193,'Incidence calcs'!$A:$A,0))</f>
        <v>0.84537600000000002</v>
      </c>
      <c r="O193" s="347">
        <f>INDEX('Incidence calcs'!AE:AE,MATCH($A193,'Incidence calcs'!$A:$A,0))</f>
        <v>0.84537600000000002</v>
      </c>
      <c r="P193" s="347">
        <f>INDEX('Incidence calcs'!AF:AF,MATCH($A193,'Incidence calcs'!$A:$A,0))</f>
        <v>0.78950399999999998</v>
      </c>
      <c r="Q193" s="347">
        <f>INDEX('Incidence calcs'!AG:AG,MATCH($A193,'Incidence calcs'!$A:$A,0))</f>
        <v>0.78950399999999998</v>
      </c>
      <c r="R193" s="347">
        <f>INDEX('Incidence calcs'!AH:AH,MATCH($A193,'Incidence calcs'!$A:$A,0))</f>
        <v>1.0481280000000002</v>
      </c>
      <c r="S193" s="347">
        <f>INDEX('Incidence calcs'!AI:AI,MATCH($A193,'Incidence calcs'!$A:$A,0))</f>
        <v>1.0481280000000002</v>
      </c>
      <c r="T193" s="347">
        <f>INDEX('Incidence calcs'!AJ:AJ,MATCH($A193,'Incidence calcs'!$A:$A,0))</f>
        <v>0.69254400000000005</v>
      </c>
      <c r="U193" s="347">
        <f>INDEX('Incidence calcs'!AK:AK,MATCH($A193,'Incidence calcs'!$A:$A,0))</f>
        <v>0.69254400000000005</v>
      </c>
      <c r="V193" s="347">
        <f>INDEX('Incidence calcs'!AL:AL,MATCH($A193,'Incidence calcs'!$A:$A,0))</f>
        <v>0.69254400000000005</v>
      </c>
      <c r="W193" s="347">
        <f>INDEX('Incidence calcs'!AM:AM,MATCH($A193,'Incidence calcs'!$A:$A,0))</f>
        <v>0.69254400000000005</v>
      </c>
    </row>
    <row r="194" spans="1:23" x14ac:dyDescent="0.45">
      <c r="A194" t="s">
        <v>198</v>
      </c>
      <c r="B194" s="339">
        <f>INDEX('Incidence calcs'!$F:$F,MATCH($A194,'Incidence calcs'!$A:$A,0))</f>
        <v>2011</v>
      </c>
      <c r="C194" s="339" t="b">
        <v>1</v>
      </c>
      <c r="D194" s="347">
        <f>INDEX('Incidence calcs'!Q:Q,MATCH($A194,'Incidence calcs'!$A:$A,0))</f>
        <v>14.850000000000001</v>
      </c>
      <c r="E194" s="347">
        <f>INDEX('Incidence calcs'!R:R,MATCH($A194,'Incidence calcs'!$A:$A,0))</f>
        <v>25.5</v>
      </c>
      <c r="F194" s="347">
        <f>INDEX('Incidence calcs'!S:S,MATCH($A194,'Incidence calcs'!$A:$A,0))</f>
        <v>15.2</v>
      </c>
      <c r="G194" s="347">
        <f>INDEX('Incidence calcs'!T:T,MATCH($A194,'Incidence calcs'!$A:$A,0))</f>
        <v>13.775791895722882</v>
      </c>
      <c r="H194" s="347">
        <f>INDEX('Incidence calcs'!X:X,MATCH($A194,'Incidence calcs'!$A:$A,0))</f>
        <v>12.620959999999998</v>
      </c>
      <c r="I194" s="347">
        <f>INDEX('Incidence calcs'!Y:Y,MATCH($A194,'Incidence calcs'!$A:$A,0))</f>
        <v>12.402463333333332</v>
      </c>
      <c r="J194" s="347">
        <f>INDEX('Incidence calcs'!Z:Z,MATCH($A194,'Incidence calcs'!$A:$A,0))</f>
        <v>8.8676316666666661</v>
      </c>
      <c r="K194" s="347">
        <f>INDEX('Incidence calcs'!AA:AA,MATCH($A194,'Incidence calcs'!$A:$A,0))</f>
        <v>8.8083783333333336</v>
      </c>
      <c r="L194" s="347">
        <f>INDEX('Incidence calcs'!AB:AB,MATCH($A194,'Incidence calcs'!$A:$A,0))</f>
        <v>7.8029233333333332</v>
      </c>
      <c r="M194" s="347">
        <f>INDEX('Incidence calcs'!AC:AC,MATCH($A194,'Incidence calcs'!$A:$A,0))</f>
        <v>8.3102799999999988</v>
      </c>
      <c r="N194" s="347">
        <f>INDEX('Incidence calcs'!AD:AD,MATCH($A194,'Incidence calcs'!$A:$A,0))</f>
        <v>8.1528883333333333</v>
      </c>
      <c r="O194" s="347">
        <f>INDEX('Incidence calcs'!AE:AE,MATCH($A194,'Incidence calcs'!$A:$A,0))</f>
        <v>8.1528883333333333</v>
      </c>
      <c r="P194" s="347">
        <f>INDEX('Incidence calcs'!AF:AF,MATCH($A194,'Incidence calcs'!$A:$A,0))</f>
        <v>7.6140533333333336</v>
      </c>
      <c r="Q194" s="347">
        <f>INDEX('Incidence calcs'!AG:AG,MATCH($A194,'Incidence calcs'!$A:$A,0))</f>
        <v>7.6140533333333336</v>
      </c>
      <c r="R194" s="347">
        <f>INDEX('Incidence calcs'!AH:AH,MATCH($A194,'Incidence calcs'!$A:$A,0))</f>
        <v>10.108248333333334</v>
      </c>
      <c r="S194" s="347">
        <f>INDEX('Incidence calcs'!AI:AI,MATCH($A194,'Incidence calcs'!$A:$A,0))</f>
        <v>10.108248333333334</v>
      </c>
      <c r="T194" s="347">
        <f>INDEX('Incidence calcs'!AJ:AJ,MATCH($A194,'Incidence calcs'!$A:$A,0))</f>
        <v>6.6789616666666669</v>
      </c>
      <c r="U194" s="347">
        <f>INDEX('Incidence calcs'!AK:AK,MATCH($A194,'Incidence calcs'!$A:$A,0))</f>
        <v>6.6789616666666669</v>
      </c>
      <c r="V194" s="347">
        <f>INDEX('Incidence calcs'!AL:AL,MATCH($A194,'Incidence calcs'!$A:$A,0))</f>
        <v>6.6789616666666669</v>
      </c>
      <c r="W194" s="347">
        <f>INDEX('Incidence calcs'!AM:AM,MATCH($A194,'Incidence calcs'!$A:$A,0))</f>
        <v>6.6789616666666669</v>
      </c>
    </row>
    <row r="195" spans="1:23" x14ac:dyDescent="0.45">
      <c r="A195" t="s">
        <v>199</v>
      </c>
      <c r="B195" s="339">
        <f>INDEX('Incidence calcs'!$F:$F,MATCH($A195,'Incidence calcs'!$A:$A,0))</f>
        <v>2012</v>
      </c>
      <c r="C195" s="339" t="b">
        <v>1</v>
      </c>
      <c r="D195" s="347">
        <f>INDEX('Incidence calcs'!Q:Q,MATCH($A195,'Incidence calcs'!$A:$A,0))</f>
        <v>19.809999999999999</v>
      </c>
      <c r="E195" s="347">
        <f>INDEX('Incidence calcs'!R:R,MATCH($A195,'Incidence calcs'!$A:$A,0))</f>
        <v>28.63</v>
      </c>
      <c r="F195" s="347">
        <f>INDEX('Incidence calcs'!S:S,MATCH($A195,'Incidence calcs'!$A:$A,0))</f>
        <v>24.58</v>
      </c>
      <c r="G195" s="347">
        <f>INDEX('Incidence calcs'!T:T,MATCH($A195,'Incidence calcs'!$A:$A,0))</f>
        <v>41.10643857288435</v>
      </c>
      <c r="H195" s="347">
        <f>INDEX('Incidence calcs'!X:X,MATCH($A195,'Incidence calcs'!$A:$A,0))</f>
        <v>16.590143999999999</v>
      </c>
      <c r="I195" s="347">
        <f>INDEX('Incidence calcs'!Y:Y,MATCH($A195,'Incidence calcs'!$A:$A,0))</f>
        <v>16.302931999999998</v>
      </c>
      <c r="J195" s="347">
        <f>INDEX('Incidence calcs'!Z:Z,MATCH($A195,'Incidence calcs'!$A:$A,0))</f>
        <v>11.656426</v>
      </c>
      <c r="K195" s="347">
        <f>INDEX('Incidence calcs'!AA:AA,MATCH($A195,'Incidence calcs'!$A:$A,0))</f>
        <v>11.578538</v>
      </c>
      <c r="L195" s="347">
        <f>INDEX('Incidence calcs'!AB:AB,MATCH($A195,'Incidence calcs'!$A:$A,0))</f>
        <v>10.256876</v>
      </c>
      <c r="M195" s="347">
        <f>INDEX('Incidence calcs'!AC:AC,MATCH($A195,'Incidence calcs'!$A:$A,0))</f>
        <v>10.923791999999999</v>
      </c>
      <c r="N195" s="347">
        <f>INDEX('Incidence calcs'!AD:AD,MATCH($A195,'Incidence calcs'!$A:$A,0))</f>
        <v>10.716902000000001</v>
      </c>
      <c r="O195" s="347">
        <f>INDEX('Incidence calcs'!AE:AE,MATCH($A195,'Incidence calcs'!$A:$A,0))</f>
        <v>10.716902000000001</v>
      </c>
      <c r="P195" s="347">
        <f>INDEX('Incidence calcs'!AF:AF,MATCH($A195,'Incidence calcs'!$A:$A,0))</f>
        <v>10.008608000000001</v>
      </c>
      <c r="Q195" s="347">
        <f>INDEX('Incidence calcs'!AG:AG,MATCH($A195,'Incidence calcs'!$A:$A,0))</f>
        <v>10.008608000000001</v>
      </c>
      <c r="R195" s="347">
        <f>INDEX('Incidence calcs'!AH:AH,MATCH($A195,'Incidence calcs'!$A:$A,0))</f>
        <v>13.287206000000001</v>
      </c>
      <c r="S195" s="347">
        <f>INDEX('Incidence calcs'!AI:AI,MATCH($A195,'Incidence calcs'!$A:$A,0))</f>
        <v>13.287206000000001</v>
      </c>
      <c r="T195" s="347">
        <f>INDEX('Incidence calcs'!AJ:AJ,MATCH($A195,'Incidence calcs'!$A:$A,0))</f>
        <v>8.7794380000000007</v>
      </c>
      <c r="U195" s="347">
        <f>INDEX('Incidence calcs'!AK:AK,MATCH($A195,'Incidence calcs'!$A:$A,0))</f>
        <v>8.7794380000000007</v>
      </c>
      <c r="V195" s="347">
        <f>INDEX('Incidence calcs'!AL:AL,MATCH($A195,'Incidence calcs'!$A:$A,0))</f>
        <v>8.7794380000000007</v>
      </c>
      <c r="W195" s="347">
        <f>INDEX('Incidence calcs'!AM:AM,MATCH($A195,'Incidence calcs'!$A:$A,0))</f>
        <v>8.7794380000000007</v>
      </c>
    </row>
    <row r="196" spans="1:23" x14ac:dyDescent="0.45">
      <c r="A196" t="s">
        <v>200</v>
      </c>
      <c r="B196" s="339">
        <f>INDEX('Incidence calcs'!$F:$F,MATCH($A196,'Incidence calcs'!$A:$A,0))</f>
        <v>1987</v>
      </c>
      <c r="C196" s="339" t="b">
        <v>1</v>
      </c>
      <c r="D196" s="347">
        <f>INDEX('Incidence calcs'!Q:Q,MATCH($A196,'Incidence calcs'!$A:$A,0))</f>
        <v>0.1</v>
      </c>
      <c r="E196" s="347">
        <f>INDEX('Incidence calcs'!R:R,MATCH($A196,'Incidence calcs'!$A:$A,0))</f>
        <v>0.5</v>
      </c>
      <c r="F196" s="347">
        <f>INDEX('Incidence calcs'!S:S,MATCH($A196,'Incidence calcs'!$A:$A,0))</f>
        <v>2.2000000000000002</v>
      </c>
      <c r="G196" s="347">
        <f>INDEX('Incidence calcs'!T:T,MATCH($A196,'Incidence calcs'!$A:$A,0))</f>
        <v>3.4</v>
      </c>
      <c r="H196" s="347">
        <f>INDEX('Incidence calcs'!X:X,MATCH($A196,'Incidence calcs'!$A:$A,0))</f>
        <v>1.111815</v>
      </c>
      <c r="I196" s="347">
        <f>INDEX('Incidence calcs'!Y:Y,MATCH($A196,'Incidence calcs'!$A:$A,0))</f>
        <v>1.09213</v>
      </c>
      <c r="J196" s="347">
        <f>INDEX('Incidence calcs'!Z:Z,MATCH($A196,'Incidence calcs'!$A:$A,0))</f>
        <v>0.79096500000000003</v>
      </c>
      <c r="K196" s="347">
        <f>INDEX('Incidence calcs'!AA:AA,MATCH($A196,'Incidence calcs'!$A:$A,0))</f>
        <v>0.77453499999999997</v>
      </c>
      <c r="L196" s="347">
        <f>INDEX('Incidence calcs'!AB:AB,MATCH($A196,'Incidence calcs'!$A:$A,0))</f>
        <v>0.72788000000000008</v>
      </c>
      <c r="M196" s="347">
        <f>INDEX('Incidence calcs'!AC:AC,MATCH($A196,'Incidence calcs'!$A:$A,0))</f>
        <v>0.64356000000000002</v>
      </c>
      <c r="N196" s="347">
        <f>INDEX('Incidence calcs'!AD:AD,MATCH($A196,'Incidence calcs'!$A:$A,0))</f>
        <v>0.692075</v>
      </c>
      <c r="O196" s="347">
        <f>INDEX('Incidence calcs'!AE:AE,MATCH($A196,'Incidence calcs'!$A:$A,0))</f>
        <v>0.692075</v>
      </c>
      <c r="P196" s="347">
        <f>INDEX('Incidence calcs'!AF:AF,MATCH($A196,'Incidence calcs'!$A:$A,0))</f>
        <v>0.55877500000000002</v>
      </c>
      <c r="Q196" s="347">
        <f>INDEX('Incidence calcs'!AG:AG,MATCH($A196,'Incidence calcs'!$A:$A,0))</f>
        <v>0.55877500000000002</v>
      </c>
      <c r="R196" s="347">
        <f>INDEX('Incidence calcs'!AH:AH,MATCH($A196,'Incidence calcs'!$A:$A,0))</f>
        <v>0.83452000000000004</v>
      </c>
      <c r="S196" s="347">
        <f>INDEX('Incidence calcs'!AI:AI,MATCH($A196,'Incidence calcs'!$A:$A,0))</f>
        <v>0.83452000000000004</v>
      </c>
      <c r="T196" s="347">
        <f>INDEX('Incidence calcs'!AJ:AJ,MATCH($A196,'Incidence calcs'!$A:$A,0))</f>
        <v>0.65332500000000004</v>
      </c>
      <c r="U196" s="347">
        <f>INDEX('Incidence calcs'!AK:AK,MATCH($A196,'Incidence calcs'!$A:$A,0))</f>
        <v>0.65332500000000004</v>
      </c>
      <c r="V196" s="347">
        <f>INDEX('Incidence calcs'!AL:AL,MATCH($A196,'Incidence calcs'!$A:$A,0))</f>
        <v>0.65332500000000004</v>
      </c>
      <c r="W196" s="347">
        <f>INDEX('Incidence calcs'!AM:AM,MATCH($A196,'Incidence calcs'!$A:$A,0))</f>
        <v>0.65332500000000004</v>
      </c>
    </row>
    <row r="197" spans="1:23" x14ac:dyDescent="0.45">
      <c r="A197" t="s">
        <v>201</v>
      </c>
      <c r="B197" s="339">
        <f>INDEX('Incidence calcs'!$F:$F,MATCH($A197,'Incidence calcs'!$A:$A,0))</f>
        <v>2003</v>
      </c>
      <c r="C197" s="339" t="b">
        <v>1</v>
      </c>
      <c r="D197" s="347">
        <f>INDEX('Incidence calcs'!Q:Q,MATCH($A197,'Incidence calcs'!$A:$A,0))</f>
        <v>0.97</v>
      </c>
      <c r="E197" s="347">
        <f>INDEX('Incidence calcs'!R:R,MATCH($A197,'Incidence calcs'!$A:$A,0))</f>
        <v>0.97</v>
      </c>
      <c r="F197" s="347">
        <f>INDEX('Incidence calcs'!S:S,MATCH($A197,'Incidence calcs'!$A:$A,0))</f>
        <v>0.97</v>
      </c>
      <c r="G197" s="347">
        <f>INDEX('Incidence calcs'!T:T,MATCH($A197,'Incidence calcs'!$A:$A,0))</f>
        <v>1.0831599047960483</v>
      </c>
      <c r="H197" s="347">
        <f>INDEX('Incidence calcs'!X:X,MATCH($A197,'Incidence calcs'!$A:$A,0))</f>
        <v>0.66115200000000007</v>
      </c>
      <c r="I197" s="347">
        <f>INDEX('Incidence calcs'!Y:Y,MATCH($A197,'Incidence calcs'!$A:$A,0))</f>
        <v>0.64970600000000001</v>
      </c>
      <c r="J197" s="347">
        <f>INDEX('Incidence calcs'!Z:Z,MATCH($A197,'Incidence calcs'!$A:$A,0))</f>
        <v>0.46453300000000003</v>
      </c>
      <c r="K197" s="347">
        <f>INDEX('Incidence calcs'!AA:AA,MATCH($A197,'Incidence calcs'!$A:$A,0))</f>
        <v>0.46142900000000003</v>
      </c>
      <c r="L197" s="347">
        <f>INDEX('Incidence calcs'!AB:AB,MATCH($A197,'Incidence calcs'!$A:$A,0))</f>
        <v>0.40875800000000001</v>
      </c>
      <c r="M197" s="347">
        <f>INDEX('Incidence calcs'!AC:AC,MATCH($A197,'Incidence calcs'!$A:$A,0))</f>
        <v>0.435336</v>
      </c>
      <c r="N197" s="347">
        <f>INDEX('Incidence calcs'!AD:AD,MATCH($A197,'Incidence calcs'!$A:$A,0))</f>
        <v>0.42709100000000005</v>
      </c>
      <c r="O197" s="347">
        <f>INDEX('Incidence calcs'!AE:AE,MATCH($A197,'Incidence calcs'!$A:$A,0))</f>
        <v>0.42709100000000005</v>
      </c>
      <c r="P197" s="347">
        <f>INDEX('Incidence calcs'!AF:AF,MATCH($A197,'Incidence calcs'!$A:$A,0))</f>
        <v>0.39886400000000005</v>
      </c>
      <c r="Q197" s="347">
        <f>INDEX('Incidence calcs'!AG:AG,MATCH($A197,'Incidence calcs'!$A:$A,0))</f>
        <v>0.39886400000000005</v>
      </c>
      <c r="R197" s="347">
        <f>INDEX('Incidence calcs'!AH:AH,MATCH($A197,'Incidence calcs'!$A:$A,0))</f>
        <v>0.52952300000000008</v>
      </c>
      <c r="S197" s="347">
        <f>INDEX('Incidence calcs'!AI:AI,MATCH($A197,'Incidence calcs'!$A:$A,0))</f>
        <v>0.52952300000000008</v>
      </c>
      <c r="T197" s="347">
        <f>INDEX('Incidence calcs'!AJ:AJ,MATCH($A197,'Incidence calcs'!$A:$A,0))</f>
        <v>0.34987900000000005</v>
      </c>
      <c r="U197" s="347">
        <f>INDEX('Incidence calcs'!AK:AK,MATCH($A197,'Incidence calcs'!$A:$A,0))</f>
        <v>0.34987900000000005</v>
      </c>
      <c r="V197" s="347">
        <f>INDEX('Incidence calcs'!AL:AL,MATCH($A197,'Incidence calcs'!$A:$A,0))</f>
        <v>0.34987900000000005</v>
      </c>
      <c r="W197" s="347">
        <f>INDEX('Incidence calcs'!AM:AM,MATCH($A197,'Incidence calcs'!$A:$A,0))</f>
        <v>0.34987900000000005</v>
      </c>
    </row>
    <row r="198" spans="1:23" x14ac:dyDescent="0.45">
      <c r="A198" t="s">
        <v>202</v>
      </c>
      <c r="B198" s="339">
        <f>INDEX('Incidence calcs'!$F:$F,MATCH($A198,'Incidence calcs'!$A:$A,0))</f>
        <v>2009</v>
      </c>
      <c r="C198" s="339" t="b">
        <v>1</v>
      </c>
      <c r="D198" s="347">
        <f>INDEX('Incidence calcs'!Q:Q,MATCH($A198,'Incidence calcs'!$A:$A,0))</f>
        <v>0.19</v>
      </c>
      <c r="E198" s="347">
        <f>INDEX('Incidence calcs'!R:R,MATCH($A198,'Incidence calcs'!$A:$A,0))</f>
        <v>0.84</v>
      </c>
      <c r="F198" s="347">
        <f>INDEX('Incidence calcs'!S:S,MATCH($A198,'Incidence calcs'!$A:$A,0))</f>
        <v>2.6</v>
      </c>
      <c r="G198" s="347">
        <f>INDEX('Incidence calcs'!T:T,MATCH($A198,'Incidence calcs'!$A:$A,0))</f>
        <v>6.2</v>
      </c>
      <c r="H198" s="347">
        <f>INDEX('Incidence calcs'!X:X,MATCH($A198,'Incidence calcs'!$A:$A,0))</f>
        <v>1.7627647500000001</v>
      </c>
      <c r="I198" s="347">
        <f>INDEX('Incidence calcs'!Y:Y,MATCH($A198,'Incidence calcs'!$A:$A,0))</f>
        <v>1.7315545000000001</v>
      </c>
      <c r="J198" s="347">
        <f>INDEX('Incidence calcs'!Z:Z,MATCH($A198,'Incidence calcs'!$A:$A,0))</f>
        <v>1.25406225</v>
      </c>
      <c r="K198" s="347">
        <f>INDEX('Incidence calcs'!AA:AA,MATCH($A198,'Incidence calcs'!$A:$A,0))</f>
        <v>1.22801275</v>
      </c>
      <c r="L198" s="347">
        <f>INDEX('Incidence calcs'!AB:AB,MATCH($A198,'Incidence calcs'!$A:$A,0))</f>
        <v>1.154042</v>
      </c>
      <c r="M198" s="347">
        <f>INDEX('Incidence calcs'!AC:AC,MATCH($A198,'Incidence calcs'!$A:$A,0))</f>
        <v>1.020354</v>
      </c>
      <c r="N198" s="347">
        <f>INDEX('Incidence calcs'!AD:AD,MATCH($A198,'Incidence calcs'!$A:$A,0))</f>
        <v>1.09727375</v>
      </c>
      <c r="O198" s="347">
        <f>INDEX('Incidence calcs'!AE:AE,MATCH($A198,'Incidence calcs'!$A:$A,0))</f>
        <v>1.09727375</v>
      </c>
      <c r="P198" s="347">
        <f>INDEX('Incidence calcs'!AF:AF,MATCH($A198,'Incidence calcs'!$A:$A,0))</f>
        <v>0.88592874999999993</v>
      </c>
      <c r="Q198" s="347">
        <f>INDEX('Incidence calcs'!AG:AG,MATCH($A198,'Incidence calcs'!$A:$A,0))</f>
        <v>0.88592874999999993</v>
      </c>
      <c r="R198" s="347">
        <f>INDEX('Incidence calcs'!AH:AH,MATCH($A198,'Incidence calcs'!$A:$A,0))</f>
        <v>1.323118</v>
      </c>
      <c r="S198" s="347">
        <f>INDEX('Incidence calcs'!AI:AI,MATCH($A198,'Incidence calcs'!$A:$A,0))</f>
        <v>1.323118</v>
      </c>
      <c r="T198" s="347">
        <f>INDEX('Incidence calcs'!AJ:AJ,MATCH($A198,'Incidence calcs'!$A:$A,0))</f>
        <v>1.03583625</v>
      </c>
      <c r="U198" s="347">
        <f>INDEX('Incidence calcs'!AK:AK,MATCH($A198,'Incidence calcs'!$A:$A,0))</f>
        <v>1.03583625</v>
      </c>
      <c r="V198" s="347">
        <f>INDEX('Incidence calcs'!AL:AL,MATCH($A198,'Incidence calcs'!$A:$A,0))</f>
        <v>1.03583625</v>
      </c>
      <c r="W198" s="347">
        <f>INDEX('Incidence calcs'!AM:AM,MATCH($A198,'Incidence calcs'!$A:$A,0))</f>
        <v>1.03583625</v>
      </c>
    </row>
    <row r="199" spans="1:23" x14ac:dyDescent="0.45">
      <c r="A199" t="s">
        <v>204</v>
      </c>
      <c r="B199" s="339">
        <f>INDEX('Incidence calcs'!$F:$F,MATCH($A199,'Incidence calcs'!$A:$A,0))</f>
        <v>2009</v>
      </c>
      <c r="C199" s="339" t="b">
        <v>1</v>
      </c>
      <c r="D199" s="347">
        <f>INDEX('Incidence calcs'!Q:Q,MATCH($A199,'Incidence calcs'!$A:$A,0))</f>
        <v>3</v>
      </c>
      <c r="E199" s="347">
        <f>INDEX('Incidence calcs'!R:R,MATCH($A199,'Incidence calcs'!$A:$A,0))</f>
        <v>5</v>
      </c>
      <c r="F199" s="347">
        <f>INDEX('Incidence calcs'!S:S,MATCH($A199,'Incidence calcs'!$A:$A,0))</f>
        <v>4.9000000000000004</v>
      </c>
      <c r="G199" s="347">
        <f>INDEX('Incidence calcs'!T:T,MATCH($A199,'Incidence calcs'!$A:$A,0))</f>
        <v>3</v>
      </c>
      <c r="H199" s="347">
        <f>INDEX('Incidence calcs'!X:X,MATCH($A199,'Incidence calcs'!$A:$A,0))</f>
        <v>2.9308799999999997</v>
      </c>
      <c r="I199" s="347">
        <f>INDEX('Incidence calcs'!Y:Y,MATCH($A199,'Incidence calcs'!$A:$A,0))</f>
        <v>2.8801399999999995</v>
      </c>
      <c r="J199" s="347">
        <f>INDEX('Incidence calcs'!Z:Z,MATCH($A199,'Incidence calcs'!$A:$A,0))</f>
        <v>2.0592699999999997</v>
      </c>
      <c r="K199" s="347">
        <f>INDEX('Incidence calcs'!AA:AA,MATCH($A199,'Incidence calcs'!$A:$A,0))</f>
        <v>2.0455100000000002</v>
      </c>
      <c r="L199" s="347">
        <f>INDEX('Incidence calcs'!AB:AB,MATCH($A199,'Incidence calcs'!$A:$A,0))</f>
        <v>1.81202</v>
      </c>
      <c r="M199" s="347">
        <f>INDEX('Incidence calcs'!AC:AC,MATCH($A199,'Incidence calcs'!$A:$A,0))</f>
        <v>1.9298399999999998</v>
      </c>
      <c r="N199" s="347">
        <f>INDEX('Incidence calcs'!AD:AD,MATCH($A199,'Incidence calcs'!$A:$A,0))</f>
        <v>1.8932899999999999</v>
      </c>
      <c r="O199" s="347">
        <f>INDEX('Incidence calcs'!AE:AE,MATCH($A199,'Incidence calcs'!$A:$A,0))</f>
        <v>1.8932899999999999</v>
      </c>
      <c r="P199" s="347">
        <f>INDEX('Incidence calcs'!AF:AF,MATCH($A199,'Incidence calcs'!$A:$A,0))</f>
        <v>1.76816</v>
      </c>
      <c r="Q199" s="347">
        <f>INDEX('Incidence calcs'!AG:AG,MATCH($A199,'Incidence calcs'!$A:$A,0))</f>
        <v>1.76816</v>
      </c>
      <c r="R199" s="347">
        <f>INDEX('Incidence calcs'!AH:AH,MATCH($A199,'Incidence calcs'!$A:$A,0))</f>
        <v>2.3473700000000002</v>
      </c>
      <c r="S199" s="347">
        <f>INDEX('Incidence calcs'!AI:AI,MATCH($A199,'Incidence calcs'!$A:$A,0))</f>
        <v>2.3473700000000002</v>
      </c>
      <c r="T199" s="347">
        <f>INDEX('Incidence calcs'!AJ:AJ,MATCH($A199,'Incidence calcs'!$A:$A,0))</f>
        <v>1.55101</v>
      </c>
      <c r="U199" s="347">
        <f>INDEX('Incidence calcs'!AK:AK,MATCH($A199,'Incidence calcs'!$A:$A,0))</f>
        <v>1.55101</v>
      </c>
      <c r="V199" s="347">
        <f>INDEX('Incidence calcs'!AL:AL,MATCH($A199,'Incidence calcs'!$A:$A,0))</f>
        <v>1.55101</v>
      </c>
      <c r="W199" s="347">
        <f>INDEX('Incidence calcs'!AM:AM,MATCH($A199,'Incidence calcs'!$A:$A,0))</f>
        <v>1.55101</v>
      </c>
    </row>
    <row r="200" spans="1:23" x14ac:dyDescent="0.45">
      <c r="A200" t="s">
        <v>205</v>
      </c>
      <c r="B200" s="339">
        <f>INDEX('Incidence calcs'!$F:$F,MATCH($A200,'Incidence calcs'!$A:$A,0))</f>
        <v>2011</v>
      </c>
      <c r="C200" s="339" t="b">
        <v>1</v>
      </c>
      <c r="D200" s="347">
        <f>INDEX('Incidence calcs'!Q:Q,MATCH($A200,'Incidence calcs'!$A:$A,0))</f>
        <v>12.4</v>
      </c>
      <c r="E200" s="347">
        <f>INDEX('Incidence calcs'!R:R,MATCH($A200,'Incidence calcs'!$A:$A,0))</f>
        <v>23.55</v>
      </c>
      <c r="F200" s="347">
        <f>INDEX('Incidence calcs'!S:S,MATCH($A200,'Incidence calcs'!$A:$A,0))</f>
        <v>27.55</v>
      </c>
      <c r="G200" s="347">
        <f>INDEX('Incidence calcs'!T:T,MATCH($A200,'Incidence calcs'!$A:$A,0))</f>
        <v>15.786312875098655</v>
      </c>
      <c r="H200" s="347">
        <f>INDEX('Incidence calcs'!X:X,MATCH($A200,'Incidence calcs'!$A:$A,0))</f>
        <v>14.427200000000001</v>
      </c>
      <c r="I200" s="347">
        <f>INDEX('Incidence calcs'!Y:Y,MATCH($A200,'Incidence calcs'!$A:$A,0))</f>
        <v>14.177433333333333</v>
      </c>
      <c r="J200" s="347">
        <f>INDEX('Incidence calcs'!Z:Z,MATCH($A200,'Incidence calcs'!$A:$A,0))</f>
        <v>10.136716666666667</v>
      </c>
      <c r="K200" s="347">
        <f>INDEX('Incidence calcs'!AA:AA,MATCH($A200,'Incidence calcs'!$A:$A,0))</f>
        <v>10.068983333333334</v>
      </c>
      <c r="L200" s="347">
        <f>INDEX('Incidence calcs'!AB:AB,MATCH($A200,'Incidence calcs'!$A:$A,0))</f>
        <v>8.9196333333333335</v>
      </c>
      <c r="M200" s="347">
        <f>INDEX('Incidence calcs'!AC:AC,MATCH($A200,'Incidence calcs'!$A:$A,0))</f>
        <v>9.4995999999999992</v>
      </c>
      <c r="N200" s="347">
        <f>INDEX('Incidence calcs'!AD:AD,MATCH($A200,'Incidence calcs'!$A:$A,0))</f>
        <v>9.3196833333333338</v>
      </c>
      <c r="O200" s="347">
        <f>INDEX('Incidence calcs'!AE:AE,MATCH($A200,'Incidence calcs'!$A:$A,0))</f>
        <v>9.3196833333333338</v>
      </c>
      <c r="P200" s="347">
        <f>INDEX('Incidence calcs'!AF:AF,MATCH($A200,'Incidence calcs'!$A:$A,0))</f>
        <v>8.703733333333334</v>
      </c>
      <c r="Q200" s="347">
        <f>INDEX('Incidence calcs'!AG:AG,MATCH($A200,'Incidence calcs'!$A:$A,0))</f>
        <v>8.703733333333334</v>
      </c>
      <c r="R200" s="347">
        <f>INDEX('Incidence calcs'!AH:AH,MATCH($A200,'Incidence calcs'!$A:$A,0))</f>
        <v>11.554883333333335</v>
      </c>
      <c r="S200" s="347">
        <f>INDEX('Incidence calcs'!AI:AI,MATCH($A200,'Incidence calcs'!$A:$A,0))</f>
        <v>11.554883333333335</v>
      </c>
      <c r="T200" s="347">
        <f>INDEX('Incidence calcs'!AJ:AJ,MATCH($A200,'Incidence calcs'!$A:$A,0))</f>
        <v>7.6348166666666675</v>
      </c>
      <c r="U200" s="347">
        <f>INDEX('Incidence calcs'!AK:AK,MATCH($A200,'Incidence calcs'!$A:$A,0))</f>
        <v>7.6348166666666675</v>
      </c>
      <c r="V200" s="347">
        <f>INDEX('Incidence calcs'!AL:AL,MATCH($A200,'Incidence calcs'!$A:$A,0))</f>
        <v>7.6348166666666675</v>
      </c>
      <c r="W200" s="347">
        <f>INDEX('Incidence calcs'!AM:AM,MATCH($A200,'Incidence calcs'!$A:$A,0))</f>
        <v>7.6348166666666675</v>
      </c>
    </row>
    <row r="201" spans="1:23" x14ac:dyDescent="0.45">
      <c r="A201" t="s">
        <v>206</v>
      </c>
      <c r="B201" s="339">
        <f>INDEX('Incidence calcs'!$F:$F,MATCH($A201,'Incidence calcs'!$A:$A,0))</f>
        <v>2007</v>
      </c>
      <c r="C201" s="339" t="b">
        <v>1</v>
      </c>
      <c r="D201" s="347">
        <f>INDEX('Incidence calcs'!Q:Q,MATCH($A201,'Incidence calcs'!$A:$A,0))</f>
        <v>0.9</v>
      </c>
      <c r="E201" s="347">
        <f>INDEX('Incidence calcs'!R:R,MATCH($A201,'Incidence calcs'!$A:$A,0))</f>
        <v>0.9</v>
      </c>
      <c r="F201" s="347">
        <f>INDEX('Incidence calcs'!S:S,MATCH($A201,'Incidence calcs'!$A:$A,0))</f>
        <v>0.9</v>
      </c>
      <c r="G201" s="347">
        <f>INDEX('Incidence calcs'!T:T,MATCH($A201,'Incidence calcs'!$A:$A,0))</f>
        <v>1.0049937260994264</v>
      </c>
      <c r="H201" s="347">
        <f>INDEX('Incidence calcs'!X:X,MATCH($A201,'Incidence calcs'!$A:$A,0))</f>
        <v>0.61343999999999999</v>
      </c>
      <c r="I201" s="347">
        <f>INDEX('Incidence calcs'!Y:Y,MATCH($A201,'Incidence calcs'!$A:$A,0))</f>
        <v>0.60282000000000002</v>
      </c>
      <c r="J201" s="347">
        <f>INDEX('Incidence calcs'!Z:Z,MATCH($A201,'Incidence calcs'!$A:$A,0))</f>
        <v>0.43101</v>
      </c>
      <c r="K201" s="347">
        <f>INDEX('Incidence calcs'!AA:AA,MATCH($A201,'Incidence calcs'!$A:$A,0))</f>
        <v>0.42813000000000001</v>
      </c>
      <c r="L201" s="347">
        <f>INDEX('Incidence calcs'!AB:AB,MATCH($A201,'Incidence calcs'!$A:$A,0))</f>
        <v>0.37925999999999999</v>
      </c>
      <c r="M201" s="347">
        <f>INDEX('Incidence calcs'!AC:AC,MATCH($A201,'Incidence calcs'!$A:$A,0))</f>
        <v>0.40392</v>
      </c>
      <c r="N201" s="347">
        <f>INDEX('Incidence calcs'!AD:AD,MATCH($A201,'Incidence calcs'!$A:$A,0))</f>
        <v>0.39627000000000001</v>
      </c>
      <c r="O201" s="347">
        <f>INDEX('Incidence calcs'!AE:AE,MATCH($A201,'Incidence calcs'!$A:$A,0))</f>
        <v>0.39627000000000001</v>
      </c>
      <c r="P201" s="347">
        <f>INDEX('Incidence calcs'!AF:AF,MATCH($A201,'Incidence calcs'!$A:$A,0))</f>
        <v>0.37008000000000002</v>
      </c>
      <c r="Q201" s="347">
        <f>INDEX('Incidence calcs'!AG:AG,MATCH($A201,'Incidence calcs'!$A:$A,0))</f>
        <v>0.37008000000000002</v>
      </c>
      <c r="R201" s="347">
        <f>INDEX('Incidence calcs'!AH:AH,MATCH($A201,'Incidence calcs'!$A:$A,0))</f>
        <v>0.49131000000000008</v>
      </c>
      <c r="S201" s="347">
        <f>INDEX('Incidence calcs'!AI:AI,MATCH($A201,'Incidence calcs'!$A:$A,0))</f>
        <v>0.49131000000000008</v>
      </c>
      <c r="T201" s="347">
        <f>INDEX('Incidence calcs'!AJ:AJ,MATCH($A201,'Incidence calcs'!$A:$A,0))</f>
        <v>0.32463000000000003</v>
      </c>
      <c r="U201" s="347">
        <f>INDEX('Incidence calcs'!AK:AK,MATCH($A201,'Incidence calcs'!$A:$A,0))</f>
        <v>0.32463000000000003</v>
      </c>
      <c r="V201" s="347">
        <f>INDEX('Incidence calcs'!AL:AL,MATCH($A201,'Incidence calcs'!$A:$A,0))</f>
        <v>0.32463000000000003</v>
      </c>
      <c r="W201" s="347">
        <f>INDEX('Incidence calcs'!AM:AM,MATCH($A201,'Incidence calcs'!$A:$A,0))</f>
        <v>0.32463000000000003</v>
      </c>
    </row>
    <row r="202" spans="1:23" x14ac:dyDescent="0.45">
      <c r="A202" t="s">
        <v>207</v>
      </c>
      <c r="B202" s="339">
        <f>INDEX('Incidence calcs'!$F:$F,MATCH($A202,'Incidence calcs'!$A:$A,0))</f>
        <v>2009</v>
      </c>
      <c r="C202" s="339" t="b">
        <v>1</v>
      </c>
      <c r="D202" s="347">
        <f>INDEX('Incidence calcs'!Q:Q,MATCH($A202,'Incidence calcs'!$A:$A,0))</f>
        <v>14.9</v>
      </c>
      <c r="E202" s="347">
        <f>INDEX('Incidence calcs'!R:R,MATCH($A202,'Incidence calcs'!$A:$A,0))</f>
        <v>25.4</v>
      </c>
      <c r="F202" s="347">
        <f>INDEX('Incidence calcs'!S:S,MATCH($A202,'Incidence calcs'!$A:$A,0))</f>
        <v>27</v>
      </c>
      <c r="G202" s="347">
        <f>INDEX('Incidence calcs'!T:T,MATCH($A202,'Incidence calcs'!$A:$A,0))</f>
        <v>16.67987775482122</v>
      </c>
      <c r="H202" s="347">
        <f>INDEX('Incidence calcs'!X:X,MATCH($A202,'Incidence calcs'!$A:$A,0))</f>
        <v>15.290559999999999</v>
      </c>
      <c r="I202" s="347">
        <f>INDEX('Incidence calcs'!Y:Y,MATCH($A202,'Incidence calcs'!$A:$A,0))</f>
        <v>15.025846666666666</v>
      </c>
      <c r="J202" s="347">
        <f>INDEX('Incidence calcs'!Z:Z,MATCH($A202,'Incidence calcs'!$A:$A,0))</f>
        <v>10.743323333333333</v>
      </c>
      <c r="K202" s="347">
        <f>INDEX('Incidence calcs'!AA:AA,MATCH($A202,'Incidence calcs'!$A:$A,0))</f>
        <v>10.671536666666666</v>
      </c>
      <c r="L202" s="347">
        <f>INDEX('Incidence calcs'!AB:AB,MATCH($A202,'Incidence calcs'!$A:$A,0))</f>
        <v>9.4534066666666661</v>
      </c>
      <c r="M202" s="347">
        <f>INDEX('Incidence calcs'!AC:AC,MATCH($A202,'Incidence calcs'!$A:$A,0))</f>
        <v>10.06808</v>
      </c>
      <c r="N202" s="347">
        <f>INDEX('Incidence calcs'!AD:AD,MATCH($A202,'Incidence calcs'!$A:$A,0))</f>
        <v>9.8773966666666677</v>
      </c>
      <c r="O202" s="347">
        <f>INDEX('Incidence calcs'!AE:AE,MATCH($A202,'Incidence calcs'!$A:$A,0))</f>
        <v>9.8773966666666677</v>
      </c>
      <c r="P202" s="347">
        <f>INDEX('Incidence calcs'!AF:AF,MATCH($A202,'Incidence calcs'!$A:$A,0))</f>
        <v>9.2245866666666672</v>
      </c>
      <c r="Q202" s="347">
        <f>INDEX('Incidence calcs'!AG:AG,MATCH($A202,'Incidence calcs'!$A:$A,0))</f>
        <v>9.2245866666666672</v>
      </c>
      <c r="R202" s="347">
        <f>INDEX('Incidence calcs'!AH:AH,MATCH($A202,'Incidence calcs'!$A:$A,0))</f>
        <v>12.246356666666667</v>
      </c>
      <c r="S202" s="347">
        <f>INDEX('Incidence calcs'!AI:AI,MATCH($A202,'Incidence calcs'!$A:$A,0))</f>
        <v>12.246356666666667</v>
      </c>
      <c r="T202" s="347">
        <f>INDEX('Incidence calcs'!AJ:AJ,MATCH($A202,'Incidence calcs'!$A:$A,0))</f>
        <v>8.0917033333333332</v>
      </c>
      <c r="U202" s="347">
        <f>INDEX('Incidence calcs'!AK:AK,MATCH($A202,'Incidence calcs'!$A:$A,0))</f>
        <v>8.0917033333333332</v>
      </c>
      <c r="V202" s="347">
        <f>INDEX('Incidence calcs'!AL:AL,MATCH($A202,'Incidence calcs'!$A:$A,0))</f>
        <v>8.0917033333333332</v>
      </c>
      <c r="W202" s="347">
        <f>INDEX('Incidence calcs'!AM:AM,MATCH($A202,'Incidence calcs'!$A:$A,0))</f>
        <v>8.0917033333333332</v>
      </c>
    </row>
    <row r="203" spans="1:23" x14ac:dyDescent="0.45">
      <c r="A203" t="s">
        <v>208</v>
      </c>
      <c r="B203" s="339">
        <f>INDEX('Incidence calcs'!$F:$F,MATCH($A203,'Incidence calcs'!$A:$A,0))</f>
        <v>2010</v>
      </c>
      <c r="C203" s="339" t="b">
        <v>1</v>
      </c>
      <c r="D203" s="347">
        <f>INDEX('Incidence calcs'!Q:Q,MATCH($A203,'Incidence calcs'!$A:$A,0))</f>
        <v>6.2</v>
      </c>
      <c r="E203" s="347">
        <f>INDEX('Incidence calcs'!R:R,MATCH($A203,'Incidence calcs'!$A:$A,0))</f>
        <v>6.2</v>
      </c>
      <c r="F203" s="347">
        <f>INDEX('Incidence calcs'!S:S,MATCH($A203,'Incidence calcs'!$A:$A,0))</f>
        <v>6.2</v>
      </c>
      <c r="G203" s="347">
        <f>INDEX('Incidence calcs'!T:T,MATCH($A203,'Incidence calcs'!$A:$A,0))</f>
        <v>3.3147130153975972</v>
      </c>
      <c r="H203" s="347">
        <f>INDEX('Incidence calcs'!X:X,MATCH($A203,'Incidence calcs'!$A:$A,0))</f>
        <v>4.2259200000000003</v>
      </c>
      <c r="I203" s="347">
        <f>INDEX('Incidence calcs'!Y:Y,MATCH($A203,'Incidence calcs'!$A:$A,0))</f>
        <v>4.1527599999999998</v>
      </c>
      <c r="J203" s="347">
        <f>INDEX('Incidence calcs'!Z:Z,MATCH($A203,'Incidence calcs'!$A:$A,0))</f>
        <v>2.9691800000000002</v>
      </c>
      <c r="K203" s="347">
        <f>INDEX('Incidence calcs'!AA:AA,MATCH($A203,'Incidence calcs'!$A:$A,0))</f>
        <v>2.9493400000000003</v>
      </c>
      <c r="L203" s="347">
        <f>INDEX('Incidence calcs'!AB:AB,MATCH($A203,'Incidence calcs'!$A:$A,0))</f>
        <v>2.6126800000000001</v>
      </c>
      <c r="M203" s="347">
        <f>INDEX('Incidence calcs'!AC:AC,MATCH($A203,'Incidence calcs'!$A:$A,0))</f>
        <v>2.7825600000000001</v>
      </c>
      <c r="N203" s="347">
        <f>INDEX('Incidence calcs'!AD:AD,MATCH($A203,'Incidence calcs'!$A:$A,0))</f>
        <v>2.7298600000000004</v>
      </c>
      <c r="O203" s="347">
        <f>INDEX('Incidence calcs'!AE:AE,MATCH($A203,'Incidence calcs'!$A:$A,0))</f>
        <v>2.7298600000000004</v>
      </c>
      <c r="P203" s="347">
        <f>INDEX('Incidence calcs'!AF:AF,MATCH($A203,'Incidence calcs'!$A:$A,0))</f>
        <v>2.5494400000000002</v>
      </c>
      <c r="Q203" s="347">
        <f>INDEX('Incidence calcs'!AG:AG,MATCH($A203,'Incidence calcs'!$A:$A,0))</f>
        <v>2.5494400000000002</v>
      </c>
      <c r="R203" s="347">
        <f>INDEX('Incidence calcs'!AH:AH,MATCH($A203,'Incidence calcs'!$A:$A,0))</f>
        <v>3.3845800000000006</v>
      </c>
      <c r="S203" s="347">
        <f>INDEX('Incidence calcs'!AI:AI,MATCH($A203,'Incidence calcs'!$A:$A,0))</f>
        <v>3.3845800000000006</v>
      </c>
      <c r="T203" s="347">
        <f>INDEX('Incidence calcs'!AJ:AJ,MATCH($A203,'Incidence calcs'!$A:$A,0))</f>
        <v>2.2363400000000002</v>
      </c>
      <c r="U203" s="347">
        <f>INDEX('Incidence calcs'!AK:AK,MATCH($A203,'Incidence calcs'!$A:$A,0))</f>
        <v>2.2363400000000002</v>
      </c>
      <c r="V203" s="347">
        <f>INDEX('Incidence calcs'!AL:AL,MATCH($A203,'Incidence calcs'!$A:$A,0))</f>
        <v>2.2363400000000002</v>
      </c>
      <c r="W203" s="347">
        <f>INDEX('Incidence calcs'!AM:AM,MATCH($A203,'Incidence calcs'!$A:$A,0))</f>
        <v>2.2363400000000002</v>
      </c>
    </row>
    <row r="204" spans="1:23" x14ac:dyDescent="0.45">
      <c r="A204" t="s">
        <v>209</v>
      </c>
      <c r="B204" s="339">
        <f>INDEX('Incidence calcs'!$F:$F,MATCH($A204,'Incidence calcs'!$A:$A,0))</f>
        <v>2009</v>
      </c>
      <c r="C204" s="339" t="b">
        <v>1</v>
      </c>
      <c r="D204" s="347">
        <f>INDEX('Incidence calcs'!Q:Q,MATCH($A204,'Incidence calcs'!$A:$A,0))</f>
        <v>0.19</v>
      </c>
      <c r="E204" s="347">
        <f>INDEX('Incidence calcs'!R:R,MATCH($A204,'Incidence calcs'!$A:$A,0))</f>
        <v>0.84</v>
      </c>
      <c r="F204" s="347">
        <f>INDEX('Incidence calcs'!S:S,MATCH($A204,'Incidence calcs'!$A:$A,0))</f>
        <v>2.6</v>
      </c>
      <c r="G204" s="347">
        <f>INDEX('Incidence calcs'!T:T,MATCH($A204,'Incidence calcs'!$A:$A,0))</f>
        <v>6.2</v>
      </c>
      <c r="H204" s="347">
        <f>INDEX('Incidence calcs'!X:X,MATCH($A204,'Incidence calcs'!$A:$A,0))</f>
        <v>1.7627647500000001</v>
      </c>
      <c r="I204" s="347">
        <f>INDEX('Incidence calcs'!Y:Y,MATCH($A204,'Incidence calcs'!$A:$A,0))</f>
        <v>1.7315545000000001</v>
      </c>
      <c r="J204" s="347">
        <f>INDEX('Incidence calcs'!Z:Z,MATCH($A204,'Incidence calcs'!$A:$A,0))</f>
        <v>1.25406225</v>
      </c>
      <c r="K204" s="347">
        <f>INDEX('Incidence calcs'!AA:AA,MATCH($A204,'Incidence calcs'!$A:$A,0))</f>
        <v>1.22801275</v>
      </c>
      <c r="L204" s="347">
        <f>INDEX('Incidence calcs'!AB:AB,MATCH($A204,'Incidence calcs'!$A:$A,0))</f>
        <v>1.154042</v>
      </c>
      <c r="M204" s="347">
        <f>INDEX('Incidence calcs'!AC:AC,MATCH($A204,'Incidence calcs'!$A:$A,0))</f>
        <v>1.020354</v>
      </c>
      <c r="N204" s="347">
        <f>INDEX('Incidence calcs'!AD:AD,MATCH($A204,'Incidence calcs'!$A:$A,0))</f>
        <v>1.09727375</v>
      </c>
      <c r="O204" s="347">
        <f>INDEX('Incidence calcs'!AE:AE,MATCH($A204,'Incidence calcs'!$A:$A,0))</f>
        <v>1.09727375</v>
      </c>
      <c r="P204" s="347">
        <f>INDEX('Incidence calcs'!AF:AF,MATCH($A204,'Incidence calcs'!$A:$A,0))</f>
        <v>0.88592874999999993</v>
      </c>
      <c r="Q204" s="347">
        <f>INDEX('Incidence calcs'!AG:AG,MATCH($A204,'Incidence calcs'!$A:$A,0))</f>
        <v>0.88592874999999993</v>
      </c>
      <c r="R204" s="347">
        <f>INDEX('Incidence calcs'!AH:AH,MATCH($A204,'Incidence calcs'!$A:$A,0))</f>
        <v>1.323118</v>
      </c>
      <c r="S204" s="347">
        <f>INDEX('Incidence calcs'!AI:AI,MATCH($A204,'Incidence calcs'!$A:$A,0))</f>
        <v>1.323118</v>
      </c>
      <c r="T204" s="347">
        <f>INDEX('Incidence calcs'!AJ:AJ,MATCH($A204,'Incidence calcs'!$A:$A,0))</f>
        <v>1.03583625</v>
      </c>
      <c r="U204" s="347">
        <f>INDEX('Incidence calcs'!AK:AK,MATCH($A204,'Incidence calcs'!$A:$A,0))</f>
        <v>1.03583625</v>
      </c>
      <c r="V204" s="347">
        <f>INDEX('Incidence calcs'!AL:AL,MATCH($A204,'Incidence calcs'!$A:$A,0))</f>
        <v>1.03583625</v>
      </c>
      <c r="W204" s="347">
        <f>INDEX('Incidence calcs'!AM:AM,MATCH($A204,'Incidence calcs'!$A:$A,0))</f>
        <v>1.03583625</v>
      </c>
    </row>
    <row r="205" spans="1:23" x14ac:dyDescent="0.45">
      <c r="A205" t="s">
        <v>210</v>
      </c>
      <c r="B205" s="339">
        <f>INDEX('Incidence calcs'!$F:$F,MATCH($A205,'Incidence calcs'!$A:$A,0))</f>
        <v>2009</v>
      </c>
      <c r="C205" s="339" t="b">
        <v>1</v>
      </c>
      <c r="D205" s="347">
        <f>INDEX('Incidence calcs'!Q:Q,MATCH($A205,'Incidence calcs'!$A:$A,0))</f>
        <v>0.19</v>
      </c>
      <c r="E205" s="347">
        <f>INDEX('Incidence calcs'!R:R,MATCH($A205,'Incidence calcs'!$A:$A,0))</f>
        <v>0.84</v>
      </c>
      <c r="F205" s="347">
        <f>INDEX('Incidence calcs'!S:S,MATCH($A205,'Incidence calcs'!$A:$A,0))</f>
        <v>2.6</v>
      </c>
      <c r="G205" s="347">
        <f>INDEX('Incidence calcs'!T:T,MATCH($A205,'Incidence calcs'!$A:$A,0))</f>
        <v>6.2</v>
      </c>
      <c r="H205" s="347">
        <f>INDEX('Incidence calcs'!X:X,MATCH($A205,'Incidence calcs'!$A:$A,0))</f>
        <v>1.7627647500000001</v>
      </c>
      <c r="I205" s="347">
        <f>INDEX('Incidence calcs'!Y:Y,MATCH($A205,'Incidence calcs'!$A:$A,0))</f>
        <v>1.7315545000000001</v>
      </c>
      <c r="J205" s="347">
        <f>INDEX('Incidence calcs'!Z:Z,MATCH($A205,'Incidence calcs'!$A:$A,0))</f>
        <v>1.25406225</v>
      </c>
      <c r="K205" s="347">
        <f>INDEX('Incidence calcs'!AA:AA,MATCH($A205,'Incidence calcs'!$A:$A,0))</f>
        <v>1.22801275</v>
      </c>
      <c r="L205" s="347">
        <f>INDEX('Incidence calcs'!AB:AB,MATCH($A205,'Incidence calcs'!$A:$A,0))</f>
        <v>1.154042</v>
      </c>
      <c r="M205" s="347">
        <f>INDEX('Incidence calcs'!AC:AC,MATCH($A205,'Incidence calcs'!$A:$A,0))</f>
        <v>1.020354</v>
      </c>
      <c r="N205" s="347">
        <f>INDEX('Incidence calcs'!AD:AD,MATCH($A205,'Incidence calcs'!$A:$A,0))</f>
        <v>1.09727375</v>
      </c>
      <c r="O205" s="347">
        <f>INDEX('Incidence calcs'!AE:AE,MATCH($A205,'Incidence calcs'!$A:$A,0))</f>
        <v>1.09727375</v>
      </c>
      <c r="P205" s="347">
        <f>INDEX('Incidence calcs'!AF:AF,MATCH($A205,'Incidence calcs'!$A:$A,0))</f>
        <v>0.88592874999999993</v>
      </c>
      <c r="Q205" s="347">
        <f>INDEX('Incidence calcs'!AG:AG,MATCH($A205,'Incidence calcs'!$A:$A,0))</f>
        <v>0.88592874999999993</v>
      </c>
      <c r="R205" s="347">
        <f>INDEX('Incidence calcs'!AH:AH,MATCH($A205,'Incidence calcs'!$A:$A,0))</f>
        <v>1.323118</v>
      </c>
      <c r="S205" s="347">
        <f>INDEX('Incidence calcs'!AI:AI,MATCH($A205,'Incidence calcs'!$A:$A,0))</f>
        <v>1.323118</v>
      </c>
      <c r="T205" s="347">
        <f>INDEX('Incidence calcs'!AJ:AJ,MATCH($A205,'Incidence calcs'!$A:$A,0))</f>
        <v>1.03583625</v>
      </c>
      <c r="U205" s="347">
        <f>INDEX('Incidence calcs'!AK:AK,MATCH($A205,'Incidence calcs'!$A:$A,0))</f>
        <v>1.03583625</v>
      </c>
      <c r="V205" s="347">
        <f>INDEX('Incidence calcs'!AL:AL,MATCH($A205,'Incidence calcs'!$A:$A,0))</f>
        <v>1.03583625</v>
      </c>
      <c r="W205" s="347">
        <f>INDEX('Incidence calcs'!AM:AM,MATCH($A205,'Incidence calcs'!$A:$A,0))</f>
        <v>1.03583625</v>
      </c>
    </row>
    <row r="206" spans="1:23" x14ac:dyDescent="0.45">
      <c r="A206" t="s">
        <v>211</v>
      </c>
      <c r="B206" s="339">
        <f>INDEX('Incidence calcs'!$F:$F,MATCH($A206,'Incidence calcs'!$A:$A,0))</f>
        <v>2011</v>
      </c>
      <c r="C206" s="339" t="b">
        <v>1</v>
      </c>
      <c r="D206" s="347">
        <f>INDEX('Incidence calcs'!Q:Q,MATCH($A206,'Incidence calcs'!$A:$A,0))</f>
        <v>20.05</v>
      </c>
      <c r="E206" s="347">
        <f>INDEX('Incidence calcs'!R:R,MATCH($A206,'Incidence calcs'!$A:$A,0))</f>
        <v>36.049999999999997</v>
      </c>
      <c r="F206" s="347">
        <f>INDEX('Incidence calcs'!S:S,MATCH($A206,'Incidence calcs'!$A:$A,0))</f>
        <v>44.650000000000006</v>
      </c>
      <c r="G206" s="347">
        <f>INDEX('Incidence calcs'!T:T,MATCH($A206,'Incidence calcs'!$A:$A,0))</f>
        <v>24.982584762243391</v>
      </c>
      <c r="H206" s="347">
        <f>INDEX('Incidence calcs'!X:X,MATCH($A206,'Incidence calcs'!$A:$A,0))</f>
        <v>22.8904</v>
      </c>
      <c r="I206" s="347">
        <f>INDEX('Incidence calcs'!Y:Y,MATCH($A206,'Incidence calcs'!$A:$A,0))</f>
        <v>22.494116666666667</v>
      </c>
      <c r="J206" s="347">
        <f>INDEX('Incidence calcs'!Z:Z,MATCH($A206,'Incidence calcs'!$A:$A,0))</f>
        <v>16.083058333333334</v>
      </c>
      <c r="K206" s="347">
        <f>INDEX('Incidence calcs'!AA:AA,MATCH($A206,'Incidence calcs'!$A:$A,0))</f>
        <v>15.975591666666668</v>
      </c>
      <c r="L206" s="347">
        <f>INDEX('Incidence calcs'!AB:AB,MATCH($A206,'Incidence calcs'!$A:$A,0))</f>
        <v>14.152016666666668</v>
      </c>
      <c r="M206" s="347">
        <f>INDEX('Incidence calcs'!AC:AC,MATCH($A206,'Incidence calcs'!$A:$A,0))</f>
        <v>15.0722</v>
      </c>
      <c r="N206" s="347">
        <f>INDEX('Incidence calcs'!AD:AD,MATCH($A206,'Incidence calcs'!$A:$A,0))</f>
        <v>14.786741666666668</v>
      </c>
      <c r="O206" s="347">
        <f>INDEX('Incidence calcs'!AE:AE,MATCH($A206,'Incidence calcs'!$A:$A,0))</f>
        <v>14.786741666666668</v>
      </c>
      <c r="P206" s="347">
        <f>INDEX('Incidence calcs'!AF:AF,MATCH($A206,'Incidence calcs'!$A:$A,0))</f>
        <v>13.809466666666667</v>
      </c>
      <c r="Q206" s="347">
        <f>INDEX('Incidence calcs'!AG:AG,MATCH($A206,'Incidence calcs'!$A:$A,0))</f>
        <v>13.809466666666667</v>
      </c>
      <c r="R206" s="347">
        <f>INDEX('Incidence calcs'!AH:AH,MATCH($A206,'Incidence calcs'!$A:$A,0))</f>
        <v>18.33314166666667</v>
      </c>
      <c r="S206" s="347">
        <f>INDEX('Incidence calcs'!AI:AI,MATCH($A206,'Incidence calcs'!$A:$A,0))</f>
        <v>18.33314166666667</v>
      </c>
      <c r="T206" s="347">
        <f>INDEX('Incidence calcs'!AJ:AJ,MATCH($A206,'Incidence calcs'!$A:$A,0))</f>
        <v>12.113508333333336</v>
      </c>
      <c r="U206" s="347">
        <f>INDEX('Incidence calcs'!AK:AK,MATCH($A206,'Incidence calcs'!$A:$A,0))</f>
        <v>12.113508333333336</v>
      </c>
      <c r="V206" s="347">
        <f>INDEX('Incidence calcs'!AL:AL,MATCH($A206,'Incidence calcs'!$A:$A,0))</f>
        <v>12.113508333333336</v>
      </c>
      <c r="W206" s="347">
        <f>INDEX('Incidence calcs'!AM:AM,MATCH($A206,'Incidence calcs'!$A:$A,0))</f>
        <v>12.113508333333336</v>
      </c>
    </row>
    <row r="207" spans="1:23" x14ac:dyDescent="0.45">
      <c r="A207" t="s">
        <v>75</v>
      </c>
      <c r="B207" s="339">
        <f>INDEX('Incidence calcs'!$F:$F,MATCH($A207,'Incidence calcs'!$A:$A,0))</f>
        <v>1994</v>
      </c>
      <c r="C207" s="339" t="b">
        <v>1</v>
      </c>
      <c r="D207" s="347">
        <f>INDEX('Incidence calcs'!Q:Q,MATCH($A207,'Incidence calcs'!$A:$A,0))</f>
        <v>1.3</v>
      </c>
      <c r="E207" s="347">
        <f>INDEX('Incidence calcs'!R:R,MATCH($A207,'Incidence calcs'!$A:$A,0))</f>
        <v>2.6</v>
      </c>
      <c r="F207" s="347">
        <f>INDEX('Incidence calcs'!S:S,MATCH($A207,'Incidence calcs'!$A:$A,0))</f>
        <v>4</v>
      </c>
      <c r="G207" s="347">
        <f>INDEX('Incidence calcs'!T:T,MATCH($A207,'Incidence calcs'!$A:$A,0))</f>
        <v>4.3136386156730495</v>
      </c>
      <c r="H207" s="347">
        <f>INDEX('Incidence calcs'!X:X,MATCH($A207,'Incidence calcs'!$A:$A,0))</f>
        <v>1.79488</v>
      </c>
      <c r="I207" s="347">
        <f>INDEX('Incidence calcs'!Y:Y,MATCH($A207,'Incidence calcs'!$A:$A,0))</f>
        <v>1.7638066666666665</v>
      </c>
      <c r="J207" s="347">
        <f>INDEX('Incidence calcs'!Z:Z,MATCH($A207,'Incidence calcs'!$A:$A,0))</f>
        <v>1.2611033333333332</v>
      </c>
      <c r="K207" s="347">
        <f>INDEX('Incidence calcs'!AA:AA,MATCH($A207,'Incidence calcs'!$A:$A,0))</f>
        <v>1.2526766666666667</v>
      </c>
      <c r="L207" s="347">
        <f>INDEX('Incidence calcs'!AB:AB,MATCH($A207,'Incidence calcs'!$A:$A,0))</f>
        <v>1.1096866666666667</v>
      </c>
      <c r="M207" s="347">
        <f>INDEX('Incidence calcs'!AC:AC,MATCH($A207,'Incidence calcs'!$A:$A,0))</f>
        <v>1.18184</v>
      </c>
      <c r="N207" s="347">
        <f>INDEX('Incidence calcs'!AD:AD,MATCH($A207,'Incidence calcs'!$A:$A,0))</f>
        <v>1.1594566666666668</v>
      </c>
      <c r="O207" s="347">
        <f>INDEX('Incidence calcs'!AE:AE,MATCH($A207,'Incidence calcs'!$A:$A,0))</f>
        <v>1.1594566666666668</v>
      </c>
      <c r="P207" s="347">
        <f>INDEX('Incidence calcs'!AF:AF,MATCH($A207,'Incidence calcs'!$A:$A,0))</f>
        <v>1.0828266666666666</v>
      </c>
      <c r="Q207" s="347">
        <f>INDEX('Incidence calcs'!AG:AG,MATCH($A207,'Incidence calcs'!$A:$A,0))</f>
        <v>1.0828266666666666</v>
      </c>
      <c r="R207" s="347">
        <f>INDEX('Incidence calcs'!AH:AH,MATCH($A207,'Incidence calcs'!$A:$A,0))</f>
        <v>1.4375366666666667</v>
      </c>
      <c r="S207" s="347">
        <f>INDEX('Incidence calcs'!AI:AI,MATCH($A207,'Incidence calcs'!$A:$A,0))</f>
        <v>1.4375366666666667</v>
      </c>
      <c r="T207" s="347">
        <f>INDEX('Incidence calcs'!AJ:AJ,MATCH($A207,'Incidence calcs'!$A:$A,0))</f>
        <v>0.94984333333333337</v>
      </c>
      <c r="U207" s="347">
        <f>INDEX('Incidence calcs'!AK:AK,MATCH($A207,'Incidence calcs'!$A:$A,0))</f>
        <v>0.94984333333333337</v>
      </c>
      <c r="V207" s="347">
        <f>INDEX('Incidence calcs'!AL:AL,MATCH($A207,'Incidence calcs'!$A:$A,0))</f>
        <v>0.94984333333333337</v>
      </c>
      <c r="W207" s="347">
        <f>INDEX('Incidence calcs'!AM:AM,MATCH($A207,'Incidence calcs'!$A:$A,0))</f>
        <v>0.94984333333333337</v>
      </c>
    </row>
    <row r="208" spans="1:23" x14ac:dyDescent="0.45">
      <c r="A208" t="s">
        <v>212</v>
      </c>
      <c r="B208" s="339">
        <f>INDEX('Incidence calcs'!$F:$F,MATCH($A208,'Incidence calcs'!$A:$A,0))</f>
        <v>1995</v>
      </c>
      <c r="C208" s="339" t="b">
        <v>1</v>
      </c>
      <c r="D208" s="347">
        <f>INDEX('Incidence calcs'!Q:Q,MATCH($A208,'Incidence calcs'!$A:$A,0))</f>
        <v>0.25</v>
      </c>
      <c r="E208" s="347">
        <f>INDEX('Incidence calcs'!R:R,MATCH($A208,'Incidence calcs'!$A:$A,0))</f>
        <v>0.4</v>
      </c>
      <c r="F208" s="347">
        <f>INDEX('Incidence calcs'!S:S,MATCH($A208,'Incidence calcs'!$A:$A,0))</f>
        <v>0.75</v>
      </c>
      <c r="G208" s="347">
        <f>INDEX('Incidence calcs'!T:T,MATCH($A208,'Incidence calcs'!$A:$A,0))</f>
        <v>0.76123034394230282</v>
      </c>
      <c r="H208" s="347">
        <f>INDEX('Incidence calcs'!X:X,MATCH($A208,'Incidence calcs'!$A:$A,0))</f>
        <v>0.31807999999999997</v>
      </c>
      <c r="I208" s="347">
        <f>INDEX('Incidence calcs'!Y:Y,MATCH($A208,'Incidence calcs'!$A:$A,0))</f>
        <v>0.31257333333333326</v>
      </c>
      <c r="J208" s="347">
        <f>INDEX('Incidence calcs'!Z:Z,MATCH($A208,'Incidence calcs'!$A:$A,0))</f>
        <v>0.22348666666666664</v>
      </c>
      <c r="K208" s="347">
        <f>INDEX('Incidence calcs'!AA:AA,MATCH($A208,'Incidence calcs'!$A:$A,0))</f>
        <v>0.22199333333333332</v>
      </c>
      <c r="L208" s="347">
        <f>INDEX('Incidence calcs'!AB:AB,MATCH($A208,'Incidence calcs'!$A:$A,0))</f>
        <v>0.19665333333333332</v>
      </c>
      <c r="M208" s="347">
        <f>INDEX('Incidence calcs'!AC:AC,MATCH($A208,'Incidence calcs'!$A:$A,0))</f>
        <v>0.20943999999999996</v>
      </c>
      <c r="N208" s="347">
        <f>INDEX('Incidence calcs'!AD:AD,MATCH($A208,'Incidence calcs'!$A:$A,0))</f>
        <v>0.20547333333333331</v>
      </c>
      <c r="O208" s="347">
        <f>INDEX('Incidence calcs'!AE:AE,MATCH($A208,'Incidence calcs'!$A:$A,0))</f>
        <v>0.20547333333333331</v>
      </c>
      <c r="P208" s="347">
        <f>INDEX('Incidence calcs'!AF:AF,MATCH($A208,'Incidence calcs'!$A:$A,0))</f>
        <v>0.1918933333333333</v>
      </c>
      <c r="Q208" s="347">
        <f>INDEX('Incidence calcs'!AG:AG,MATCH($A208,'Incidence calcs'!$A:$A,0))</f>
        <v>0.1918933333333333</v>
      </c>
      <c r="R208" s="347">
        <f>INDEX('Incidence calcs'!AH:AH,MATCH($A208,'Incidence calcs'!$A:$A,0))</f>
        <v>0.25475333333333333</v>
      </c>
      <c r="S208" s="347">
        <f>INDEX('Incidence calcs'!AI:AI,MATCH($A208,'Incidence calcs'!$A:$A,0))</f>
        <v>0.25475333333333333</v>
      </c>
      <c r="T208" s="347">
        <f>INDEX('Incidence calcs'!AJ:AJ,MATCH($A208,'Incidence calcs'!$A:$A,0))</f>
        <v>0.16832666666666665</v>
      </c>
      <c r="U208" s="347">
        <f>INDEX('Incidence calcs'!AK:AK,MATCH($A208,'Incidence calcs'!$A:$A,0))</f>
        <v>0.16832666666666665</v>
      </c>
      <c r="V208" s="347">
        <f>INDEX('Incidence calcs'!AL:AL,MATCH($A208,'Incidence calcs'!$A:$A,0))</f>
        <v>0.16832666666666665</v>
      </c>
      <c r="W208" s="347">
        <f>INDEX('Incidence calcs'!AM:AM,MATCH($A208,'Incidence calcs'!$A:$A,0))</f>
        <v>0.16832666666666665</v>
      </c>
    </row>
    <row r="209" spans="1:23" x14ac:dyDescent="0.45">
      <c r="A209" t="s">
        <v>214</v>
      </c>
      <c r="B209" s="339">
        <f>INDEX('Incidence calcs'!$F:$F,MATCH($A209,'Incidence calcs'!$A:$A,0))</f>
        <v>1995</v>
      </c>
      <c r="C209" s="339" t="b">
        <v>1</v>
      </c>
      <c r="D209" s="347">
        <f>INDEX('Incidence calcs'!Q:Q,MATCH($A209,'Incidence calcs'!$A:$A,0))</f>
        <v>0.9</v>
      </c>
      <c r="E209" s="347">
        <f>INDEX('Incidence calcs'!R:R,MATCH($A209,'Incidence calcs'!$A:$A,0))</f>
        <v>1.4</v>
      </c>
      <c r="F209" s="347">
        <f>INDEX('Incidence calcs'!S:S,MATCH($A209,'Incidence calcs'!$A:$A,0))</f>
        <v>1.6</v>
      </c>
      <c r="G209" s="347">
        <f>INDEX('Incidence calcs'!T:T,MATCH($A209,'Incidence calcs'!$A:$A,0))</f>
        <v>0.88076555023923464</v>
      </c>
      <c r="H209" s="347">
        <f>INDEX('Incidence calcs'!X:X,MATCH($A209,'Incidence calcs'!$A:$A,0))</f>
        <v>0.88607999999999998</v>
      </c>
      <c r="I209" s="347">
        <f>INDEX('Incidence calcs'!Y:Y,MATCH($A209,'Incidence calcs'!$A:$A,0))</f>
        <v>0.87073999999999996</v>
      </c>
      <c r="J209" s="347">
        <f>INDEX('Incidence calcs'!Z:Z,MATCH($A209,'Incidence calcs'!$A:$A,0))</f>
        <v>0.62256999999999996</v>
      </c>
      <c r="K209" s="347">
        <f>INDEX('Incidence calcs'!AA:AA,MATCH($A209,'Incidence calcs'!$A:$A,0))</f>
        <v>0.61841000000000002</v>
      </c>
      <c r="L209" s="347">
        <f>INDEX('Incidence calcs'!AB:AB,MATCH($A209,'Incidence calcs'!$A:$A,0))</f>
        <v>0.54781999999999997</v>
      </c>
      <c r="M209" s="347">
        <f>INDEX('Incidence calcs'!AC:AC,MATCH($A209,'Incidence calcs'!$A:$A,0))</f>
        <v>0.58343999999999996</v>
      </c>
      <c r="N209" s="347">
        <f>INDEX('Incidence calcs'!AD:AD,MATCH($A209,'Incidence calcs'!$A:$A,0))</f>
        <v>0.57239000000000007</v>
      </c>
      <c r="O209" s="347">
        <f>INDEX('Incidence calcs'!AE:AE,MATCH($A209,'Incidence calcs'!$A:$A,0))</f>
        <v>0.57239000000000007</v>
      </c>
      <c r="P209" s="347">
        <f>INDEX('Incidence calcs'!AF:AF,MATCH($A209,'Incidence calcs'!$A:$A,0))</f>
        <v>0.53456000000000004</v>
      </c>
      <c r="Q209" s="347">
        <f>INDEX('Incidence calcs'!AG:AG,MATCH($A209,'Incidence calcs'!$A:$A,0))</f>
        <v>0.53456000000000004</v>
      </c>
      <c r="R209" s="347">
        <f>INDEX('Incidence calcs'!AH:AH,MATCH($A209,'Incidence calcs'!$A:$A,0))</f>
        <v>0.70967000000000013</v>
      </c>
      <c r="S209" s="347">
        <f>INDEX('Incidence calcs'!AI:AI,MATCH($A209,'Incidence calcs'!$A:$A,0))</f>
        <v>0.70967000000000013</v>
      </c>
      <c r="T209" s="347">
        <f>INDEX('Incidence calcs'!AJ:AJ,MATCH($A209,'Incidence calcs'!$A:$A,0))</f>
        <v>0.46891000000000005</v>
      </c>
      <c r="U209" s="347">
        <f>INDEX('Incidence calcs'!AK:AK,MATCH($A209,'Incidence calcs'!$A:$A,0))</f>
        <v>0.46891000000000005</v>
      </c>
      <c r="V209" s="347">
        <f>INDEX('Incidence calcs'!AL:AL,MATCH($A209,'Incidence calcs'!$A:$A,0))</f>
        <v>0.46891000000000005</v>
      </c>
      <c r="W209" s="347">
        <f>INDEX('Incidence calcs'!AM:AM,MATCH($A209,'Incidence calcs'!$A:$A,0))</f>
        <v>0.46891000000000005</v>
      </c>
    </row>
    <row r="210" spans="1:23" x14ac:dyDescent="0.45">
      <c r="A210" t="s">
        <v>135</v>
      </c>
      <c r="B210" s="339">
        <f>INDEX('Incidence calcs'!$F:$F,MATCH($A210,'Incidence calcs'!$A:$A,0))</f>
        <v>1998</v>
      </c>
      <c r="C210" s="339" t="b">
        <v>1</v>
      </c>
      <c r="D210" s="347">
        <f>INDEX('Incidence calcs'!Q:Q,MATCH($A210,'Incidence calcs'!$A:$A,0))</f>
        <v>0.1</v>
      </c>
      <c r="E210" s="347">
        <f>INDEX('Incidence calcs'!R:R,MATCH($A210,'Incidence calcs'!$A:$A,0))</f>
        <v>0.1</v>
      </c>
      <c r="F210" s="347">
        <f>INDEX('Incidence calcs'!S:S,MATCH($A210,'Incidence calcs'!$A:$A,0))</f>
        <v>0.1</v>
      </c>
      <c r="G210" s="347">
        <f>INDEX('Incidence calcs'!T:T,MATCH($A210,'Incidence calcs'!$A:$A,0))</f>
        <v>0.11166596956660294</v>
      </c>
      <c r="H210" s="347">
        <f>INDEX('Incidence calcs'!X:X,MATCH($A210,'Incidence calcs'!$A:$A,0))</f>
        <v>6.8160000000000012E-2</v>
      </c>
      <c r="I210" s="347">
        <f>INDEX('Incidence calcs'!Y:Y,MATCH($A210,'Incidence calcs'!$A:$A,0))</f>
        <v>6.6980000000000012E-2</v>
      </c>
      <c r="J210" s="347">
        <f>INDEX('Incidence calcs'!Z:Z,MATCH($A210,'Incidence calcs'!$A:$A,0))</f>
        <v>4.7890000000000009E-2</v>
      </c>
      <c r="K210" s="347">
        <f>INDEX('Incidence calcs'!AA:AA,MATCH($A210,'Incidence calcs'!$A:$A,0))</f>
        <v>4.7570000000000008E-2</v>
      </c>
      <c r="L210" s="347">
        <f>INDEX('Incidence calcs'!AB:AB,MATCH($A210,'Incidence calcs'!$A:$A,0))</f>
        <v>4.2140000000000011E-2</v>
      </c>
      <c r="M210" s="347">
        <f>INDEX('Incidence calcs'!AC:AC,MATCH($A210,'Incidence calcs'!$A:$A,0))</f>
        <v>4.4880000000000003E-2</v>
      </c>
      <c r="N210" s="347">
        <f>INDEX('Incidence calcs'!AD:AD,MATCH($A210,'Incidence calcs'!$A:$A,0))</f>
        <v>4.4030000000000014E-2</v>
      </c>
      <c r="O210" s="347">
        <f>INDEX('Incidence calcs'!AE:AE,MATCH($A210,'Incidence calcs'!$A:$A,0))</f>
        <v>4.4030000000000014E-2</v>
      </c>
      <c r="P210" s="347">
        <f>INDEX('Incidence calcs'!AF:AF,MATCH($A210,'Incidence calcs'!$A:$A,0))</f>
        <v>4.1120000000000011E-2</v>
      </c>
      <c r="Q210" s="347">
        <f>INDEX('Incidence calcs'!AG:AG,MATCH($A210,'Incidence calcs'!$A:$A,0))</f>
        <v>4.1120000000000011E-2</v>
      </c>
      <c r="R210" s="347">
        <f>INDEX('Incidence calcs'!AH:AH,MATCH($A210,'Incidence calcs'!$A:$A,0))</f>
        <v>5.4590000000000014E-2</v>
      </c>
      <c r="S210" s="347">
        <f>INDEX('Incidence calcs'!AI:AI,MATCH($A210,'Incidence calcs'!$A:$A,0))</f>
        <v>5.4590000000000014E-2</v>
      </c>
      <c r="T210" s="347">
        <f>INDEX('Incidence calcs'!AJ:AJ,MATCH($A210,'Incidence calcs'!$A:$A,0))</f>
        <v>3.6070000000000012E-2</v>
      </c>
      <c r="U210" s="347">
        <f>INDEX('Incidence calcs'!AK:AK,MATCH($A210,'Incidence calcs'!$A:$A,0))</f>
        <v>3.6070000000000012E-2</v>
      </c>
      <c r="V210" s="347">
        <f>INDEX('Incidence calcs'!AL:AL,MATCH($A210,'Incidence calcs'!$A:$A,0))</f>
        <v>3.6070000000000012E-2</v>
      </c>
      <c r="W210" s="347">
        <f>INDEX('Incidence calcs'!AM:AM,MATCH($A210,'Incidence calcs'!$A:$A,0))</f>
        <v>3.6070000000000012E-2</v>
      </c>
    </row>
    <row r="211" spans="1:23" x14ac:dyDescent="0.45">
      <c r="A211" t="s">
        <v>215</v>
      </c>
      <c r="B211" s="339">
        <f>INDEX('Incidence calcs'!$F:$F,MATCH($A211,'Incidence calcs'!$A:$A,0))</f>
        <v>1995</v>
      </c>
      <c r="C211" s="339" t="b">
        <v>1</v>
      </c>
      <c r="D211" s="347">
        <f>INDEX('Incidence calcs'!Q:Q,MATCH($A211,'Incidence calcs'!$A:$A,0))</f>
        <v>0.55000000000000004</v>
      </c>
      <c r="E211" s="347">
        <f>INDEX('Incidence calcs'!R:R,MATCH($A211,'Incidence calcs'!$A:$A,0))</f>
        <v>0.9</v>
      </c>
      <c r="F211" s="347">
        <f>INDEX('Incidence calcs'!S:S,MATCH($A211,'Incidence calcs'!$A:$A,0))</f>
        <v>1.25</v>
      </c>
      <c r="G211" s="347">
        <f>INDEX('Incidence calcs'!T:T,MATCH($A211,'Incidence calcs'!$A:$A,0))</f>
        <v>0.60976076555023939</v>
      </c>
      <c r="H211" s="347">
        <f>INDEX('Incidence calcs'!X:X,MATCH($A211,'Incidence calcs'!$A:$A,0))</f>
        <v>0.61343999999999999</v>
      </c>
      <c r="I211" s="347">
        <f>INDEX('Incidence calcs'!Y:Y,MATCH($A211,'Incidence calcs'!$A:$A,0))</f>
        <v>0.60282000000000002</v>
      </c>
      <c r="J211" s="347">
        <f>INDEX('Incidence calcs'!Z:Z,MATCH($A211,'Incidence calcs'!$A:$A,0))</f>
        <v>0.43101</v>
      </c>
      <c r="K211" s="347">
        <f>INDEX('Incidence calcs'!AA:AA,MATCH($A211,'Incidence calcs'!$A:$A,0))</f>
        <v>0.42813000000000001</v>
      </c>
      <c r="L211" s="347">
        <f>INDEX('Incidence calcs'!AB:AB,MATCH($A211,'Incidence calcs'!$A:$A,0))</f>
        <v>0.37925999999999999</v>
      </c>
      <c r="M211" s="347">
        <f>INDEX('Incidence calcs'!AC:AC,MATCH($A211,'Incidence calcs'!$A:$A,0))</f>
        <v>0.40392</v>
      </c>
      <c r="N211" s="347">
        <f>INDEX('Incidence calcs'!AD:AD,MATCH($A211,'Incidence calcs'!$A:$A,0))</f>
        <v>0.39627000000000001</v>
      </c>
      <c r="O211" s="347">
        <f>INDEX('Incidence calcs'!AE:AE,MATCH($A211,'Incidence calcs'!$A:$A,0))</f>
        <v>0.39627000000000001</v>
      </c>
      <c r="P211" s="347">
        <f>INDEX('Incidence calcs'!AF:AF,MATCH($A211,'Incidence calcs'!$A:$A,0))</f>
        <v>0.37008000000000002</v>
      </c>
      <c r="Q211" s="347">
        <f>INDEX('Incidence calcs'!AG:AG,MATCH($A211,'Incidence calcs'!$A:$A,0))</f>
        <v>0.37008000000000002</v>
      </c>
      <c r="R211" s="347">
        <f>INDEX('Incidence calcs'!AH:AH,MATCH($A211,'Incidence calcs'!$A:$A,0))</f>
        <v>0.49131000000000008</v>
      </c>
      <c r="S211" s="347">
        <f>INDEX('Incidence calcs'!AI:AI,MATCH($A211,'Incidence calcs'!$A:$A,0))</f>
        <v>0.49131000000000008</v>
      </c>
      <c r="T211" s="347">
        <f>INDEX('Incidence calcs'!AJ:AJ,MATCH($A211,'Incidence calcs'!$A:$A,0))</f>
        <v>0.32463000000000003</v>
      </c>
      <c r="U211" s="347">
        <f>INDEX('Incidence calcs'!AK:AK,MATCH($A211,'Incidence calcs'!$A:$A,0))</f>
        <v>0.32463000000000003</v>
      </c>
      <c r="V211" s="347">
        <f>INDEX('Incidence calcs'!AL:AL,MATCH($A211,'Incidence calcs'!$A:$A,0))</f>
        <v>0.32463000000000003</v>
      </c>
      <c r="W211" s="347">
        <f>INDEX('Incidence calcs'!AM:AM,MATCH($A211,'Incidence calcs'!$A:$A,0))</f>
        <v>0.32463000000000003</v>
      </c>
    </row>
    <row r="212" spans="1:23" x14ac:dyDescent="0.45">
      <c r="A212" t="s">
        <v>216</v>
      </c>
      <c r="B212" s="339">
        <f>INDEX('Incidence calcs'!$F:$F,MATCH($A212,'Incidence calcs'!$A:$A,0))</f>
        <v>1992</v>
      </c>
      <c r="C212" s="339" t="b">
        <v>1</v>
      </c>
      <c r="D212" s="347">
        <f>INDEX('Incidence calcs'!Q:Q,MATCH($A212,'Incidence calcs'!$A:$A,0))</f>
        <v>0.3</v>
      </c>
      <c r="E212" s="347">
        <f>INDEX('Incidence calcs'!R:R,MATCH($A212,'Incidence calcs'!$A:$A,0))</f>
        <v>0.44999999999999996</v>
      </c>
      <c r="F212" s="347">
        <f>INDEX('Incidence calcs'!S:S,MATCH($A212,'Incidence calcs'!$A:$A,0))</f>
        <v>0.75</v>
      </c>
      <c r="G212" s="347">
        <f>INDEX('Incidence calcs'!T:T,MATCH($A212,'Incidence calcs'!$A:$A,0))</f>
        <v>0.33875598086124409</v>
      </c>
      <c r="H212" s="347">
        <f>INDEX('Incidence calcs'!X:X,MATCH($A212,'Incidence calcs'!$A:$A,0))</f>
        <v>0.34079999999999999</v>
      </c>
      <c r="I212" s="347">
        <f>INDEX('Incidence calcs'!Y:Y,MATCH($A212,'Incidence calcs'!$A:$A,0))</f>
        <v>0.33489999999999998</v>
      </c>
      <c r="J212" s="347">
        <f>INDEX('Incidence calcs'!Z:Z,MATCH($A212,'Incidence calcs'!$A:$A,0))</f>
        <v>0.23945</v>
      </c>
      <c r="K212" s="347">
        <f>INDEX('Incidence calcs'!AA:AA,MATCH($A212,'Incidence calcs'!$A:$A,0))</f>
        <v>0.23785000000000001</v>
      </c>
      <c r="L212" s="347">
        <f>INDEX('Incidence calcs'!AB:AB,MATCH($A212,'Incidence calcs'!$A:$A,0))</f>
        <v>0.2107</v>
      </c>
      <c r="M212" s="347">
        <f>INDEX('Incidence calcs'!AC:AC,MATCH($A212,'Incidence calcs'!$A:$A,0))</f>
        <v>0.22439999999999999</v>
      </c>
      <c r="N212" s="347">
        <f>INDEX('Incidence calcs'!AD:AD,MATCH($A212,'Incidence calcs'!$A:$A,0))</f>
        <v>0.22015000000000001</v>
      </c>
      <c r="O212" s="347">
        <f>INDEX('Incidence calcs'!AE:AE,MATCH($A212,'Incidence calcs'!$A:$A,0))</f>
        <v>0.22015000000000001</v>
      </c>
      <c r="P212" s="347">
        <f>INDEX('Incidence calcs'!AF:AF,MATCH($A212,'Incidence calcs'!$A:$A,0))</f>
        <v>0.2056</v>
      </c>
      <c r="Q212" s="347">
        <f>INDEX('Incidence calcs'!AG:AG,MATCH($A212,'Incidence calcs'!$A:$A,0))</f>
        <v>0.2056</v>
      </c>
      <c r="R212" s="347">
        <f>INDEX('Incidence calcs'!AH:AH,MATCH($A212,'Incidence calcs'!$A:$A,0))</f>
        <v>0.27295000000000003</v>
      </c>
      <c r="S212" s="347">
        <f>INDEX('Incidence calcs'!AI:AI,MATCH($A212,'Incidence calcs'!$A:$A,0))</f>
        <v>0.27295000000000003</v>
      </c>
      <c r="T212" s="347">
        <f>INDEX('Incidence calcs'!AJ:AJ,MATCH($A212,'Incidence calcs'!$A:$A,0))</f>
        <v>0.18035000000000001</v>
      </c>
      <c r="U212" s="347">
        <f>INDEX('Incidence calcs'!AK:AK,MATCH($A212,'Incidence calcs'!$A:$A,0))</f>
        <v>0.18035000000000001</v>
      </c>
      <c r="V212" s="347">
        <f>INDEX('Incidence calcs'!AL:AL,MATCH($A212,'Incidence calcs'!$A:$A,0))</f>
        <v>0.18035000000000001</v>
      </c>
      <c r="W212" s="347">
        <f>INDEX('Incidence calcs'!AM:AM,MATCH($A212,'Incidence calcs'!$A:$A,0))</f>
        <v>0.18035000000000001</v>
      </c>
    </row>
    <row r="213" spans="1:23" x14ac:dyDescent="0.45">
      <c r="A213" t="s">
        <v>217</v>
      </c>
      <c r="B213" s="339">
        <f>INDEX('Incidence calcs'!$F:$F,MATCH($A213,'Incidence calcs'!$A:$A,0))</f>
        <v>2003</v>
      </c>
      <c r="C213" s="339" t="b">
        <v>1</v>
      </c>
      <c r="D213" s="347">
        <f>INDEX('Incidence calcs'!Q:Q,MATCH($A213,'Incidence calcs'!$A:$A,0))</f>
        <v>0.97</v>
      </c>
      <c r="E213" s="347">
        <f>INDEX('Incidence calcs'!R:R,MATCH($A213,'Incidence calcs'!$A:$A,0))</f>
        <v>0.97</v>
      </c>
      <c r="F213" s="347">
        <f>INDEX('Incidence calcs'!S:S,MATCH($A213,'Incidence calcs'!$A:$A,0))</f>
        <v>0.97</v>
      </c>
      <c r="G213" s="347">
        <f>INDEX('Incidence calcs'!T:T,MATCH($A213,'Incidence calcs'!$A:$A,0))</f>
        <v>1.0831599047960483</v>
      </c>
      <c r="H213" s="347">
        <f>INDEX('Incidence calcs'!X:X,MATCH($A213,'Incidence calcs'!$A:$A,0))</f>
        <v>0.66115200000000007</v>
      </c>
      <c r="I213" s="347">
        <f>INDEX('Incidence calcs'!Y:Y,MATCH($A213,'Incidence calcs'!$A:$A,0))</f>
        <v>0.64970600000000001</v>
      </c>
      <c r="J213" s="347">
        <f>INDEX('Incidence calcs'!Z:Z,MATCH($A213,'Incidence calcs'!$A:$A,0))</f>
        <v>0.46453300000000003</v>
      </c>
      <c r="K213" s="347">
        <f>INDEX('Incidence calcs'!AA:AA,MATCH($A213,'Incidence calcs'!$A:$A,0))</f>
        <v>0.46142900000000003</v>
      </c>
      <c r="L213" s="347">
        <f>INDEX('Incidence calcs'!AB:AB,MATCH($A213,'Incidence calcs'!$A:$A,0))</f>
        <v>0.40875800000000001</v>
      </c>
      <c r="M213" s="347">
        <f>INDEX('Incidence calcs'!AC:AC,MATCH($A213,'Incidence calcs'!$A:$A,0))</f>
        <v>0.435336</v>
      </c>
      <c r="N213" s="347">
        <f>INDEX('Incidence calcs'!AD:AD,MATCH($A213,'Incidence calcs'!$A:$A,0))</f>
        <v>0.42709100000000005</v>
      </c>
      <c r="O213" s="347">
        <f>INDEX('Incidence calcs'!AE:AE,MATCH($A213,'Incidence calcs'!$A:$A,0))</f>
        <v>0.42709100000000005</v>
      </c>
      <c r="P213" s="347">
        <f>INDEX('Incidence calcs'!AF:AF,MATCH($A213,'Incidence calcs'!$A:$A,0))</f>
        <v>0.39886400000000005</v>
      </c>
      <c r="Q213" s="347">
        <f>INDEX('Incidence calcs'!AG:AG,MATCH($A213,'Incidence calcs'!$A:$A,0))</f>
        <v>0.39886400000000005</v>
      </c>
      <c r="R213" s="347">
        <f>INDEX('Incidence calcs'!AH:AH,MATCH($A213,'Incidence calcs'!$A:$A,0))</f>
        <v>0.52952300000000008</v>
      </c>
      <c r="S213" s="347">
        <f>INDEX('Incidence calcs'!AI:AI,MATCH($A213,'Incidence calcs'!$A:$A,0))</f>
        <v>0.52952300000000008</v>
      </c>
      <c r="T213" s="347">
        <f>INDEX('Incidence calcs'!AJ:AJ,MATCH($A213,'Incidence calcs'!$A:$A,0))</f>
        <v>0.34987900000000005</v>
      </c>
      <c r="U213" s="347">
        <f>INDEX('Incidence calcs'!AK:AK,MATCH($A213,'Incidence calcs'!$A:$A,0))</f>
        <v>0.34987900000000005</v>
      </c>
      <c r="V213" s="347">
        <f>INDEX('Incidence calcs'!AL:AL,MATCH($A213,'Incidence calcs'!$A:$A,0))</f>
        <v>0.34987900000000005</v>
      </c>
      <c r="W213" s="347">
        <f>INDEX('Incidence calcs'!AM:AM,MATCH($A213,'Incidence calcs'!$A:$A,0))</f>
        <v>0.34987900000000005</v>
      </c>
    </row>
    <row r="214" spans="1:23" x14ac:dyDescent="0.45">
      <c r="A214" t="s">
        <v>218</v>
      </c>
      <c r="B214" s="339">
        <f>INDEX('Incidence calcs'!$F:$F,MATCH($A214,'Incidence calcs'!$A:$A,0))</f>
        <v>2012</v>
      </c>
      <c r="C214" s="339" t="b">
        <v>1</v>
      </c>
      <c r="D214" s="347">
        <f>INDEX('Incidence calcs'!Q:Q,MATCH($A214,'Incidence calcs'!$A:$A,0))</f>
        <v>13.3</v>
      </c>
      <c r="E214" s="347">
        <f>INDEX('Incidence calcs'!R:R,MATCH($A214,'Incidence calcs'!$A:$A,0))</f>
        <v>20.6</v>
      </c>
      <c r="F214" s="347">
        <f>INDEX('Incidence calcs'!S:S,MATCH($A214,'Incidence calcs'!$A:$A,0))</f>
        <v>22.35</v>
      </c>
      <c r="G214" s="347">
        <f>INDEX('Incidence calcs'!T:T,MATCH($A214,'Incidence calcs'!$A:$A,0))</f>
        <v>7.6</v>
      </c>
      <c r="H214" s="347">
        <f>INDEX('Incidence calcs'!X:X,MATCH($A214,'Incidence calcs'!$A:$A,0))</f>
        <v>12.780000000000003</v>
      </c>
      <c r="I214" s="347">
        <f>INDEX('Incidence calcs'!Y:Y,MATCH($A214,'Incidence calcs'!$A:$A,0))</f>
        <v>12.558750000000002</v>
      </c>
      <c r="J214" s="347">
        <f>INDEX('Incidence calcs'!Z:Z,MATCH($A214,'Incidence calcs'!$A:$A,0))</f>
        <v>8.979375000000001</v>
      </c>
      <c r="K214" s="347">
        <f>INDEX('Incidence calcs'!AA:AA,MATCH($A214,'Incidence calcs'!$A:$A,0))</f>
        <v>8.9193750000000023</v>
      </c>
      <c r="L214" s="347">
        <f>INDEX('Incidence calcs'!AB:AB,MATCH($A214,'Incidence calcs'!$A:$A,0))</f>
        <v>7.901250000000001</v>
      </c>
      <c r="M214" s="347">
        <f>INDEX('Incidence calcs'!AC:AC,MATCH($A214,'Incidence calcs'!$A:$A,0))</f>
        <v>8.4150000000000009</v>
      </c>
      <c r="N214" s="347">
        <f>INDEX('Incidence calcs'!AD:AD,MATCH($A214,'Incidence calcs'!$A:$A,0))</f>
        <v>8.255625000000002</v>
      </c>
      <c r="O214" s="347">
        <f>INDEX('Incidence calcs'!AE:AE,MATCH($A214,'Incidence calcs'!$A:$A,0))</f>
        <v>8.255625000000002</v>
      </c>
      <c r="P214" s="347">
        <f>INDEX('Incidence calcs'!AF:AF,MATCH($A214,'Incidence calcs'!$A:$A,0))</f>
        <v>7.7100000000000017</v>
      </c>
      <c r="Q214" s="347">
        <f>INDEX('Incidence calcs'!AG:AG,MATCH($A214,'Incidence calcs'!$A:$A,0))</f>
        <v>7.7100000000000017</v>
      </c>
      <c r="R214" s="347">
        <f>INDEX('Incidence calcs'!AH:AH,MATCH($A214,'Incidence calcs'!$A:$A,0))</f>
        <v>10.235625000000002</v>
      </c>
      <c r="S214" s="347">
        <f>INDEX('Incidence calcs'!AI:AI,MATCH($A214,'Incidence calcs'!$A:$A,0))</f>
        <v>10.235625000000002</v>
      </c>
      <c r="T214" s="347">
        <f>INDEX('Incidence calcs'!AJ:AJ,MATCH($A214,'Incidence calcs'!$A:$A,0))</f>
        <v>6.7631250000000014</v>
      </c>
      <c r="U214" s="347">
        <f>INDEX('Incidence calcs'!AK:AK,MATCH($A214,'Incidence calcs'!$A:$A,0))</f>
        <v>6.7631250000000014</v>
      </c>
      <c r="V214" s="347">
        <f>INDEX('Incidence calcs'!AL:AL,MATCH($A214,'Incidence calcs'!$A:$A,0))</f>
        <v>6.7631250000000014</v>
      </c>
      <c r="W214" s="347">
        <f>INDEX('Incidence calcs'!AM:AM,MATCH($A214,'Incidence calcs'!$A:$A,0))</f>
        <v>6.7631250000000014</v>
      </c>
    </row>
    <row r="215" spans="1:23" x14ac:dyDescent="0.45">
      <c r="A215" t="s">
        <v>219</v>
      </c>
      <c r="B215" s="339">
        <f>INDEX('Incidence calcs'!$F:$F,MATCH($A215,'Incidence calcs'!$A:$A,0))</f>
        <v>1996</v>
      </c>
      <c r="C215" s="339" t="b">
        <v>1</v>
      </c>
      <c r="D215" s="347">
        <f>INDEX('Incidence calcs'!Q:Q,MATCH($A215,'Incidence calcs'!$A:$A,0))</f>
        <v>13.1</v>
      </c>
      <c r="E215" s="347">
        <f>INDEX('Incidence calcs'!R:R,MATCH($A215,'Incidence calcs'!$A:$A,0))</f>
        <v>11.2</v>
      </c>
      <c r="F215" s="347">
        <f>INDEX('Incidence calcs'!S:S,MATCH($A215,'Incidence calcs'!$A:$A,0))</f>
        <v>15.4</v>
      </c>
      <c r="G215" s="347">
        <f>INDEX('Incidence calcs'!T:T,MATCH($A215,'Incidence calcs'!$A:$A,0))</f>
        <v>9.8664455469366601</v>
      </c>
      <c r="H215" s="347">
        <f>INDEX('Incidence calcs'!X:X,MATCH($A215,'Incidence calcs'!$A:$A,0))</f>
        <v>9.0198399999999985</v>
      </c>
      <c r="I215" s="347">
        <f>INDEX('Incidence calcs'!Y:Y,MATCH($A215,'Incidence calcs'!$A:$A,0))</f>
        <v>8.8636866666666663</v>
      </c>
      <c r="J215" s="347">
        <f>INDEX('Incidence calcs'!Z:Z,MATCH($A215,'Incidence calcs'!$A:$A,0))</f>
        <v>6.3374433333333329</v>
      </c>
      <c r="K215" s="347">
        <f>INDEX('Incidence calcs'!AA:AA,MATCH($A215,'Incidence calcs'!$A:$A,0))</f>
        <v>6.2950966666666668</v>
      </c>
      <c r="L215" s="347">
        <f>INDEX('Incidence calcs'!AB:AB,MATCH($A215,'Incidence calcs'!$A:$A,0))</f>
        <v>5.5765266666666662</v>
      </c>
      <c r="M215" s="347">
        <f>INDEX('Incidence calcs'!AC:AC,MATCH($A215,'Incidence calcs'!$A:$A,0))</f>
        <v>5.9391199999999991</v>
      </c>
      <c r="N215" s="347">
        <f>INDEX('Incidence calcs'!AD:AD,MATCH($A215,'Incidence calcs'!$A:$A,0))</f>
        <v>5.8266366666666665</v>
      </c>
      <c r="O215" s="347">
        <f>INDEX('Incidence calcs'!AE:AE,MATCH($A215,'Incidence calcs'!$A:$A,0))</f>
        <v>5.8266366666666665</v>
      </c>
      <c r="P215" s="347">
        <f>INDEX('Incidence calcs'!AF:AF,MATCH($A215,'Incidence calcs'!$A:$A,0))</f>
        <v>5.4415466666666665</v>
      </c>
      <c r="Q215" s="347">
        <f>INDEX('Incidence calcs'!AG:AG,MATCH($A215,'Incidence calcs'!$A:$A,0))</f>
        <v>5.4415466666666665</v>
      </c>
      <c r="R215" s="347">
        <f>INDEX('Incidence calcs'!AH:AH,MATCH($A215,'Incidence calcs'!$A:$A,0))</f>
        <v>7.2240766666666669</v>
      </c>
      <c r="S215" s="347">
        <f>INDEX('Incidence calcs'!AI:AI,MATCH($A215,'Incidence calcs'!$A:$A,0))</f>
        <v>7.2240766666666669</v>
      </c>
      <c r="T215" s="347">
        <f>INDEX('Incidence calcs'!AJ:AJ,MATCH($A215,'Incidence calcs'!$A:$A,0))</f>
        <v>4.7732633333333334</v>
      </c>
      <c r="U215" s="347">
        <f>INDEX('Incidence calcs'!AK:AK,MATCH($A215,'Incidence calcs'!$A:$A,0))</f>
        <v>4.7732633333333334</v>
      </c>
      <c r="V215" s="347">
        <f>INDEX('Incidence calcs'!AL:AL,MATCH($A215,'Incidence calcs'!$A:$A,0))</f>
        <v>4.7732633333333334</v>
      </c>
      <c r="W215" s="347">
        <f>INDEX('Incidence calcs'!AM:AM,MATCH($A215,'Incidence calcs'!$A:$A,0))</f>
        <v>4.7732633333333334</v>
      </c>
    </row>
    <row r="216" spans="1:23" x14ac:dyDescent="0.45">
      <c r="A216" t="s">
        <v>220</v>
      </c>
      <c r="B216" s="339">
        <f>INDEX('Incidence calcs'!$F:$F,MATCH($A216,'Incidence calcs'!$A:$A,0))</f>
        <v>1995</v>
      </c>
      <c r="C216" s="339" t="b">
        <v>1</v>
      </c>
      <c r="D216" s="347">
        <f>INDEX('Incidence calcs'!Q:Q,MATCH($A216,'Incidence calcs'!$A:$A,0))</f>
        <v>16.8</v>
      </c>
      <c r="E216" s="347">
        <f>INDEX('Incidence calcs'!R:R,MATCH($A216,'Incidence calcs'!$A:$A,0))</f>
        <v>16.8</v>
      </c>
      <c r="F216" s="347">
        <f>INDEX('Incidence calcs'!S:S,MATCH($A216,'Incidence calcs'!$A:$A,0))</f>
        <v>16.8</v>
      </c>
      <c r="G216" s="347">
        <f>INDEX('Incidence calcs'!T:T,MATCH($A216,'Incidence calcs'!$A:$A,0))</f>
        <v>11.382200956937801</v>
      </c>
      <c r="H216" s="347">
        <f>INDEX('Incidence calcs'!X:X,MATCH($A216,'Incidence calcs'!$A:$A,0))</f>
        <v>11.45088</v>
      </c>
      <c r="I216" s="347">
        <f>INDEX('Incidence calcs'!Y:Y,MATCH($A216,'Incidence calcs'!$A:$A,0))</f>
        <v>11.25264</v>
      </c>
      <c r="J216" s="347">
        <f>INDEX('Incidence calcs'!Z:Z,MATCH($A216,'Incidence calcs'!$A:$A,0))</f>
        <v>8.0455199999999998</v>
      </c>
      <c r="K216" s="347">
        <f>INDEX('Incidence calcs'!AA:AA,MATCH($A216,'Incidence calcs'!$A:$A,0))</f>
        <v>7.9917600000000002</v>
      </c>
      <c r="L216" s="347">
        <f>INDEX('Incidence calcs'!AB:AB,MATCH($A216,'Incidence calcs'!$A:$A,0))</f>
        <v>7.0795200000000005</v>
      </c>
      <c r="M216" s="347">
        <f>INDEX('Incidence calcs'!AC:AC,MATCH($A216,'Incidence calcs'!$A:$A,0))</f>
        <v>7.5398399999999999</v>
      </c>
      <c r="N216" s="347">
        <f>INDEX('Incidence calcs'!AD:AD,MATCH($A216,'Incidence calcs'!$A:$A,0))</f>
        <v>7.3970400000000005</v>
      </c>
      <c r="O216" s="347">
        <f>INDEX('Incidence calcs'!AE:AE,MATCH($A216,'Incidence calcs'!$A:$A,0))</f>
        <v>7.3970400000000005</v>
      </c>
      <c r="P216" s="347">
        <f>INDEX('Incidence calcs'!AF:AF,MATCH($A216,'Incidence calcs'!$A:$A,0))</f>
        <v>6.9081600000000005</v>
      </c>
      <c r="Q216" s="347">
        <f>INDEX('Incidence calcs'!AG:AG,MATCH($A216,'Incidence calcs'!$A:$A,0))</f>
        <v>6.9081600000000005</v>
      </c>
      <c r="R216" s="347">
        <f>INDEX('Incidence calcs'!AH:AH,MATCH($A216,'Incidence calcs'!$A:$A,0))</f>
        <v>9.1711200000000019</v>
      </c>
      <c r="S216" s="347">
        <f>INDEX('Incidence calcs'!AI:AI,MATCH($A216,'Incidence calcs'!$A:$A,0))</f>
        <v>9.1711200000000019</v>
      </c>
      <c r="T216" s="347">
        <f>INDEX('Incidence calcs'!AJ:AJ,MATCH($A216,'Incidence calcs'!$A:$A,0))</f>
        <v>6.0597600000000007</v>
      </c>
      <c r="U216" s="347">
        <f>INDEX('Incidence calcs'!AK:AK,MATCH($A216,'Incidence calcs'!$A:$A,0))</f>
        <v>6.0597600000000007</v>
      </c>
      <c r="V216" s="347">
        <f>INDEX('Incidence calcs'!AL:AL,MATCH($A216,'Incidence calcs'!$A:$A,0))</f>
        <v>6.0597600000000007</v>
      </c>
      <c r="W216" s="347">
        <f>INDEX('Incidence calcs'!AM:AM,MATCH($A216,'Incidence calcs'!$A:$A,0))</f>
        <v>6.0597600000000007</v>
      </c>
    </row>
    <row r="217" spans="1:23" x14ac:dyDescent="0.45">
      <c r="A217" t="s">
        <v>221</v>
      </c>
      <c r="B217" s="339">
        <f>INDEX('Incidence calcs'!$F:$F,MATCH($A217,'Incidence calcs'!$A:$A,0))</f>
        <v>2014</v>
      </c>
      <c r="C217" s="339" t="b">
        <v>1</v>
      </c>
      <c r="D217" s="347">
        <f>INDEX('Incidence calcs'!Q:Q,MATCH($A217,'Incidence calcs'!$A:$A,0))</f>
        <v>28.4</v>
      </c>
      <c r="E217" s="347">
        <f>INDEX('Incidence calcs'!R:R,MATCH($A217,'Incidence calcs'!$A:$A,0))</f>
        <v>28.4</v>
      </c>
      <c r="F217" s="347">
        <f>INDEX('Incidence calcs'!S:S,MATCH($A217,'Incidence calcs'!$A:$A,0))</f>
        <v>28.4</v>
      </c>
      <c r="G217" s="347">
        <f>INDEX('Incidence calcs'!T:T,MATCH($A217,'Incidence calcs'!$A:$A,0))</f>
        <v>48.042092817691994</v>
      </c>
      <c r="H217" s="347">
        <f>INDEX('Incidence calcs'!X:X,MATCH($A217,'Incidence calcs'!$A:$A,0))</f>
        <v>19.357439999999997</v>
      </c>
      <c r="I217" s="347">
        <f>INDEX('Incidence calcs'!Y:Y,MATCH($A217,'Incidence calcs'!$A:$A,0))</f>
        <v>19.022319999999997</v>
      </c>
      <c r="J217" s="347">
        <f>INDEX('Incidence calcs'!Z:Z,MATCH($A217,'Incidence calcs'!$A:$A,0))</f>
        <v>13.600759999999998</v>
      </c>
      <c r="K217" s="347">
        <f>INDEX('Incidence calcs'!AA:AA,MATCH($A217,'Incidence calcs'!$A:$A,0))</f>
        <v>13.509879999999997</v>
      </c>
      <c r="L217" s="347">
        <f>INDEX('Incidence calcs'!AB:AB,MATCH($A217,'Incidence calcs'!$A:$A,0))</f>
        <v>11.967759999999998</v>
      </c>
      <c r="M217" s="347">
        <f>INDEX('Incidence calcs'!AC:AC,MATCH($A217,'Incidence calcs'!$A:$A,0))</f>
        <v>12.745919999999996</v>
      </c>
      <c r="N217" s="347">
        <f>INDEX('Incidence calcs'!AD:AD,MATCH($A217,'Incidence calcs'!$A:$A,0))</f>
        <v>12.504519999999998</v>
      </c>
      <c r="O217" s="347">
        <f>INDEX('Incidence calcs'!AE:AE,MATCH($A217,'Incidence calcs'!$A:$A,0))</f>
        <v>12.504519999999998</v>
      </c>
      <c r="P217" s="347">
        <f>INDEX('Incidence calcs'!AF:AF,MATCH($A217,'Incidence calcs'!$A:$A,0))</f>
        <v>11.678079999999998</v>
      </c>
      <c r="Q217" s="347">
        <f>INDEX('Incidence calcs'!AG:AG,MATCH($A217,'Incidence calcs'!$A:$A,0))</f>
        <v>11.678079999999998</v>
      </c>
      <c r="R217" s="347">
        <f>INDEX('Incidence calcs'!AH:AH,MATCH($A217,'Incidence calcs'!$A:$A,0))</f>
        <v>15.503559999999998</v>
      </c>
      <c r="S217" s="347">
        <f>INDEX('Incidence calcs'!AI:AI,MATCH($A217,'Incidence calcs'!$A:$A,0))</f>
        <v>15.503559999999998</v>
      </c>
      <c r="T217" s="347">
        <f>INDEX('Incidence calcs'!AJ:AJ,MATCH($A217,'Incidence calcs'!$A:$A,0))</f>
        <v>10.243879999999999</v>
      </c>
      <c r="U217" s="347">
        <f>INDEX('Incidence calcs'!AK:AK,MATCH($A217,'Incidence calcs'!$A:$A,0))</f>
        <v>10.243879999999999</v>
      </c>
      <c r="V217" s="347">
        <f>INDEX('Incidence calcs'!AL:AL,MATCH($A217,'Incidence calcs'!$A:$A,0))</f>
        <v>10.243879999999999</v>
      </c>
      <c r="W217" s="347">
        <f>INDEX('Incidence calcs'!AM:AM,MATCH($A217,'Incidence calcs'!$A:$A,0))</f>
        <v>10.243879999999999</v>
      </c>
    </row>
    <row r="218" spans="1:23" x14ac:dyDescent="0.45">
      <c r="A218" t="s">
        <v>222</v>
      </c>
      <c r="B218" s="339">
        <f>INDEX('Incidence calcs'!$F:$F,MATCH($A218,'Incidence calcs'!$A:$A,0))</f>
        <v>2009</v>
      </c>
      <c r="C218" s="339" t="b">
        <v>1</v>
      </c>
      <c r="D218" s="347">
        <f>INDEX('Incidence calcs'!Q:Q,MATCH($A218,'Incidence calcs'!$A:$A,0))</f>
        <v>0.19</v>
      </c>
      <c r="E218" s="347">
        <f>INDEX('Incidence calcs'!R:R,MATCH($A218,'Incidence calcs'!$A:$A,0))</f>
        <v>0.84</v>
      </c>
      <c r="F218" s="347">
        <f>INDEX('Incidence calcs'!S:S,MATCH($A218,'Incidence calcs'!$A:$A,0))</f>
        <v>2.6</v>
      </c>
      <c r="G218" s="347">
        <f>INDEX('Incidence calcs'!T:T,MATCH($A218,'Incidence calcs'!$A:$A,0))</f>
        <v>6.2</v>
      </c>
      <c r="H218" s="347">
        <f>INDEX('Incidence calcs'!X:X,MATCH($A218,'Incidence calcs'!$A:$A,0))</f>
        <v>1.7627647500000001</v>
      </c>
      <c r="I218" s="347">
        <f>INDEX('Incidence calcs'!Y:Y,MATCH($A218,'Incidence calcs'!$A:$A,0))</f>
        <v>1.7315545000000001</v>
      </c>
      <c r="J218" s="347">
        <f>INDEX('Incidence calcs'!Z:Z,MATCH($A218,'Incidence calcs'!$A:$A,0))</f>
        <v>1.25406225</v>
      </c>
      <c r="K218" s="347">
        <f>INDEX('Incidence calcs'!AA:AA,MATCH($A218,'Incidence calcs'!$A:$A,0))</f>
        <v>1.22801275</v>
      </c>
      <c r="L218" s="347">
        <f>INDEX('Incidence calcs'!AB:AB,MATCH($A218,'Incidence calcs'!$A:$A,0))</f>
        <v>1.154042</v>
      </c>
      <c r="M218" s="347">
        <f>INDEX('Incidence calcs'!AC:AC,MATCH($A218,'Incidence calcs'!$A:$A,0))</f>
        <v>1.020354</v>
      </c>
      <c r="N218" s="347">
        <f>INDEX('Incidence calcs'!AD:AD,MATCH($A218,'Incidence calcs'!$A:$A,0))</f>
        <v>1.09727375</v>
      </c>
      <c r="O218" s="347">
        <f>INDEX('Incidence calcs'!AE:AE,MATCH($A218,'Incidence calcs'!$A:$A,0))</f>
        <v>1.09727375</v>
      </c>
      <c r="P218" s="347">
        <f>INDEX('Incidence calcs'!AF:AF,MATCH($A218,'Incidence calcs'!$A:$A,0))</f>
        <v>0.88592874999999993</v>
      </c>
      <c r="Q218" s="347">
        <f>INDEX('Incidence calcs'!AG:AG,MATCH($A218,'Incidence calcs'!$A:$A,0))</f>
        <v>0.88592874999999993</v>
      </c>
      <c r="R218" s="347">
        <f>INDEX('Incidence calcs'!AH:AH,MATCH($A218,'Incidence calcs'!$A:$A,0))</f>
        <v>1.323118</v>
      </c>
      <c r="S218" s="347">
        <f>INDEX('Incidence calcs'!AI:AI,MATCH($A218,'Incidence calcs'!$A:$A,0))</f>
        <v>1.323118</v>
      </c>
      <c r="T218" s="347">
        <f>INDEX('Incidence calcs'!AJ:AJ,MATCH($A218,'Incidence calcs'!$A:$A,0))</f>
        <v>1.03583625</v>
      </c>
      <c r="U218" s="347">
        <f>INDEX('Incidence calcs'!AK:AK,MATCH($A218,'Incidence calcs'!$A:$A,0))</f>
        <v>1.03583625</v>
      </c>
      <c r="V218" s="347">
        <f>INDEX('Incidence calcs'!AL:AL,MATCH($A218,'Incidence calcs'!$A:$A,0))</f>
        <v>1.03583625</v>
      </c>
      <c r="W218" s="347">
        <f>INDEX('Incidence calcs'!AM:AM,MATCH($A218,'Incidence calcs'!$A:$A,0))</f>
        <v>1.03583625</v>
      </c>
    </row>
    <row r="219" spans="1:23" x14ac:dyDescent="0.45">
      <c r="A219" t="s">
        <v>120</v>
      </c>
      <c r="B219" s="339">
        <f>INDEX('Incidence calcs'!$F:$F,MATCH($A219,'Incidence calcs'!$A:$A,0))</f>
        <v>2013</v>
      </c>
      <c r="C219" s="339" t="b">
        <v>1</v>
      </c>
      <c r="D219" s="347">
        <f>INDEX('Incidence calcs'!Q:Q,MATCH($A219,'Incidence calcs'!$A:$A,0))</f>
        <v>1.69</v>
      </c>
      <c r="E219" s="347">
        <f>INDEX('Incidence calcs'!R:R,MATCH($A219,'Incidence calcs'!$A:$A,0))</f>
        <v>3.1749999999999998</v>
      </c>
      <c r="F219" s="347">
        <f>INDEX('Incidence calcs'!S:S,MATCH($A219,'Incidence calcs'!$A:$A,0))</f>
        <v>4.4749999999999996</v>
      </c>
      <c r="G219" s="347">
        <f>INDEX('Incidence calcs'!T:T,MATCH($A219,'Incidence calcs'!$A:$A,0))</f>
        <v>3.5733110261312939</v>
      </c>
      <c r="H219" s="347">
        <f>INDEX('Incidence calcs'!X:X,MATCH($A219,'Incidence calcs'!$A:$A,0))</f>
        <v>2.1220479999999999</v>
      </c>
      <c r="I219" s="347">
        <f>INDEX('Incidence calcs'!Y:Y,MATCH($A219,'Incidence calcs'!$A:$A,0))</f>
        <v>2.0853106666666665</v>
      </c>
      <c r="J219" s="347">
        <f>INDEX('Incidence calcs'!Z:Z,MATCH($A219,'Incidence calcs'!$A:$A,0))</f>
        <v>1.4909753333333333</v>
      </c>
      <c r="K219" s="347">
        <f>INDEX('Incidence calcs'!AA:AA,MATCH($A219,'Incidence calcs'!$A:$A,0))</f>
        <v>1.4810126666666668</v>
      </c>
      <c r="L219" s="347">
        <f>INDEX('Incidence calcs'!AB:AB,MATCH($A219,'Incidence calcs'!$A:$A,0))</f>
        <v>1.3119586666666667</v>
      </c>
      <c r="M219" s="347">
        <f>INDEX('Incidence calcs'!AC:AC,MATCH($A219,'Incidence calcs'!$A:$A,0))</f>
        <v>1.3972639999999998</v>
      </c>
      <c r="N219" s="347">
        <f>INDEX('Incidence calcs'!AD:AD,MATCH($A219,'Incidence calcs'!$A:$A,0))</f>
        <v>1.3708006666666668</v>
      </c>
      <c r="O219" s="347">
        <f>INDEX('Incidence calcs'!AE:AE,MATCH($A219,'Incidence calcs'!$A:$A,0))</f>
        <v>1.3708006666666668</v>
      </c>
      <c r="P219" s="347">
        <f>INDEX('Incidence calcs'!AF:AF,MATCH($A219,'Incidence calcs'!$A:$A,0))</f>
        <v>1.2802026666666666</v>
      </c>
      <c r="Q219" s="347">
        <f>INDEX('Incidence calcs'!AG:AG,MATCH($A219,'Incidence calcs'!$A:$A,0))</f>
        <v>1.2802026666666666</v>
      </c>
      <c r="R219" s="347">
        <f>INDEX('Incidence calcs'!AH:AH,MATCH($A219,'Incidence calcs'!$A:$A,0))</f>
        <v>1.6995686666666667</v>
      </c>
      <c r="S219" s="347">
        <f>INDEX('Incidence calcs'!AI:AI,MATCH($A219,'Incidence calcs'!$A:$A,0))</f>
        <v>1.6995686666666667</v>
      </c>
      <c r="T219" s="347">
        <f>INDEX('Incidence calcs'!AJ:AJ,MATCH($A219,'Incidence calcs'!$A:$A,0))</f>
        <v>1.1229793333333333</v>
      </c>
      <c r="U219" s="347">
        <f>INDEX('Incidence calcs'!AK:AK,MATCH($A219,'Incidence calcs'!$A:$A,0))</f>
        <v>1.1229793333333333</v>
      </c>
      <c r="V219" s="347">
        <f>INDEX('Incidence calcs'!AL:AL,MATCH($A219,'Incidence calcs'!$A:$A,0))</f>
        <v>1.1229793333333333</v>
      </c>
      <c r="W219" s="347">
        <f>INDEX('Incidence calcs'!AM:AM,MATCH($A219,'Incidence calcs'!$A:$A,0))</f>
        <v>1.1229793333333333</v>
      </c>
    </row>
    <row r="220" spans="1:23" x14ac:dyDescent="0.45">
      <c r="A220" t="s">
        <v>195</v>
      </c>
      <c r="B220" s="339">
        <f>INDEX('Incidence calcs'!$F:$F,MATCH($A220,'Incidence calcs'!$A:$A,0))</f>
        <v>2007</v>
      </c>
      <c r="C220" s="339" t="b">
        <v>1</v>
      </c>
      <c r="D220" s="347">
        <f>INDEX('Incidence calcs'!Q:Q,MATCH($A220,'Incidence calcs'!$A:$A,0))</f>
        <v>4.8</v>
      </c>
      <c r="E220" s="347">
        <f>INDEX('Incidence calcs'!R:R,MATCH($A220,'Incidence calcs'!$A:$A,0))</f>
        <v>8.8000000000000007</v>
      </c>
      <c r="F220" s="347">
        <f>INDEX('Incidence calcs'!S:S,MATCH($A220,'Incidence calcs'!$A:$A,0))</f>
        <v>9.5500000000000007</v>
      </c>
      <c r="G220" s="347">
        <f>INDEX('Incidence calcs'!T:T,MATCH($A220,'Incidence calcs'!$A:$A,0))</f>
        <v>5.6</v>
      </c>
      <c r="H220" s="347">
        <f>INDEX('Incidence calcs'!X:X,MATCH($A220,'Incidence calcs'!$A:$A,0))</f>
        <v>5.2596800000000004</v>
      </c>
      <c r="I220" s="347">
        <f>INDEX('Incidence calcs'!Y:Y,MATCH($A220,'Incidence calcs'!$A:$A,0))</f>
        <v>5.1686233333333336</v>
      </c>
      <c r="J220" s="347">
        <f>INDEX('Incidence calcs'!Z:Z,MATCH($A220,'Incidence calcs'!$A:$A,0))</f>
        <v>3.695511666666667</v>
      </c>
      <c r="K220" s="347">
        <f>INDEX('Incidence calcs'!AA:AA,MATCH($A220,'Incidence calcs'!$A:$A,0))</f>
        <v>3.670818333333334</v>
      </c>
      <c r="L220" s="347">
        <f>INDEX('Incidence calcs'!AB:AB,MATCH($A220,'Incidence calcs'!$A:$A,0))</f>
        <v>3.2518033333333336</v>
      </c>
      <c r="M220" s="347">
        <f>INDEX('Incidence calcs'!AC:AC,MATCH($A220,'Incidence calcs'!$A:$A,0))</f>
        <v>3.4632400000000003</v>
      </c>
      <c r="N220" s="347">
        <f>INDEX('Incidence calcs'!AD:AD,MATCH($A220,'Incidence calcs'!$A:$A,0))</f>
        <v>3.397648333333334</v>
      </c>
      <c r="O220" s="347">
        <f>INDEX('Incidence calcs'!AE:AE,MATCH($A220,'Incidence calcs'!$A:$A,0))</f>
        <v>3.397648333333334</v>
      </c>
      <c r="P220" s="347">
        <f>INDEX('Incidence calcs'!AF:AF,MATCH($A220,'Incidence calcs'!$A:$A,0))</f>
        <v>3.173093333333334</v>
      </c>
      <c r="Q220" s="347">
        <f>INDEX('Incidence calcs'!AG:AG,MATCH($A220,'Incidence calcs'!$A:$A,0))</f>
        <v>3.173093333333334</v>
      </c>
      <c r="R220" s="347">
        <f>INDEX('Incidence calcs'!AH:AH,MATCH($A220,'Incidence calcs'!$A:$A,0))</f>
        <v>4.2125283333333341</v>
      </c>
      <c r="S220" s="347">
        <f>INDEX('Incidence calcs'!AI:AI,MATCH($A220,'Incidence calcs'!$A:$A,0))</f>
        <v>4.2125283333333341</v>
      </c>
      <c r="T220" s="347">
        <f>INDEX('Incidence calcs'!AJ:AJ,MATCH($A220,'Incidence calcs'!$A:$A,0))</f>
        <v>2.7834016666666672</v>
      </c>
      <c r="U220" s="347">
        <f>INDEX('Incidence calcs'!AK:AK,MATCH($A220,'Incidence calcs'!$A:$A,0))</f>
        <v>2.7834016666666672</v>
      </c>
      <c r="V220" s="347">
        <f>INDEX('Incidence calcs'!AL:AL,MATCH($A220,'Incidence calcs'!$A:$A,0))</f>
        <v>2.7834016666666672</v>
      </c>
      <c r="W220" s="347">
        <f>INDEX('Incidence calcs'!AM:AM,MATCH($A220,'Incidence calcs'!$A:$A,0))</f>
        <v>2.7834016666666672</v>
      </c>
    </row>
    <row r="221" spans="1:23" x14ac:dyDescent="0.45">
      <c r="A221" t="s">
        <v>223</v>
      </c>
      <c r="B221" s="339">
        <f>INDEX('Incidence calcs'!$F:$F,MATCH($A221,'Incidence calcs'!$A:$A,0))</f>
        <v>2011</v>
      </c>
      <c r="C221" s="339" t="b">
        <v>1</v>
      </c>
      <c r="D221" s="347">
        <f>INDEX('Incidence calcs'!Q:Q,MATCH($A221,'Incidence calcs'!$A:$A,0))</f>
        <v>12.4</v>
      </c>
      <c r="E221" s="347">
        <f>INDEX('Incidence calcs'!R:R,MATCH($A221,'Incidence calcs'!$A:$A,0))</f>
        <v>12.4</v>
      </c>
      <c r="F221" s="347">
        <f>INDEX('Incidence calcs'!S:S,MATCH($A221,'Incidence calcs'!$A:$A,0))</f>
        <v>12.4</v>
      </c>
      <c r="G221" s="347">
        <f>INDEX('Incidence calcs'!T:T,MATCH($A221,'Incidence calcs'!$A:$A,0))</f>
        <v>9.2335037571331764</v>
      </c>
      <c r="H221" s="347">
        <f>INDEX('Incidence calcs'!X:X,MATCH($A221,'Incidence calcs'!$A:$A,0))</f>
        <v>8.4518400000000007</v>
      </c>
      <c r="I221" s="347">
        <f>INDEX('Incidence calcs'!Y:Y,MATCH($A221,'Incidence calcs'!$A:$A,0))</f>
        <v>8.3055199999999996</v>
      </c>
      <c r="J221" s="347">
        <f>INDEX('Incidence calcs'!Z:Z,MATCH($A221,'Incidence calcs'!$A:$A,0))</f>
        <v>5.9383600000000003</v>
      </c>
      <c r="K221" s="347">
        <f>INDEX('Incidence calcs'!AA:AA,MATCH($A221,'Incidence calcs'!$A:$A,0))</f>
        <v>5.8986800000000006</v>
      </c>
      <c r="L221" s="347">
        <f>INDEX('Incidence calcs'!AB:AB,MATCH($A221,'Incidence calcs'!$A:$A,0))</f>
        <v>5.2253600000000002</v>
      </c>
      <c r="M221" s="347">
        <f>INDEX('Incidence calcs'!AC:AC,MATCH($A221,'Incidence calcs'!$A:$A,0))</f>
        <v>5.5651200000000003</v>
      </c>
      <c r="N221" s="347">
        <f>INDEX('Incidence calcs'!AD:AD,MATCH($A221,'Incidence calcs'!$A:$A,0))</f>
        <v>5.4597200000000008</v>
      </c>
      <c r="O221" s="347">
        <f>INDEX('Incidence calcs'!AE:AE,MATCH($A221,'Incidence calcs'!$A:$A,0))</f>
        <v>5.4597200000000008</v>
      </c>
      <c r="P221" s="347">
        <f>INDEX('Incidence calcs'!AF:AF,MATCH($A221,'Incidence calcs'!$A:$A,0))</f>
        <v>5.0988800000000003</v>
      </c>
      <c r="Q221" s="347">
        <f>INDEX('Incidence calcs'!AG:AG,MATCH($A221,'Incidence calcs'!$A:$A,0))</f>
        <v>5.0988800000000003</v>
      </c>
      <c r="R221" s="347">
        <f>INDEX('Incidence calcs'!AH:AH,MATCH($A221,'Incidence calcs'!$A:$A,0))</f>
        <v>6.7691600000000012</v>
      </c>
      <c r="S221" s="347">
        <f>INDEX('Incidence calcs'!AI:AI,MATCH($A221,'Incidence calcs'!$A:$A,0))</f>
        <v>6.7691600000000012</v>
      </c>
      <c r="T221" s="347">
        <f>INDEX('Incidence calcs'!AJ:AJ,MATCH($A221,'Incidence calcs'!$A:$A,0))</f>
        <v>4.4726800000000004</v>
      </c>
      <c r="U221" s="347">
        <f>INDEX('Incidence calcs'!AK:AK,MATCH($A221,'Incidence calcs'!$A:$A,0))</f>
        <v>4.4726800000000004</v>
      </c>
      <c r="V221" s="347">
        <f>INDEX('Incidence calcs'!AL:AL,MATCH($A221,'Incidence calcs'!$A:$A,0))</f>
        <v>4.4726800000000004</v>
      </c>
      <c r="W221" s="347">
        <f>INDEX('Incidence calcs'!AM:AM,MATCH($A221,'Incidence calcs'!$A:$A,0))</f>
        <v>4.4726800000000004</v>
      </c>
    </row>
    <row r="222" spans="1:23" x14ac:dyDescent="0.45">
      <c r="A222" t="s">
        <v>64</v>
      </c>
      <c r="B222" s="339">
        <f>INDEX('Incidence calcs'!$F:$F,MATCH($A222,'Incidence calcs'!$A:$A,0))</f>
        <v>2009</v>
      </c>
      <c r="C222" s="339" t="b">
        <v>1</v>
      </c>
      <c r="D222" s="347">
        <f>INDEX('Incidence calcs'!Q:Q,MATCH($A222,'Incidence calcs'!$A:$A,0))</f>
        <v>0.19</v>
      </c>
      <c r="E222" s="347">
        <f>INDEX('Incidence calcs'!R:R,MATCH($A222,'Incidence calcs'!$A:$A,0))</f>
        <v>0.84</v>
      </c>
      <c r="F222" s="347">
        <f>INDEX('Incidence calcs'!S:S,MATCH($A222,'Incidence calcs'!$A:$A,0))</f>
        <v>2.6</v>
      </c>
      <c r="G222" s="347">
        <f>INDEX('Incidence calcs'!T:T,MATCH($A222,'Incidence calcs'!$A:$A,0))</f>
        <v>6.2</v>
      </c>
      <c r="H222" s="347">
        <f>INDEX('Incidence calcs'!X:X,MATCH($A222,'Incidence calcs'!$A:$A,0))</f>
        <v>1.7627647500000001</v>
      </c>
      <c r="I222" s="347">
        <f>INDEX('Incidence calcs'!Y:Y,MATCH($A222,'Incidence calcs'!$A:$A,0))</f>
        <v>1.7315545000000001</v>
      </c>
      <c r="J222" s="347">
        <f>INDEX('Incidence calcs'!Z:Z,MATCH($A222,'Incidence calcs'!$A:$A,0))</f>
        <v>1.25406225</v>
      </c>
      <c r="K222" s="347">
        <f>INDEX('Incidence calcs'!AA:AA,MATCH($A222,'Incidence calcs'!$A:$A,0))</f>
        <v>1.22801275</v>
      </c>
      <c r="L222" s="347">
        <f>INDEX('Incidence calcs'!AB:AB,MATCH($A222,'Incidence calcs'!$A:$A,0))</f>
        <v>1.154042</v>
      </c>
      <c r="M222" s="347">
        <f>INDEX('Incidence calcs'!AC:AC,MATCH($A222,'Incidence calcs'!$A:$A,0))</f>
        <v>1.020354</v>
      </c>
      <c r="N222" s="347">
        <f>INDEX('Incidence calcs'!AD:AD,MATCH($A222,'Incidence calcs'!$A:$A,0))</f>
        <v>1.09727375</v>
      </c>
      <c r="O222" s="347">
        <f>INDEX('Incidence calcs'!AE:AE,MATCH($A222,'Incidence calcs'!$A:$A,0))</f>
        <v>1.09727375</v>
      </c>
      <c r="P222" s="347">
        <f>INDEX('Incidence calcs'!AF:AF,MATCH($A222,'Incidence calcs'!$A:$A,0))</f>
        <v>0.88592874999999993</v>
      </c>
      <c r="Q222" s="347">
        <f>INDEX('Incidence calcs'!AG:AG,MATCH($A222,'Incidence calcs'!$A:$A,0))</f>
        <v>0.88592874999999993</v>
      </c>
      <c r="R222" s="347">
        <f>INDEX('Incidence calcs'!AH:AH,MATCH($A222,'Incidence calcs'!$A:$A,0))</f>
        <v>1.323118</v>
      </c>
      <c r="S222" s="347">
        <f>INDEX('Incidence calcs'!AI:AI,MATCH($A222,'Incidence calcs'!$A:$A,0))</f>
        <v>1.323118</v>
      </c>
      <c r="T222" s="347">
        <f>INDEX('Incidence calcs'!AJ:AJ,MATCH($A222,'Incidence calcs'!$A:$A,0))</f>
        <v>1.03583625</v>
      </c>
      <c r="U222" s="347">
        <f>INDEX('Incidence calcs'!AK:AK,MATCH($A222,'Incidence calcs'!$A:$A,0))</f>
        <v>1.03583625</v>
      </c>
      <c r="V222" s="347">
        <f>INDEX('Incidence calcs'!AL:AL,MATCH($A222,'Incidence calcs'!$A:$A,0))</f>
        <v>1.03583625</v>
      </c>
      <c r="W222" s="347">
        <f>INDEX('Incidence calcs'!AM:AM,MATCH($A222,'Incidence calcs'!$A:$A,0))</f>
        <v>1.03583625</v>
      </c>
    </row>
    <row r="223" spans="1:23" x14ac:dyDescent="0.45">
      <c r="A223" t="s">
        <v>224</v>
      </c>
      <c r="B223" s="339">
        <f>INDEX('Incidence calcs'!$F:$F,MATCH($A223,'Incidence calcs'!$A:$A,0))</f>
        <v>2007</v>
      </c>
      <c r="C223" s="339" t="b">
        <v>1</v>
      </c>
      <c r="D223" s="347">
        <f>INDEX('Incidence calcs'!Q:Q,MATCH($A223,'Incidence calcs'!$A:$A,0))</f>
        <v>0.9</v>
      </c>
      <c r="E223" s="347">
        <f>INDEX('Incidence calcs'!R:R,MATCH($A223,'Incidence calcs'!$A:$A,0))</f>
        <v>0.9</v>
      </c>
      <c r="F223" s="347">
        <f>INDEX('Incidence calcs'!S:S,MATCH($A223,'Incidence calcs'!$A:$A,0))</f>
        <v>0.9</v>
      </c>
      <c r="G223" s="347">
        <f>INDEX('Incidence calcs'!T:T,MATCH($A223,'Incidence calcs'!$A:$A,0))</f>
        <v>1.0049937260994264</v>
      </c>
      <c r="H223" s="347">
        <f>INDEX('Incidence calcs'!X:X,MATCH($A223,'Incidence calcs'!$A:$A,0))</f>
        <v>0.61343999999999999</v>
      </c>
      <c r="I223" s="347">
        <f>INDEX('Incidence calcs'!Y:Y,MATCH($A223,'Incidence calcs'!$A:$A,0))</f>
        <v>0.60282000000000002</v>
      </c>
      <c r="J223" s="347">
        <f>INDEX('Incidence calcs'!Z:Z,MATCH($A223,'Incidence calcs'!$A:$A,0))</f>
        <v>0.43101</v>
      </c>
      <c r="K223" s="347">
        <f>INDEX('Incidence calcs'!AA:AA,MATCH($A223,'Incidence calcs'!$A:$A,0))</f>
        <v>0.42813000000000001</v>
      </c>
      <c r="L223" s="347">
        <f>INDEX('Incidence calcs'!AB:AB,MATCH($A223,'Incidence calcs'!$A:$A,0))</f>
        <v>0.37925999999999999</v>
      </c>
      <c r="M223" s="347">
        <f>INDEX('Incidence calcs'!AC:AC,MATCH($A223,'Incidence calcs'!$A:$A,0))</f>
        <v>0.40392</v>
      </c>
      <c r="N223" s="347">
        <f>INDEX('Incidence calcs'!AD:AD,MATCH($A223,'Incidence calcs'!$A:$A,0))</f>
        <v>0.39627000000000001</v>
      </c>
      <c r="O223" s="347">
        <f>INDEX('Incidence calcs'!AE:AE,MATCH($A223,'Incidence calcs'!$A:$A,0))</f>
        <v>0.39627000000000001</v>
      </c>
      <c r="P223" s="347">
        <f>INDEX('Incidence calcs'!AF:AF,MATCH($A223,'Incidence calcs'!$A:$A,0))</f>
        <v>0.37008000000000002</v>
      </c>
      <c r="Q223" s="347">
        <f>INDEX('Incidence calcs'!AG:AG,MATCH($A223,'Incidence calcs'!$A:$A,0))</f>
        <v>0.37008000000000002</v>
      </c>
      <c r="R223" s="347">
        <f>INDEX('Incidence calcs'!AH:AH,MATCH($A223,'Incidence calcs'!$A:$A,0))</f>
        <v>0.49131000000000008</v>
      </c>
      <c r="S223" s="347">
        <f>INDEX('Incidence calcs'!AI:AI,MATCH($A223,'Incidence calcs'!$A:$A,0))</f>
        <v>0.49131000000000008</v>
      </c>
      <c r="T223" s="347">
        <f>INDEX('Incidence calcs'!AJ:AJ,MATCH($A223,'Incidence calcs'!$A:$A,0))</f>
        <v>0.32463000000000003</v>
      </c>
      <c r="U223" s="347">
        <f>INDEX('Incidence calcs'!AK:AK,MATCH($A223,'Incidence calcs'!$A:$A,0))</f>
        <v>0.32463000000000003</v>
      </c>
      <c r="V223" s="347">
        <f>INDEX('Incidence calcs'!AL:AL,MATCH($A223,'Incidence calcs'!$A:$A,0))</f>
        <v>0.32463000000000003</v>
      </c>
      <c r="W223" s="347">
        <f>INDEX('Incidence calcs'!AM:AM,MATCH($A223,'Incidence calcs'!$A:$A,0))</f>
        <v>0.32463000000000003</v>
      </c>
    </row>
    <row r="224" spans="1:23" x14ac:dyDescent="0.45">
      <c r="A224" t="s">
        <v>226</v>
      </c>
      <c r="B224" s="339">
        <f>INDEX('Incidence calcs'!$F:$F,MATCH($A224,'Incidence calcs'!$A:$A,0))</f>
        <v>2009</v>
      </c>
      <c r="C224" s="339" t="b">
        <v>1</v>
      </c>
      <c r="D224" s="347">
        <f>INDEX('Incidence calcs'!Q:Q,MATCH($A224,'Incidence calcs'!$A:$A,0))</f>
        <v>0.19</v>
      </c>
      <c r="E224" s="347">
        <f>INDEX('Incidence calcs'!R:R,MATCH($A224,'Incidence calcs'!$A:$A,0))</f>
        <v>0.84</v>
      </c>
      <c r="F224" s="347">
        <f>INDEX('Incidence calcs'!S:S,MATCH($A224,'Incidence calcs'!$A:$A,0))</f>
        <v>2.6</v>
      </c>
      <c r="G224" s="347">
        <f>INDEX('Incidence calcs'!T:T,MATCH($A224,'Incidence calcs'!$A:$A,0))</f>
        <v>6.2</v>
      </c>
      <c r="H224" s="347">
        <f>INDEX('Incidence calcs'!X:X,MATCH($A224,'Incidence calcs'!$A:$A,0))</f>
        <v>1.7627647500000001</v>
      </c>
      <c r="I224" s="347">
        <f>INDEX('Incidence calcs'!Y:Y,MATCH($A224,'Incidence calcs'!$A:$A,0))</f>
        <v>1.7315545000000001</v>
      </c>
      <c r="J224" s="347">
        <f>INDEX('Incidence calcs'!Z:Z,MATCH($A224,'Incidence calcs'!$A:$A,0))</f>
        <v>1.25406225</v>
      </c>
      <c r="K224" s="347">
        <f>INDEX('Incidence calcs'!AA:AA,MATCH($A224,'Incidence calcs'!$A:$A,0))</f>
        <v>1.22801275</v>
      </c>
      <c r="L224" s="347">
        <f>INDEX('Incidence calcs'!AB:AB,MATCH($A224,'Incidence calcs'!$A:$A,0))</f>
        <v>1.154042</v>
      </c>
      <c r="M224" s="347">
        <f>INDEX('Incidence calcs'!AC:AC,MATCH($A224,'Incidence calcs'!$A:$A,0))</f>
        <v>1.020354</v>
      </c>
      <c r="N224" s="347">
        <f>INDEX('Incidence calcs'!AD:AD,MATCH($A224,'Incidence calcs'!$A:$A,0))</f>
        <v>1.09727375</v>
      </c>
      <c r="O224" s="347">
        <f>INDEX('Incidence calcs'!AE:AE,MATCH($A224,'Incidence calcs'!$A:$A,0))</f>
        <v>1.09727375</v>
      </c>
      <c r="P224" s="347">
        <f>INDEX('Incidence calcs'!AF:AF,MATCH($A224,'Incidence calcs'!$A:$A,0))</f>
        <v>0.88592874999999993</v>
      </c>
      <c r="Q224" s="347">
        <f>INDEX('Incidence calcs'!AG:AG,MATCH($A224,'Incidence calcs'!$A:$A,0))</f>
        <v>0.88592874999999993</v>
      </c>
      <c r="R224" s="347">
        <f>INDEX('Incidence calcs'!AH:AH,MATCH($A224,'Incidence calcs'!$A:$A,0))</f>
        <v>1.323118</v>
      </c>
      <c r="S224" s="347">
        <f>INDEX('Incidence calcs'!AI:AI,MATCH($A224,'Incidence calcs'!$A:$A,0))</f>
        <v>1.323118</v>
      </c>
      <c r="T224" s="347">
        <f>INDEX('Incidence calcs'!AJ:AJ,MATCH($A224,'Incidence calcs'!$A:$A,0))</f>
        <v>1.03583625</v>
      </c>
      <c r="U224" s="347">
        <f>INDEX('Incidence calcs'!AK:AK,MATCH($A224,'Incidence calcs'!$A:$A,0))</f>
        <v>1.03583625</v>
      </c>
      <c r="V224" s="347">
        <f>INDEX('Incidence calcs'!AL:AL,MATCH($A224,'Incidence calcs'!$A:$A,0))</f>
        <v>1.03583625</v>
      </c>
      <c r="W224" s="347">
        <f>INDEX('Incidence calcs'!AM:AM,MATCH($A224,'Incidence calcs'!$A:$A,0))</f>
        <v>1.03583625</v>
      </c>
    </row>
    <row r="225" spans="1:23" x14ac:dyDescent="0.45">
      <c r="A225" t="s">
        <v>227</v>
      </c>
      <c r="B225" s="339">
        <f>INDEX('Incidence calcs'!$F:$F,MATCH($A225,'Incidence calcs'!$A:$A,0))</f>
        <v>2007</v>
      </c>
      <c r="C225" s="339" t="b">
        <v>1</v>
      </c>
      <c r="D225" s="347">
        <f>INDEX('Incidence calcs'!Q:Q,MATCH($A225,'Incidence calcs'!$A:$A,0))</f>
        <v>17.149999999999999</v>
      </c>
      <c r="E225" s="347">
        <f>INDEX('Incidence calcs'!R:R,MATCH($A225,'Incidence calcs'!$A:$A,0))</f>
        <v>31.05</v>
      </c>
      <c r="F225" s="347">
        <f>INDEX('Incidence calcs'!S:S,MATCH($A225,'Incidence calcs'!$A:$A,0))</f>
        <v>45.900000000000006</v>
      </c>
      <c r="G225" s="347">
        <f>INDEX('Incidence calcs'!T:T,MATCH($A225,'Incidence calcs'!$A:$A,0))</f>
        <v>53.03238062798043</v>
      </c>
      <c r="H225" s="347">
        <f>INDEX('Incidence calcs'!X:X,MATCH($A225,'Incidence calcs'!$A:$A,0))</f>
        <v>21.379520000000003</v>
      </c>
      <c r="I225" s="347">
        <f>INDEX('Incidence calcs'!Y:Y,MATCH($A225,'Incidence calcs'!$A:$A,0))</f>
        <v>21.009393333333335</v>
      </c>
      <c r="J225" s="347">
        <f>INDEX('Incidence calcs'!Z:Z,MATCH($A225,'Incidence calcs'!$A:$A,0))</f>
        <v>15.021496666666668</v>
      </c>
      <c r="K225" s="347">
        <f>INDEX('Incidence calcs'!AA:AA,MATCH($A225,'Incidence calcs'!$A:$A,0))</f>
        <v>14.921123333333336</v>
      </c>
      <c r="L225" s="347">
        <f>INDEX('Incidence calcs'!AB:AB,MATCH($A225,'Incidence calcs'!$A:$A,0))</f>
        <v>13.217913333333335</v>
      </c>
      <c r="M225" s="347">
        <f>INDEX('Incidence calcs'!AC:AC,MATCH($A225,'Incidence calcs'!$A:$A,0))</f>
        <v>14.077360000000001</v>
      </c>
      <c r="N225" s="347">
        <f>INDEX('Incidence calcs'!AD:AD,MATCH($A225,'Incidence calcs'!$A:$A,0))</f>
        <v>13.810743333333336</v>
      </c>
      <c r="O225" s="347">
        <f>INDEX('Incidence calcs'!AE:AE,MATCH($A225,'Incidence calcs'!$A:$A,0))</f>
        <v>13.810743333333336</v>
      </c>
      <c r="P225" s="347">
        <f>INDEX('Incidence calcs'!AF:AF,MATCH($A225,'Incidence calcs'!$A:$A,0))</f>
        <v>12.897973333333335</v>
      </c>
      <c r="Q225" s="347">
        <f>INDEX('Incidence calcs'!AG:AG,MATCH($A225,'Incidence calcs'!$A:$A,0))</f>
        <v>12.897973333333335</v>
      </c>
      <c r="R225" s="347">
        <f>INDEX('Incidence calcs'!AH:AH,MATCH($A225,'Incidence calcs'!$A:$A,0))</f>
        <v>17.123063333333338</v>
      </c>
      <c r="S225" s="347">
        <f>INDEX('Incidence calcs'!AI:AI,MATCH($A225,'Incidence calcs'!$A:$A,0))</f>
        <v>17.123063333333338</v>
      </c>
      <c r="T225" s="347">
        <f>INDEX('Incidence calcs'!AJ:AJ,MATCH($A225,'Incidence calcs'!$A:$A,0))</f>
        <v>11.31395666666667</v>
      </c>
      <c r="U225" s="347">
        <f>INDEX('Incidence calcs'!AK:AK,MATCH($A225,'Incidence calcs'!$A:$A,0))</f>
        <v>11.31395666666667</v>
      </c>
      <c r="V225" s="347">
        <f>INDEX('Incidence calcs'!AL:AL,MATCH($A225,'Incidence calcs'!$A:$A,0))</f>
        <v>11.31395666666667</v>
      </c>
      <c r="W225" s="347">
        <f>INDEX('Incidence calcs'!AM:AM,MATCH($A225,'Incidence calcs'!$A:$A,0))</f>
        <v>11.31395666666667</v>
      </c>
    </row>
    <row r="226" spans="1:23" x14ac:dyDescent="0.45">
      <c r="A226" t="s">
        <v>228</v>
      </c>
      <c r="B226" s="339">
        <f>INDEX('Incidence calcs'!$F:$F,MATCH($A226,'Incidence calcs'!$A:$A,0))</f>
        <v>2009</v>
      </c>
      <c r="C226" s="339" t="b">
        <v>1</v>
      </c>
      <c r="D226" s="347">
        <f>INDEX('Incidence calcs'!Q:Q,MATCH($A226,'Incidence calcs'!$A:$A,0))</f>
        <v>0.19</v>
      </c>
      <c r="E226" s="347">
        <f>INDEX('Incidence calcs'!R:R,MATCH($A226,'Incidence calcs'!$A:$A,0))</f>
        <v>0.84</v>
      </c>
      <c r="F226" s="347">
        <f>INDEX('Incidence calcs'!S:S,MATCH($A226,'Incidence calcs'!$A:$A,0))</f>
        <v>2.6</v>
      </c>
      <c r="G226" s="347">
        <f>INDEX('Incidence calcs'!T:T,MATCH($A226,'Incidence calcs'!$A:$A,0))</f>
        <v>6.2</v>
      </c>
      <c r="H226" s="347">
        <f>INDEX('Incidence calcs'!X:X,MATCH($A226,'Incidence calcs'!$A:$A,0))</f>
        <v>1.7627647500000001</v>
      </c>
      <c r="I226" s="347">
        <f>INDEX('Incidence calcs'!Y:Y,MATCH($A226,'Incidence calcs'!$A:$A,0))</f>
        <v>1.7315545000000001</v>
      </c>
      <c r="J226" s="347">
        <f>INDEX('Incidence calcs'!Z:Z,MATCH($A226,'Incidence calcs'!$A:$A,0))</f>
        <v>1.25406225</v>
      </c>
      <c r="K226" s="347">
        <f>INDEX('Incidence calcs'!AA:AA,MATCH($A226,'Incidence calcs'!$A:$A,0))</f>
        <v>1.22801275</v>
      </c>
      <c r="L226" s="347">
        <f>INDEX('Incidence calcs'!AB:AB,MATCH($A226,'Incidence calcs'!$A:$A,0))</f>
        <v>1.154042</v>
      </c>
      <c r="M226" s="347">
        <f>INDEX('Incidence calcs'!AC:AC,MATCH($A226,'Incidence calcs'!$A:$A,0))</f>
        <v>1.020354</v>
      </c>
      <c r="N226" s="347">
        <f>INDEX('Incidence calcs'!AD:AD,MATCH($A226,'Incidence calcs'!$A:$A,0))</f>
        <v>1.09727375</v>
      </c>
      <c r="O226" s="347">
        <f>INDEX('Incidence calcs'!AE:AE,MATCH($A226,'Incidence calcs'!$A:$A,0))</f>
        <v>1.09727375</v>
      </c>
      <c r="P226" s="347">
        <f>INDEX('Incidence calcs'!AF:AF,MATCH($A226,'Incidence calcs'!$A:$A,0))</f>
        <v>0.88592874999999993</v>
      </c>
      <c r="Q226" s="347">
        <f>INDEX('Incidence calcs'!AG:AG,MATCH($A226,'Incidence calcs'!$A:$A,0))</f>
        <v>0.88592874999999993</v>
      </c>
      <c r="R226" s="347">
        <f>INDEX('Incidence calcs'!AH:AH,MATCH($A226,'Incidence calcs'!$A:$A,0))</f>
        <v>1.323118</v>
      </c>
      <c r="S226" s="347">
        <f>INDEX('Incidence calcs'!AI:AI,MATCH($A226,'Incidence calcs'!$A:$A,0))</f>
        <v>1.323118</v>
      </c>
      <c r="T226" s="347">
        <f>INDEX('Incidence calcs'!AJ:AJ,MATCH($A226,'Incidence calcs'!$A:$A,0))</f>
        <v>1.03583625</v>
      </c>
      <c r="U226" s="347">
        <f>INDEX('Incidence calcs'!AK:AK,MATCH($A226,'Incidence calcs'!$A:$A,0))</f>
        <v>1.03583625</v>
      </c>
      <c r="V226" s="347">
        <f>INDEX('Incidence calcs'!AL:AL,MATCH($A226,'Incidence calcs'!$A:$A,0))</f>
        <v>1.03583625</v>
      </c>
      <c r="W226" s="347">
        <f>INDEX('Incidence calcs'!AM:AM,MATCH($A226,'Incidence calcs'!$A:$A,0))</f>
        <v>1.03583625</v>
      </c>
    </row>
    <row r="227" spans="1:23" x14ac:dyDescent="0.45">
      <c r="A227" t="s">
        <v>229</v>
      </c>
      <c r="B227" s="339">
        <f>INDEX('Incidence calcs'!$F:$F,MATCH($A227,'Incidence calcs'!$A:$A,0))</f>
        <v>2012</v>
      </c>
      <c r="C227" s="339" t="b">
        <v>1</v>
      </c>
      <c r="D227" s="347">
        <f>INDEX('Incidence calcs'!Q:Q,MATCH($A227,'Incidence calcs'!$A:$A,0))</f>
        <v>9.8000000000000007</v>
      </c>
      <c r="E227" s="347">
        <f>INDEX('Incidence calcs'!R:R,MATCH($A227,'Incidence calcs'!$A:$A,0))</f>
        <v>16.649999999999999</v>
      </c>
      <c r="F227" s="347">
        <f>INDEX('Incidence calcs'!S:S,MATCH($A227,'Incidence calcs'!$A:$A,0))</f>
        <v>17.05</v>
      </c>
      <c r="G227" s="347">
        <f>INDEX('Incidence calcs'!T:T,MATCH($A227,'Incidence calcs'!$A:$A,0))</f>
        <v>4.0999999999999996</v>
      </c>
      <c r="H227" s="347">
        <f>INDEX('Incidence calcs'!X:X,MATCH($A227,'Incidence calcs'!$A:$A,0))</f>
        <v>9.8832000000000004</v>
      </c>
      <c r="I227" s="347">
        <f>INDEX('Incidence calcs'!Y:Y,MATCH($A227,'Incidence calcs'!$A:$A,0))</f>
        <v>9.7120999999999995</v>
      </c>
      <c r="J227" s="347">
        <f>INDEX('Incidence calcs'!Z:Z,MATCH($A227,'Incidence calcs'!$A:$A,0))</f>
        <v>6.9440499999999998</v>
      </c>
      <c r="K227" s="347">
        <f>INDEX('Incidence calcs'!AA:AA,MATCH($A227,'Incidence calcs'!$A:$A,0))</f>
        <v>6.8976500000000005</v>
      </c>
      <c r="L227" s="347">
        <f>INDEX('Incidence calcs'!AB:AB,MATCH($A227,'Incidence calcs'!$A:$A,0))</f>
        <v>6.1102999999999996</v>
      </c>
      <c r="M227" s="347">
        <f>INDEX('Incidence calcs'!AC:AC,MATCH($A227,'Incidence calcs'!$A:$A,0))</f>
        <v>6.5076000000000001</v>
      </c>
      <c r="N227" s="347">
        <f>INDEX('Incidence calcs'!AD:AD,MATCH($A227,'Incidence calcs'!$A:$A,0))</f>
        <v>6.3843500000000004</v>
      </c>
      <c r="O227" s="347">
        <f>INDEX('Incidence calcs'!AE:AE,MATCH($A227,'Incidence calcs'!$A:$A,0))</f>
        <v>6.3843500000000004</v>
      </c>
      <c r="P227" s="347">
        <f>INDEX('Incidence calcs'!AF:AF,MATCH($A227,'Incidence calcs'!$A:$A,0))</f>
        <v>5.9624000000000006</v>
      </c>
      <c r="Q227" s="347">
        <f>INDEX('Incidence calcs'!AG:AG,MATCH($A227,'Incidence calcs'!$A:$A,0))</f>
        <v>5.9624000000000006</v>
      </c>
      <c r="R227" s="347">
        <f>INDEX('Incidence calcs'!AH:AH,MATCH($A227,'Incidence calcs'!$A:$A,0))</f>
        <v>7.9155500000000005</v>
      </c>
      <c r="S227" s="347">
        <f>INDEX('Incidence calcs'!AI:AI,MATCH($A227,'Incidence calcs'!$A:$A,0))</f>
        <v>7.9155500000000005</v>
      </c>
      <c r="T227" s="347">
        <f>INDEX('Incidence calcs'!AJ:AJ,MATCH($A227,'Incidence calcs'!$A:$A,0))</f>
        <v>5.2301500000000001</v>
      </c>
      <c r="U227" s="347">
        <f>INDEX('Incidence calcs'!AK:AK,MATCH($A227,'Incidence calcs'!$A:$A,0))</f>
        <v>5.2301500000000001</v>
      </c>
      <c r="V227" s="347">
        <f>INDEX('Incidence calcs'!AL:AL,MATCH($A227,'Incidence calcs'!$A:$A,0))</f>
        <v>5.2301500000000001</v>
      </c>
      <c r="W227" s="347">
        <f>INDEX('Incidence calcs'!AM:AM,MATCH($A227,'Incidence calcs'!$A:$A,0))</f>
        <v>5.2301500000000001</v>
      </c>
    </row>
    <row r="228" spans="1:23" x14ac:dyDescent="0.45">
      <c r="A228" t="s">
        <v>230</v>
      </c>
      <c r="B228" s="339">
        <f>INDEX('Incidence calcs'!$F:$F,MATCH($A228,'Incidence calcs'!$A:$A,0))</f>
        <v>1992</v>
      </c>
      <c r="C228" s="339" t="b">
        <v>1</v>
      </c>
      <c r="D228" s="347">
        <f>INDEX('Incidence calcs'!Q:Q,MATCH($A228,'Incidence calcs'!$A:$A,0))</f>
        <v>0.8</v>
      </c>
      <c r="E228" s="347">
        <f>INDEX('Incidence calcs'!R:R,MATCH($A228,'Incidence calcs'!$A:$A,0))</f>
        <v>0.85000000000000009</v>
      </c>
      <c r="F228" s="347">
        <f>INDEX('Incidence calcs'!S:S,MATCH($A228,'Incidence calcs'!$A:$A,0))</f>
        <v>2.35</v>
      </c>
      <c r="G228" s="347">
        <f>INDEX('Incidence calcs'!T:T,MATCH($A228,'Incidence calcs'!$A:$A,0))</f>
        <v>1.6613450659962288</v>
      </c>
      <c r="H228" s="347">
        <f>INDEX('Incidence calcs'!X:X,MATCH($A228,'Incidence calcs'!$A:$A,0))</f>
        <v>1.0152207039597738</v>
      </c>
      <c r="I228" s="347">
        <f>INDEX('Incidence calcs'!Y:Y,MATCH($A228,'Incidence calcs'!$A:$A,0))</f>
        <v>0.9972459333752357</v>
      </c>
      <c r="J228" s="347">
        <f>INDEX('Incidence calcs'!Z:Z,MATCH($A228,'Incidence calcs'!$A:$A,0))</f>
        <v>0.72224609679446883</v>
      </c>
      <c r="K228" s="347">
        <f>INDEX('Incidence calcs'!AA:AA,MATCH($A228,'Incidence calcs'!$A:$A,0))</f>
        <v>0.70724353236957882</v>
      </c>
      <c r="L228" s="347">
        <f>INDEX('Incidence calcs'!AB:AB,MATCH($A228,'Incidence calcs'!$A:$A,0))</f>
        <v>0.66464191074795731</v>
      </c>
      <c r="M228" s="347">
        <f>INDEX('Incidence calcs'!AC:AC,MATCH($A228,'Incidence calcs'!$A:$A,0))</f>
        <v>0.58764761785040853</v>
      </c>
      <c r="N228" s="347">
        <f>INDEX('Incidence calcs'!AD:AD,MATCH($A228,'Incidence calcs'!$A:$A,0))</f>
        <v>0.63194764299182904</v>
      </c>
      <c r="O228" s="347">
        <f>INDEX('Incidence calcs'!AE:AE,MATCH($A228,'Incidence calcs'!$A:$A,0))</f>
        <v>0.63194764299182904</v>
      </c>
      <c r="P228" s="347">
        <f>INDEX('Incidence calcs'!AF:AF,MATCH($A228,'Incidence calcs'!$A:$A,0))</f>
        <v>0.51022872407291009</v>
      </c>
      <c r="Q228" s="347">
        <f>INDEX('Incidence calcs'!AG:AG,MATCH($A228,'Incidence calcs'!$A:$A,0))</f>
        <v>0.51022872407291009</v>
      </c>
      <c r="R228" s="347">
        <f>INDEX('Incidence calcs'!AH:AH,MATCH($A228,'Incidence calcs'!$A:$A,0))</f>
        <v>0.76201704588309238</v>
      </c>
      <c r="S228" s="347">
        <f>INDEX('Incidence calcs'!AI:AI,MATCH($A228,'Incidence calcs'!$A:$A,0))</f>
        <v>0.76201704588309238</v>
      </c>
      <c r="T228" s="347">
        <f>INDEX('Incidence calcs'!AJ:AJ,MATCH($A228,'Incidence calcs'!$A:$A,0))</f>
        <v>0.59656423632935263</v>
      </c>
      <c r="U228" s="347">
        <f>INDEX('Incidence calcs'!AK:AK,MATCH($A228,'Incidence calcs'!$A:$A,0))</f>
        <v>0.59656423632935263</v>
      </c>
      <c r="V228" s="347">
        <f>INDEX('Incidence calcs'!AL:AL,MATCH($A228,'Incidence calcs'!$A:$A,0))</f>
        <v>0.59656423632935263</v>
      </c>
      <c r="W228" s="347">
        <f>INDEX('Incidence calcs'!AM:AM,MATCH($A228,'Incidence calcs'!$A:$A,0))</f>
        <v>0.59656423632935263</v>
      </c>
    </row>
    <row r="229" spans="1:23" x14ac:dyDescent="0.45">
      <c r="A229" t="s">
        <v>231</v>
      </c>
      <c r="B229" s="339">
        <f>INDEX('Incidence calcs'!$F:$F,MATCH($A229,'Incidence calcs'!$A:$A,0))</f>
        <v>2009</v>
      </c>
      <c r="C229" s="339" t="b">
        <v>1</v>
      </c>
      <c r="D229" s="347">
        <f>INDEX('Incidence calcs'!Q:Q,MATCH($A229,'Incidence calcs'!$A:$A,0))</f>
        <v>0.19</v>
      </c>
      <c r="E229" s="347">
        <f>INDEX('Incidence calcs'!R:R,MATCH($A229,'Incidence calcs'!$A:$A,0))</f>
        <v>0.84</v>
      </c>
      <c r="F229" s="347">
        <f>INDEX('Incidence calcs'!S:S,MATCH($A229,'Incidence calcs'!$A:$A,0))</f>
        <v>2.6</v>
      </c>
      <c r="G229" s="347">
        <f>INDEX('Incidence calcs'!T:T,MATCH($A229,'Incidence calcs'!$A:$A,0))</f>
        <v>6.2</v>
      </c>
      <c r="H229" s="347">
        <f>INDEX('Incidence calcs'!X:X,MATCH($A229,'Incidence calcs'!$A:$A,0))</f>
        <v>1.7627647500000001</v>
      </c>
      <c r="I229" s="347">
        <f>INDEX('Incidence calcs'!Y:Y,MATCH($A229,'Incidence calcs'!$A:$A,0))</f>
        <v>1.7315545000000001</v>
      </c>
      <c r="J229" s="347">
        <f>INDEX('Incidence calcs'!Z:Z,MATCH($A229,'Incidence calcs'!$A:$A,0))</f>
        <v>1.25406225</v>
      </c>
      <c r="K229" s="347">
        <f>INDEX('Incidence calcs'!AA:AA,MATCH($A229,'Incidence calcs'!$A:$A,0))</f>
        <v>1.22801275</v>
      </c>
      <c r="L229" s="347">
        <f>INDEX('Incidence calcs'!AB:AB,MATCH($A229,'Incidence calcs'!$A:$A,0))</f>
        <v>1.154042</v>
      </c>
      <c r="M229" s="347">
        <f>INDEX('Incidence calcs'!AC:AC,MATCH($A229,'Incidence calcs'!$A:$A,0))</f>
        <v>1.020354</v>
      </c>
      <c r="N229" s="347">
        <f>INDEX('Incidence calcs'!AD:AD,MATCH($A229,'Incidence calcs'!$A:$A,0))</f>
        <v>1.09727375</v>
      </c>
      <c r="O229" s="347">
        <f>INDEX('Incidence calcs'!AE:AE,MATCH($A229,'Incidence calcs'!$A:$A,0))</f>
        <v>1.09727375</v>
      </c>
      <c r="P229" s="347">
        <f>INDEX('Incidence calcs'!AF:AF,MATCH($A229,'Incidence calcs'!$A:$A,0))</f>
        <v>0.88592874999999993</v>
      </c>
      <c r="Q229" s="347">
        <f>INDEX('Incidence calcs'!AG:AG,MATCH($A229,'Incidence calcs'!$A:$A,0))</f>
        <v>0.88592874999999993</v>
      </c>
      <c r="R229" s="347">
        <f>INDEX('Incidence calcs'!AH:AH,MATCH($A229,'Incidence calcs'!$A:$A,0))</f>
        <v>1.323118</v>
      </c>
      <c r="S229" s="347">
        <f>INDEX('Incidence calcs'!AI:AI,MATCH($A229,'Incidence calcs'!$A:$A,0))</f>
        <v>1.323118</v>
      </c>
      <c r="T229" s="347">
        <f>INDEX('Incidence calcs'!AJ:AJ,MATCH($A229,'Incidence calcs'!$A:$A,0))</f>
        <v>1.03583625</v>
      </c>
      <c r="U229" s="347">
        <f>INDEX('Incidence calcs'!AK:AK,MATCH($A229,'Incidence calcs'!$A:$A,0))</f>
        <v>1.03583625</v>
      </c>
      <c r="V229" s="347">
        <f>INDEX('Incidence calcs'!AL:AL,MATCH($A229,'Incidence calcs'!$A:$A,0))</f>
        <v>1.03583625</v>
      </c>
      <c r="W229" s="347">
        <f>INDEX('Incidence calcs'!AM:AM,MATCH($A229,'Incidence calcs'!$A:$A,0))</f>
        <v>1.03583625</v>
      </c>
    </row>
    <row r="230" spans="1:23" x14ac:dyDescent="0.45">
      <c r="A230" t="s">
        <v>232</v>
      </c>
      <c r="B230" s="339">
        <f>INDEX('Incidence calcs'!$F:$F,MATCH($A230,'Incidence calcs'!$A:$A,0))</f>
        <v>1993</v>
      </c>
      <c r="C230" s="339" t="b">
        <v>1</v>
      </c>
      <c r="D230" s="347">
        <f>INDEX('Incidence calcs'!Q:Q,MATCH($A230,'Incidence calcs'!$A:$A,0))</f>
        <v>2.4</v>
      </c>
      <c r="E230" s="347">
        <f>INDEX('Incidence calcs'!R:R,MATCH($A230,'Incidence calcs'!$A:$A,0))</f>
        <v>1.6</v>
      </c>
      <c r="F230" s="347">
        <f>INDEX('Incidence calcs'!S:S,MATCH($A230,'Incidence calcs'!$A:$A,0))</f>
        <v>3.3</v>
      </c>
      <c r="G230" s="347">
        <f>INDEX('Incidence calcs'!T:T,MATCH($A230,'Incidence calcs'!$A:$A,0))</f>
        <v>2.624150284815169</v>
      </c>
      <c r="H230" s="347">
        <f>INDEX('Incidence calcs'!X:X,MATCH($A230,'Incidence calcs'!$A:$A,0))</f>
        <v>1.6585599999999998</v>
      </c>
      <c r="I230" s="347">
        <f>INDEX('Incidence calcs'!Y:Y,MATCH($A230,'Incidence calcs'!$A:$A,0))</f>
        <v>1.6298466666666664</v>
      </c>
      <c r="J230" s="347">
        <f>INDEX('Incidence calcs'!Z:Z,MATCH($A230,'Incidence calcs'!$A:$A,0))</f>
        <v>1.1653233333333333</v>
      </c>
      <c r="K230" s="347">
        <f>INDEX('Incidence calcs'!AA:AA,MATCH($A230,'Incidence calcs'!$A:$A,0))</f>
        <v>1.1575366666666667</v>
      </c>
      <c r="L230" s="347">
        <f>INDEX('Incidence calcs'!AB:AB,MATCH($A230,'Incidence calcs'!$A:$A,0))</f>
        <v>1.0254066666666666</v>
      </c>
      <c r="M230" s="347">
        <f>INDEX('Incidence calcs'!AC:AC,MATCH($A230,'Incidence calcs'!$A:$A,0))</f>
        <v>1.0920799999999999</v>
      </c>
      <c r="N230" s="347">
        <f>INDEX('Incidence calcs'!AD:AD,MATCH($A230,'Incidence calcs'!$A:$A,0))</f>
        <v>1.0713966666666666</v>
      </c>
      <c r="O230" s="347">
        <f>INDEX('Incidence calcs'!AE:AE,MATCH($A230,'Incidence calcs'!$A:$A,0))</f>
        <v>1.0713966666666666</v>
      </c>
      <c r="P230" s="347">
        <f>INDEX('Incidence calcs'!AF:AF,MATCH($A230,'Incidence calcs'!$A:$A,0))</f>
        <v>1.0005866666666665</v>
      </c>
      <c r="Q230" s="347">
        <f>INDEX('Incidence calcs'!AG:AG,MATCH($A230,'Incidence calcs'!$A:$A,0))</f>
        <v>1.0005866666666665</v>
      </c>
      <c r="R230" s="347">
        <f>INDEX('Incidence calcs'!AH:AH,MATCH($A230,'Incidence calcs'!$A:$A,0))</f>
        <v>1.3283566666666666</v>
      </c>
      <c r="S230" s="347">
        <f>INDEX('Incidence calcs'!AI:AI,MATCH($A230,'Incidence calcs'!$A:$A,0))</f>
        <v>1.3283566666666666</v>
      </c>
      <c r="T230" s="347">
        <f>INDEX('Incidence calcs'!AJ:AJ,MATCH($A230,'Incidence calcs'!$A:$A,0))</f>
        <v>0.87770333333333328</v>
      </c>
      <c r="U230" s="347">
        <f>INDEX('Incidence calcs'!AK:AK,MATCH($A230,'Incidence calcs'!$A:$A,0))</f>
        <v>0.87770333333333328</v>
      </c>
      <c r="V230" s="347">
        <f>INDEX('Incidence calcs'!AL:AL,MATCH($A230,'Incidence calcs'!$A:$A,0))</f>
        <v>0.87770333333333328</v>
      </c>
      <c r="W230" s="347">
        <f>INDEX('Incidence calcs'!AM:AM,MATCH($A230,'Incidence calcs'!$A:$A,0))</f>
        <v>0.87770333333333328</v>
      </c>
    </row>
    <row r="231" spans="1:23" x14ac:dyDescent="0.45">
      <c r="A231" t="s">
        <v>234</v>
      </c>
      <c r="B231" s="339">
        <f>INDEX('Incidence calcs'!$F:$F,MATCH($A231,'Incidence calcs'!$A:$A,0))</f>
        <v>2001</v>
      </c>
      <c r="C231" s="339" t="b">
        <v>1</v>
      </c>
      <c r="D231" s="347">
        <f>INDEX('Incidence calcs'!Q:Q,MATCH($A231,'Incidence calcs'!$A:$A,0))</f>
        <v>10.655756848955381</v>
      </c>
      <c r="E231" s="347">
        <f>INDEX('Incidence calcs'!R:R,MATCH($A231,'Incidence calcs'!$A:$A,0))</f>
        <v>13.624080198210727</v>
      </c>
      <c r="F231" s="347">
        <f>INDEX('Incidence calcs'!S:S,MATCH($A231,'Incidence calcs'!$A:$A,0))</f>
        <v>16.532005993536401</v>
      </c>
      <c r="G231" s="347">
        <f>INDEX('Incidence calcs'!T:T,MATCH($A231,'Incidence calcs'!$A:$A,0))</f>
        <v>10.127068636855741</v>
      </c>
      <c r="H231" s="347">
        <f>INDEX('Incidence calcs'!X:X,MATCH($A231,'Incidence calcs'!$A:$A,0))</f>
        <v>9.2724507388476116</v>
      </c>
      <c r="I231" s="347">
        <f>INDEX('Incidence calcs'!Y:Y,MATCH($A231,'Incidence calcs'!$A:$A,0))</f>
        <v>9.1119241562208479</v>
      </c>
      <c r="J231" s="347">
        <f>INDEX('Incidence calcs'!Z:Z,MATCH($A231,'Incidence calcs'!$A:$A,0))</f>
        <v>6.5149305440641445</v>
      </c>
      <c r="K231" s="347">
        <f>INDEX('Incidence calcs'!AA:AA,MATCH($A231,'Incidence calcs'!$A:$A,0))</f>
        <v>6.4713979114873954</v>
      </c>
      <c r="L231" s="347">
        <f>INDEX('Incidence calcs'!AB:AB,MATCH($A231,'Incidence calcs'!$A:$A,0))</f>
        <v>5.7327035524506798</v>
      </c>
      <c r="M231" s="347">
        <f>INDEX('Incidence calcs'!AC:AC,MATCH($A231,'Incidence calcs'!$A:$A,0))</f>
        <v>6.1054517188890953</v>
      </c>
      <c r="N231" s="347">
        <f>INDEX('Incidence calcs'!AD:AD,MATCH($A231,'Incidence calcs'!$A:$A,0))</f>
        <v>5.9898181636071062</v>
      </c>
      <c r="O231" s="347">
        <f>INDEX('Incidence calcs'!AE:AE,MATCH($A231,'Incidence calcs'!$A:$A,0))</f>
        <v>5.9898181636071062</v>
      </c>
      <c r="P231" s="347">
        <f>INDEX('Incidence calcs'!AF:AF,MATCH($A231,'Incidence calcs'!$A:$A,0))</f>
        <v>5.5939432861122915</v>
      </c>
      <c r="Q231" s="347">
        <f>INDEX('Incidence calcs'!AG:AG,MATCH($A231,'Incidence calcs'!$A:$A,0))</f>
        <v>5.5939432861122915</v>
      </c>
      <c r="R231" s="347">
        <f>INDEX('Incidence calcs'!AH:AH,MATCH($A231,'Incidence calcs'!$A:$A,0))</f>
        <v>7.4263950386398347</v>
      </c>
      <c r="S231" s="347">
        <f>INDEX('Incidence calcs'!AI:AI,MATCH($A231,'Incidence calcs'!$A:$A,0))</f>
        <v>7.4263950386398347</v>
      </c>
      <c r="T231" s="347">
        <f>INDEX('Incidence calcs'!AJ:AJ,MATCH($A231,'Incidence calcs'!$A:$A,0))</f>
        <v>4.9069439282604659</v>
      </c>
      <c r="U231" s="347">
        <f>INDEX('Incidence calcs'!AK:AK,MATCH($A231,'Incidence calcs'!$A:$A,0))</f>
        <v>4.9069439282604659</v>
      </c>
      <c r="V231" s="347">
        <f>INDEX('Incidence calcs'!AL:AL,MATCH($A231,'Incidence calcs'!$A:$A,0))</f>
        <v>4.9069439282604659</v>
      </c>
      <c r="W231" s="347">
        <f>INDEX('Incidence calcs'!AM:AM,MATCH($A231,'Incidence calcs'!$A:$A,0))</f>
        <v>4.9069439282604659</v>
      </c>
    </row>
    <row r="232" spans="1:23" x14ac:dyDescent="0.45">
      <c r="A232" t="s">
        <v>235</v>
      </c>
      <c r="B232" s="339">
        <f>INDEX('Incidence calcs'!$F:$F,MATCH($A232,'Incidence calcs'!$A:$A,0))</f>
        <v>2011</v>
      </c>
      <c r="C232" s="339" t="b">
        <v>1</v>
      </c>
      <c r="D232" s="347">
        <f>INDEX('Incidence calcs'!Q:Q,MATCH($A232,'Incidence calcs'!$A:$A,0))</f>
        <v>11.85</v>
      </c>
      <c r="E232" s="347">
        <f>INDEX('Incidence calcs'!R:R,MATCH($A232,'Incidence calcs'!$A:$A,0))</f>
        <v>18.149999999999999</v>
      </c>
      <c r="F232" s="347">
        <f>INDEX('Incidence calcs'!S:S,MATCH($A232,'Incidence calcs'!$A:$A,0))</f>
        <v>18.799999999999997</v>
      </c>
      <c r="G232" s="347">
        <f>INDEX('Incidence calcs'!T:T,MATCH($A232,'Incidence calcs'!$A:$A,0))</f>
        <v>12.100357746243073</v>
      </c>
      <c r="H232" s="347">
        <f>INDEX('Incidence calcs'!X:X,MATCH($A232,'Incidence calcs'!$A:$A,0))</f>
        <v>11.087359999999999</v>
      </c>
      <c r="I232" s="347">
        <f>INDEX('Incidence calcs'!Y:Y,MATCH($A232,'Incidence calcs'!$A:$A,0))</f>
        <v>10.895413333333332</v>
      </c>
      <c r="J232" s="347">
        <f>INDEX('Incidence calcs'!Z:Z,MATCH($A232,'Incidence calcs'!$A:$A,0))</f>
        <v>7.7901066666666665</v>
      </c>
      <c r="K232" s="347">
        <f>INDEX('Incidence calcs'!AA:AA,MATCH($A232,'Incidence calcs'!$A:$A,0))</f>
        <v>7.7380533333333332</v>
      </c>
      <c r="L232" s="347">
        <f>INDEX('Incidence calcs'!AB:AB,MATCH($A232,'Incidence calcs'!$A:$A,0))</f>
        <v>6.8547733333333332</v>
      </c>
      <c r="M232" s="347">
        <f>INDEX('Incidence calcs'!AC:AC,MATCH($A232,'Incidence calcs'!$A:$A,0))</f>
        <v>7.3004799999999994</v>
      </c>
      <c r="N232" s="347">
        <f>INDEX('Incidence calcs'!AD:AD,MATCH($A232,'Incidence calcs'!$A:$A,0))</f>
        <v>7.1622133333333329</v>
      </c>
      <c r="O232" s="347">
        <f>INDEX('Incidence calcs'!AE:AE,MATCH($A232,'Incidence calcs'!$A:$A,0))</f>
        <v>7.1622133333333329</v>
      </c>
      <c r="P232" s="347">
        <f>INDEX('Incidence calcs'!AF:AF,MATCH($A232,'Incidence calcs'!$A:$A,0))</f>
        <v>6.6888533333333333</v>
      </c>
      <c r="Q232" s="347">
        <f>INDEX('Incidence calcs'!AG:AG,MATCH($A232,'Incidence calcs'!$A:$A,0))</f>
        <v>6.6888533333333333</v>
      </c>
      <c r="R232" s="347">
        <f>INDEX('Incidence calcs'!AH:AH,MATCH($A232,'Incidence calcs'!$A:$A,0))</f>
        <v>8.8799733333333339</v>
      </c>
      <c r="S232" s="347">
        <f>INDEX('Incidence calcs'!AI:AI,MATCH($A232,'Incidence calcs'!$A:$A,0))</f>
        <v>8.8799733333333339</v>
      </c>
      <c r="T232" s="347">
        <f>INDEX('Incidence calcs'!AJ:AJ,MATCH($A232,'Incidence calcs'!$A:$A,0))</f>
        <v>5.8673866666666665</v>
      </c>
      <c r="U232" s="347">
        <f>INDEX('Incidence calcs'!AK:AK,MATCH($A232,'Incidence calcs'!$A:$A,0))</f>
        <v>5.8673866666666665</v>
      </c>
      <c r="V232" s="347">
        <f>INDEX('Incidence calcs'!AL:AL,MATCH($A232,'Incidence calcs'!$A:$A,0))</f>
        <v>5.8673866666666665</v>
      </c>
      <c r="W232" s="347">
        <f>INDEX('Incidence calcs'!AM:AM,MATCH($A232,'Incidence calcs'!$A:$A,0))</f>
        <v>5.8673866666666665</v>
      </c>
    </row>
    <row r="233" spans="1:23" x14ac:dyDescent="0.45">
      <c r="A233" t="s">
        <v>236</v>
      </c>
      <c r="B233" s="339">
        <f>INDEX('Incidence calcs'!$F:$F,MATCH($A233,'Incidence calcs'!$A:$A,0))</f>
        <v>1998</v>
      </c>
      <c r="C233" s="339" t="b">
        <v>1</v>
      </c>
      <c r="D233" s="347">
        <f>INDEX('Incidence calcs'!Q:Q,MATCH($A233,'Incidence calcs'!$A:$A,0))</f>
        <v>0.1</v>
      </c>
      <c r="E233" s="347">
        <f>INDEX('Incidence calcs'!R:R,MATCH($A233,'Incidence calcs'!$A:$A,0))</f>
        <v>0.1</v>
      </c>
      <c r="F233" s="347">
        <f>INDEX('Incidence calcs'!S:S,MATCH($A233,'Incidence calcs'!$A:$A,0))</f>
        <v>0.1</v>
      </c>
      <c r="G233" s="347">
        <f>INDEX('Incidence calcs'!T:T,MATCH($A233,'Incidence calcs'!$A:$A,0))</f>
        <v>0.11166596956660294</v>
      </c>
      <c r="H233" s="347">
        <f>INDEX('Incidence calcs'!X:X,MATCH($A233,'Incidence calcs'!$A:$A,0))</f>
        <v>6.8160000000000012E-2</v>
      </c>
      <c r="I233" s="347">
        <f>INDEX('Incidence calcs'!Y:Y,MATCH($A233,'Incidence calcs'!$A:$A,0))</f>
        <v>6.6980000000000012E-2</v>
      </c>
      <c r="J233" s="347">
        <f>INDEX('Incidence calcs'!Z:Z,MATCH($A233,'Incidence calcs'!$A:$A,0))</f>
        <v>4.7890000000000009E-2</v>
      </c>
      <c r="K233" s="347">
        <f>INDEX('Incidence calcs'!AA:AA,MATCH($A233,'Incidence calcs'!$A:$A,0))</f>
        <v>4.7570000000000008E-2</v>
      </c>
      <c r="L233" s="347">
        <f>INDEX('Incidence calcs'!AB:AB,MATCH($A233,'Incidence calcs'!$A:$A,0))</f>
        <v>4.2140000000000011E-2</v>
      </c>
      <c r="M233" s="347">
        <f>INDEX('Incidence calcs'!AC:AC,MATCH($A233,'Incidence calcs'!$A:$A,0))</f>
        <v>4.4880000000000003E-2</v>
      </c>
      <c r="N233" s="347">
        <f>INDEX('Incidence calcs'!AD:AD,MATCH($A233,'Incidence calcs'!$A:$A,0))</f>
        <v>4.4030000000000014E-2</v>
      </c>
      <c r="O233" s="347">
        <f>INDEX('Incidence calcs'!AE:AE,MATCH($A233,'Incidence calcs'!$A:$A,0))</f>
        <v>4.4030000000000014E-2</v>
      </c>
      <c r="P233" s="347">
        <f>INDEX('Incidence calcs'!AF:AF,MATCH($A233,'Incidence calcs'!$A:$A,0))</f>
        <v>4.1120000000000011E-2</v>
      </c>
      <c r="Q233" s="347">
        <f>INDEX('Incidence calcs'!AG:AG,MATCH($A233,'Incidence calcs'!$A:$A,0))</f>
        <v>4.1120000000000011E-2</v>
      </c>
      <c r="R233" s="347">
        <f>INDEX('Incidence calcs'!AH:AH,MATCH($A233,'Incidence calcs'!$A:$A,0))</f>
        <v>5.4590000000000014E-2</v>
      </c>
      <c r="S233" s="347">
        <f>INDEX('Incidence calcs'!AI:AI,MATCH($A233,'Incidence calcs'!$A:$A,0))</f>
        <v>5.4590000000000014E-2</v>
      </c>
      <c r="T233" s="347">
        <f>INDEX('Incidence calcs'!AJ:AJ,MATCH($A233,'Incidence calcs'!$A:$A,0))</f>
        <v>3.6070000000000012E-2</v>
      </c>
      <c r="U233" s="347">
        <f>INDEX('Incidence calcs'!AK:AK,MATCH($A233,'Incidence calcs'!$A:$A,0))</f>
        <v>3.6070000000000012E-2</v>
      </c>
      <c r="V233" s="347">
        <f>INDEX('Incidence calcs'!AL:AL,MATCH($A233,'Incidence calcs'!$A:$A,0))</f>
        <v>3.6070000000000012E-2</v>
      </c>
      <c r="W233" s="347">
        <f>INDEX('Incidence calcs'!AM:AM,MATCH($A233,'Incidence calcs'!$A:$A,0))</f>
        <v>3.6070000000000012E-2</v>
      </c>
    </row>
    <row r="234" spans="1:23" x14ac:dyDescent="0.45">
      <c r="A234" t="s">
        <v>237</v>
      </c>
      <c r="B234" s="339">
        <f>INDEX('Incidence calcs'!$F:$F,MATCH($A234,'Incidence calcs'!$A:$A,0))</f>
        <v>2002</v>
      </c>
      <c r="C234" s="339" t="b">
        <v>1</v>
      </c>
      <c r="D234" s="347">
        <f>INDEX('Incidence calcs'!Q:Q,MATCH($A234,'Incidence calcs'!$A:$A,0))</f>
        <v>0.1</v>
      </c>
      <c r="E234" s="347">
        <f>INDEX('Incidence calcs'!R:R,MATCH($A234,'Incidence calcs'!$A:$A,0))</f>
        <v>0.2</v>
      </c>
      <c r="F234" s="347">
        <f>INDEX('Incidence calcs'!S:S,MATCH($A234,'Incidence calcs'!$A:$A,0))</f>
        <v>0.64999999999999991</v>
      </c>
      <c r="G234" s="347">
        <f>INDEX('Incidence calcs'!T:T,MATCH($A234,'Incidence calcs'!$A:$A,0))</f>
        <v>4.3</v>
      </c>
      <c r="H234" s="347">
        <f>INDEX('Incidence calcs'!X:X,MATCH($A234,'Incidence calcs'!$A:$A,0))</f>
        <v>0.94145625000000011</v>
      </c>
      <c r="I234" s="347">
        <f>INDEX('Incidence calcs'!Y:Y,MATCH($A234,'Incidence calcs'!$A:$A,0))</f>
        <v>0.92478749999999998</v>
      </c>
      <c r="J234" s="347">
        <f>INDEX('Incidence calcs'!Z:Z,MATCH($A234,'Incidence calcs'!$A:$A,0))</f>
        <v>0.66976875000000002</v>
      </c>
      <c r="K234" s="347">
        <f>INDEX('Incidence calcs'!AA:AA,MATCH($A234,'Incidence calcs'!$A:$A,0))</f>
        <v>0.65585624999999992</v>
      </c>
      <c r="L234" s="347">
        <f>INDEX('Incidence calcs'!AB:AB,MATCH($A234,'Incidence calcs'!$A:$A,0))</f>
        <v>0.61635000000000006</v>
      </c>
      <c r="M234" s="347">
        <f>INDEX('Incidence calcs'!AC:AC,MATCH($A234,'Incidence calcs'!$A:$A,0))</f>
        <v>0.54495000000000005</v>
      </c>
      <c r="N234" s="347">
        <f>INDEX('Incidence calcs'!AD:AD,MATCH($A234,'Incidence calcs'!$A:$A,0))</f>
        <v>0.58603125</v>
      </c>
      <c r="O234" s="347">
        <f>INDEX('Incidence calcs'!AE:AE,MATCH($A234,'Incidence calcs'!$A:$A,0))</f>
        <v>0.58603125</v>
      </c>
      <c r="P234" s="347">
        <f>INDEX('Incidence calcs'!AF:AF,MATCH($A234,'Incidence calcs'!$A:$A,0))</f>
        <v>0.47315625</v>
      </c>
      <c r="Q234" s="347">
        <f>INDEX('Incidence calcs'!AG:AG,MATCH($A234,'Incidence calcs'!$A:$A,0))</f>
        <v>0.47315625</v>
      </c>
      <c r="R234" s="347">
        <f>INDEX('Incidence calcs'!AH:AH,MATCH($A234,'Incidence calcs'!$A:$A,0))</f>
        <v>0.70665</v>
      </c>
      <c r="S234" s="347">
        <f>INDEX('Incidence calcs'!AI:AI,MATCH($A234,'Incidence calcs'!$A:$A,0))</f>
        <v>0.70665</v>
      </c>
      <c r="T234" s="347">
        <f>INDEX('Incidence calcs'!AJ:AJ,MATCH($A234,'Incidence calcs'!$A:$A,0))</f>
        <v>0.55321874999999998</v>
      </c>
      <c r="U234" s="347">
        <f>INDEX('Incidence calcs'!AK:AK,MATCH($A234,'Incidence calcs'!$A:$A,0))</f>
        <v>0.55321874999999998</v>
      </c>
      <c r="V234" s="347">
        <f>INDEX('Incidence calcs'!AL:AL,MATCH($A234,'Incidence calcs'!$A:$A,0))</f>
        <v>0.55321874999999998</v>
      </c>
      <c r="W234" s="347">
        <f>INDEX('Incidence calcs'!AM:AM,MATCH($A234,'Incidence calcs'!$A:$A,0))</f>
        <v>0.55321874999999998</v>
      </c>
    </row>
    <row r="235" spans="1:23" x14ac:dyDescent="0.45">
      <c r="A235" t="s">
        <v>238</v>
      </c>
      <c r="B235" s="339">
        <f>INDEX('Incidence calcs'!$F:$F,MATCH($A235,'Incidence calcs'!$A:$A,0))</f>
        <v>1987</v>
      </c>
      <c r="C235" s="339" t="b">
        <v>1</v>
      </c>
      <c r="D235" s="347">
        <f>INDEX('Incidence calcs'!Q:Q,MATCH($A235,'Incidence calcs'!$A:$A,0))</f>
        <v>0.1</v>
      </c>
      <c r="E235" s="347">
        <f>INDEX('Incidence calcs'!R:R,MATCH($A235,'Incidence calcs'!$A:$A,0))</f>
        <v>0.5</v>
      </c>
      <c r="F235" s="347">
        <f>INDEX('Incidence calcs'!S:S,MATCH($A235,'Incidence calcs'!$A:$A,0))</f>
        <v>2.2000000000000002</v>
      </c>
      <c r="G235" s="347">
        <f>INDEX('Incidence calcs'!T:T,MATCH($A235,'Incidence calcs'!$A:$A,0))</f>
        <v>3.4</v>
      </c>
      <c r="H235" s="347">
        <f>INDEX('Incidence calcs'!X:X,MATCH($A235,'Incidence calcs'!$A:$A,0))</f>
        <v>1.111815</v>
      </c>
      <c r="I235" s="347">
        <f>INDEX('Incidence calcs'!Y:Y,MATCH($A235,'Incidence calcs'!$A:$A,0))</f>
        <v>1.09213</v>
      </c>
      <c r="J235" s="347">
        <f>INDEX('Incidence calcs'!Z:Z,MATCH($A235,'Incidence calcs'!$A:$A,0))</f>
        <v>0.79096500000000003</v>
      </c>
      <c r="K235" s="347">
        <f>INDEX('Incidence calcs'!AA:AA,MATCH($A235,'Incidence calcs'!$A:$A,0))</f>
        <v>0.77453499999999997</v>
      </c>
      <c r="L235" s="347">
        <f>INDEX('Incidence calcs'!AB:AB,MATCH($A235,'Incidence calcs'!$A:$A,0))</f>
        <v>0.72788000000000008</v>
      </c>
      <c r="M235" s="347">
        <f>INDEX('Incidence calcs'!AC:AC,MATCH($A235,'Incidence calcs'!$A:$A,0))</f>
        <v>0.64356000000000002</v>
      </c>
      <c r="N235" s="347">
        <f>INDEX('Incidence calcs'!AD:AD,MATCH($A235,'Incidence calcs'!$A:$A,0))</f>
        <v>0.692075</v>
      </c>
      <c r="O235" s="347">
        <f>INDEX('Incidence calcs'!AE:AE,MATCH($A235,'Incidence calcs'!$A:$A,0))</f>
        <v>0.692075</v>
      </c>
      <c r="P235" s="347">
        <f>INDEX('Incidence calcs'!AF:AF,MATCH($A235,'Incidence calcs'!$A:$A,0))</f>
        <v>0.55877500000000002</v>
      </c>
      <c r="Q235" s="347">
        <f>INDEX('Incidence calcs'!AG:AG,MATCH($A235,'Incidence calcs'!$A:$A,0))</f>
        <v>0.55877500000000002</v>
      </c>
      <c r="R235" s="347">
        <f>INDEX('Incidence calcs'!AH:AH,MATCH($A235,'Incidence calcs'!$A:$A,0))</f>
        <v>0.83452000000000004</v>
      </c>
      <c r="S235" s="347">
        <f>INDEX('Incidence calcs'!AI:AI,MATCH($A235,'Incidence calcs'!$A:$A,0))</f>
        <v>0.83452000000000004</v>
      </c>
      <c r="T235" s="347">
        <f>INDEX('Incidence calcs'!AJ:AJ,MATCH($A235,'Incidence calcs'!$A:$A,0))</f>
        <v>0.65332500000000004</v>
      </c>
      <c r="U235" s="347">
        <f>INDEX('Incidence calcs'!AK:AK,MATCH($A235,'Incidence calcs'!$A:$A,0))</f>
        <v>0.65332500000000004</v>
      </c>
      <c r="V235" s="347">
        <f>INDEX('Incidence calcs'!AL:AL,MATCH($A235,'Incidence calcs'!$A:$A,0))</f>
        <v>0.65332500000000004</v>
      </c>
      <c r="W235" s="347">
        <f>INDEX('Incidence calcs'!AM:AM,MATCH($A235,'Incidence calcs'!$A:$A,0))</f>
        <v>0.65332500000000004</v>
      </c>
    </row>
    <row r="236" spans="1:23" x14ac:dyDescent="0.45">
      <c r="A236" t="s">
        <v>239</v>
      </c>
      <c r="B236" s="339">
        <f>INDEX('Incidence calcs'!$F:$F,MATCH($A236,'Incidence calcs'!$A:$A,0))</f>
        <v>1987</v>
      </c>
      <c r="C236" s="339" t="b">
        <v>1</v>
      </c>
      <c r="D236" s="347">
        <f>INDEX('Incidence calcs'!Q:Q,MATCH($A236,'Incidence calcs'!$A:$A,0))</f>
        <v>0.1</v>
      </c>
      <c r="E236" s="347">
        <f>INDEX('Incidence calcs'!R:R,MATCH($A236,'Incidence calcs'!$A:$A,0))</f>
        <v>0.5</v>
      </c>
      <c r="F236" s="347">
        <f>INDEX('Incidence calcs'!S:S,MATCH($A236,'Incidence calcs'!$A:$A,0))</f>
        <v>2.2000000000000002</v>
      </c>
      <c r="G236" s="347">
        <f>INDEX('Incidence calcs'!T:T,MATCH($A236,'Incidence calcs'!$A:$A,0))</f>
        <v>3.4</v>
      </c>
      <c r="H236" s="347">
        <f>INDEX('Incidence calcs'!X:X,MATCH($A236,'Incidence calcs'!$A:$A,0))</f>
        <v>1.111815</v>
      </c>
      <c r="I236" s="347">
        <f>INDEX('Incidence calcs'!Y:Y,MATCH($A236,'Incidence calcs'!$A:$A,0))</f>
        <v>1.09213</v>
      </c>
      <c r="J236" s="347">
        <f>INDEX('Incidence calcs'!Z:Z,MATCH($A236,'Incidence calcs'!$A:$A,0))</f>
        <v>0.79096500000000003</v>
      </c>
      <c r="K236" s="347">
        <f>INDEX('Incidence calcs'!AA:AA,MATCH($A236,'Incidence calcs'!$A:$A,0))</f>
        <v>0.77453499999999997</v>
      </c>
      <c r="L236" s="347">
        <f>INDEX('Incidence calcs'!AB:AB,MATCH($A236,'Incidence calcs'!$A:$A,0))</f>
        <v>0.72788000000000008</v>
      </c>
      <c r="M236" s="347">
        <f>INDEX('Incidence calcs'!AC:AC,MATCH($A236,'Incidence calcs'!$A:$A,0))</f>
        <v>0.64356000000000002</v>
      </c>
      <c r="N236" s="347">
        <f>INDEX('Incidence calcs'!AD:AD,MATCH($A236,'Incidence calcs'!$A:$A,0))</f>
        <v>0.692075</v>
      </c>
      <c r="O236" s="347">
        <f>INDEX('Incidence calcs'!AE:AE,MATCH($A236,'Incidence calcs'!$A:$A,0))</f>
        <v>0.692075</v>
      </c>
      <c r="P236" s="347">
        <f>INDEX('Incidence calcs'!AF:AF,MATCH($A236,'Incidence calcs'!$A:$A,0))</f>
        <v>0.55877500000000002</v>
      </c>
      <c r="Q236" s="347">
        <f>INDEX('Incidence calcs'!AG:AG,MATCH($A236,'Incidence calcs'!$A:$A,0))</f>
        <v>0.55877500000000002</v>
      </c>
      <c r="R236" s="347">
        <f>INDEX('Incidence calcs'!AH:AH,MATCH($A236,'Incidence calcs'!$A:$A,0))</f>
        <v>0.83452000000000004</v>
      </c>
      <c r="S236" s="347">
        <f>INDEX('Incidence calcs'!AI:AI,MATCH($A236,'Incidence calcs'!$A:$A,0))</f>
        <v>0.83452000000000004</v>
      </c>
      <c r="T236" s="347">
        <f>INDEX('Incidence calcs'!AJ:AJ,MATCH($A236,'Incidence calcs'!$A:$A,0))</f>
        <v>0.65332500000000004</v>
      </c>
      <c r="U236" s="347">
        <f>INDEX('Incidence calcs'!AK:AK,MATCH($A236,'Incidence calcs'!$A:$A,0))</f>
        <v>0.65332500000000004</v>
      </c>
      <c r="V236" s="347">
        <f>INDEX('Incidence calcs'!AL:AL,MATCH($A236,'Incidence calcs'!$A:$A,0))</f>
        <v>0.65332500000000004</v>
      </c>
      <c r="W236" s="347">
        <f>INDEX('Incidence calcs'!AM:AM,MATCH($A236,'Incidence calcs'!$A:$A,0))</f>
        <v>0.65332500000000004</v>
      </c>
    </row>
    <row r="237" spans="1:23" x14ac:dyDescent="0.45">
      <c r="A237" t="s">
        <v>62</v>
      </c>
      <c r="B237" s="339">
        <f>INDEX('Incidence calcs'!$F:$F,MATCH($A237,'Incidence calcs'!$A:$A,0))</f>
        <v>2011</v>
      </c>
      <c r="C237" s="339" t="b">
        <v>1</v>
      </c>
      <c r="D237" s="347">
        <f>INDEX('Incidence calcs'!Q:Q,MATCH($A237,'Incidence calcs'!$A:$A,0))</f>
        <v>17.7</v>
      </c>
      <c r="E237" s="347">
        <f>INDEX('Incidence calcs'!R:R,MATCH($A237,'Incidence calcs'!$A:$A,0))</f>
        <v>17.7</v>
      </c>
      <c r="F237" s="347">
        <f>INDEX('Incidence calcs'!S:S,MATCH($A237,'Incidence calcs'!$A:$A,0))</f>
        <v>17.7</v>
      </c>
      <c r="G237" s="347">
        <f>INDEX('Incidence calcs'!T:T,MATCH($A237,'Incidence calcs'!$A:$A,0))</f>
        <v>13.180081975907839</v>
      </c>
      <c r="H237" s="347">
        <f>INDEX('Incidence calcs'!X:X,MATCH($A237,'Incidence calcs'!$A:$A,0))</f>
        <v>12.064319999999999</v>
      </c>
      <c r="I237" s="347">
        <f>INDEX('Incidence calcs'!Y:Y,MATCH($A237,'Incidence calcs'!$A:$A,0))</f>
        <v>11.855459999999999</v>
      </c>
      <c r="J237" s="347">
        <f>INDEX('Incidence calcs'!Z:Z,MATCH($A237,'Incidence calcs'!$A:$A,0))</f>
        <v>8.4765300000000003</v>
      </c>
      <c r="K237" s="347">
        <f>INDEX('Incidence calcs'!AA:AA,MATCH($A237,'Incidence calcs'!$A:$A,0))</f>
        <v>8.4198900000000005</v>
      </c>
      <c r="L237" s="347">
        <f>INDEX('Incidence calcs'!AB:AB,MATCH($A237,'Incidence calcs'!$A:$A,0))</f>
        <v>7.45878</v>
      </c>
      <c r="M237" s="347">
        <f>INDEX('Incidence calcs'!AC:AC,MATCH($A237,'Incidence calcs'!$A:$A,0))</f>
        <v>7.9437599999999993</v>
      </c>
      <c r="N237" s="347">
        <f>INDEX('Incidence calcs'!AD:AD,MATCH($A237,'Incidence calcs'!$A:$A,0))</f>
        <v>7.79331</v>
      </c>
      <c r="O237" s="347">
        <f>INDEX('Incidence calcs'!AE:AE,MATCH($A237,'Incidence calcs'!$A:$A,0))</f>
        <v>7.79331</v>
      </c>
      <c r="P237" s="347">
        <f>INDEX('Incidence calcs'!AF:AF,MATCH($A237,'Incidence calcs'!$A:$A,0))</f>
        <v>7.2782400000000003</v>
      </c>
      <c r="Q237" s="347">
        <f>INDEX('Incidence calcs'!AG:AG,MATCH($A237,'Incidence calcs'!$A:$A,0))</f>
        <v>7.2782400000000003</v>
      </c>
      <c r="R237" s="347">
        <f>INDEX('Incidence calcs'!AH:AH,MATCH($A237,'Incidence calcs'!$A:$A,0))</f>
        <v>9.6624300000000005</v>
      </c>
      <c r="S237" s="347">
        <f>INDEX('Incidence calcs'!AI:AI,MATCH($A237,'Incidence calcs'!$A:$A,0))</f>
        <v>9.6624300000000005</v>
      </c>
      <c r="T237" s="347">
        <f>INDEX('Incidence calcs'!AJ:AJ,MATCH($A237,'Incidence calcs'!$A:$A,0))</f>
        <v>6.3843899999999998</v>
      </c>
      <c r="U237" s="347">
        <f>INDEX('Incidence calcs'!AK:AK,MATCH($A237,'Incidence calcs'!$A:$A,0))</f>
        <v>6.3843899999999998</v>
      </c>
      <c r="V237" s="347">
        <f>INDEX('Incidence calcs'!AL:AL,MATCH($A237,'Incidence calcs'!$A:$A,0))</f>
        <v>6.3843899999999998</v>
      </c>
      <c r="W237" s="347">
        <f>INDEX('Incidence calcs'!AM:AM,MATCH($A237,'Incidence calcs'!$A:$A,0))</f>
        <v>6.3843899999999998</v>
      </c>
    </row>
    <row r="238" spans="1:23" x14ac:dyDescent="0.45">
      <c r="A238" t="s">
        <v>240</v>
      </c>
      <c r="B238" s="339">
        <f>INDEX('Incidence calcs'!$F:$F,MATCH($A238,'Incidence calcs'!$A:$A,0))</f>
        <v>2009</v>
      </c>
      <c r="C238" s="339" t="b">
        <v>1</v>
      </c>
      <c r="D238" s="347">
        <f>INDEX('Incidence calcs'!Q:Q,MATCH($A238,'Incidence calcs'!$A:$A,0))</f>
        <v>3</v>
      </c>
      <c r="E238" s="347">
        <f>INDEX('Incidence calcs'!R:R,MATCH($A238,'Incidence calcs'!$A:$A,0))</f>
        <v>5</v>
      </c>
      <c r="F238" s="347">
        <f>INDEX('Incidence calcs'!S:S,MATCH($A238,'Incidence calcs'!$A:$A,0))</f>
        <v>4.9000000000000004</v>
      </c>
      <c r="G238" s="347">
        <f>INDEX('Incidence calcs'!T:T,MATCH($A238,'Incidence calcs'!$A:$A,0))</f>
        <v>3</v>
      </c>
      <c r="H238" s="347">
        <f>INDEX('Incidence calcs'!X:X,MATCH($A238,'Incidence calcs'!$A:$A,0))</f>
        <v>2.9308799999999997</v>
      </c>
      <c r="I238" s="347">
        <f>INDEX('Incidence calcs'!Y:Y,MATCH($A238,'Incidence calcs'!$A:$A,0))</f>
        <v>2.8801399999999995</v>
      </c>
      <c r="J238" s="347">
        <f>INDEX('Incidence calcs'!Z:Z,MATCH($A238,'Incidence calcs'!$A:$A,0))</f>
        <v>2.0592699999999997</v>
      </c>
      <c r="K238" s="347">
        <f>INDEX('Incidence calcs'!AA:AA,MATCH($A238,'Incidence calcs'!$A:$A,0))</f>
        <v>2.0455100000000002</v>
      </c>
      <c r="L238" s="347">
        <f>INDEX('Incidence calcs'!AB:AB,MATCH($A238,'Incidence calcs'!$A:$A,0))</f>
        <v>1.81202</v>
      </c>
      <c r="M238" s="347">
        <f>INDEX('Incidence calcs'!AC:AC,MATCH($A238,'Incidence calcs'!$A:$A,0))</f>
        <v>1.9298399999999998</v>
      </c>
      <c r="N238" s="347">
        <f>INDEX('Incidence calcs'!AD:AD,MATCH($A238,'Incidence calcs'!$A:$A,0))</f>
        <v>1.8932899999999999</v>
      </c>
      <c r="O238" s="347">
        <f>INDEX('Incidence calcs'!AE:AE,MATCH($A238,'Incidence calcs'!$A:$A,0))</f>
        <v>1.8932899999999999</v>
      </c>
      <c r="P238" s="347">
        <f>INDEX('Incidence calcs'!AF:AF,MATCH($A238,'Incidence calcs'!$A:$A,0))</f>
        <v>1.76816</v>
      </c>
      <c r="Q238" s="347">
        <f>INDEX('Incidence calcs'!AG:AG,MATCH($A238,'Incidence calcs'!$A:$A,0))</f>
        <v>1.76816</v>
      </c>
      <c r="R238" s="347">
        <f>INDEX('Incidence calcs'!AH:AH,MATCH($A238,'Incidence calcs'!$A:$A,0))</f>
        <v>2.3473700000000002</v>
      </c>
      <c r="S238" s="347">
        <f>INDEX('Incidence calcs'!AI:AI,MATCH($A238,'Incidence calcs'!$A:$A,0))</f>
        <v>2.3473700000000002</v>
      </c>
      <c r="T238" s="347">
        <f>INDEX('Incidence calcs'!AJ:AJ,MATCH($A238,'Incidence calcs'!$A:$A,0))</f>
        <v>1.55101</v>
      </c>
      <c r="U238" s="347">
        <f>INDEX('Incidence calcs'!AK:AK,MATCH($A238,'Incidence calcs'!$A:$A,0))</f>
        <v>1.55101</v>
      </c>
      <c r="V238" s="347">
        <f>INDEX('Incidence calcs'!AL:AL,MATCH($A238,'Incidence calcs'!$A:$A,0))</f>
        <v>1.55101</v>
      </c>
      <c r="W238" s="347">
        <f>INDEX('Incidence calcs'!AM:AM,MATCH($A238,'Incidence calcs'!$A:$A,0))</f>
        <v>1.55101</v>
      </c>
    </row>
    <row r="239" spans="1:23" x14ac:dyDescent="0.45">
      <c r="A239" t="s">
        <v>242</v>
      </c>
      <c r="B239" s="339">
        <f>INDEX('Incidence calcs'!$F:$F,MATCH($A239,'Incidence calcs'!$A:$A,0))</f>
        <v>1987</v>
      </c>
      <c r="C239" s="339" t="b">
        <v>1</v>
      </c>
      <c r="D239" s="347">
        <f>INDEX('Incidence calcs'!Q:Q,MATCH($A239,'Incidence calcs'!$A:$A,0))</f>
        <v>4.97</v>
      </c>
      <c r="E239" s="347">
        <f>INDEX('Incidence calcs'!R:R,MATCH($A239,'Incidence calcs'!$A:$A,0))</f>
        <v>4.97</v>
      </c>
      <c r="F239" s="347">
        <f>INDEX('Incidence calcs'!S:S,MATCH($A239,'Incidence calcs'!$A:$A,0))</f>
        <v>4.97</v>
      </c>
      <c r="G239" s="347">
        <f>INDEX('Incidence calcs'!T:T,MATCH($A239,'Incidence calcs'!$A:$A,0))</f>
        <v>2.6571167236332349</v>
      </c>
      <c r="H239" s="347">
        <f>INDEX('Incidence calcs'!X:X,MATCH($A239,'Incidence calcs'!$A:$A,0))</f>
        <v>3.3875519999999999</v>
      </c>
      <c r="I239" s="347">
        <f>INDEX('Incidence calcs'!Y:Y,MATCH($A239,'Incidence calcs'!$A:$A,0))</f>
        <v>3.3289059999999995</v>
      </c>
      <c r="J239" s="347">
        <f>INDEX('Incidence calcs'!Z:Z,MATCH($A239,'Incidence calcs'!$A:$A,0))</f>
        <v>2.3801329999999998</v>
      </c>
      <c r="K239" s="347">
        <f>INDEX('Incidence calcs'!AA:AA,MATCH($A239,'Incidence calcs'!$A:$A,0))</f>
        <v>2.3642289999999999</v>
      </c>
      <c r="L239" s="347">
        <f>INDEX('Incidence calcs'!AB:AB,MATCH($A239,'Incidence calcs'!$A:$A,0))</f>
        <v>2.0943579999999997</v>
      </c>
      <c r="M239" s="347">
        <f>INDEX('Incidence calcs'!AC:AC,MATCH($A239,'Incidence calcs'!$A:$A,0))</f>
        <v>2.2305359999999999</v>
      </c>
      <c r="N239" s="347">
        <f>INDEX('Incidence calcs'!AD:AD,MATCH($A239,'Incidence calcs'!$A:$A,0))</f>
        <v>2.188291</v>
      </c>
      <c r="O239" s="347">
        <f>INDEX('Incidence calcs'!AE:AE,MATCH($A239,'Incidence calcs'!$A:$A,0))</f>
        <v>2.188291</v>
      </c>
      <c r="P239" s="347">
        <f>INDEX('Incidence calcs'!AF:AF,MATCH($A239,'Incidence calcs'!$A:$A,0))</f>
        <v>2.0436640000000001</v>
      </c>
      <c r="Q239" s="347">
        <f>INDEX('Incidence calcs'!AG:AG,MATCH($A239,'Incidence calcs'!$A:$A,0))</f>
        <v>2.0436640000000001</v>
      </c>
      <c r="R239" s="347">
        <f>INDEX('Incidence calcs'!AH:AH,MATCH($A239,'Incidence calcs'!$A:$A,0))</f>
        <v>2.713123</v>
      </c>
      <c r="S239" s="347">
        <f>INDEX('Incidence calcs'!AI:AI,MATCH($A239,'Incidence calcs'!$A:$A,0))</f>
        <v>2.713123</v>
      </c>
      <c r="T239" s="347">
        <f>INDEX('Incidence calcs'!AJ:AJ,MATCH($A239,'Incidence calcs'!$A:$A,0))</f>
        <v>1.7926789999999999</v>
      </c>
      <c r="U239" s="347">
        <f>INDEX('Incidence calcs'!AK:AK,MATCH($A239,'Incidence calcs'!$A:$A,0))</f>
        <v>1.7926789999999999</v>
      </c>
      <c r="V239" s="347">
        <f>INDEX('Incidence calcs'!AL:AL,MATCH($A239,'Incidence calcs'!$A:$A,0))</f>
        <v>1.7926789999999999</v>
      </c>
      <c r="W239" s="347">
        <f>INDEX('Incidence calcs'!AM:AM,MATCH($A239,'Incidence calcs'!$A:$A,0))</f>
        <v>1.7926789999999999</v>
      </c>
    </row>
    <row r="240" spans="1:23" x14ac:dyDescent="0.45">
      <c r="A240" t="s">
        <v>243</v>
      </c>
      <c r="B240" s="339">
        <f>INDEX('Incidence calcs'!$F:$F,MATCH($A240,'Incidence calcs'!$A:$A,0))</f>
        <v>1987</v>
      </c>
      <c r="C240" s="339" t="b">
        <v>1</v>
      </c>
      <c r="D240" s="347">
        <f>INDEX('Incidence calcs'!Q:Q,MATCH($A240,'Incidence calcs'!$A:$A,0))</f>
        <v>4.97</v>
      </c>
      <c r="E240" s="347">
        <f>INDEX('Incidence calcs'!R:R,MATCH($A240,'Incidence calcs'!$A:$A,0))</f>
        <v>4.97</v>
      </c>
      <c r="F240" s="347">
        <f>INDEX('Incidence calcs'!S:S,MATCH($A240,'Incidence calcs'!$A:$A,0))</f>
        <v>4.97</v>
      </c>
      <c r="G240" s="347">
        <f>INDEX('Incidence calcs'!T:T,MATCH($A240,'Incidence calcs'!$A:$A,0))</f>
        <v>2.6571167236332349</v>
      </c>
      <c r="H240" s="347">
        <f>INDEX('Incidence calcs'!X:X,MATCH($A240,'Incidence calcs'!$A:$A,0))</f>
        <v>3.3875519999999999</v>
      </c>
      <c r="I240" s="347">
        <f>INDEX('Incidence calcs'!Y:Y,MATCH($A240,'Incidence calcs'!$A:$A,0))</f>
        <v>3.3289059999999995</v>
      </c>
      <c r="J240" s="347">
        <f>INDEX('Incidence calcs'!Z:Z,MATCH($A240,'Incidence calcs'!$A:$A,0))</f>
        <v>2.3801329999999998</v>
      </c>
      <c r="K240" s="347">
        <f>INDEX('Incidence calcs'!AA:AA,MATCH($A240,'Incidence calcs'!$A:$A,0))</f>
        <v>2.3642289999999999</v>
      </c>
      <c r="L240" s="347">
        <f>INDEX('Incidence calcs'!AB:AB,MATCH($A240,'Incidence calcs'!$A:$A,0))</f>
        <v>2.0943579999999997</v>
      </c>
      <c r="M240" s="347">
        <f>INDEX('Incidence calcs'!AC:AC,MATCH($A240,'Incidence calcs'!$A:$A,0))</f>
        <v>2.2305359999999999</v>
      </c>
      <c r="N240" s="347">
        <f>INDEX('Incidence calcs'!AD:AD,MATCH($A240,'Incidence calcs'!$A:$A,0))</f>
        <v>2.188291</v>
      </c>
      <c r="O240" s="347">
        <f>INDEX('Incidence calcs'!AE:AE,MATCH($A240,'Incidence calcs'!$A:$A,0))</f>
        <v>2.188291</v>
      </c>
      <c r="P240" s="347">
        <f>INDEX('Incidence calcs'!AF:AF,MATCH($A240,'Incidence calcs'!$A:$A,0))</f>
        <v>2.0436640000000001</v>
      </c>
      <c r="Q240" s="347">
        <f>INDEX('Incidence calcs'!AG:AG,MATCH($A240,'Incidence calcs'!$A:$A,0))</f>
        <v>2.0436640000000001</v>
      </c>
      <c r="R240" s="347">
        <f>INDEX('Incidence calcs'!AH:AH,MATCH($A240,'Incidence calcs'!$A:$A,0))</f>
        <v>2.713123</v>
      </c>
      <c r="S240" s="347">
        <f>INDEX('Incidence calcs'!AI:AI,MATCH($A240,'Incidence calcs'!$A:$A,0))</f>
        <v>2.713123</v>
      </c>
      <c r="T240" s="347">
        <f>INDEX('Incidence calcs'!AJ:AJ,MATCH($A240,'Incidence calcs'!$A:$A,0))</f>
        <v>1.7926789999999999</v>
      </c>
      <c r="U240" s="347">
        <f>INDEX('Incidence calcs'!AK:AK,MATCH($A240,'Incidence calcs'!$A:$A,0))</f>
        <v>1.7926789999999999</v>
      </c>
      <c r="V240" s="347">
        <f>INDEX('Incidence calcs'!AL:AL,MATCH($A240,'Incidence calcs'!$A:$A,0))</f>
        <v>1.7926789999999999</v>
      </c>
      <c r="W240" s="347">
        <f>INDEX('Incidence calcs'!AM:AM,MATCH($A240,'Incidence calcs'!$A:$A,0))</f>
        <v>1.7926789999999999</v>
      </c>
    </row>
    <row r="241" spans="1:23" x14ac:dyDescent="0.45">
      <c r="A241" t="s">
        <v>244</v>
      </c>
      <c r="B241" s="339">
        <f>INDEX('Incidence calcs'!$F:$F,MATCH($A241,'Incidence calcs'!$A:$A,0))</f>
        <v>1994</v>
      </c>
      <c r="C241" s="339" t="b">
        <v>1</v>
      </c>
      <c r="D241" s="347">
        <f>INDEX('Incidence calcs'!Q:Q,MATCH($A241,'Incidence calcs'!$A:$A,0))</f>
        <v>1.3</v>
      </c>
      <c r="E241" s="347">
        <f>INDEX('Incidence calcs'!R:R,MATCH($A241,'Incidence calcs'!$A:$A,0))</f>
        <v>3.2</v>
      </c>
      <c r="F241" s="347">
        <f>INDEX('Incidence calcs'!S:S,MATCH($A241,'Incidence calcs'!$A:$A,0))</f>
        <v>5.5</v>
      </c>
      <c r="G241" s="347">
        <f>INDEX('Incidence calcs'!T:T,MATCH($A241,'Incidence calcs'!$A:$A,0))</f>
        <v>5.4131935569230425</v>
      </c>
      <c r="H241" s="347">
        <f>INDEX('Incidence calcs'!X:X,MATCH($A241,'Incidence calcs'!$A:$A,0))</f>
        <v>2.2720000000000002</v>
      </c>
      <c r="I241" s="347">
        <f>INDEX('Incidence calcs'!Y:Y,MATCH($A241,'Incidence calcs'!$A:$A,0))</f>
        <v>2.2326666666666668</v>
      </c>
      <c r="J241" s="347">
        <f>INDEX('Incidence calcs'!Z:Z,MATCH($A241,'Incidence calcs'!$A:$A,0))</f>
        <v>1.5963333333333334</v>
      </c>
      <c r="K241" s="347">
        <f>INDEX('Incidence calcs'!AA:AA,MATCH($A241,'Incidence calcs'!$A:$A,0))</f>
        <v>1.5856666666666668</v>
      </c>
      <c r="L241" s="347">
        <f>INDEX('Incidence calcs'!AB:AB,MATCH($A241,'Incidence calcs'!$A:$A,0))</f>
        <v>1.4046666666666667</v>
      </c>
      <c r="M241" s="347">
        <f>INDEX('Incidence calcs'!AC:AC,MATCH($A241,'Incidence calcs'!$A:$A,0))</f>
        <v>1.496</v>
      </c>
      <c r="N241" s="347">
        <f>INDEX('Incidence calcs'!AD:AD,MATCH($A241,'Incidence calcs'!$A:$A,0))</f>
        <v>1.4676666666666669</v>
      </c>
      <c r="O241" s="347">
        <f>INDEX('Incidence calcs'!AE:AE,MATCH($A241,'Incidence calcs'!$A:$A,0))</f>
        <v>1.4676666666666669</v>
      </c>
      <c r="P241" s="347">
        <f>INDEX('Incidence calcs'!AF:AF,MATCH($A241,'Incidence calcs'!$A:$A,0))</f>
        <v>1.3706666666666667</v>
      </c>
      <c r="Q241" s="347">
        <f>INDEX('Incidence calcs'!AG:AG,MATCH($A241,'Incidence calcs'!$A:$A,0))</f>
        <v>1.3706666666666667</v>
      </c>
      <c r="R241" s="347">
        <f>INDEX('Incidence calcs'!AH:AH,MATCH($A241,'Incidence calcs'!$A:$A,0))</f>
        <v>1.819666666666667</v>
      </c>
      <c r="S241" s="347">
        <f>INDEX('Incidence calcs'!AI:AI,MATCH($A241,'Incidence calcs'!$A:$A,0))</f>
        <v>1.819666666666667</v>
      </c>
      <c r="T241" s="347">
        <f>INDEX('Incidence calcs'!AJ:AJ,MATCH($A241,'Incidence calcs'!$A:$A,0))</f>
        <v>1.2023333333333335</v>
      </c>
      <c r="U241" s="347">
        <f>INDEX('Incidence calcs'!AK:AK,MATCH($A241,'Incidence calcs'!$A:$A,0))</f>
        <v>1.2023333333333335</v>
      </c>
      <c r="V241" s="347">
        <f>INDEX('Incidence calcs'!AL:AL,MATCH($A241,'Incidence calcs'!$A:$A,0))</f>
        <v>1.2023333333333335</v>
      </c>
      <c r="W241" s="347">
        <f>INDEX('Incidence calcs'!AM:AM,MATCH($A241,'Incidence calcs'!$A:$A,0))</f>
        <v>1.2023333333333335</v>
      </c>
    </row>
    <row r="242" spans="1:23" x14ac:dyDescent="0.45">
      <c r="A242" t="s">
        <v>245</v>
      </c>
      <c r="B242" s="339">
        <f>INDEX('Incidence calcs'!$F:$F,MATCH($A242,'Incidence calcs'!$A:$A,0))</f>
        <v>1993</v>
      </c>
      <c r="C242" s="339" t="b">
        <v>1</v>
      </c>
      <c r="D242" s="347">
        <f>INDEX('Incidence calcs'!Q:Q,MATCH($A242,'Incidence calcs'!$A:$A,0))</f>
        <v>10.1</v>
      </c>
      <c r="E242" s="347">
        <f>INDEX('Incidence calcs'!R:R,MATCH($A242,'Incidence calcs'!$A:$A,0))</f>
        <v>10.1</v>
      </c>
      <c r="F242" s="347">
        <f>INDEX('Incidence calcs'!S:S,MATCH($A242,'Incidence calcs'!$A:$A,0))</f>
        <v>10.1</v>
      </c>
      <c r="G242" s="347">
        <f>INDEX('Incidence calcs'!T:T,MATCH($A242,'Incidence calcs'!$A:$A,0))</f>
        <v>17.08539216403835</v>
      </c>
      <c r="H242" s="347">
        <f>INDEX('Incidence calcs'!X:X,MATCH($A242,'Incidence calcs'!$A:$A,0))</f>
        <v>8.4973854498161785</v>
      </c>
      <c r="I242" s="347">
        <f>INDEX('Incidence calcs'!Y:Y,MATCH($A242,'Incidence calcs'!$A:$A,0))</f>
        <v>8.3469368296953554</v>
      </c>
      <c r="J242" s="347">
        <f>INDEX('Incidence calcs'!Z:Z,MATCH($A242,'Incidence calcs'!$A:$A,0))</f>
        <v>6.0451914053271922</v>
      </c>
      <c r="K242" s="347">
        <f>INDEX('Incidence calcs'!AA:AA,MATCH($A242,'Incidence calcs'!$A:$A,0))</f>
        <v>5.9196201160924904</v>
      </c>
      <c r="L242" s="347">
        <f>INDEX('Incidence calcs'!AB:AB,MATCH($A242,'Incidence calcs'!$A:$A,0))</f>
        <v>5.5630450400581024</v>
      </c>
      <c r="M242" s="347">
        <f>INDEX('Incidence calcs'!AC:AC,MATCH($A242,'Incidence calcs'!$A:$A,0))</f>
        <v>4.9186037066271808</v>
      </c>
      <c r="N242" s="347">
        <f>INDEX('Incidence calcs'!AD:AD,MATCH($A242,'Incidence calcs'!$A:$A,0))</f>
        <v>5.2893944003107807</v>
      </c>
      <c r="O242" s="347">
        <f>INDEX('Incidence calcs'!AE:AE,MATCH($A242,'Incidence calcs'!$A:$A,0))</f>
        <v>5.2893944003107807</v>
      </c>
      <c r="P242" s="347">
        <f>INDEX('Incidence calcs'!AF:AF,MATCH($A242,'Incidence calcs'!$A:$A,0))</f>
        <v>4.2706084687839558</v>
      </c>
      <c r="Q242" s="347">
        <f>INDEX('Incidence calcs'!AG:AG,MATCH($A242,'Incidence calcs'!$A:$A,0))</f>
        <v>4.2706084687839558</v>
      </c>
      <c r="R242" s="347">
        <f>INDEX('Incidence calcs'!AH:AH,MATCH($A242,'Incidence calcs'!$A:$A,0))</f>
        <v>6.3780737852795619</v>
      </c>
      <c r="S242" s="347">
        <f>INDEX('Incidence calcs'!AI:AI,MATCH($A242,'Incidence calcs'!$A:$A,0))</f>
        <v>6.3780737852795619</v>
      </c>
      <c r="T242" s="347">
        <f>INDEX('Incidence calcs'!AJ:AJ,MATCH($A242,'Incidence calcs'!$A:$A,0))</f>
        <v>4.9932356992855409</v>
      </c>
      <c r="U242" s="347">
        <f>INDEX('Incidence calcs'!AK:AK,MATCH($A242,'Incidence calcs'!$A:$A,0))</f>
        <v>4.9932356992855409</v>
      </c>
      <c r="V242" s="347">
        <f>INDEX('Incidence calcs'!AL:AL,MATCH($A242,'Incidence calcs'!$A:$A,0))</f>
        <v>4.9932356992855409</v>
      </c>
      <c r="W242" s="347">
        <f>INDEX('Incidence calcs'!AM:AM,MATCH($A242,'Incidence calcs'!$A:$A,0))</f>
        <v>4.9932356992855409</v>
      </c>
    </row>
    <row r="243" spans="1:23" x14ac:dyDescent="0.45">
      <c r="A243" t="s">
        <v>246</v>
      </c>
      <c r="B243" s="339">
        <f>INDEX('Incidence calcs'!$F:$F,MATCH($A243,'Incidence calcs'!$A:$A,0))</f>
        <v>1992</v>
      </c>
      <c r="C243" s="339" t="b">
        <v>1</v>
      </c>
      <c r="D243" s="347">
        <f>INDEX('Incidence calcs'!Q:Q,MATCH($A243,'Incidence calcs'!$A:$A,0))</f>
        <v>0.1</v>
      </c>
      <c r="E243" s="347">
        <f>INDEX('Incidence calcs'!R:R,MATCH($A243,'Incidence calcs'!$A:$A,0))</f>
        <v>0.2</v>
      </c>
      <c r="F243" s="347">
        <f>INDEX('Incidence calcs'!S:S,MATCH($A243,'Incidence calcs'!$A:$A,0))</f>
        <v>0.1</v>
      </c>
      <c r="G243" s="347">
        <f>INDEX('Incidence calcs'!T:T,MATCH($A243,'Incidence calcs'!$A:$A,0))</f>
        <v>0.10162679425837323</v>
      </c>
      <c r="H243" s="347">
        <f>INDEX('Incidence calcs'!X:X,MATCH($A243,'Incidence calcs'!$A:$A,0))</f>
        <v>9.0880000000000002E-2</v>
      </c>
      <c r="I243" s="347">
        <f>INDEX('Incidence calcs'!Y:Y,MATCH($A243,'Incidence calcs'!$A:$A,0))</f>
        <v>8.9306666666666659E-2</v>
      </c>
      <c r="J243" s="347">
        <f>INDEX('Incidence calcs'!Z:Z,MATCH($A243,'Incidence calcs'!$A:$A,0))</f>
        <v>6.3853333333333331E-2</v>
      </c>
      <c r="K243" s="347">
        <f>INDEX('Incidence calcs'!AA:AA,MATCH($A243,'Incidence calcs'!$A:$A,0))</f>
        <v>6.3426666666666673E-2</v>
      </c>
      <c r="L243" s="347">
        <f>INDEX('Incidence calcs'!AB:AB,MATCH($A243,'Incidence calcs'!$A:$A,0))</f>
        <v>5.6186666666666663E-2</v>
      </c>
      <c r="M243" s="347">
        <f>INDEX('Incidence calcs'!AC:AC,MATCH($A243,'Incidence calcs'!$A:$A,0))</f>
        <v>5.9839999999999997E-2</v>
      </c>
      <c r="N243" s="347">
        <f>INDEX('Incidence calcs'!AD:AD,MATCH($A243,'Incidence calcs'!$A:$A,0))</f>
        <v>5.8706666666666671E-2</v>
      </c>
      <c r="O243" s="347">
        <f>INDEX('Incidence calcs'!AE:AE,MATCH($A243,'Incidence calcs'!$A:$A,0))</f>
        <v>5.8706666666666671E-2</v>
      </c>
      <c r="P243" s="347">
        <f>INDEX('Incidence calcs'!AF:AF,MATCH($A243,'Incidence calcs'!$A:$A,0))</f>
        <v>5.4826666666666669E-2</v>
      </c>
      <c r="Q243" s="347">
        <f>INDEX('Incidence calcs'!AG:AG,MATCH($A243,'Incidence calcs'!$A:$A,0))</f>
        <v>5.4826666666666669E-2</v>
      </c>
      <c r="R243" s="347">
        <f>INDEX('Incidence calcs'!AH:AH,MATCH($A243,'Incidence calcs'!$A:$A,0))</f>
        <v>7.2786666666666666E-2</v>
      </c>
      <c r="S243" s="347">
        <f>INDEX('Incidence calcs'!AI:AI,MATCH($A243,'Incidence calcs'!$A:$A,0))</f>
        <v>7.2786666666666666E-2</v>
      </c>
      <c r="T243" s="347">
        <f>INDEX('Incidence calcs'!AJ:AJ,MATCH($A243,'Incidence calcs'!$A:$A,0))</f>
        <v>4.8093333333333335E-2</v>
      </c>
      <c r="U243" s="347">
        <f>INDEX('Incidence calcs'!AK:AK,MATCH($A243,'Incidence calcs'!$A:$A,0))</f>
        <v>4.8093333333333335E-2</v>
      </c>
      <c r="V243" s="347">
        <f>INDEX('Incidence calcs'!AL:AL,MATCH($A243,'Incidence calcs'!$A:$A,0))</f>
        <v>4.8093333333333335E-2</v>
      </c>
      <c r="W243" s="347">
        <f>INDEX('Incidence calcs'!AM:AM,MATCH($A243,'Incidence calcs'!$A:$A,0))</f>
        <v>4.8093333333333335E-2</v>
      </c>
    </row>
    <row r="244" spans="1:23" x14ac:dyDescent="0.45">
      <c r="A244" t="s">
        <v>247</v>
      </c>
      <c r="B244" s="339">
        <f>INDEX('Incidence calcs'!$F:$F,MATCH($A244,'Incidence calcs'!$A:$A,0))</f>
        <v>1987</v>
      </c>
      <c r="C244" s="339" t="b">
        <v>1</v>
      </c>
      <c r="D244" s="347">
        <f>INDEX('Incidence calcs'!Q:Q,MATCH($A244,'Incidence calcs'!$A:$A,0))</f>
        <v>0.1</v>
      </c>
      <c r="E244" s="347">
        <f>INDEX('Incidence calcs'!R:R,MATCH($A244,'Incidence calcs'!$A:$A,0))</f>
        <v>0.5</v>
      </c>
      <c r="F244" s="347">
        <f>INDEX('Incidence calcs'!S:S,MATCH($A244,'Incidence calcs'!$A:$A,0))</f>
        <v>2.2000000000000002</v>
      </c>
      <c r="G244" s="347">
        <f>INDEX('Incidence calcs'!T:T,MATCH($A244,'Incidence calcs'!$A:$A,0))</f>
        <v>3.4</v>
      </c>
      <c r="H244" s="347">
        <f>INDEX('Incidence calcs'!X:X,MATCH($A244,'Incidence calcs'!$A:$A,0))</f>
        <v>1.111815</v>
      </c>
      <c r="I244" s="347">
        <f>INDEX('Incidence calcs'!Y:Y,MATCH($A244,'Incidence calcs'!$A:$A,0))</f>
        <v>1.09213</v>
      </c>
      <c r="J244" s="347">
        <f>INDEX('Incidence calcs'!Z:Z,MATCH($A244,'Incidence calcs'!$A:$A,0))</f>
        <v>0.79096500000000003</v>
      </c>
      <c r="K244" s="347">
        <f>INDEX('Incidence calcs'!AA:AA,MATCH($A244,'Incidence calcs'!$A:$A,0))</f>
        <v>0.77453499999999997</v>
      </c>
      <c r="L244" s="347">
        <f>INDEX('Incidence calcs'!AB:AB,MATCH($A244,'Incidence calcs'!$A:$A,0))</f>
        <v>0.72788000000000008</v>
      </c>
      <c r="M244" s="347">
        <f>INDEX('Incidence calcs'!AC:AC,MATCH($A244,'Incidence calcs'!$A:$A,0))</f>
        <v>0.64356000000000002</v>
      </c>
      <c r="N244" s="347">
        <f>INDEX('Incidence calcs'!AD:AD,MATCH($A244,'Incidence calcs'!$A:$A,0))</f>
        <v>0.692075</v>
      </c>
      <c r="O244" s="347">
        <f>INDEX('Incidence calcs'!AE:AE,MATCH($A244,'Incidence calcs'!$A:$A,0))</f>
        <v>0.692075</v>
      </c>
      <c r="P244" s="347">
        <f>INDEX('Incidence calcs'!AF:AF,MATCH($A244,'Incidence calcs'!$A:$A,0))</f>
        <v>0.55877500000000002</v>
      </c>
      <c r="Q244" s="347">
        <f>INDEX('Incidence calcs'!AG:AG,MATCH($A244,'Incidence calcs'!$A:$A,0))</f>
        <v>0.55877500000000002</v>
      </c>
      <c r="R244" s="347">
        <f>INDEX('Incidence calcs'!AH:AH,MATCH($A244,'Incidence calcs'!$A:$A,0))</f>
        <v>0.83452000000000004</v>
      </c>
      <c r="S244" s="347">
        <f>INDEX('Incidence calcs'!AI:AI,MATCH($A244,'Incidence calcs'!$A:$A,0))</f>
        <v>0.83452000000000004</v>
      </c>
      <c r="T244" s="347">
        <f>INDEX('Incidence calcs'!AJ:AJ,MATCH($A244,'Incidence calcs'!$A:$A,0))</f>
        <v>0.65332500000000004</v>
      </c>
      <c r="U244" s="347">
        <f>INDEX('Incidence calcs'!AK:AK,MATCH($A244,'Incidence calcs'!$A:$A,0))</f>
        <v>0.65332500000000004</v>
      </c>
      <c r="V244" s="347">
        <f>INDEX('Incidence calcs'!AL:AL,MATCH($A244,'Incidence calcs'!$A:$A,0))</f>
        <v>0.65332500000000004</v>
      </c>
      <c r="W244" s="347">
        <f>INDEX('Incidence calcs'!AM:AM,MATCH($A244,'Incidence calcs'!$A:$A,0))</f>
        <v>0.65332500000000004</v>
      </c>
    </row>
    <row r="245" spans="1:23" x14ac:dyDescent="0.45">
      <c r="A245" t="s">
        <v>248</v>
      </c>
      <c r="B245" s="339">
        <v>1978</v>
      </c>
      <c r="C245" s="339" t="b">
        <v>0</v>
      </c>
      <c r="D245" s="347" cm="1">
        <f t="array" ref="D245">D$273*SUMPRODUCT(Longitudinal!$F$2:$F$136,--('Country T1D incidence'!$A245=Longitudinal!$E$2:$E$136),--('Country T1D incidence'!$B245=Longitudinal!$A$2:$A$136))</f>
        <v>12.201505687396461</v>
      </c>
      <c r="E245" s="347" cm="1">
        <f t="array" ref="E245">E$273*SUMPRODUCT(Longitudinal!$F$2:$F$136,--('Country T1D incidence'!$A245=Longitudinal!$E$2:$E$136),--('Country T1D incidence'!$B245=Longitudinal!$A$2:$A$136))</f>
        <v>23.238652979176564</v>
      </c>
      <c r="F245" s="347" cm="1">
        <f t="array" ref="F245">F$273*SUMPRODUCT(Longitudinal!$F$2:$F$136,--('Country T1D incidence'!$A245=Longitudinal!$E$2:$E$136),--('Country T1D incidence'!$B245=Longitudinal!$A$2:$A$136))</f>
        <v>27.386679763559851</v>
      </c>
      <c r="G245" s="347" cm="1">
        <f t="array" ref="G245">G$273*SUMPRODUCT(Longitudinal!$F$2:$F$136,--('Country T1D incidence'!$A245=Longitudinal!$E$2:$E$136),--('Country T1D incidence'!$B245=Longitudinal!$A$2:$A$136))</f>
        <v>16.398047404930431</v>
      </c>
      <c r="H245" s="347" cm="1">
        <f t="array" ref="H245">H$273*SUMPRODUCT(Longitudinal!$F$2:$F$136,--('Country T1D incidence'!$A245=Longitudinal!$E$2:$E$136),--('Country T1D incidence'!$B245=Longitudinal!$A$2:$A$136))</f>
        <v>14.274257691326186</v>
      </c>
      <c r="I245" s="347" cm="1">
        <f t="array" ref="I245">I$273*SUMPRODUCT(Longitudinal!$F$2:$F$136,--('Country T1D incidence'!$A245=Longitudinal!$E$2:$E$136),--('Country T1D incidence'!$B245=Longitudinal!$A$2:$A$136))</f>
        <v>14.027138793500999</v>
      </c>
      <c r="J245" s="347" cm="1">
        <f t="array" ref="J245">J$273*SUMPRODUCT(Longitudinal!$F$2:$F$136,--('Country T1D incidence'!$A245=Longitudinal!$E$2:$E$136),--('Country T1D incidence'!$B245=Longitudinal!$A$2:$A$136))</f>
        <v>10.029257641396878</v>
      </c>
      <c r="K245" s="347" cm="1">
        <f t="array" ref="K245">K$273*SUMPRODUCT(Longitudinal!$F$2:$F$136,--('Country T1D incidence'!$A245=Longitudinal!$E$2:$E$136),--('Country T1D incidence'!$B245=Longitudinal!$A$2:$A$136))</f>
        <v>9.9622423470714025</v>
      </c>
      <c r="L245" s="347" cm="1">
        <f t="array" ref="L245">L$273*SUMPRODUCT(Longitudinal!$F$2:$F$136,--('Country T1D incidence'!$A245=Longitudinal!$E$2:$E$136),--('Country T1D incidence'!$B245=Longitudinal!$A$2:$A$136))</f>
        <v>8.8250765714859973</v>
      </c>
      <c r="M245" s="347" cm="1">
        <f t="array" ref="M245">M$273*SUMPRODUCT(Longitudinal!$F$2:$F$136,--('Country T1D incidence'!$A245=Longitudinal!$E$2:$E$136),--('Country T1D incidence'!$B245=Longitudinal!$A$2:$A$136))</f>
        <v>9.3988950291478766</v>
      </c>
      <c r="N245" s="347" cm="1">
        <f t="array" ref="N245">N$273*SUMPRODUCT(Longitudinal!$F$2:$F$136,--('Country T1D incidence'!$A245=Longitudinal!$E$2:$E$136),--('Country T1D incidence'!$B245=Longitudinal!$A$2:$A$136))</f>
        <v>9.2208856535958343</v>
      </c>
      <c r="O245" s="347" cm="1">
        <f t="array" ref="O245">O$273*SUMPRODUCT(Longitudinal!$F$2:$F$136,--('Country T1D incidence'!$A245=Longitudinal!$E$2:$E$136),--('Country T1D incidence'!$B245=Longitudinal!$A$2:$A$136))</f>
        <v>9.2208856535958343</v>
      </c>
      <c r="P245" s="347" cm="1">
        <f t="array" ref="P245">P$273*SUMPRODUCT(Longitudinal!$F$2:$F$136,--('Country T1D incidence'!$A245=Longitudinal!$E$2:$E$136),--('Country T1D incidence'!$B245=Longitudinal!$A$2:$A$136))</f>
        <v>8.6114653208235463</v>
      </c>
      <c r="Q245" s="347" cm="1">
        <f t="array" ref="Q245">Q$273*SUMPRODUCT(Longitudinal!$F$2:$F$136,--('Country T1D incidence'!$A245=Longitudinal!$E$2:$E$136),--('Country T1D incidence'!$B245=Longitudinal!$A$2:$A$136))</f>
        <v>8.6114653208235463</v>
      </c>
      <c r="R245" s="347" cm="1">
        <f t="array" ref="R245">R$273*SUMPRODUCT(Longitudinal!$F$2:$F$136,--('Country T1D incidence'!$A245=Longitudinal!$E$2:$E$136),--('Country T1D incidence'!$B245=Longitudinal!$A$2:$A$136))</f>
        <v>11.432390366336513</v>
      </c>
      <c r="S245" s="347" cm="1">
        <f t="array" ref="S245">S$273*SUMPRODUCT(Longitudinal!$F$2:$F$136,--('Country T1D incidence'!$A245=Longitudinal!$E$2:$E$136),--('Country T1D incidence'!$B245=Longitudinal!$A$2:$A$136))</f>
        <v>11.432390366336513</v>
      </c>
      <c r="T245" s="347" cm="1">
        <f t="array" ref="T245">T$273*SUMPRODUCT(Longitudinal!$F$2:$F$136,--('Country T1D incidence'!$A245=Longitudinal!$E$2:$E$136),--('Country T1D incidence'!$B245=Longitudinal!$A$2:$A$136))</f>
        <v>7.5538802072496427</v>
      </c>
      <c r="U245" s="347" cm="1">
        <f t="array" ref="U245">U$273*SUMPRODUCT(Longitudinal!$F$2:$F$136,--('Country T1D incidence'!$A245=Longitudinal!$E$2:$E$136),--('Country T1D incidence'!$B245=Longitudinal!$A$2:$A$136))</f>
        <v>7.5538802072496427</v>
      </c>
      <c r="V245" s="347" cm="1">
        <f t="array" ref="V245">V$273*SUMPRODUCT(Longitudinal!$F$2:$F$136,--('Country T1D incidence'!$A245=Longitudinal!$E$2:$E$136),--('Country T1D incidence'!$B245=Longitudinal!$A$2:$A$136))</f>
        <v>7.5538802072496427</v>
      </c>
      <c r="W245" s="347" cm="1">
        <f t="array" ref="W245">W$273*SUMPRODUCT(Longitudinal!$F$2:$F$136,--('Country T1D incidence'!$A245=Longitudinal!$E$2:$E$136),--('Country T1D incidence'!$B245=Longitudinal!$A$2:$A$136))</f>
        <v>7.5538802072496427</v>
      </c>
    </row>
    <row r="246" spans="1:23" x14ac:dyDescent="0.45">
      <c r="A246" t="s">
        <v>248</v>
      </c>
      <c r="B246" s="339">
        <v>1979</v>
      </c>
      <c r="C246" s="339" t="b">
        <v>0</v>
      </c>
      <c r="D246" s="347" cm="1">
        <f t="array" ref="D246">D$273*SUMPRODUCT(Longitudinal!$F$2:$F$136,--('Country T1D incidence'!$A246=Longitudinal!$E$2:$E$136),--('Country T1D incidence'!$B246=Longitudinal!$A$2:$A$136))</f>
        <v>12.01187526056145</v>
      </c>
      <c r="E246" s="347" cm="1">
        <f t="array" ref="E246">E$273*SUMPRODUCT(Longitudinal!$F$2:$F$136,--('Country T1D incidence'!$A246=Longitudinal!$E$2:$E$136),--('Country T1D incidence'!$B246=Longitudinal!$A$2:$A$136))</f>
        <v>22.877488070810877</v>
      </c>
      <c r="F246" s="347" cm="1">
        <f t="array" ref="F246">F$273*SUMPRODUCT(Longitudinal!$F$2:$F$136,--('Country T1D incidence'!$A246=Longitudinal!$E$2:$E$136),--('Country T1D incidence'!$B246=Longitudinal!$A$2:$A$136))</f>
        <v>26.96104805004747</v>
      </c>
      <c r="G246" s="347" cm="1">
        <f t="array" ref="G246">G$273*SUMPRODUCT(Longitudinal!$F$2:$F$136,--('Country T1D incidence'!$A246=Longitudinal!$E$2:$E$136),--('Country T1D incidence'!$B246=Longitudinal!$A$2:$A$136))</f>
        <v>16.143196175227715</v>
      </c>
      <c r="H246" s="347" cm="1">
        <f t="array" ref="H246">H$273*SUMPRODUCT(Longitudinal!$F$2:$F$136,--('Country T1D incidence'!$A246=Longitudinal!$E$2:$E$136),--('Country T1D incidence'!$B246=Longitudinal!$A$2:$A$136))</f>
        <v>14.052413465858576</v>
      </c>
      <c r="I246" s="347" cm="1">
        <f t="array" ref="I246">I$273*SUMPRODUCT(Longitudinal!$F$2:$F$136,--('Country T1D incidence'!$A246=Longitudinal!$E$2:$E$136),--('Country T1D incidence'!$B246=Longitudinal!$A$2:$A$136))</f>
        <v>13.809135181091658</v>
      </c>
      <c r="J246" s="347" cm="1">
        <f t="array" ref="J246">J$273*SUMPRODUCT(Longitudinal!$F$2:$F$136,--('Country T1D incidence'!$A246=Longitudinal!$E$2:$E$136),--('Country T1D incidence'!$B246=Longitudinal!$A$2:$A$136))</f>
        <v>9.8733873368539804</v>
      </c>
      <c r="K246" s="347" cm="1">
        <f t="array" ref="K246">K$273*SUMPRODUCT(Longitudinal!$F$2:$F$136,--('Country T1D incidence'!$A246=Longitudinal!$E$2:$E$136),--('Country T1D incidence'!$B246=Longitudinal!$A$2:$A$136))</f>
        <v>9.8074135647137997</v>
      </c>
      <c r="L246" s="347" cm="1">
        <f t="array" ref="L246">L$273*SUMPRODUCT(Longitudinal!$F$2:$F$136,--('Country T1D incidence'!$A246=Longitudinal!$E$2:$E$136),--('Country T1D incidence'!$B246=Longitudinal!$A$2:$A$136))</f>
        <v>8.6879211187100989</v>
      </c>
      <c r="M246" s="347" cm="1">
        <f t="array" ref="M246">M$273*SUMPRODUCT(Longitudinal!$F$2:$F$136,--('Country T1D incidence'!$A246=Longitudinal!$E$2:$E$136),--('Country T1D incidence'!$B246=Longitudinal!$A$2:$A$136))</f>
        <v>9.2528215426603992</v>
      </c>
      <c r="N246" s="347" cm="1">
        <f t="array" ref="N246">N$273*SUMPRODUCT(Longitudinal!$F$2:$F$136,--('Country T1D incidence'!$A246=Longitudinal!$E$2:$E$136),--('Country T1D incidence'!$B246=Longitudinal!$A$2:$A$136))</f>
        <v>9.0775787104130448</v>
      </c>
      <c r="O246" s="347" cm="1">
        <f t="array" ref="O246">O$273*SUMPRODUCT(Longitudinal!$F$2:$F$136,--('Country T1D incidence'!$A246=Longitudinal!$E$2:$E$136),--('Country T1D incidence'!$B246=Longitudinal!$A$2:$A$136))</f>
        <v>9.0775787104130448</v>
      </c>
      <c r="P246" s="347" cm="1">
        <f t="array" ref="P246">P$273*SUMPRODUCT(Longitudinal!$F$2:$F$136,--('Country T1D incidence'!$A246=Longitudinal!$E$2:$E$136),--('Country T1D incidence'!$B246=Longitudinal!$A$2:$A$136))</f>
        <v>8.4776297200132742</v>
      </c>
      <c r="Q246" s="347" cm="1">
        <f t="array" ref="Q246">Q$273*SUMPRODUCT(Longitudinal!$F$2:$F$136,--('Country T1D incidence'!$A246=Longitudinal!$E$2:$E$136),--('Country T1D incidence'!$B246=Longitudinal!$A$2:$A$136))</f>
        <v>8.4776297200132742</v>
      </c>
      <c r="R246" s="347" cm="1">
        <f t="array" ref="R246">R$273*SUMPRODUCT(Longitudinal!$F$2:$F$136,--('Country T1D incidence'!$A246=Longitudinal!$E$2:$E$136),--('Country T1D incidence'!$B246=Longitudinal!$A$2:$A$136))</f>
        <v>11.254713191039022</v>
      </c>
      <c r="S246" s="347" cm="1">
        <f t="array" ref="S246">S$273*SUMPRODUCT(Longitudinal!$F$2:$F$136,--('Country T1D incidence'!$A246=Longitudinal!$E$2:$E$136),--('Country T1D incidence'!$B246=Longitudinal!$A$2:$A$136))</f>
        <v>11.254713191039022</v>
      </c>
      <c r="T246" s="347" cm="1">
        <f t="array" ref="T246">T$273*SUMPRODUCT(Longitudinal!$F$2:$F$136,--('Country T1D incidence'!$A246=Longitudinal!$E$2:$E$136),--('Country T1D incidence'!$B246=Longitudinal!$A$2:$A$136))</f>
        <v>7.4364811284260401</v>
      </c>
      <c r="U246" s="347" cm="1">
        <f t="array" ref="U246">U$273*SUMPRODUCT(Longitudinal!$F$2:$F$136,--('Country T1D incidence'!$A246=Longitudinal!$E$2:$E$136),--('Country T1D incidence'!$B246=Longitudinal!$A$2:$A$136))</f>
        <v>7.4364811284260401</v>
      </c>
      <c r="V246" s="347" cm="1">
        <f t="array" ref="V246">V$273*SUMPRODUCT(Longitudinal!$F$2:$F$136,--('Country T1D incidence'!$A246=Longitudinal!$E$2:$E$136),--('Country T1D incidence'!$B246=Longitudinal!$A$2:$A$136))</f>
        <v>7.4364811284260401</v>
      </c>
      <c r="W246" s="347" cm="1">
        <f t="array" ref="W246">W$273*SUMPRODUCT(Longitudinal!$F$2:$F$136,--('Country T1D incidence'!$A246=Longitudinal!$E$2:$E$136),--('Country T1D incidence'!$B246=Longitudinal!$A$2:$A$136))</f>
        <v>7.4364811284260401</v>
      </c>
    </row>
    <row r="247" spans="1:23" x14ac:dyDescent="0.45">
      <c r="A247" t="s">
        <v>248</v>
      </c>
      <c r="B247" s="339">
        <v>1980</v>
      </c>
      <c r="C247" s="339" t="b">
        <v>0</v>
      </c>
      <c r="D247" s="347" cm="1">
        <f t="array" ref="D247">D$273*SUMPRODUCT(Longitudinal!$F$2:$F$136,--('Country T1D incidence'!$A247=Longitudinal!$E$2:$E$136),--('Country T1D incidence'!$B247=Longitudinal!$A$2:$A$136))</f>
        <v>13.587198768680217</v>
      </c>
      <c r="E247" s="347" cm="1">
        <f t="array" ref="E247">E$273*SUMPRODUCT(Longitudinal!$F$2:$F$136,--('Country T1D incidence'!$A247=Longitudinal!$E$2:$E$136),--('Country T1D incidence'!$B247=Longitudinal!$A$2:$A$136))</f>
        <v>25.877806004762721</v>
      </c>
      <c r="F247" s="347" cm="1">
        <f t="array" ref="F247">F$273*SUMPRODUCT(Longitudinal!$F$2:$F$136,--('Country T1D incidence'!$A247=Longitudinal!$E$2:$E$136),--('Country T1D incidence'!$B247=Longitudinal!$A$2:$A$136))</f>
        <v>30.496913339642081</v>
      </c>
      <c r="G247" s="347" cm="1">
        <f t="array" ref="G247">G$273*SUMPRODUCT(Longitudinal!$F$2:$F$136,--('Country T1D incidence'!$A247=Longitudinal!$E$2:$E$136),--('Country T1D incidence'!$B247=Longitudinal!$A$2:$A$136))</f>
        <v>18.260330750751145</v>
      </c>
      <c r="H247" s="347" cm="1">
        <f t="array" ref="H247">H$273*SUMPRODUCT(Longitudinal!$F$2:$F$136,--('Country T1D incidence'!$A247=Longitudinal!$E$2:$E$136),--('Country T1D incidence'!$B247=Longitudinal!$A$2:$A$136))</f>
        <v>15.895347795292913</v>
      </c>
      <c r="I247" s="347" cm="1">
        <f t="array" ref="I247">I$273*SUMPRODUCT(Longitudinal!$F$2:$F$136,--('Country T1D incidence'!$A247=Longitudinal!$E$2:$E$136),--('Country T1D incidence'!$B247=Longitudinal!$A$2:$A$136))</f>
        <v>15.62016425071478</v>
      </c>
      <c r="J247" s="347" cm="1">
        <f t="array" ref="J247">J$273*SUMPRODUCT(Longitudinal!$F$2:$F$136,--('Country T1D incidence'!$A247=Longitudinal!$E$2:$E$136),--('Country T1D incidence'!$B247=Longitudinal!$A$2:$A$136))</f>
        <v>11.168254194785471</v>
      </c>
      <c r="K247" s="347" cm="1">
        <f t="array" ref="K247">K$273*SUMPRODUCT(Longitudinal!$F$2:$F$136,--('Country T1D incidence'!$A247=Longitudinal!$E$2:$E$136),--('Country T1D incidence'!$B247=Longitudinal!$A$2:$A$136))</f>
        <v>11.093628148798182</v>
      </c>
      <c r="L247" s="347" cm="1">
        <f t="array" ref="L247">L$273*SUMPRODUCT(Longitudinal!$F$2:$F$136,--('Country T1D incidence'!$A247=Longitudinal!$E$2:$E$136),--('Country T1D incidence'!$B247=Longitudinal!$A$2:$A$136))</f>
        <v>9.8273174309513411</v>
      </c>
      <c r="M247" s="347" cm="1">
        <f t="array" ref="M247">M$273*SUMPRODUCT(Longitudinal!$F$2:$F$136,--('Country T1D incidence'!$A247=Longitudinal!$E$2:$E$136),--('Country T1D incidence'!$B247=Longitudinal!$A$2:$A$136))</f>
        <v>10.466302949717516</v>
      </c>
      <c r="N247" s="347" cm="1">
        <f t="array" ref="N247">N$273*SUMPRODUCT(Longitudinal!$F$2:$F$136,--('Country T1D incidence'!$A247=Longitudinal!$E$2:$E$136),--('Country T1D incidence'!$B247=Longitudinal!$A$2:$A$136))</f>
        <v>10.268077515063776</v>
      </c>
      <c r="O247" s="347" cm="1">
        <f t="array" ref="O247">O$273*SUMPRODUCT(Longitudinal!$F$2:$F$136,--('Country T1D incidence'!$A247=Longitudinal!$E$2:$E$136),--('Country T1D incidence'!$B247=Longitudinal!$A$2:$A$136))</f>
        <v>10.268077515063776</v>
      </c>
      <c r="P247" s="347" cm="1">
        <f t="array" ref="P247">P$273*SUMPRODUCT(Longitudinal!$F$2:$F$136,--('Country T1D incidence'!$A247=Longitudinal!$E$2:$E$136),--('Country T1D incidence'!$B247=Longitudinal!$A$2:$A$136))</f>
        <v>9.5894469093668526</v>
      </c>
      <c r="Q247" s="347" cm="1">
        <f t="array" ref="Q247">Q$273*SUMPRODUCT(Longitudinal!$F$2:$F$136,--('Country T1D incidence'!$A247=Longitudinal!$E$2:$E$136),--('Country T1D incidence'!$B247=Longitudinal!$A$2:$A$136))</f>
        <v>9.5894469093668526</v>
      </c>
      <c r="R247" s="347" cm="1">
        <f t="array" ref="R247">R$273*SUMPRODUCT(Longitudinal!$F$2:$F$136,--('Country T1D incidence'!$A247=Longitudinal!$E$2:$E$136),--('Country T1D incidence'!$B247=Longitudinal!$A$2:$A$136))</f>
        <v>12.73073703264437</v>
      </c>
      <c r="S247" s="347" cm="1">
        <f t="array" ref="S247">S$273*SUMPRODUCT(Longitudinal!$F$2:$F$136,--('Country T1D incidence'!$A247=Longitudinal!$E$2:$E$136),--('Country T1D incidence'!$B247=Longitudinal!$A$2:$A$136))</f>
        <v>12.73073703264437</v>
      </c>
      <c r="T247" s="347" cm="1">
        <f t="array" ref="T247">T$273*SUMPRODUCT(Longitudinal!$F$2:$F$136,--('Country T1D incidence'!$A247=Longitudinal!$E$2:$E$136),--('Country T1D incidence'!$B247=Longitudinal!$A$2:$A$136))</f>
        <v>8.411754621129921</v>
      </c>
      <c r="U247" s="347" cm="1">
        <f t="array" ref="U247">U$273*SUMPRODUCT(Longitudinal!$F$2:$F$136,--('Country T1D incidence'!$A247=Longitudinal!$E$2:$E$136),--('Country T1D incidence'!$B247=Longitudinal!$A$2:$A$136))</f>
        <v>8.411754621129921</v>
      </c>
      <c r="V247" s="347" cm="1">
        <f t="array" ref="V247">V$273*SUMPRODUCT(Longitudinal!$F$2:$F$136,--('Country T1D incidence'!$A247=Longitudinal!$E$2:$E$136),--('Country T1D incidence'!$B247=Longitudinal!$A$2:$A$136))</f>
        <v>8.411754621129921</v>
      </c>
      <c r="W247" s="347" cm="1">
        <f t="array" ref="W247">W$273*SUMPRODUCT(Longitudinal!$F$2:$F$136,--('Country T1D incidence'!$A247=Longitudinal!$E$2:$E$136),--('Country T1D incidence'!$B247=Longitudinal!$A$2:$A$136))</f>
        <v>8.411754621129921</v>
      </c>
    </row>
    <row r="248" spans="1:23" x14ac:dyDescent="0.45">
      <c r="A248" t="s">
        <v>248</v>
      </c>
      <c r="B248" s="339">
        <v>1981</v>
      </c>
      <c r="C248" s="339" t="b">
        <v>0</v>
      </c>
      <c r="D248" s="347" cm="1">
        <f t="array" ref="D248">D$273*SUMPRODUCT(Longitudinal!$F$2:$F$136,--('Country T1D incidence'!$A248=Longitudinal!$E$2:$E$136),--('Country T1D incidence'!$B248=Longitudinal!$A$2:$A$136))</f>
        <v>14.050316020300208</v>
      </c>
      <c r="E248" s="347" cm="1">
        <f t="array" ref="E248">E$273*SUMPRODUCT(Longitudinal!$F$2:$F$136,--('Country T1D incidence'!$A248=Longitudinal!$E$2:$E$136),--('Country T1D incidence'!$B248=Longitudinal!$A$2:$A$136))</f>
        <v>26.759846416396822</v>
      </c>
      <c r="F248" s="347" cm="1">
        <f t="array" ref="F248">F$273*SUMPRODUCT(Longitudinal!$F$2:$F$136,--('Country T1D incidence'!$A248=Longitudinal!$E$2:$E$136),--('Country T1D incidence'!$B248=Longitudinal!$A$2:$A$136))</f>
        <v>31.536395202622138</v>
      </c>
      <c r="G248" s="347" cm="1">
        <f t="array" ref="G248">G$273*SUMPRODUCT(Longitudinal!$F$2:$F$136,--('Country T1D incidence'!$A248=Longitudinal!$E$2:$E$136),--('Country T1D incidence'!$B248=Longitudinal!$A$2:$A$136))</f>
        <v>18.882730874200675</v>
      </c>
      <c r="H248" s="347" cm="1">
        <f t="array" ref="H248">H$273*SUMPRODUCT(Longitudinal!$F$2:$F$136,--('Country T1D incidence'!$A248=Longitudinal!$E$2:$E$136),--('Country T1D incidence'!$B248=Longitudinal!$A$2:$A$136))</f>
        <v>16.437137895653311</v>
      </c>
      <c r="I248" s="347" cm="1">
        <f t="array" ref="I248">I$273*SUMPRODUCT(Longitudinal!$F$2:$F$136,--('Country T1D incidence'!$A248=Longitudinal!$E$2:$E$136),--('Country T1D incidence'!$B248=Longitudinal!$A$2:$A$136))</f>
        <v>16.152574768938656</v>
      </c>
      <c r="J248" s="347" cm="1">
        <f t="array" ref="J248">J$273*SUMPRODUCT(Longitudinal!$F$2:$F$136,--('Country T1D incidence'!$A248=Longitudinal!$E$2:$E$136),--('Country T1D incidence'!$B248=Longitudinal!$A$2:$A$136))</f>
        <v>11.548922151156649</v>
      </c>
      <c r="K248" s="347" cm="1">
        <f t="array" ref="K248">K$273*SUMPRODUCT(Longitudinal!$F$2:$F$136,--('Country T1D incidence'!$A248=Longitudinal!$E$2:$E$136),--('Country T1D incidence'!$B248=Longitudinal!$A$2:$A$136))</f>
        <v>11.47175248967471</v>
      </c>
      <c r="L248" s="347" cm="1">
        <f t="array" ref="L248">L$273*SUMPRODUCT(Longitudinal!$F$2:$F$136,--('Country T1D incidence'!$A248=Longitudinal!$E$2:$E$136),--('Country T1D incidence'!$B248=Longitudinal!$A$2:$A$136))</f>
        <v>10.16227979640303</v>
      </c>
      <c r="M248" s="347" cm="1">
        <f t="array" ref="M248">M$273*SUMPRODUCT(Longitudinal!$F$2:$F$136,--('Country T1D incidence'!$A248=Longitudinal!$E$2:$E$136),--('Country T1D incidence'!$B248=Longitudinal!$A$2:$A$136))</f>
        <v>10.823045022842145</v>
      </c>
      <c r="N248" s="347" cm="1">
        <f t="array" ref="N248">N$273*SUMPRODUCT(Longitudinal!$F$2:$F$136,--('Country T1D incidence'!$A248=Longitudinal!$E$2:$E$136),--('Country T1D incidence'!$B248=Longitudinal!$A$2:$A$136))</f>
        <v>10.618063109530741</v>
      </c>
      <c r="O248" s="347" cm="1">
        <f t="array" ref="O248">O$273*SUMPRODUCT(Longitudinal!$F$2:$F$136,--('Country T1D incidence'!$A248=Longitudinal!$E$2:$E$136),--('Country T1D incidence'!$B248=Longitudinal!$A$2:$A$136))</f>
        <v>10.618063109530741</v>
      </c>
      <c r="P248" s="347" cm="1">
        <f t="array" ref="P248">P$273*SUMPRODUCT(Longitudinal!$F$2:$F$136,--('Country T1D incidence'!$A248=Longitudinal!$E$2:$E$136),--('Country T1D incidence'!$B248=Longitudinal!$A$2:$A$136))</f>
        <v>9.9163015004293467</v>
      </c>
      <c r="Q248" s="347" cm="1">
        <f t="array" ref="Q248">Q$273*SUMPRODUCT(Longitudinal!$F$2:$F$136,--('Country T1D incidence'!$A248=Longitudinal!$E$2:$E$136),--('Country T1D incidence'!$B248=Longitudinal!$A$2:$A$136))</f>
        <v>9.9163015004293467</v>
      </c>
      <c r="R248" s="347" cm="1">
        <f t="array" ref="R248">R$273*SUMPRODUCT(Longitudinal!$F$2:$F$136,--('Country T1D incidence'!$A248=Longitudinal!$E$2:$E$136),--('Country T1D incidence'!$B248=Longitudinal!$A$2:$A$136))</f>
        <v>13.164661938434778</v>
      </c>
      <c r="S248" s="347" cm="1">
        <f t="array" ref="S248">S$273*SUMPRODUCT(Longitudinal!$F$2:$F$136,--('Country T1D incidence'!$A248=Longitudinal!$E$2:$E$136),--('Country T1D incidence'!$B248=Longitudinal!$A$2:$A$136))</f>
        <v>13.164661938434778</v>
      </c>
      <c r="T248" s="347" cm="1">
        <f t="array" ref="T248">T$273*SUMPRODUCT(Longitudinal!$F$2:$F$136,--('Country T1D incidence'!$A248=Longitudinal!$E$2:$E$136),--('Country T1D incidence'!$B248=Longitudinal!$A$2:$A$136))</f>
        <v>8.6984677801674746</v>
      </c>
      <c r="U248" s="347" cm="1">
        <f t="array" ref="U248">U$273*SUMPRODUCT(Longitudinal!$F$2:$F$136,--('Country T1D incidence'!$A248=Longitudinal!$E$2:$E$136),--('Country T1D incidence'!$B248=Longitudinal!$A$2:$A$136))</f>
        <v>8.6984677801674746</v>
      </c>
      <c r="V248" s="347" cm="1">
        <f t="array" ref="V248">V$273*SUMPRODUCT(Longitudinal!$F$2:$F$136,--('Country T1D incidence'!$A248=Longitudinal!$E$2:$E$136),--('Country T1D incidence'!$B248=Longitudinal!$A$2:$A$136))</f>
        <v>8.6984677801674746</v>
      </c>
      <c r="W248" s="347" cm="1">
        <f t="array" ref="W248">W$273*SUMPRODUCT(Longitudinal!$F$2:$F$136,--('Country T1D incidence'!$A248=Longitudinal!$E$2:$E$136),--('Country T1D incidence'!$B248=Longitudinal!$A$2:$A$136))</f>
        <v>8.6984677801674746</v>
      </c>
    </row>
    <row r="249" spans="1:23" x14ac:dyDescent="0.45">
      <c r="A249" t="s">
        <v>248</v>
      </c>
      <c r="B249" s="339">
        <v>1982</v>
      </c>
      <c r="C249" s="339" t="b">
        <v>0</v>
      </c>
      <c r="D249" s="347" cm="1">
        <f t="array" ref="D249">D$273*SUMPRODUCT(Longitudinal!$F$2:$F$136,--('Country T1D incidence'!$A249=Longitudinal!$E$2:$E$136),--('Country T1D incidence'!$B249=Longitudinal!$A$2:$A$136))</f>
        <v>14.29517315799343</v>
      </c>
      <c r="E249" s="347" cm="1">
        <f t="array" ref="E249">E$273*SUMPRODUCT(Longitudinal!$F$2:$F$136,--('Country T1D incidence'!$A249=Longitudinal!$E$2:$E$136),--('Country T1D incidence'!$B249=Longitudinal!$A$2:$A$136))</f>
        <v>27.226194603096836</v>
      </c>
      <c r="F249" s="347" cm="1">
        <f t="array" ref="F249">F$273*SUMPRODUCT(Longitudinal!$F$2:$F$136,--('Country T1D incidence'!$A249=Longitudinal!$E$2:$E$136),--('Country T1D incidence'!$B249=Longitudinal!$A$2:$A$136))</f>
        <v>32.085985080267562</v>
      </c>
      <c r="G249" s="347" cm="1">
        <f t="array" ref="G249">G$273*SUMPRODUCT(Longitudinal!$F$2:$F$136,--('Country T1D incidence'!$A249=Longitudinal!$E$2:$E$136),--('Country T1D incidence'!$B249=Longitudinal!$A$2:$A$136))</f>
        <v>19.211803289867909</v>
      </c>
      <c r="H249" s="347" cm="1">
        <f t="array" ref="H249">H$273*SUMPRODUCT(Longitudinal!$F$2:$F$136,--('Country T1D incidence'!$A249=Longitudinal!$E$2:$E$136),--('Country T1D incidence'!$B249=Longitudinal!$A$2:$A$136))</f>
        <v>16.723590565556496</v>
      </c>
      <c r="I249" s="347" cm="1">
        <f t="array" ref="I249">I$273*SUMPRODUCT(Longitudinal!$F$2:$F$136,--('Country T1D incidence'!$A249=Longitudinal!$E$2:$E$136),--('Country T1D incidence'!$B249=Longitudinal!$A$2:$A$136))</f>
        <v>16.434068311047156</v>
      </c>
      <c r="J249" s="347" cm="1">
        <f t="array" ref="J249">J$273*SUMPRODUCT(Longitudinal!$F$2:$F$136,--('Country T1D incidence'!$A249=Longitudinal!$E$2:$E$136),--('Country T1D incidence'!$B249=Longitudinal!$A$2:$A$136))</f>
        <v>11.750187091908755</v>
      </c>
      <c r="K249" s="347" cm="1">
        <f t="array" ref="K249">K$273*SUMPRODUCT(Longitudinal!$F$2:$F$136,--('Country T1D incidence'!$A249=Longitudinal!$E$2:$E$136),--('Country T1D incidence'!$B249=Longitudinal!$A$2:$A$136))</f>
        <v>11.671672582211308</v>
      </c>
      <c r="L249" s="347" cm="1">
        <f t="array" ref="L249">L$273*SUMPRODUCT(Longitudinal!$F$2:$F$136,--('Country T1D incidence'!$A249=Longitudinal!$E$2:$E$136),--('Country T1D incidence'!$B249=Longitudinal!$A$2:$A$136))</f>
        <v>10.339379495782728</v>
      </c>
      <c r="M249" s="347" cm="1">
        <f t="array" ref="M249">M$273*SUMPRODUCT(Longitudinal!$F$2:$F$136,--('Country T1D incidence'!$A249=Longitudinal!$E$2:$E$136),--('Country T1D incidence'!$B249=Longitudinal!$A$2:$A$136))</f>
        <v>11.01165998506713</v>
      </c>
      <c r="N249" s="347" cm="1">
        <f t="array" ref="N249">N$273*SUMPRODUCT(Longitudinal!$F$2:$F$136,--('Country T1D incidence'!$A249=Longitudinal!$E$2:$E$136),--('Country T1D incidence'!$B249=Longitudinal!$A$2:$A$136))</f>
        <v>10.803105818683283</v>
      </c>
      <c r="O249" s="347" cm="1">
        <f t="array" ref="O249">O$273*SUMPRODUCT(Longitudinal!$F$2:$F$136,--('Country T1D incidence'!$A249=Longitudinal!$E$2:$E$136),--('Country T1D incidence'!$B249=Longitudinal!$A$2:$A$136))</f>
        <v>10.803105818683283</v>
      </c>
      <c r="P249" s="347" cm="1">
        <f t="array" ref="P249">P$273*SUMPRODUCT(Longitudinal!$F$2:$F$136,--('Country T1D incidence'!$A249=Longitudinal!$E$2:$E$136),--('Country T1D incidence'!$B249=Longitudinal!$A$2:$A$136))</f>
        <v>10.089114496122114</v>
      </c>
      <c r="Q249" s="347" cm="1">
        <f t="array" ref="Q249">Q$273*SUMPRODUCT(Longitudinal!$F$2:$F$136,--('Country T1D incidence'!$A249=Longitudinal!$E$2:$E$136),--('Country T1D incidence'!$B249=Longitudinal!$A$2:$A$136))</f>
        <v>10.089114496122114</v>
      </c>
      <c r="R249" s="347" cm="1">
        <f t="array" ref="R249">R$273*SUMPRODUCT(Longitudinal!$F$2:$F$136,--('Country T1D incidence'!$A249=Longitudinal!$E$2:$E$136),--('Country T1D incidence'!$B249=Longitudinal!$A$2:$A$136))</f>
        <v>13.394084638699081</v>
      </c>
      <c r="S249" s="347" cm="1">
        <f t="array" ref="S249">S$273*SUMPRODUCT(Longitudinal!$F$2:$F$136,--('Country T1D incidence'!$A249=Longitudinal!$E$2:$E$136),--('Country T1D incidence'!$B249=Longitudinal!$A$2:$A$136))</f>
        <v>13.394084638699081</v>
      </c>
      <c r="T249" s="347" cm="1">
        <f t="array" ref="T249">T$273*SUMPRODUCT(Longitudinal!$F$2:$F$136,--('Country T1D incidence'!$A249=Longitudinal!$E$2:$E$136),--('Country T1D incidence'!$B249=Longitudinal!$A$2:$A$136))</f>
        <v>8.8500573899592556</v>
      </c>
      <c r="U249" s="347" cm="1">
        <f t="array" ref="U249">U$273*SUMPRODUCT(Longitudinal!$F$2:$F$136,--('Country T1D incidence'!$A249=Longitudinal!$E$2:$E$136),--('Country T1D incidence'!$B249=Longitudinal!$A$2:$A$136))</f>
        <v>8.8500573899592556</v>
      </c>
      <c r="V249" s="347" cm="1">
        <f t="array" ref="V249">V$273*SUMPRODUCT(Longitudinal!$F$2:$F$136,--('Country T1D incidence'!$A249=Longitudinal!$E$2:$E$136),--('Country T1D incidence'!$B249=Longitudinal!$A$2:$A$136))</f>
        <v>8.8500573899592556</v>
      </c>
      <c r="W249" s="347" cm="1">
        <f t="array" ref="W249">W$273*SUMPRODUCT(Longitudinal!$F$2:$F$136,--('Country T1D incidence'!$A249=Longitudinal!$E$2:$E$136),--('Country T1D incidence'!$B249=Longitudinal!$A$2:$A$136))</f>
        <v>8.8500573899592556</v>
      </c>
    </row>
    <row r="250" spans="1:23" x14ac:dyDescent="0.45">
      <c r="A250" t="s">
        <v>248</v>
      </c>
      <c r="B250" s="339">
        <v>1983</v>
      </c>
      <c r="C250" s="339" t="b">
        <v>0</v>
      </c>
      <c r="D250" s="347" cm="1">
        <f t="array" ref="D250">D$273*SUMPRODUCT(Longitudinal!$F$2:$F$136,--('Country T1D incidence'!$A250=Longitudinal!$E$2:$E$136),--('Country T1D incidence'!$B250=Longitudinal!$A$2:$A$136))</f>
        <v>16.266776186460284</v>
      </c>
      <c r="E250" s="347" cm="1">
        <f t="array" ref="E250">E$273*SUMPRODUCT(Longitudinal!$F$2:$F$136,--('Country T1D incidence'!$A250=Longitudinal!$E$2:$E$136),--('Country T1D incidence'!$B250=Longitudinal!$A$2:$A$136))</f>
        <v>30.981255639421384</v>
      </c>
      <c r="F250" s="347" cm="1">
        <f t="array" ref="F250">F$273*SUMPRODUCT(Longitudinal!$F$2:$F$136,--('Country T1D incidence'!$A250=Longitudinal!$E$2:$E$136),--('Country T1D incidence'!$B250=Longitudinal!$A$2:$A$136))</f>
        <v>36.511312752512254</v>
      </c>
      <c r="G250" s="347" cm="1">
        <f t="array" ref="G250">G$273*SUMPRODUCT(Longitudinal!$F$2:$F$136,--('Country T1D incidence'!$A250=Longitudinal!$E$2:$E$136),--('Country T1D incidence'!$B250=Longitudinal!$A$2:$A$136))</f>
        <v>21.861512330113623</v>
      </c>
      <c r="H250" s="347" cm="1">
        <f t="array" ref="H250">H$273*SUMPRODUCT(Longitudinal!$F$2:$F$136,--('Country T1D incidence'!$A250=Longitudinal!$E$2:$E$136),--('Country T1D incidence'!$B250=Longitudinal!$A$2:$A$136))</f>
        <v>19.030123088211095</v>
      </c>
      <c r="I250" s="347" cm="1">
        <f t="array" ref="I250">I$273*SUMPRODUCT(Longitudinal!$F$2:$F$136,--('Country T1D incidence'!$A250=Longitudinal!$E$2:$E$136),--('Country T1D incidence'!$B250=Longitudinal!$A$2:$A$136))</f>
        <v>18.700669666202746</v>
      </c>
      <c r="J250" s="347" cm="1">
        <f t="array" ref="J250">J$273*SUMPRODUCT(Longitudinal!$F$2:$F$136,--('Country T1D incidence'!$A250=Longitudinal!$E$2:$E$136),--('Country T1D incidence'!$B250=Longitudinal!$A$2:$A$136))</f>
        <v>13.370783372864283</v>
      </c>
      <c r="K250" s="347" cm="1">
        <f t="array" ref="K250">K$273*SUMPRODUCT(Longitudinal!$F$2:$F$136,--('Country T1D incidence'!$A250=Longitudinal!$E$2:$E$136),--('Country T1D incidence'!$B250=Longitudinal!$A$2:$A$136))</f>
        <v>13.281440071980663</v>
      </c>
      <c r="L250" s="347" cm="1">
        <f t="array" ref="L250">L$273*SUMPRODUCT(Longitudinal!$F$2:$F$136,--('Country T1D incidence'!$A250=Longitudinal!$E$2:$E$136),--('Country T1D incidence'!$B250=Longitudinal!$A$2:$A$136))</f>
        <v>11.76539593511173</v>
      </c>
      <c r="M250" s="347" cm="1">
        <f t="array" ref="M250">M$273*SUMPRODUCT(Longitudinal!$F$2:$F$136,--('Country T1D incidence'!$A250=Longitudinal!$E$2:$E$136),--('Country T1D incidence'!$B250=Longitudinal!$A$2:$A$136))</f>
        <v>12.530397948927728</v>
      </c>
      <c r="N250" s="347" cm="1">
        <f t="array" ref="N250">N$273*SUMPRODUCT(Longitudinal!$F$2:$F$136,--('Country T1D incidence'!$A250=Longitudinal!$E$2:$E$136),--('Country T1D incidence'!$B250=Longitudinal!$A$2:$A$136))</f>
        <v>12.293079805955614</v>
      </c>
      <c r="O250" s="347" cm="1">
        <f t="array" ref="O250">O$273*SUMPRODUCT(Longitudinal!$F$2:$F$136,--('Country T1D incidence'!$A250=Longitudinal!$E$2:$E$136),--('Country T1D incidence'!$B250=Longitudinal!$A$2:$A$136))</f>
        <v>12.293079805955614</v>
      </c>
      <c r="P250" s="347" cm="1">
        <f t="array" ref="P250">P$273*SUMPRODUCT(Longitudinal!$F$2:$F$136,--('Country T1D incidence'!$A250=Longitudinal!$E$2:$E$136),--('Country T1D incidence'!$B250=Longitudinal!$A$2:$A$136))</f>
        <v>11.480614163545193</v>
      </c>
      <c r="Q250" s="347" cm="1">
        <f t="array" ref="Q250">Q$273*SUMPRODUCT(Longitudinal!$F$2:$F$136,--('Country T1D incidence'!$A250=Longitudinal!$E$2:$E$136),--('Country T1D incidence'!$B250=Longitudinal!$A$2:$A$136))</f>
        <v>11.480614163545193</v>
      </c>
      <c r="R250" s="347" cm="1">
        <f t="array" ref="R250">R$273*SUMPRODUCT(Longitudinal!$F$2:$F$136,--('Country T1D incidence'!$A250=Longitudinal!$E$2:$E$136),--('Country T1D incidence'!$B250=Longitudinal!$A$2:$A$136))</f>
        <v>15.24140873511508</v>
      </c>
      <c r="S250" s="347" cm="1">
        <f t="array" ref="S250">S$273*SUMPRODUCT(Longitudinal!$F$2:$F$136,--('Country T1D incidence'!$A250=Longitudinal!$E$2:$E$136),--('Country T1D incidence'!$B250=Longitudinal!$A$2:$A$136))</f>
        <v>15.24140873511508</v>
      </c>
      <c r="T250" s="347" cm="1">
        <f t="array" ref="T250">T$273*SUMPRODUCT(Longitudinal!$F$2:$F$136,--('Country T1D incidence'!$A250=Longitudinal!$E$2:$E$136),--('Country T1D incidence'!$B250=Longitudinal!$A$2:$A$136))</f>
        <v>10.070665196475563</v>
      </c>
      <c r="U250" s="347" cm="1">
        <f t="array" ref="U250">U$273*SUMPRODUCT(Longitudinal!$F$2:$F$136,--('Country T1D incidence'!$A250=Longitudinal!$E$2:$E$136),--('Country T1D incidence'!$B250=Longitudinal!$A$2:$A$136))</f>
        <v>10.070665196475563</v>
      </c>
      <c r="V250" s="347" cm="1">
        <f t="array" ref="V250">V$273*SUMPRODUCT(Longitudinal!$F$2:$F$136,--('Country T1D incidence'!$A250=Longitudinal!$E$2:$E$136),--('Country T1D incidence'!$B250=Longitudinal!$A$2:$A$136))</f>
        <v>10.070665196475563</v>
      </c>
      <c r="W250" s="347" cm="1">
        <f t="array" ref="W250">W$273*SUMPRODUCT(Longitudinal!$F$2:$F$136,--('Country T1D incidence'!$A250=Longitudinal!$E$2:$E$136),--('Country T1D incidence'!$B250=Longitudinal!$A$2:$A$136))</f>
        <v>10.070665196475563</v>
      </c>
    </row>
    <row r="251" spans="1:23" x14ac:dyDescent="0.45">
      <c r="A251" t="s">
        <v>248</v>
      </c>
      <c r="B251" s="339">
        <v>1984</v>
      </c>
      <c r="C251" s="339" t="b">
        <v>0</v>
      </c>
      <c r="D251" s="347" cm="1">
        <f t="array" ref="D251">D$273*SUMPRODUCT(Longitudinal!$F$2:$F$136,--('Country T1D incidence'!$A251=Longitudinal!$E$2:$E$136),--('Country T1D incidence'!$B251=Longitudinal!$A$2:$A$136))</f>
        <v>15.452393319334959</v>
      </c>
      <c r="E251" s="347" cm="1">
        <f t="array" ref="E251">E$273*SUMPRODUCT(Longitudinal!$F$2:$F$136,--('Country T1D incidence'!$A251=Longitudinal!$E$2:$E$136),--('Country T1D incidence'!$B251=Longitudinal!$A$2:$A$136))</f>
        <v>29.430204373604163</v>
      </c>
      <c r="F251" s="347" cm="1">
        <f t="array" ref="F251">F$273*SUMPRODUCT(Longitudinal!$F$2:$F$136,--('Country T1D incidence'!$A251=Longitudinal!$E$2:$E$136),--('Country T1D incidence'!$B251=Longitudinal!$A$2:$A$136))</f>
        <v>34.683403692900939</v>
      </c>
      <c r="G251" s="347" cm="1">
        <f t="array" ref="G251">G$273*SUMPRODUCT(Longitudinal!$F$2:$F$136,--('Country T1D incidence'!$A251=Longitudinal!$E$2:$E$136),--('Country T1D incidence'!$B251=Longitudinal!$A$2:$A$136))</f>
        <v>20.767033566342807</v>
      </c>
      <c r="H251" s="347" cm="1">
        <f t="array" ref="H251">H$273*SUMPRODUCT(Longitudinal!$F$2:$F$136,--('Country T1D incidence'!$A251=Longitudinal!$E$2:$E$136),--('Country T1D incidence'!$B251=Longitudinal!$A$2:$A$136))</f>
        <v>18.077395514862857</v>
      </c>
      <c r="I251" s="347" cm="1">
        <f t="array" ref="I251">I$273*SUMPRODUCT(Longitudinal!$F$2:$F$136,--('Country T1D incidence'!$A251=Longitudinal!$E$2:$E$136),--('Country T1D incidence'!$B251=Longitudinal!$A$2:$A$136))</f>
        <v>17.764435909411887</v>
      </c>
      <c r="J251" s="347" cm="1">
        <f t="array" ref="J251">J$273*SUMPRODUCT(Longitudinal!$F$2:$F$136,--('Country T1D incidence'!$A251=Longitudinal!$E$2:$E$136),--('Country T1D incidence'!$B251=Longitudinal!$A$2:$A$136))</f>
        <v>12.701386021226268</v>
      </c>
      <c r="K251" s="347" cm="1">
        <f t="array" ref="K251">K$273*SUMPRODUCT(Longitudinal!$F$2:$F$136,--('Country T1D incidence'!$A251=Longitudinal!$E$2:$E$136),--('Country T1D incidence'!$B251=Longitudinal!$A$2:$A$136))</f>
        <v>12.616515619748039</v>
      </c>
      <c r="L251" s="347" cm="1">
        <f t="array" ref="L251">L$273*SUMPRODUCT(Longitudinal!$F$2:$F$136,--('Country T1D incidence'!$A251=Longitudinal!$E$2:$E$136),--('Country T1D incidence'!$B251=Longitudinal!$A$2:$A$136))</f>
        <v>11.176370994664332</v>
      </c>
      <c r="M251" s="347" cm="1">
        <f t="array" ref="M251">M$273*SUMPRODUCT(Longitudinal!$F$2:$F$136,--('Country T1D incidence'!$A251=Longitudinal!$E$2:$E$136),--('Country T1D incidence'!$B251=Longitudinal!$A$2:$A$136))</f>
        <v>11.90307380732167</v>
      </c>
      <c r="N251" s="347" cm="1">
        <f t="array" ref="N251">N$273*SUMPRODUCT(Longitudinal!$F$2:$F$136,--('Country T1D incidence'!$A251=Longitudinal!$E$2:$E$136),--('Country T1D incidence'!$B251=Longitudinal!$A$2:$A$136))</f>
        <v>11.677636803395124</v>
      </c>
      <c r="O251" s="347" cm="1">
        <f t="array" ref="O251">O$273*SUMPRODUCT(Longitudinal!$F$2:$F$136,--('Country T1D incidence'!$A251=Longitudinal!$E$2:$E$136),--('Country T1D incidence'!$B251=Longitudinal!$A$2:$A$136))</f>
        <v>11.677636803395124</v>
      </c>
      <c r="P251" s="347" cm="1">
        <f t="array" ref="P251">P$273*SUMPRODUCT(Longitudinal!$F$2:$F$136,--('Country T1D incidence'!$A251=Longitudinal!$E$2:$E$136),--('Country T1D incidence'!$B251=Longitudinal!$A$2:$A$136))</f>
        <v>10.905846589952477</v>
      </c>
      <c r="Q251" s="347" cm="1">
        <f t="array" ref="Q251">Q$273*SUMPRODUCT(Longitudinal!$F$2:$F$136,--('Country T1D incidence'!$A251=Longitudinal!$E$2:$E$136),--('Country T1D incidence'!$B251=Longitudinal!$A$2:$A$136))</f>
        <v>10.905846589952477</v>
      </c>
      <c r="R251" s="347" cm="1">
        <f t="array" ref="R251">R$273*SUMPRODUCT(Longitudinal!$F$2:$F$136,--('Country T1D incidence'!$A251=Longitudinal!$E$2:$E$136),--('Country T1D incidence'!$B251=Longitudinal!$A$2:$A$136))</f>
        <v>14.478360052176695</v>
      </c>
      <c r="S251" s="347" cm="1">
        <f t="array" ref="S251">S$273*SUMPRODUCT(Longitudinal!$F$2:$F$136,--('Country T1D incidence'!$A251=Longitudinal!$E$2:$E$136),--('Country T1D incidence'!$B251=Longitudinal!$A$2:$A$136))</f>
        <v>14.478360052176695</v>
      </c>
      <c r="T251" s="347" cm="1">
        <f t="array" ref="T251">T$273*SUMPRODUCT(Longitudinal!$F$2:$F$136,--('Country T1D incidence'!$A251=Longitudinal!$E$2:$E$136),--('Country T1D incidence'!$B251=Longitudinal!$A$2:$A$136))</f>
        <v>9.5664855666241699</v>
      </c>
      <c r="U251" s="347" cm="1">
        <f t="array" ref="U251">U$273*SUMPRODUCT(Longitudinal!$F$2:$F$136,--('Country T1D incidence'!$A251=Longitudinal!$E$2:$E$136),--('Country T1D incidence'!$B251=Longitudinal!$A$2:$A$136))</f>
        <v>9.5664855666241699</v>
      </c>
      <c r="V251" s="347" cm="1">
        <f t="array" ref="V251">V$273*SUMPRODUCT(Longitudinal!$F$2:$F$136,--('Country T1D incidence'!$A251=Longitudinal!$E$2:$E$136),--('Country T1D incidence'!$B251=Longitudinal!$A$2:$A$136))</f>
        <v>9.5664855666241699</v>
      </c>
      <c r="W251" s="347" cm="1">
        <f t="array" ref="W251">W$273*SUMPRODUCT(Longitudinal!$F$2:$F$136,--('Country T1D incidence'!$A251=Longitudinal!$E$2:$E$136),--('Country T1D incidence'!$B251=Longitudinal!$A$2:$A$136))</f>
        <v>9.5664855666241699</v>
      </c>
    </row>
    <row r="252" spans="1:23" x14ac:dyDescent="0.45">
      <c r="A252" t="s">
        <v>248</v>
      </c>
      <c r="B252" s="339">
        <v>1985</v>
      </c>
      <c r="C252" s="339" t="b">
        <v>0</v>
      </c>
      <c r="D252" s="347" cm="1">
        <f t="array" ref="D252">D$273*SUMPRODUCT(Longitudinal!$F$2:$F$136,--('Country T1D incidence'!$A252=Longitudinal!$E$2:$E$136),--('Country T1D incidence'!$B252=Longitudinal!$A$2:$A$136))</f>
        <v>13.922720587574055</v>
      </c>
      <c r="E252" s="347" cm="1">
        <f t="array" ref="E252">E$273*SUMPRODUCT(Longitudinal!$F$2:$F$136,--('Country T1D incidence'!$A252=Longitudinal!$E$2:$E$136),--('Country T1D incidence'!$B252=Longitudinal!$A$2:$A$136))</f>
        <v>26.516831655856755</v>
      </c>
      <c r="F252" s="347" cm="1">
        <f t="array" ref="F252">F$273*SUMPRODUCT(Longitudinal!$F$2:$F$136,--('Country T1D incidence'!$A252=Longitudinal!$E$2:$E$136),--('Country T1D incidence'!$B252=Longitudinal!$A$2:$A$136))</f>
        <v>31.250003068332227</v>
      </c>
      <c r="G252" s="347" cm="1">
        <f t="array" ref="G252">G$273*SUMPRODUCT(Longitudinal!$F$2:$F$136,--('Country T1D incidence'!$A252=Longitudinal!$E$2:$E$136),--('Country T1D incidence'!$B252=Longitudinal!$A$2:$A$136))</f>
        <v>18.711250730020001</v>
      </c>
      <c r="H252" s="347" cm="1">
        <f t="array" ref="H252">H$273*SUMPRODUCT(Longitudinal!$F$2:$F$136,--('Country T1D incidence'!$A252=Longitudinal!$E$2:$E$136),--('Country T1D incidence'!$B252=Longitudinal!$A$2:$A$136))</f>
        <v>16.28786696683256</v>
      </c>
      <c r="I252" s="347" cm="1">
        <f t="array" ref="I252">I$273*SUMPRODUCT(Longitudinal!$F$2:$F$136,--('Country T1D incidence'!$A252=Longitudinal!$E$2:$E$136),--('Country T1D incidence'!$B252=Longitudinal!$A$2:$A$136))</f>
        <v>16.005888049272958</v>
      </c>
      <c r="J252" s="347" cm="1">
        <f t="array" ref="J252">J$273*SUMPRODUCT(Longitudinal!$F$2:$F$136,--('Country T1D incidence'!$A252=Longitudinal!$E$2:$E$136),--('Country T1D incidence'!$B252=Longitudinal!$A$2:$A$136))</f>
        <v>11.444042679601106</v>
      </c>
      <c r="K252" s="347" cm="1">
        <f t="array" ref="K252">K$273*SUMPRODUCT(Longitudinal!$F$2:$F$136,--('Country T1D incidence'!$A252=Longitudinal!$E$2:$E$136),--('Country T1D incidence'!$B252=Longitudinal!$A$2:$A$136))</f>
        <v>11.367573820601892</v>
      </c>
      <c r="L252" s="347" cm="1">
        <f t="array" ref="L252">L$273*SUMPRODUCT(Longitudinal!$F$2:$F$136,--('Country T1D incidence'!$A252=Longitudinal!$E$2:$E$136),--('Country T1D incidence'!$B252=Longitudinal!$A$2:$A$136))</f>
        <v>10.06999286945898</v>
      </c>
      <c r="M252" s="347" cm="1">
        <f t="array" ref="M252">M$273*SUMPRODUCT(Longitudinal!$F$2:$F$136,--('Country T1D incidence'!$A252=Longitudinal!$E$2:$E$136),--('Country T1D incidence'!$B252=Longitudinal!$A$2:$A$136))</f>
        <v>10.724757474639748</v>
      </c>
      <c r="N252" s="347" cm="1">
        <f t="array" ref="N252">N$273*SUMPRODUCT(Longitudinal!$F$2:$F$136,--('Country T1D incidence'!$A252=Longitudinal!$E$2:$E$136),--('Country T1D incidence'!$B252=Longitudinal!$A$2:$A$136))</f>
        <v>10.521637067923088</v>
      </c>
      <c r="O252" s="347" cm="1">
        <f t="array" ref="O252">O$273*SUMPRODUCT(Longitudinal!$F$2:$F$136,--('Country T1D incidence'!$A252=Longitudinal!$E$2:$E$136),--('Country T1D incidence'!$B252=Longitudinal!$A$2:$A$136))</f>
        <v>10.521637067923088</v>
      </c>
      <c r="P252" s="347" cm="1">
        <f t="array" ref="P252">P$273*SUMPRODUCT(Longitudinal!$F$2:$F$136,--('Country T1D incidence'!$A252=Longitudinal!$E$2:$E$136),--('Country T1D incidence'!$B252=Longitudinal!$A$2:$A$136))</f>
        <v>9.8262483813989867</v>
      </c>
      <c r="Q252" s="347" cm="1">
        <f t="array" ref="Q252">Q$273*SUMPRODUCT(Longitudinal!$F$2:$F$136,--('Country T1D incidence'!$A252=Longitudinal!$E$2:$E$136),--('Country T1D incidence'!$B252=Longitudinal!$A$2:$A$136))</f>
        <v>9.8262483813989867</v>
      </c>
      <c r="R252" s="347" cm="1">
        <f t="array" ref="R252">R$273*SUMPRODUCT(Longitudinal!$F$2:$F$136,--('Country T1D incidence'!$A252=Longitudinal!$E$2:$E$136),--('Country T1D incidence'!$B252=Longitudinal!$A$2:$A$136))</f>
        <v>13.045109414897148</v>
      </c>
      <c r="S252" s="347" cm="1">
        <f t="array" ref="S252">S$273*SUMPRODUCT(Longitudinal!$F$2:$F$136,--('Country T1D incidence'!$A252=Longitudinal!$E$2:$E$136),--('Country T1D incidence'!$B252=Longitudinal!$A$2:$A$136))</f>
        <v>13.045109414897148</v>
      </c>
      <c r="T252" s="347" cm="1">
        <f t="array" ref="T252">T$273*SUMPRODUCT(Longitudinal!$F$2:$F$136,--('Country T1D incidence'!$A252=Longitudinal!$E$2:$E$136),--('Country T1D incidence'!$B252=Longitudinal!$A$2:$A$136))</f>
        <v>8.6194742003176419</v>
      </c>
      <c r="U252" s="347" cm="1">
        <f t="array" ref="U252">U$273*SUMPRODUCT(Longitudinal!$F$2:$F$136,--('Country T1D incidence'!$A252=Longitudinal!$E$2:$E$136),--('Country T1D incidence'!$B252=Longitudinal!$A$2:$A$136))</f>
        <v>8.6194742003176419</v>
      </c>
      <c r="V252" s="347" cm="1">
        <f t="array" ref="V252">V$273*SUMPRODUCT(Longitudinal!$F$2:$F$136,--('Country T1D incidence'!$A252=Longitudinal!$E$2:$E$136),--('Country T1D incidence'!$B252=Longitudinal!$A$2:$A$136))</f>
        <v>8.6194742003176419</v>
      </c>
      <c r="W252" s="347" cm="1">
        <f t="array" ref="W252">W$273*SUMPRODUCT(Longitudinal!$F$2:$F$136,--('Country T1D incidence'!$A252=Longitudinal!$E$2:$E$136),--('Country T1D incidence'!$B252=Longitudinal!$A$2:$A$136))</f>
        <v>8.6194742003176419</v>
      </c>
    </row>
    <row r="253" spans="1:23" x14ac:dyDescent="0.45">
      <c r="A253" t="s">
        <v>248</v>
      </c>
      <c r="B253" s="339">
        <v>1986</v>
      </c>
      <c r="C253" s="339" t="b">
        <v>0</v>
      </c>
      <c r="D253" s="347" cm="1">
        <f t="array" ref="D253">D$273*SUMPRODUCT(Longitudinal!$F$2:$F$136,--('Country T1D incidence'!$A253=Longitudinal!$E$2:$E$136),--('Country T1D incidence'!$B253=Longitudinal!$A$2:$A$136))</f>
        <v>15.855500911740679</v>
      </c>
      <c r="E253" s="347" cm="1">
        <f t="array" ref="E253">E$273*SUMPRODUCT(Longitudinal!$F$2:$F$136,--('Country T1D incidence'!$A253=Longitudinal!$E$2:$E$136),--('Country T1D incidence'!$B253=Longitudinal!$A$2:$A$136))</f>
        <v>30.197952034687024</v>
      </c>
      <c r="F253" s="347" cm="1">
        <f t="array" ref="F253">F$273*SUMPRODUCT(Longitudinal!$F$2:$F$136,--('Country T1D incidence'!$A253=Longitudinal!$E$2:$E$136),--('Country T1D incidence'!$B253=Longitudinal!$A$2:$A$136))</f>
        <v>35.588191907266854</v>
      </c>
      <c r="G253" s="347" cm="1">
        <f t="array" ref="G253">G$273*SUMPRODUCT(Longitudinal!$F$2:$F$136,--('Country T1D incidence'!$A253=Longitudinal!$E$2:$E$136),--('Country T1D incidence'!$B253=Longitudinal!$A$2:$A$136))</f>
        <v>21.308784525520277</v>
      </c>
      <c r="H253" s="347" cm="1">
        <f t="array" ref="H253">H$273*SUMPRODUCT(Longitudinal!$F$2:$F$136,--('Country T1D incidence'!$A253=Longitudinal!$E$2:$E$136),--('Country T1D incidence'!$B253=Longitudinal!$A$2:$A$136))</f>
        <v>18.548981710759399</v>
      </c>
      <c r="I253" s="347" cm="1">
        <f t="array" ref="I253">I$273*SUMPRODUCT(Longitudinal!$F$2:$F$136,--('Country T1D incidence'!$A253=Longitudinal!$E$2:$E$136),--('Country T1D incidence'!$B253=Longitudinal!$A$2:$A$136))</f>
        <v>18.227857907668202</v>
      </c>
      <c r="J253" s="347" cm="1">
        <f t="array" ref="J253">J$273*SUMPRODUCT(Longitudinal!$F$2:$F$136,--('Country T1D incidence'!$A253=Longitudinal!$E$2:$E$136),--('Country T1D incidence'!$B253=Longitudinal!$A$2:$A$136))</f>
        <v>13.032727906811441</v>
      </c>
      <c r="K253" s="347" cm="1">
        <f t="array" ref="K253">K$273*SUMPRODUCT(Longitudinal!$F$2:$F$136,--('Country T1D incidence'!$A253=Longitudinal!$E$2:$E$136),--('Country T1D incidence'!$B253=Longitudinal!$A$2:$A$136))</f>
        <v>12.945643485634168</v>
      </c>
      <c r="L253" s="347" cm="1">
        <f t="array" ref="L253">L$273*SUMPRODUCT(Longitudinal!$F$2:$F$136,--('Country T1D incidence'!$A253=Longitudinal!$E$2:$E$136),--('Country T1D incidence'!$B253=Longitudinal!$A$2:$A$136))</f>
        <v>11.467929713782294</v>
      </c>
      <c r="M253" s="347" cm="1">
        <f t="array" ref="M253">M$273*SUMPRODUCT(Longitudinal!$F$2:$F$136,--('Country T1D incidence'!$A253=Longitudinal!$E$2:$E$136),--('Country T1D incidence'!$B253=Longitudinal!$A$2:$A$136))</f>
        <v>12.213590070112703</v>
      </c>
      <c r="N253" s="347" cm="1">
        <f t="array" ref="N253">N$273*SUMPRODUCT(Longitudinal!$F$2:$F$136,--('Country T1D incidence'!$A253=Longitudinal!$E$2:$E$136),--('Country T1D incidence'!$B253=Longitudinal!$A$2:$A$136))</f>
        <v>11.982272076360571</v>
      </c>
      <c r="O253" s="347" cm="1">
        <f t="array" ref="O253">O$273*SUMPRODUCT(Longitudinal!$F$2:$F$136,--('Country T1D incidence'!$A253=Longitudinal!$E$2:$E$136),--('Country T1D incidence'!$B253=Longitudinal!$A$2:$A$136))</f>
        <v>11.982272076360571</v>
      </c>
      <c r="P253" s="347" cm="1">
        <f t="array" ref="P253">P$273*SUMPRODUCT(Longitudinal!$F$2:$F$136,--('Country T1D incidence'!$A253=Longitudinal!$E$2:$E$136),--('Country T1D incidence'!$B253=Longitudinal!$A$2:$A$136))</f>
        <v>11.190348121279735</v>
      </c>
      <c r="Q253" s="347" cm="1">
        <f t="array" ref="Q253">Q$273*SUMPRODUCT(Longitudinal!$F$2:$F$136,--('Country T1D incidence'!$A253=Longitudinal!$E$2:$E$136),--('Country T1D incidence'!$B253=Longitudinal!$A$2:$A$136))</f>
        <v>11.190348121279735</v>
      </c>
      <c r="R253" s="347" cm="1">
        <f t="array" ref="R253">R$273*SUMPRODUCT(Longitudinal!$F$2:$F$136,--('Country T1D incidence'!$A253=Longitudinal!$E$2:$E$136),--('Country T1D incidence'!$B253=Longitudinal!$A$2:$A$136))</f>
        <v>14.85605797521062</v>
      </c>
      <c r="S253" s="347" cm="1">
        <f t="array" ref="S253">S$273*SUMPRODUCT(Longitudinal!$F$2:$F$136,--('Country T1D incidence'!$A253=Longitudinal!$E$2:$E$136),--('Country T1D incidence'!$B253=Longitudinal!$A$2:$A$136))</f>
        <v>14.85605797521062</v>
      </c>
      <c r="T253" s="347" cm="1">
        <f t="array" ref="T253">T$273*SUMPRODUCT(Longitudinal!$F$2:$F$136,--('Country T1D incidence'!$A253=Longitudinal!$E$2:$E$136),--('Country T1D incidence'!$B253=Longitudinal!$A$2:$A$136))</f>
        <v>9.8160470995758757</v>
      </c>
      <c r="U253" s="347" cm="1">
        <f t="array" ref="U253">U$273*SUMPRODUCT(Longitudinal!$F$2:$F$136,--('Country T1D incidence'!$A253=Longitudinal!$E$2:$E$136),--('Country T1D incidence'!$B253=Longitudinal!$A$2:$A$136))</f>
        <v>9.8160470995758757</v>
      </c>
      <c r="V253" s="347" cm="1">
        <f t="array" ref="V253">V$273*SUMPRODUCT(Longitudinal!$F$2:$F$136,--('Country T1D incidence'!$A253=Longitudinal!$E$2:$E$136),--('Country T1D incidence'!$B253=Longitudinal!$A$2:$A$136))</f>
        <v>9.8160470995758757</v>
      </c>
      <c r="W253" s="347" cm="1">
        <f t="array" ref="W253">W$273*SUMPRODUCT(Longitudinal!$F$2:$F$136,--('Country T1D incidence'!$A253=Longitudinal!$E$2:$E$136),--('Country T1D incidence'!$B253=Longitudinal!$A$2:$A$136))</f>
        <v>9.8160470995758757</v>
      </c>
    </row>
    <row r="254" spans="1:23" x14ac:dyDescent="0.45">
      <c r="A254" t="s">
        <v>248</v>
      </c>
      <c r="B254" s="339">
        <v>1987</v>
      </c>
      <c r="C254" s="339" t="b">
        <v>0</v>
      </c>
      <c r="D254" s="347" cm="1">
        <f t="array" ref="D254">D$273*SUMPRODUCT(Longitudinal!$F$2:$F$136,--('Country T1D incidence'!$A254=Longitudinal!$E$2:$E$136),--('Country T1D incidence'!$B254=Longitudinal!$A$2:$A$136))</f>
        <v>14.494035176011801</v>
      </c>
      <c r="E254" s="347" cm="1">
        <f t="array" ref="E254">E$273*SUMPRODUCT(Longitudinal!$F$2:$F$136,--('Country T1D incidence'!$A254=Longitudinal!$E$2:$E$136),--('Country T1D incidence'!$B254=Longitudinal!$A$2:$A$136))</f>
        <v>27.604941746758065</v>
      </c>
      <c r="F254" s="347" cm="1">
        <f t="array" ref="F254">F$273*SUMPRODUCT(Longitudinal!$F$2:$F$136,--('Country T1D incidence'!$A254=Longitudinal!$E$2:$E$136),--('Country T1D incidence'!$B254=Longitudinal!$A$2:$A$136))</f>
        <v>32.532337403016548</v>
      </c>
      <c r="G254" s="347" cm="1">
        <f t="array" ref="G254">G$273*SUMPRODUCT(Longitudinal!$F$2:$F$136,--('Country T1D incidence'!$A254=Longitudinal!$E$2:$E$136),--('Country T1D incidence'!$B254=Longitudinal!$A$2:$A$136))</f>
        <v>19.479061190823014</v>
      </c>
      <c r="H254" s="347" cm="1">
        <f t="array" ref="H254">H$273*SUMPRODUCT(Longitudinal!$F$2:$F$136,--('Country T1D incidence'!$A254=Longitudinal!$E$2:$E$136),--('Country T1D incidence'!$B254=Longitudinal!$A$2:$A$136))</f>
        <v>16.956234614818669</v>
      </c>
      <c r="I254" s="347" cm="1">
        <f t="array" ref="I254">I$273*SUMPRODUCT(Longitudinal!$F$2:$F$136,--('Country T1D incidence'!$A254=Longitudinal!$E$2:$E$136),--('Country T1D incidence'!$B254=Longitudinal!$A$2:$A$136))</f>
        <v>16.662684778470577</v>
      </c>
      <c r="J254" s="347" cm="1">
        <f t="array" ref="J254">J$273*SUMPRODUCT(Longitudinal!$F$2:$F$136,--('Country T1D incidence'!$A254=Longitudinal!$E$2:$E$136),--('Country T1D incidence'!$B254=Longitudinal!$A$2:$A$136))</f>
        <v>11.913645476873038</v>
      </c>
      <c r="K254" s="347" cm="1">
        <f t="array" ref="K254">K$273*SUMPRODUCT(Longitudinal!$F$2:$F$136,--('Country T1D incidence'!$A254=Longitudinal!$E$2:$E$136),--('Country T1D incidence'!$B254=Longitudinal!$A$2:$A$136))</f>
        <v>11.834038741592199</v>
      </c>
      <c r="L254" s="347" cm="1">
        <f t="array" ref="L254">L$273*SUMPRODUCT(Longitudinal!$F$2:$F$136,--('Country T1D incidence'!$A254=Longitudinal!$E$2:$E$136),--('Country T1D incidence'!$B254=Longitudinal!$A$2:$A$136))</f>
        <v>10.483211952295463</v>
      </c>
      <c r="M254" s="347" cm="1">
        <f t="array" ref="M254">M$273*SUMPRODUCT(Longitudinal!$F$2:$F$136,--('Country T1D incidence'!$A254=Longitudinal!$E$2:$E$136),--('Country T1D incidence'!$B254=Longitudinal!$A$2:$A$136))</f>
        <v>11.164844623137645</v>
      </c>
      <c r="N254" s="347" cm="1">
        <f t="array" ref="N254">N$273*SUMPRODUCT(Longitudinal!$F$2:$F$136,--('Country T1D incidence'!$A254=Longitudinal!$E$2:$E$136),--('Country T1D incidence'!$B254=Longitudinal!$A$2:$A$136))</f>
        <v>10.953389232547918</v>
      </c>
      <c r="O254" s="347" cm="1">
        <f t="array" ref="O254">O$273*SUMPRODUCT(Longitudinal!$F$2:$F$136,--('Country T1D incidence'!$A254=Longitudinal!$E$2:$E$136),--('Country T1D incidence'!$B254=Longitudinal!$A$2:$A$136))</f>
        <v>10.953389232547918</v>
      </c>
      <c r="P254" s="347" cm="1">
        <f t="array" ref="P254">P$273*SUMPRODUCT(Longitudinal!$F$2:$F$136,--('Country T1D incidence'!$A254=Longitudinal!$E$2:$E$136),--('Country T1D incidence'!$B254=Longitudinal!$A$2:$A$136))</f>
        <v>10.229465483587791</v>
      </c>
      <c r="Q254" s="347" cm="1">
        <f t="array" ref="Q254">Q$273*SUMPRODUCT(Longitudinal!$F$2:$F$136,--('Country T1D incidence'!$A254=Longitudinal!$E$2:$E$136),--('Country T1D incidence'!$B254=Longitudinal!$A$2:$A$136))</f>
        <v>10.229465483587791</v>
      </c>
      <c r="R254" s="347" cm="1">
        <f t="array" ref="R254">R$273*SUMPRODUCT(Longitudinal!$F$2:$F$136,--('Country T1D incidence'!$A254=Longitudinal!$E$2:$E$136),--('Country T1D incidence'!$B254=Longitudinal!$A$2:$A$136))</f>
        <v>13.580411496815602</v>
      </c>
      <c r="S254" s="347" cm="1">
        <f t="array" ref="S254">S$273*SUMPRODUCT(Longitudinal!$F$2:$F$136,--('Country T1D incidence'!$A254=Longitudinal!$E$2:$E$136),--('Country T1D incidence'!$B254=Longitudinal!$A$2:$A$136))</f>
        <v>13.580411496815602</v>
      </c>
      <c r="T254" s="347" cm="1">
        <f t="array" ref="T254">T$273*SUMPRODUCT(Longitudinal!$F$2:$F$136,--('Country T1D incidence'!$A254=Longitudinal!$E$2:$E$136),--('Country T1D incidence'!$B254=Longitudinal!$A$2:$A$136))</f>
        <v>8.9731716924370524</v>
      </c>
      <c r="U254" s="347" cm="1">
        <f t="array" ref="U254">U$273*SUMPRODUCT(Longitudinal!$F$2:$F$136,--('Country T1D incidence'!$A254=Longitudinal!$E$2:$E$136),--('Country T1D incidence'!$B254=Longitudinal!$A$2:$A$136))</f>
        <v>8.9731716924370524</v>
      </c>
      <c r="V254" s="347" cm="1">
        <f t="array" ref="V254">V$273*SUMPRODUCT(Longitudinal!$F$2:$F$136,--('Country T1D incidence'!$A254=Longitudinal!$E$2:$E$136),--('Country T1D incidence'!$B254=Longitudinal!$A$2:$A$136))</f>
        <v>8.9731716924370524</v>
      </c>
      <c r="W254" s="347" cm="1">
        <f t="array" ref="W254">W$273*SUMPRODUCT(Longitudinal!$F$2:$F$136,--('Country T1D incidence'!$A254=Longitudinal!$E$2:$E$136),--('Country T1D incidence'!$B254=Longitudinal!$A$2:$A$136))</f>
        <v>8.9731716924370524</v>
      </c>
    </row>
    <row r="255" spans="1:23" x14ac:dyDescent="0.45">
      <c r="A255" t="s">
        <v>248</v>
      </c>
      <c r="B255" s="339">
        <v>1988</v>
      </c>
      <c r="C255" s="339" t="b">
        <v>0</v>
      </c>
      <c r="D255" s="347" cm="1">
        <f t="array" ref="D255">D$273*SUMPRODUCT(Longitudinal!$F$2:$F$136,--('Country T1D incidence'!$A255=Longitudinal!$E$2:$E$136),--('Country T1D incidence'!$B255=Longitudinal!$A$2:$A$136))</f>
        <v>13.849645841118564</v>
      </c>
      <c r="E255" s="347" cm="1">
        <f t="array" ref="E255">E$273*SUMPRODUCT(Longitudinal!$F$2:$F$136,--('Country T1D incidence'!$A255=Longitudinal!$E$2:$E$136),--('Country T1D incidence'!$B255=Longitudinal!$A$2:$A$136))</f>
        <v>26.377655498591622</v>
      </c>
      <c r="F255" s="347" cm="1">
        <f t="array" ref="F255">F$273*SUMPRODUCT(Longitudinal!$F$2:$F$136,--('Country T1D incidence'!$A255=Longitudinal!$E$2:$E$136),--('Country T1D incidence'!$B255=Longitudinal!$A$2:$A$136))</f>
        <v>31.085984402828746</v>
      </c>
      <c r="G255" s="347" cm="1">
        <f t="array" ref="G255">G$273*SUMPRODUCT(Longitudinal!$F$2:$F$136,--('Country T1D incidence'!$A255=Longitudinal!$E$2:$E$136),--('Country T1D incidence'!$B255=Longitudinal!$A$2:$A$136))</f>
        <v>18.613042919674253</v>
      </c>
      <c r="H255" s="347" cm="1">
        <f t="array" ref="H255">H$273*SUMPRODUCT(Longitudinal!$F$2:$F$136,--('Country T1D incidence'!$A255=Longitudinal!$E$2:$E$136),--('Country T1D incidence'!$B255=Longitudinal!$A$2:$A$136))</f>
        <v>16.202378520704844</v>
      </c>
      <c r="I255" s="347" cm="1">
        <f t="array" ref="I255">I$273*SUMPRODUCT(Longitudinal!$F$2:$F$136,--('Country T1D incidence'!$A255=Longitudinal!$E$2:$E$136),--('Country T1D incidence'!$B255=Longitudinal!$A$2:$A$136))</f>
        <v>15.921879596784191</v>
      </c>
      <c r="J255" s="347" cm="1">
        <f t="array" ref="J255">J$273*SUMPRODUCT(Longitudinal!$F$2:$F$136,--('Country T1D incidence'!$A255=Longitudinal!$E$2:$E$136),--('Country T1D incidence'!$B255=Longitudinal!$A$2:$A$136))</f>
        <v>11.383977514033964</v>
      </c>
      <c r="K255" s="347" cm="1">
        <f t="array" ref="K255">K$273*SUMPRODUCT(Longitudinal!$F$2:$F$136,--('Country T1D incidence'!$A255=Longitudinal!$E$2:$E$136),--('Country T1D incidence'!$B255=Longitudinal!$A$2:$A$136))</f>
        <v>11.307910009241922</v>
      </c>
      <c r="L255" s="347" cm="1">
        <f t="array" ref="L255">L$273*SUMPRODUCT(Longitudinal!$F$2:$F$136,--('Country T1D incidence'!$A255=Longitudinal!$E$2:$E$136),--('Country T1D incidence'!$B255=Longitudinal!$A$2:$A$136))</f>
        <v>10.017139537301967</v>
      </c>
      <c r="M255" s="347" cm="1">
        <f t="array" ref="M255">M$273*SUMPRODUCT(Longitudinal!$F$2:$F$136,--('Country T1D incidence'!$A255=Longitudinal!$E$2:$E$136),--('Country T1D incidence'!$B255=Longitudinal!$A$2:$A$136))</f>
        <v>10.668467547083822</v>
      </c>
      <c r="N255" s="347" cm="1">
        <f t="array" ref="N255">N$273*SUMPRODUCT(Longitudinal!$F$2:$F$136,--('Country T1D incidence'!$A255=Longitudinal!$E$2:$E$136),--('Country T1D incidence'!$B255=Longitudinal!$A$2:$A$136))</f>
        <v>10.466413237479962</v>
      </c>
      <c r="O255" s="347" cm="1">
        <f t="array" ref="O255">O$273*SUMPRODUCT(Longitudinal!$F$2:$F$136,--('Country T1D incidence'!$A255=Longitudinal!$E$2:$E$136),--('Country T1D incidence'!$B255=Longitudinal!$A$2:$A$136))</f>
        <v>10.466413237479962</v>
      </c>
      <c r="P255" s="347" cm="1">
        <f t="array" ref="P255">P$273*SUMPRODUCT(Longitudinal!$F$2:$F$136,--('Country T1D incidence'!$A255=Longitudinal!$E$2:$E$136),--('Country T1D incidence'!$B255=Longitudinal!$A$2:$A$136))</f>
        <v>9.7746743657773365</v>
      </c>
      <c r="Q255" s="347" cm="1">
        <f t="array" ref="Q255">Q$273*SUMPRODUCT(Longitudinal!$F$2:$F$136,--('Country T1D incidence'!$A255=Longitudinal!$E$2:$E$136),--('Country T1D incidence'!$B255=Longitudinal!$A$2:$A$136))</f>
        <v>9.7746743657773365</v>
      </c>
      <c r="R255" s="347" cm="1">
        <f t="array" ref="R255">R$273*SUMPRODUCT(Longitudinal!$F$2:$F$136,--('Country T1D incidence'!$A255=Longitudinal!$E$2:$E$136),--('Country T1D incidence'!$B255=Longitudinal!$A$2:$A$136))</f>
        <v>12.976640895617335</v>
      </c>
      <c r="S255" s="347" cm="1">
        <f t="array" ref="S255">S$273*SUMPRODUCT(Longitudinal!$F$2:$F$136,--('Country T1D incidence'!$A255=Longitudinal!$E$2:$E$136),--('Country T1D incidence'!$B255=Longitudinal!$A$2:$A$136))</f>
        <v>12.976640895617335</v>
      </c>
      <c r="T255" s="347" cm="1">
        <f t="array" ref="T255">T$273*SUMPRODUCT(Longitudinal!$F$2:$F$136,--('Country T1D incidence'!$A255=Longitudinal!$E$2:$E$136),--('Country T1D incidence'!$B255=Longitudinal!$A$2:$A$136))</f>
        <v>8.5742340557779304</v>
      </c>
      <c r="U255" s="347" cm="1">
        <f t="array" ref="U255">U$273*SUMPRODUCT(Longitudinal!$F$2:$F$136,--('Country T1D incidence'!$A255=Longitudinal!$E$2:$E$136),--('Country T1D incidence'!$B255=Longitudinal!$A$2:$A$136))</f>
        <v>8.5742340557779304</v>
      </c>
      <c r="V255" s="347" cm="1">
        <f t="array" ref="V255">V$273*SUMPRODUCT(Longitudinal!$F$2:$F$136,--('Country T1D incidence'!$A255=Longitudinal!$E$2:$E$136),--('Country T1D incidence'!$B255=Longitudinal!$A$2:$A$136))</f>
        <v>8.5742340557779304</v>
      </c>
      <c r="W255" s="347" cm="1">
        <f t="array" ref="W255">W$273*SUMPRODUCT(Longitudinal!$F$2:$F$136,--('Country T1D incidence'!$A255=Longitudinal!$E$2:$E$136),--('Country T1D incidence'!$B255=Longitudinal!$A$2:$A$136))</f>
        <v>8.5742340557779304</v>
      </c>
    </row>
    <row r="256" spans="1:23" x14ac:dyDescent="0.45">
      <c r="A256" t="s">
        <v>248</v>
      </c>
      <c r="B256" s="339">
        <v>1989</v>
      </c>
      <c r="C256" s="339" t="b">
        <v>0</v>
      </c>
      <c r="D256" s="347" cm="1">
        <f t="array" ref="D256">D$273*SUMPRODUCT(Longitudinal!$F$2:$F$136,--('Country T1D incidence'!$A256=Longitudinal!$E$2:$E$136),--('Country T1D incidence'!$B256=Longitudinal!$A$2:$A$136))</f>
        <v>14.921146074623561</v>
      </c>
      <c r="E256" s="347" cm="1">
        <f t="array" ref="E256">E$273*SUMPRODUCT(Longitudinal!$F$2:$F$136,--('Country T1D incidence'!$A256=Longitudinal!$E$2:$E$136),--('Country T1D incidence'!$B256=Longitudinal!$A$2:$A$136))</f>
        <v>28.418405446300945</v>
      </c>
      <c r="F256" s="347" cm="1">
        <f t="array" ref="F256">F$273*SUMPRODUCT(Longitudinal!$F$2:$F$136,--('Country T1D incidence'!$A256=Longitudinal!$E$2:$E$136),--('Country T1D incidence'!$B256=Longitudinal!$A$2:$A$136))</f>
        <v>33.491001825546725</v>
      </c>
      <c r="G256" s="347" cm="1">
        <f t="array" ref="G256">G$273*SUMPRODUCT(Longitudinal!$F$2:$F$136,--('Country T1D incidence'!$A256=Longitudinal!$E$2:$E$136),--('Country T1D incidence'!$B256=Longitudinal!$A$2:$A$136))</f>
        <v>20.053071066492102</v>
      </c>
      <c r="H256" s="347" cm="1">
        <f t="array" ref="H256">H$273*SUMPRODUCT(Longitudinal!$F$2:$F$136,--('Country T1D incidence'!$A256=Longitudinal!$E$2:$E$136),--('Country T1D incidence'!$B256=Longitudinal!$A$2:$A$136))</f>
        <v>17.455901720318259</v>
      </c>
      <c r="I256" s="347" cm="1">
        <f t="array" ref="I256">I$273*SUMPRODUCT(Longitudinal!$F$2:$F$136,--('Country T1D incidence'!$A256=Longitudinal!$E$2:$E$136),--('Country T1D incidence'!$B256=Longitudinal!$A$2:$A$136))</f>
        <v>17.153701543822141</v>
      </c>
      <c r="J256" s="347" cm="1">
        <f t="array" ref="J256">J$273*SUMPRODUCT(Longitudinal!$F$2:$F$136,--('Country T1D incidence'!$A256=Longitudinal!$E$2:$E$136),--('Country T1D incidence'!$B256=Longitudinal!$A$2:$A$136))</f>
        <v>12.264717332541689</v>
      </c>
      <c r="K256" s="347" cm="1">
        <f t="array" ref="K256">K$273*SUMPRODUCT(Longitudinal!$F$2:$F$136,--('Country T1D incidence'!$A256=Longitudinal!$E$2:$E$136),--('Country T1D incidence'!$B256=Longitudinal!$A$2:$A$136))</f>
        <v>12.182764742305455</v>
      </c>
      <c r="L256" s="347" cm="1">
        <f t="array" ref="L256">L$273*SUMPRODUCT(Longitudinal!$F$2:$F$136,--('Country T1D incidence'!$A256=Longitudinal!$E$2:$E$136),--('Country T1D incidence'!$B256=Longitudinal!$A$2:$A$136))</f>
        <v>10.792131726734324</v>
      </c>
      <c r="M256" s="347" cm="1">
        <f t="array" ref="M256">M$273*SUMPRODUCT(Longitudinal!$F$2:$F$136,--('Country T1D incidence'!$A256=Longitudinal!$E$2:$E$136),--('Country T1D incidence'!$B256=Longitudinal!$A$2:$A$136))</f>
        <v>11.493850780632094</v>
      </c>
      <c r="N256" s="347" cm="1">
        <f t="array" ref="N256">N$273*SUMPRODUCT(Longitudinal!$F$2:$F$136,--('Country T1D incidence'!$A256=Longitudinal!$E$2:$E$136),--('Country T1D incidence'!$B256=Longitudinal!$A$2:$A$136))</f>
        <v>11.276164212817093</v>
      </c>
      <c r="O256" s="347" cm="1">
        <f t="array" ref="O256">O$273*SUMPRODUCT(Longitudinal!$F$2:$F$136,--('Country T1D incidence'!$A256=Longitudinal!$E$2:$E$136),--('Country T1D incidence'!$B256=Longitudinal!$A$2:$A$136))</f>
        <v>11.276164212817093</v>
      </c>
      <c r="P256" s="347" cm="1">
        <f t="array" ref="P256">P$273*SUMPRODUCT(Longitudinal!$F$2:$F$136,--('Country T1D incidence'!$A256=Longitudinal!$E$2:$E$136),--('Country T1D incidence'!$B256=Longitudinal!$A$2:$A$136))</f>
        <v>10.530907845356323</v>
      </c>
      <c r="Q256" s="347" cm="1">
        <f t="array" ref="Q256">Q$273*SUMPRODUCT(Longitudinal!$F$2:$F$136,--('Country T1D incidence'!$A256=Longitudinal!$E$2:$E$136),--('Country T1D incidence'!$B256=Longitudinal!$A$2:$A$136))</f>
        <v>10.530907845356323</v>
      </c>
      <c r="R256" s="347" cm="1">
        <f t="array" ref="R256">R$273*SUMPRODUCT(Longitudinal!$F$2:$F$136,--('Country T1D incidence'!$A256=Longitudinal!$E$2:$E$136),--('Country T1D incidence'!$B256=Longitudinal!$A$2:$A$136))</f>
        <v>13.980599690612882</v>
      </c>
      <c r="S256" s="347" cm="1">
        <f t="array" ref="S256">S$273*SUMPRODUCT(Longitudinal!$F$2:$F$136,--('Country T1D incidence'!$A256=Longitudinal!$E$2:$E$136),--('Country T1D incidence'!$B256=Longitudinal!$A$2:$A$136))</f>
        <v>13.980599690612882</v>
      </c>
      <c r="T256" s="347" cm="1">
        <f t="array" ref="T256">T$273*SUMPRODUCT(Longitudinal!$F$2:$F$136,--('Country T1D incidence'!$A256=Longitudinal!$E$2:$E$136),--('Country T1D incidence'!$B256=Longitudinal!$A$2:$A$136))</f>
        <v>9.2375935306907238</v>
      </c>
      <c r="U256" s="347" cm="1">
        <f t="array" ref="U256">U$273*SUMPRODUCT(Longitudinal!$F$2:$F$136,--('Country T1D incidence'!$A256=Longitudinal!$E$2:$E$136),--('Country T1D incidence'!$B256=Longitudinal!$A$2:$A$136))</f>
        <v>9.2375935306907238</v>
      </c>
      <c r="V256" s="347" cm="1">
        <f t="array" ref="V256">V$273*SUMPRODUCT(Longitudinal!$F$2:$F$136,--('Country T1D incidence'!$A256=Longitudinal!$E$2:$E$136),--('Country T1D incidence'!$B256=Longitudinal!$A$2:$A$136))</f>
        <v>9.2375935306907238</v>
      </c>
      <c r="W256" s="347" cm="1">
        <f t="array" ref="W256">W$273*SUMPRODUCT(Longitudinal!$F$2:$F$136,--('Country T1D incidence'!$A256=Longitudinal!$E$2:$E$136),--('Country T1D incidence'!$B256=Longitudinal!$A$2:$A$136))</f>
        <v>9.2375935306907238</v>
      </c>
    </row>
    <row r="257" spans="1:23" x14ac:dyDescent="0.45">
      <c r="A257" t="s">
        <v>248</v>
      </c>
      <c r="B257" s="339">
        <v>1990</v>
      </c>
      <c r="C257" s="339" t="b">
        <v>0</v>
      </c>
      <c r="D257" s="347" cm="1">
        <f t="array" ref="D257">D$273*SUMPRODUCT(Longitudinal!$F$2:$F$136,--('Country T1D incidence'!$A257=Longitudinal!$E$2:$E$136),--('Country T1D incidence'!$B257=Longitudinal!$A$2:$A$136))</f>
        <v>14.442771471169515</v>
      </c>
      <c r="E257" s="347" cm="1">
        <f t="array" ref="E257">E$273*SUMPRODUCT(Longitudinal!$F$2:$F$136,--('Country T1D incidence'!$A257=Longitudinal!$E$2:$E$136),--('Country T1D incidence'!$B257=Longitudinal!$A$2:$A$136))</f>
        <v>27.507306300955065</v>
      </c>
      <c r="F257" s="347" cm="1">
        <f t="array" ref="F257">F$273*SUMPRODUCT(Longitudinal!$F$2:$F$136,--('Country T1D incidence'!$A257=Longitudinal!$E$2:$E$136),--('Country T1D incidence'!$B257=Longitudinal!$A$2:$A$136))</f>
        <v>32.417274335885459</v>
      </c>
      <c r="G257" s="347" cm="1">
        <f t="array" ref="G257">G$273*SUMPRODUCT(Longitudinal!$F$2:$F$136,--('Country T1D incidence'!$A257=Longitudinal!$E$2:$E$136),--('Country T1D incidence'!$B257=Longitudinal!$A$2:$A$136))</f>
        <v>19.41016603282424</v>
      </c>
      <c r="H257" s="347" cm="1">
        <f t="array" ref="H257">H$273*SUMPRODUCT(Longitudinal!$F$2:$F$136,--('Country T1D incidence'!$A257=Longitudinal!$E$2:$E$136),--('Country T1D incidence'!$B257=Longitudinal!$A$2:$A$136))</f>
        <v>16.896262398939879</v>
      </c>
      <c r="I257" s="347" cm="1">
        <f t="array" ref="I257">I$273*SUMPRODUCT(Longitudinal!$F$2:$F$136,--('Country T1D incidence'!$A257=Longitudinal!$E$2:$E$136),--('Country T1D incidence'!$B257=Longitudinal!$A$2:$A$136))</f>
        <v>16.603750813981705</v>
      </c>
      <c r="J257" s="347" cm="1">
        <f t="array" ref="J257">J$273*SUMPRODUCT(Longitudinal!$F$2:$F$136,--('Country T1D incidence'!$A257=Longitudinal!$E$2:$E$136),--('Country T1D incidence'!$B257=Longitudinal!$A$2:$A$136))</f>
        <v>11.871508308175335</v>
      </c>
      <c r="K257" s="347" cm="1">
        <f t="array" ref="K257">K$273*SUMPRODUCT(Longitudinal!$F$2:$F$136,--('Country T1D incidence'!$A257=Longitudinal!$E$2:$E$136),--('Country T1D incidence'!$B257=Longitudinal!$A$2:$A$136))</f>
        <v>11.792183132593458</v>
      </c>
      <c r="L257" s="347" cm="1">
        <f t="array" ref="L257">L$273*SUMPRODUCT(Longitudinal!$F$2:$F$136,--('Country T1D incidence'!$A257=Longitudinal!$E$2:$E$136),--('Country T1D incidence'!$B257=Longitudinal!$A$2:$A$136))</f>
        <v>10.446134059438474</v>
      </c>
      <c r="M257" s="347" cm="1">
        <f t="array" ref="M257">M$273*SUMPRODUCT(Longitudinal!$F$2:$F$136,--('Country T1D incidence'!$A257=Longitudinal!$E$2:$E$136),--('Country T1D incidence'!$B257=Longitudinal!$A$2:$A$136))</f>
        <v>11.125355875358299</v>
      </c>
      <c r="N257" s="347" cm="1">
        <f t="array" ref="N257">N$273*SUMPRODUCT(Longitudinal!$F$2:$F$136,--('Country T1D incidence'!$A257=Longitudinal!$E$2:$E$136),--('Country T1D incidence'!$B257=Longitudinal!$A$2:$A$136))</f>
        <v>10.914648377718938</v>
      </c>
      <c r="O257" s="347" cm="1">
        <f t="array" ref="O257">O$273*SUMPRODUCT(Longitudinal!$F$2:$F$136,--('Country T1D incidence'!$A257=Longitudinal!$E$2:$E$136),--('Country T1D incidence'!$B257=Longitudinal!$A$2:$A$136))</f>
        <v>10.914648377718938</v>
      </c>
      <c r="P257" s="347" cm="1">
        <f t="array" ref="P257">P$273*SUMPRODUCT(Longitudinal!$F$2:$F$136,--('Country T1D incidence'!$A257=Longitudinal!$E$2:$E$136),--('Country T1D incidence'!$B257=Longitudinal!$A$2:$A$136))</f>
        <v>10.193285062271242</v>
      </c>
      <c r="Q257" s="347" cm="1">
        <f t="array" ref="Q257">Q$273*SUMPRODUCT(Longitudinal!$F$2:$F$136,--('Country T1D incidence'!$A257=Longitudinal!$E$2:$E$136),--('Country T1D incidence'!$B257=Longitudinal!$A$2:$A$136))</f>
        <v>10.193285062271242</v>
      </c>
      <c r="R257" s="347" cm="1">
        <f t="array" ref="R257">R$273*SUMPRODUCT(Longitudinal!$F$2:$F$136,--('Country T1D incidence'!$A257=Longitudinal!$E$2:$E$136),--('Country T1D incidence'!$B257=Longitudinal!$A$2:$A$136))</f>
        <v>13.532379171920892</v>
      </c>
      <c r="S257" s="347" cm="1">
        <f t="array" ref="S257">S$273*SUMPRODUCT(Longitudinal!$F$2:$F$136,--('Country T1D incidence'!$A257=Longitudinal!$E$2:$E$136),--('Country T1D incidence'!$B257=Longitudinal!$A$2:$A$136))</f>
        <v>13.532379171920892</v>
      </c>
      <c r="T257" s="347" cm="1">
        <f t="array" ref="T257">T$273*SUMPRODUCT(Longitudinal!$F$2:$F$136,--('Country T1D incidence'!$A257=Longitudinal!$E$2:$E$136),--('Country T1D incidence'!$B257=Longitudinal!$A$2:$A$136))</f>
        <v>8.9414346351197391</v>
      </c>
      <c r="U257" s="347" cm="1">
        <f t="array" ref="U257">U$273*SUMPRODUCT(Longitudinal!$F$2:$F$136,--('Country T1D incidence'!$A257=Longitudinal!$E$2:$E$136),--('Country T1D incidence'!$B257=Longitudinal!$A$2:$A$136))</f>
        <v>8.9414346351197391</v>
      </c>
      <c r="V257" s="347" cm="1">
        <f t="array" ref="V257">V$273*SUMPRODUCT(Longitudinal!$F$2:$F$136,--('Country T1D incidence'!$A257=Longitudinal!$E$2:$E$136),--('Country T1D incidence'!$B257=Longitudinal!$A$2:$A$136))</f>
        <v>8.9414346351197391</v>
      </c>
      <c r="W257" s="347" cm="1">
        <f t="array" ref="W257">W$273*SUMPRODUCT(Longitudinal!$F$2:$F$136,--('Country T1D incidence'!$A257=Longitudinal!$E$2:$E$136),--('Country T1D incidence'!$B257=Longitudinal!$A$2:$A$136))</f>
        <v>8.9414346351197391</v>
      </c>
    </row>
    <row r="258" spans="1:23" x14ac:dyDescent="0.45">
      <c r="A258" t="s">
        <v>248</v>
      </c>
      <c r="B258" s="339">
        <v>1991</v>
      </c>
      <c r="C258" s="339" t="b">
        <v>0</v>
      </c>
      <c r="D258" s="347" cm="1">
        <f t="array" ref="D258">D$273*SUMPRODUCT(Longitudinal!$F$2:$F$136,--('Country T1D incidence'!$A258=Longitudinal!$E$2:$E$136),--('Country T1D incidence'!$B258=Longitudinal!$A$2:$A$136))</f>
        <v>14.999435678926236</v>
      </c>
      <c r="E258" s="347" cm="1">
        <f t="array" ref="E258">E$273*SUMPRODUCT(Longitudinal!$F$2:$F$136,--('Country T1D incidence'!$A258=Longitudinal!$E$2:$E$136),--('Country T1D incidence'!$B258=Longitudinal!$A$2:$A$136))</f>
        <v>28.567513678750174</v>
      </c>
      <c r="F258" s="347" cm="1">
        <f t="array" ref="F258">F$273*SUMPRODUCT(Longitudinal!$F$2:$F$136,--('Country T1D incidence'!$A258=Longitudinal!$E$2:$E$136),--('Country T1D incidence'!$B258=Longitudinal!$A$2:$A$136))</f>
        <v>33.666725410552132</v>
      </c>
      <c r="G258" s="347" cm="1">
        <f t="array" ref="G258">G$273*SUMPRODUCT(Longitudinal!$F$2:$F$136,--('Country T1D incidence'!$A258=Longitudinal!$E$2:$E$136),--('Country T1D incidence'!$B258=Longitudinal!$A$2:$A$136))</f>
        <v>20.158287314024125</v>
      </c>
      <c r="H258" s="347" cm="1">
        <f t="array" ref="H258">H$273*SUMPRODUCT(Longitudinal!$F$2:$F$136,--('Country T1D incidence'!$A258=Longitudinal!$E$2:$E$136),--('Country T1D incidence'!$B258=Longitudinal!$A$2:$A$136))</f>
        <v>17.547490907341523</v>
      </c>
      <c r="I258" s="347" cm="1">
        <f t="array" ref="I258">I$273*SUMPRODUCT(Longitudinal!$F$2:$F$136,--('Country T1D incidence'!$A258=Longitudinal!$E$2:$E$136),--('Country T1D incidence'!$B258=Longitudinal!$A$2:$A$136))</f>
        <v>17.243705119919824</v>
      </c>
      <c r="J258" s="347" cm="1">
        <f t="array" ref="J258">J$273*SUMPRODUCT(Longitudinal!$F$2:$F$136,--('Country T1D incidence'!$A258=Longitudinal!$E$2:$E$136),--('Country T1D incidence'!$B258=Longitudinal!$A$2:$A$136))</f>
        <v>12.329068948834882</v>
      </c>
      <c r="K258" s="347" cm="1">
        <f t="array" ref="K258">K$273*SUMPRODUCT(Longitudinal!$F$2:$F$136,--('Country T1D incidence'!$A258=Longitudinal!$E$2:$E$136),--('Country T1D incidence'!$B258=Longitudinal!$A$2:$A$136))</f>
        <v>12.24668636241544</v>
      </c>
      <c r="L258" s="347" cm="1">
        <f t="array" ref="L258">L$273*SUMPRODUCT(Longitudinal!$F$2:$F$136,--('Country T1D incidence'!$A258=Longitudinal!$E$2:$E$136),--('Country T1D incidence'!$B258=Longitudinal!$A$2:$A$136))</f>
        <v>10.848756849110501</v>
      </c>
      <c r="M258" s="347" cm="1">
        <f t="array" ref="M258">M$273*SUMPRODUCT(Longitudinal!$F$2:$F$136,--('Country T1D incidence'!$A258=Longitudinal!$E$2:$E$136),--('Country T1D incidence'!$B258=Longitudinal!$A$2:$A$136))</f>
        <v>11.554157745326988</v>
      </c>
      <c r="N258" s="347" cm="1">
        <f t="array" ref="N258">N$273*SUMPRODUCT(Longitudinal!$F$2:$F$136,--('Country T1D incidence'!$A258=Longitudinal!$E$2:$E$136),--('Country T1D incidence'!$B258=Longitudinal!$A$2:$A$136))</f>
        <v>11.335329000150342</v>
      </c>
      <c r="O258" s="347" cm="1">
        <f t="array" ref="O258">O$273*SUMPRODUCT(Longitudinal!$F$2:$F$136,--('Country T1D incidence'!$A258=Longitudinal!$E$2:$E$136),--('Country T1D incidence'!$B258=Longitudinal!$A$2:$A$136))</f>
        <v>11.335329000150342</v>
      </c>
      <c r="P258" s="347" cm="1">
        <f t="array" ref="P258">P$273*SUMPRODUCT(Longitudinal!$F$2:$F$136,--('Country T1D incidence'!$A258=Longitudinal!$E$2:$E$136),--('Country T1D incidence'!$B258=Longitudinal!$A$2:$A$136))</f>
        <v>10.586162354898526</v>
      </c>
      <c r="Q258" s="347" cm="1">
        <f t="array" ref="Q258">Q$273*SUMPRODUCT(Longitudinal!$F$2:$F$136,--('Country T1D incidence'!$A258=Longitudinal!$E$2:$E$136),--('Country T1D incidence'!$B258=Longitudinal!$A$2:$A$136))</f>
        <v>10.586162354898526</v>
      </c>
      <c r="R258" s="347" cm="1">
        <f t="array" ref="R258">R$273*SUMPRODUCT(Longitudinal!$F$2:$F$136,--('Country T1D incidence'!$A258=Longitudinal!$E$2:$E$136),--('Country T1D incidence'!$B258=Longitudinal!$A$2:$A$136))</f>
        <v>14.053954351991989</v>
      </c>
      <c r="S258" s="347" cm="1">
        <f t="array" ref="S258">S$273*SUMPRODUCT(Longitudinal!$F$2:$F$136,--('Country T1D incidence'!$A258=Longitudinal!$E$2:$E$136),--('Country T1D incidence'!$B258=Longitudinal!$A$2:$A$136))</f>
        <v>14.053954351991989</v>
      </c>
      <c r="T258" s="347" cm="1">
        <f t="array" ref="T258">T$273*SUMPRODUCT(Longitudinal!$F$2:$F$136,--('Country T1D incidence'!$A258=Longitudinal!$E$2:$E$136),--('Country T1D incidence'!$B258=Longitudinal!$A$2:$A$136))</f>
        <v>9.2860621629666777</v>
      </c>
      <c r="U258" s="347" cm="1">
        <f t="array" ref="U258">U$273*SUMPRODUCT(Longitudinal!$F$2:$F$136,--('Country T1D incidence'!$A258=Longitudinal!$E$2:$E$136),--('Country T1D incidence'!$B258=Longitudinal!$A$2:$A$136))</f>
        <v>9.2860621629666777</v>
      </c>
      <c r="V258" s="347" cm="1">
        <f t="array" ref="V258">V$273*SUMPRODUCT(Longitudinal!$F$2:$F$136,--('Country T1D incidence'!$A258=Longitudinal!$E$2:$E$136),--('Country T1D incidence'!$B258=Longitudinal!$A$2:$A$136))</f>
        <v>9.2860621629666777</v>
      </c>
      <c r="W258" s="347" cm="1">
        <f t="array" ref="W258">W$273*SUMPRODUCT(Longitudinal!$F$2:$F$136,--('Country T1D incidence'!$A258=Longitudinal!$E$2:$E$136),--('Country T1D incidence'!$B258=Longitudinal!$A$2:$A$136))</f>
        <v>9.2860621629666777</v>
      </c>
    </row>
    <row r="259" spans="1:23" x14ac:dyDescent="0.45">
      <c r="A259" t="s">
        <v>248</v>
      </c>
      <c r="B259" s="339">
        <v>1992</v>
      </c>
      <c r="C259" s="339" t="b">
        <v>0</v>
      </c>
      <c r="D259" s="347" cm="1">
        <f t="array" ref="D259">D$273*SUMPRODUCT(Longitudinal!$F$2:$F$136,--('Country T1D incidence'!$A259=Longitudinal!$E$2:$E$136),--('Country T1D incidence'!$B259=Longitudinal!$A$2:$A$136))</f>
        <v>15.22185323485515</v>
      </c>
      <c r="E259" s="347" cm="1">
        <f t="array" ref="E259">E$273*SUMPRODUCT(Longitudinal!$F$2:$F$136,--('Country T1D incidence'!$A259=Longitudinal!$E$2:$E$136),--('Country T1D incidence'!$B259=Longitudinal!$A$2:$A$136))</f>
        <v>28.99112405366051</v>
      </c>
      <c r="F259" s="347" cm="1">
        <f t="array" ref="F259">F$273*SUMPRODUCT(Longitudinal!$F$2:$F$136,--('Country T1D incidence'!$A259=Longitudinal!$E$2:$E$136),--('Country T1D incidence'!$B259=Longitudinal!$A$2:$A$136))</f>
        <v>34.165948910837905</v>
      </c>
      <c r="G259" s="347" cm="1">
        <f t="array" ref="G259">G$273*SUMPRODUCT(Longitudinal!$F$2:$F$136,--('Country T1D incidence'!$A259=Longitudinal!$E$2:$E$136),--('Country T1D incidence'!$B259=Longitudinal!$A$2:$A$136))</f>
        <v>20.457202359367955</v>
      </c>
      <c r="H259" s="347" cm="1">
        <f t="array" ref="H259">H$273*SUMPRODUCT(Longitudinal!$F$2:$F$136,--('Country T1D incidence'!$A259=Longitudinal!$E$2:$E$136),--('Country T1D incidence'!$B259=Longitudinal!$A$2:$A$136))</f>
        <v>17.807692032493126</v>
      </c>
      <c r="I259" s="347" cm="1">
        <f t="array" ref="I259">I$273*SUMPRODUCT(Longitudinal!$F$2:$F$136,--('Country T1D incidence'!$A259=Longitudinal!$E$2:$E$136),--('Country T1D incidence'!$B259=Longitudinal!$A$2:$A$136))</f>
        <v>17.499401589442336</v>
      </c>
      <c r="J259" s="347" cm="1">
        <f t="array" ref="J259">J$273*SUMPRODUCT(Longitudinal!$F$2:$F$136,--('Country T1D incidence'!$A259=Longitudinal!$E$2:$E$136),--('Country T1D incidence'!$B259=Longitudinal!$A$2:$A$136))</f>
        <v>12.511889252290141</v>
      </c>
      <c r="K259" s="347" cm="1">
        <f t="array" ref="K259">K$273*SUMPRODUCT(Longitudinal!$F$2:$F$136,--('Country T1D incidence'!$A259=Longitudinal!$E$2:$E$136),--('Country T1D incidence'!$B259=Longitudinal!$A$2:$A$136))</f>
        <v>12.428285064344163</v>
      </c>
      <c r="L259" s="347" cm="1">
        <f t="array" ref="L259">L$273*SUMPRODUCT(Longitudinal!$F$2:$F$136,--('Country T1D incidence'!$A259=Longitudinal!$E$2:$E$136),--('Country T1D incidence'!$B259=Longitudinal!$A$2:$A$136))</f>
        <v>11.009626500135862</v>
      </c>
      <c r="M259" s="347" cm="1">
        <f t="array" ref="M259">M$273*SUMPRODUCT(Longitudinal!$F$2:$F$136,--('Country T1D incidence'!$A259=Longitudinal!$E$2:$E$136),--('Country T1D incidence'!$B259=Longitudinal!$A$2:$A$136))</f>
        <v>11.72548735942329</v>
      </c>
      <c r="N259" s="347" cm="1">
        <f t="array" ref="N259">N$273*SUMPRODUCT(Longitudinal!$F$2:$F$136,--('Country T1D incidence'!$A259=Longitudinal!$E$2:$E$136),--('Country T1D incidence'!$B259=Longitudinal!$A$2:$A$136))</f>
        <v>11.50341373519179</v>
      </c>
      <c r="O259" s="347" cm="1">
        <f t="array" ref="O259">O$273*SUMPRODUCT(Longitudinal!$F$2:$F$136,--('Country T1D incidence'!$A259=Longitudinal!$E$2:$E$136),--('Country T1D incidence'!$B259=Longitudinal!$A$2:$A$136))</f>
        <v>11.50341373519179</v>
      </c>
      <c r="P259" s="347" cm="1">
        <f t="array" ref="P259">P$273*SUMPRODUCT(Longitudinal!$F$2:$F$136,--('Country T1D incidence'!$A259=Longitudinal!$E$2:$E$136),--('Country T1D incidence'!$B259=Longitudinal!$A$2:$A$136))</f>
        <v>10.743138151058062</v>
      </c>
      <c r="Q259" s="347" cm="1">
        <f t="array" ref="Q259">Q$273*SUMPRODUCT(Longitudinal!$F$2:$F$136,--('Country T1D incidence'!$A259=Longitudinal!$E$2:$E$136),--('Country T1D incidence'!$B259=Longitudinal!$A$2:$A$136))</f>
        <v>10.743138151058062</v>
      </c>
      <c r="R259" s="347" cm="1">
        <f t="array" ref="R259">R$273*SUMPRODUCT(Longitudinal!$F$2:$F$136,--('Country T1D incidence'!$A259=Longitudinal!$E$2:$E$136),--('Country T1D incidence'!$B259=Longitudinal!$A$2:$A$136))</f>
        <v>14.262351937409036</v>
      </c>
      <c r="S259" s="347" cm="1">
        <f t="array" ref="S259">S$273*SUMPRODUCT(Longitudinal!$F$2:$F$136,--('Country T1D incidence'!$A259=Longitudinal!$E$2:$E$136),--('Country T1D incidence'!$B259=Longitudinal!$A$2:$A$136))</f>
        <v>14.262351937409036</v>
      </c>
      <c r="T259" s="347" cm="1">
        <f t="array" ref="T259">T$273*SUMPRODUCT(Longitudinal!$F$2:$F$136,--('Country T1D incidence'!$A259=Longitudinal!$E$2:$E$136),--('Country T1D incidence'!$B259=Longitudinal!$A$2:$A$136))</f>
        <v>9.4237595600356094</v>
      </c>
      <c r="U259" s="347" cm="1">
        <f t="array" ref="U259">U$273*SUMPRODUCT(Longitudinal!$F$2:$F$136,--('Country T1D incidence'!$A259=Longitudinal!$E$2:$E$136),--('Country T1D incidence'!$B259=Longitudinal!$A$2:$A$136))</f>
        <v>9.4237595600356094</v>
      </c>
      <c r="V259" s="347" cm="1">
        <f t="array" ref="V259">V$273*SUMPRODUCT(Longitudinal!$F$2:$F$136,--('Country T1D incidence'!$A259=Longitudinal!$E$2:$E$136),--('Country T1D incidence'!$B259=Longitudinal!$A$2:$A$136))</f>
        <v>9.4237595600356094</v>
      </c>
      <c r="W259" s="347" cm="1">
        <f t="array" ref="W259">W$273*SUMPRODUCT(Longitudinal!$F$2:$F$136,--('Country T1D incidence'!$A259=Longitudinal!$E$2:$E$136),--('Country T1D incidence'!$B259=Longitudinal!$A$2:$A$136))</f>
        <v>9.4237595600356094</v>
      </c>
    </row>
    <row r="260" spans="1:23" x14ac:dyDescent="0.45">
      <c r="A260" t="s">
        <v>248</v>
      </c>
      <c r="B260" s="339">
        <v>1993</v>
      </c>
      <c r="C260" s="339" t="b">
        <v>0</v>
      </c>
      <c r="D260" s="347" cm="1">
        <f t="array" ref="D260">D$273*SUMPRODUCT(Longitudinal!$F$2:$F$136,--('Country T1D incidence'!$A260=Longitudinal!$E$2:$E$136),--('Country T1D incidence'!$B260=Longitudinal!$A$2:$A$136))</f>
        <v>17.04916173371544</v>
      </c>
      <c r="E260" s="347" cm="1">
        <f t="array" ref="E260">E$273*SUMPRODUCT(Longitudinal!$F$2:$F$136,--('Country T1D incidence'!$A260=Longitudinal!$E$2:$E$136),--('Country T1D incidence'!$B260=Longitudinal!$A$2:$A$136))</f>
        <v>32.471365687672751</v>
      </c>
      <c r="F260" s="347" cm="1">
        <f t="array" ref="F260">F$273*SUMPRODUCT(Longitudinal!$F$2:$F$136,--('Country T1D incidence'!$A260=Longitudinal!$E$2:$E$136),--('Country T1D incidence'!$B260=Longitudinal!$A$2:$A$136))</f>
        <v>38.267402778061104</v>
      </c>
      <c r="G260" s="347" cm="1">
        <f t="array" ref="G260">G$273*SUMPRODUCT(Longitudinal!$F$2:$F$136,--('Country T1D incidence'!$A260=Longitudinal!$E$2:$E$136),--('Country T1D incidence'!$B260=Longitudinal!$A$2:$A$136))</f>
        <v>22.91298873159371</v>
      </c>
      <c r="H260" s="347" cm="1">
        <f t="array" ref="H260">H$273*SUMPRODUCT(Longitudinal!$F$2:$F$136,--('Country T1D incidence'!$A260=Longitudinal!$E$2:$E$136),--('Country T1D incidence'!$B260=Longitudinal!$A$2:$A$136))</f>
        <v>19.945417741314877</v>
      </c>
      <c r="I260" s="347" cm="1">
        <f t="array" ref="I260">I$273*SUMPRODUCT(Longitudinal!$F$2:$F$136,--('Country T1D incidence'!$A260=Longitudinal!$E$2:$E$136),--('Country T1D incidence'!$B260=Longitudinal!$A$2:$A$136))</f>
        <v>19.600118549197042</v>
      </c>
      <c r="J260" s="347" cm="1">
        <f t="array" ref="J260">J$273*SUMPRODUCT(Longitudinal!$F$2:$F$136,--('Country T1D incidence'!$A260=Longitudinal!$E$2:$E$136),--('Country T1D incidence'!$B260=Longitudinal!$A$2:$A$136))</f>
        <v>14.013879924172087</v>
      </c>
      <c r="K260" s="347" cm="1">
        <f t="array" ref="K260">K$273*SUMPRODUCT(Longitudinal!$F$2:$F$136,--('Country T1D incidence'!$A260=Longitudinal!$E$2:$E$136),--('Country T1D incidence'!$B260=Longitudinal!$A$2:$A$136))</f>
        <v>13.920239465292676</v>
      </c>
      <c r="L260" s="347" cm="1">
        <f t="array" ref="L260">L$273*SUMPRODUCT(Longitudinal!$F$2:$F$136,--('Country T1D incidence'!$A260=Longitudinal!$E$2:$E$136),--('Country T1D incidence'!$B260=Longitudinal!$A$2:$A$136))</f>
        <v>12.331277928682642</v>
      </c>
      <c r="M260" s="347" cm="1">
        <f t="array" ref="M260">M$273*SUMPRODUCT(Longitudinal!$F$2:$F$136,--('Country T1D incidence'!$A260=Longitudinal!$E$2:$E$136),--('Country T1D incidence'!$B260=Longitudinal!$A$2:$A$136))</f>
        <v>13.133074357837611</v>
      </c>
      <c r="N260" s="347" cm="1">
        <f t="array" ref="N260">N$273*SUMPRODUCT(Longitudinal!$F$2:$F$136,--('Country T1D incidence'!$A260=Longitudinal!$E$2:$E$136),--('Country T1D incidence'!$B260=Longitudinal!$A$2:$A$136))</f>
        <v>12.884341888939174</v>
      </c>
      <c r="O260" s="347" cm="1">
        <f t="array" ref="O260">O$273*SUMPRODUCT(Longitudinal!$F$2:$F$136,--('Country T1D incidence'!$A260=Longitudinal!$E$2:$E$136),--('Country T1D incidence'!$B260=Longitudinal!$A$2:$A$136))</f>
        <v>12.884341888939174</v>
      </c>
      <c r="P260" s="347" cm="1">
        <f t="array" ref="P260">P$273*SUMPRODUCT(Longitudinal!$F$2:$F$136,--('Country T1D incidence'!$A260=Longitudinal!$E$2:$E$136),--('Country T1D incidence'!$B260=Longitudinal!$A$2:$A$136))</f>
        <v>12.032798966004517</v>
      </c>
      <c r="Q260" s="347" cm="1">
        <f t="array" ref="Q260">Q$273*SUMPRODUCT(Longitudinal!$F$2:$F$136,--('Country T1D incidence'!$A260=Longitudinal!$E$2:$E$136),--('Country T1D incidence'!$B260=Longitudinal!$A$2:$A$136))</f>
        <v>12.032798966004517</v>
      </c>
      <c r="R260" s="347" cm="1">
        <f t="array" ref="R260">R$273*SUMPRODUCT(Longitudinal!$F$2:$F$136,--('Country T1D incidence'!$A260=Longitudinal!$E$2:$E$136),--('Country T1D incidence'!$B260=Longitudinal!$A$2:$A$136))</f>
        <v>15.97447703195979</v>
      </c>
      <c r="S260" s="347" cm="1">
        <f t="array" ref="S260">S$273*SUMPRODUCT(Longitudinal!$F$2:$F$136,--('Country T1D incidence'!$A260=Longitudinal!$E$2:$E$136),--('Country T1D incidence'!$B260=Longitudinal!$A$2:$A$136))</f>
        <v>15.97447703195979</v>
      </c>
      <c r="T260" s="347" cm="1">
        <f t="array" ref="T260">T$273*SUMPRODUCT(Longitudinal!$F$2:$F$136,--('Country T1D incidence'!$A260=Longitudinal!$E$2:$E$136),--('Country T1D incidence'!$B260=Longitudinal!$A$2:$A$136))</f>
        <v>10.555035474313787</v>
      </c>
      <c r="U260" s="347" cm="1">
        <f t="array" ref="U260">U$273*SUMPRODUCT(Longitudinal!$F$2:$F$136,--('Country T1D incidence'!$A260=Longitudinal!$E$2:$E$136),--('Country T1D incidence'!$B260=Longitudinal!$A$2:$A$136))</f>
        <v>10.555035474313787</v>
      </c>
      <c r="V260" s="347" cm="1">
        <f t="array" ref="V260">V$273*SUMPRODUCT(Longitudinal!$F$2:$F$136,--('Country T1D incidence'!$A260=Longitudinal!$E$2:$E$136),--('Country T1D incidence'!$B260=Longitudinal!$A$2:$A$136))</f>
        <v>10.555035474313787</v>
      </c>
      <c r="W260" s="347" cm="1">
        <f t="array" ref="W260">W$273*SUMPRODUCT(Longitudinal!$F$2:$F$136,--('Country T1D incidence'!$A260=Longitudinal!$E$2:$E$136),--('Country T1D incidence'!$B260=Longitudinal!$A$2:$A$136))</f>
        <v>10.555035474313787</v>
      </c>
    </row>
    <row r="261" spans="1:23" x14ac:dyDescent="0.45">
      <c r="A261" t="s">
        <v>248</v>
      </c>
      <c r="B261" s="339">
        <v>1994</v>
      </c>
      <c r="C261" s="339" t="b">
        <v>0</v>
      </c>
      <c r="D261" s="347" cm="1">
        <f t="array" ref="D261">D$273*SUMPRODUCT(Longitudinal!$F$2:$F$136,--('Country T1D incidence'!$A261=Longitudinal!$E$2:$E$136),--('Country T1D incidence'!$B261=Longitudinal!$A$2:$A$136))</f>
        <v>16.894089847877499</v>
      </c>
      <c r="E261" s="347" cm="1">
        <f t="array" ref="E261">E$273*SUMPRODUCT(Longitudinal!$F$2:$F$136,--('Country T1D incidence'!$A261=Longitudinal!$E$2:$E$136),--('Country T1D incidence'!$B261=Longitudinal!$A$2:$A$136))</f>
        <v>32.176020028363119</v>
      </c>
      <c r="F261" s="347" cm="1">
        <f t="array" ref="F261">F$273*SUMPRODUCT(Longitudinal!$F$2:$F$136,--('Country T1D incidence'!$A261=Longitudinal!$E$2:$E$136),--('Country T1D incidence'!$B261=Longitudinal!$A$2:$A$136))</f>
        <v>37.919338843446717</v>
      </c>
      <c r="G261" s="347" cm="1">
        <f t="array" ref="G261">G$273*SUMPRODUCT(Longitudinal!$F$2:$F$136,--('Country T1D incidence'!$A261=Longitudinal!$E$2:$E$136),--('Country T1D incidence'!$B261=Longitudinal!$A$2:$A$136))</f>
        <v>22.704581982435766</v>
      </c>
      <c r="H261" s="347" cm="1">
        <f t="array" ref="H261">H$273*SUMPRODUCT(Longitudinal!$F$2:$F$136,--('Country T1D incidence'!$A261=Longitudinal!$E$2:$E$136),--('Country T1D incidence'!$B261=Longitudinal!$A$2:$A$136))</f>
        <v>19.764002749112958</v>
      </c>
      <c r="I261" s="347" cm="1">
        <f t="array" ref="I261">I$273*SUMPRODUCT(Longitudinal!$F$2:$F$136,--('Country T1D incidence'!$A261=Longitudinal!$E$2:$E$136),--('Country T1D incidence'!$B261=Longitudinal!$A$2:$A$136))</f>
        <v>19.421844250815521</v>
      </c>
      <c r="J261" s="347" cm="1">
        <f t="array" ref="J261">J$273*SUMPRODUCT(Longitudinal!$F$2:$F$136,--('Country T1D incidence'!$A261=Longitudinal!$E$2:$E$136),--('Country T1D incidence'!$B261=Longitudinal!$A$2:$A$136))</f>
        <v>13.886415663952754</v>
      </c>
      <c r="K261" s="347" cm="1">
        <f t="array" ref="K261">K$273*SUMPRODUCT(Longitudinal!$F$2:$F$136,--('Country T1D incidence'!$A261=Longitudinal!$E$2:$E$136),--('Country T1D incidence'!$B261=Longitudinal!$A$2:$A$136))</f>
        <v>13.793626918651755</v>
      </c>
      <c r="L261" s="347" cm="1">
        <f t="array" ref="L261">L$273*SUMPRODUCT(Longitudinal!$F$2:$F$136,--('Country T1D incidence'!$A261=Longitudinal!$E$2:$E$136),--('Country T1D incidence'!$B261=Longitudinal!$A$2:$A$136))</f>
        <v>12.219117896825413</v>
      </c>
      <c r="M261" s="347" cm="1">
        <f t="array" ref="M261">M$273*SUMPRODUCT(Longitudinal!$F$2:$F$136,--('Country T1D incidence'!$A261=Longitudinal!$E$2:$E$136),--('Country T1D incidence'!$B261=Longitudinal!$A$2:$A$136))</f>
        <v>13.013621528465222</v>
      </c>
      <c r="N261" s="347" cm="1">
        <f t="array" ref="N261">N$273*SUMPRODUCT(Longitudinal!$F$2:$F$136,--('Country T1D incidence'!$A261=Longitudinal!$E$2:$E$136),--('Country T1D incidence'!$B261=Longitudinal!$A$2:$A$136))</f>
        <v>12.767151423759444</v>
      </c>
      <c r="O261" s="347" cm="1">
        <f t="array" ref="O261">O$273*SUMPRODUCT(Longitudinal!$F$2:$F$136,--('Country T1D incidence'!$A261=Longitudinal!$E$2:$E$136),--('Country T1D incidence'!$B261=Longitudinal!$A$2:$A$136))</f>
        <v>12.767151423759444</v>
      </c>
      <c r="P261" s="347" cm="1">
        <f t="array" ref="P261">P$273*SUMPRODUCT(Longitudinal!$F$2:$F$136,--('Country T1D incidence'!$A261=Longitudinal!$E$2:$E$136),--('Country T1D incidence'!$B261=Longitudinal!$A$2:$A$136))</f>
        <v>11.923353771178476</v>
      </c>
      <c r="Q261" s="347" cm="1">
        <f t="array" ref="Q261">Q$273*SUMPRODUCT(Longitudinal!$F$2:$F$136,--('Country T1D incidence'!$A261=Longitudinal!$E$2:$E$136),--('Country T1D incidence'!$B261=Longitudinal!$A$2:$A$136))</f>
        <v>11.923353771178476</v>
      </c>
      <c r="R261" s="347" cm="1">
        <f t="array" ref="R261">R$273*SUMPRODUCT(Longitudinal!$F$2:$F$136,--('Country T1D incidence'!$A261=Longitudinal!$E$2:$E$136),--('Country T1D incidence'!$B261=Longitudinal!$A$2:$A$136))</f>
        <v>15.829180018692439</v>
      </c>
      <c r="S261" s="347" cm="1">
        <f t="array" ref="S261">S$273*SUMPRODUCT(Longitudinal!$F$2:$F$136,--('Country T1D incidence'!$A261=Longitudinal!$E$2:$E$136),--('Country T1D incidence'!$B261=Longitudinal!$A$2:$A$136))</f>
        <v>15.829180018692439</v>
      </c>
      <c r="T261" s="347" cm="1">
        <f t="array" ref="T261">T$273*SUMPRODUCT(Longitudinal!$F$2:$F$136,--('Country T1D incidence'!$A261=Longitudinal!$E$2:$E$136),--('Country T1D incidence'!$B261=Longitudinal!$A$2:$A$136))</f>
        <v>10.459031384397074</v>
      </c>
      <c r="U261" s="347" cm="1">
        <f t="array" ref="U261">U$273*SUMPRODUCT(Longitudinal!$F$2:$F$136,--('Country T1D incidence'!$A261=Longitudinal!$E$2:$E$136),--('Country T1D incidence'!$B261=Longitudinal!$A$2:$A$136))</f>
        <v>10.459031384397074</v>
      </c>
      <c r="V261" s="347" cm="1">
        <f t="array" ref="V261">V$273*SUMPRODUCT(Longitudinal!$F$2:$F$136,--('Country T1D incidence'!$A261=Longitudinal!$E$2:$E$136),--('Country T1D incidence'!$B261=Longitudinal!$A$2:$A$136))</f>
        <v>10.459031384397074</v>
      </c>
      <c r="W261" s="347" cm="1">
        <f t="array" ref="W261">W$273*SUMPRODUCT(Longitudinal!$F$2:$F$136,--('Country T1D incidence'!$A261=Longitudinal!$E$2:$E$136),--('Country T1D incidence'!$B261=Longitudinal!$A$2:$A$136))</f>
        <v>10.459031384397074</v>
      </c>
    </row>
    <row r="262" spans="1:23" x14ac:dyDescent="0.45">
      <c r="A262" t="s">
        <v>248</v>
      </c>
      <c r="B262" s="339">
        <v>1995</v>
      </c>
      <c r="C262" s="339" t="b">
        <v>0</v>
      </c>
      <c r="D262" s="347" cm="1">
        <f t="array" ref="D262">D$273*SUMPRODUCT(Longitudinal!$F$2:$F$136,--('Country T1D incidence'!$A262=Longitudinal!$E$2:$E$136),--('Country T1D incidence'!$B262=Longitudinal!$A$2:$A$136))</f>
        <v>16.762238568840509</v>
      </c>
      <c r="E262" s="347" cm="1">
        <f t="array" ref="E262">E$273*SUMPRODUCT(Longitudinal!$F$2:$F$136,--('Country T1D incidence'!$A262=Longitudinal!$E$2:$E$136),--('Country T1D incidence'!$B262=Longitudinal!$A$2:$A$136))</f>
        <v>31.924899699700219</v>
      </c>
      <c r="F262" s="347" cm="1">
        <f t="array" ref="F262">F$273*SUMPRODUCT(Longitudinal!$F$2:$F$136,--('Country T1D incidence'!$A262=Longitudinal!$E$2:$E$136),--('Country T1D incidence'!$B262=Longitudinal!$A$2:$A$136))</f>
        <v>37.623394322506833</v>
      </c>
      <c r="G262" s="347" cm="1">
        <f t="array" ref="G262">G$273*SUMPRODUCT(Longitudinal!$F$2:$F$136,--('Country T1D incidence'!$A262=Longitudinal!$E$2:$E$136),--('Country T1D incidence'!$B262=Longitudinal!$A$2:$A$136))</f>
        <v>22.52738225156299</v>
      </c>
      <c r="H262" s="347" cm="1">
        <f t="array" ref="H262">H$273*SUMPRODUCT(Longitudinal!$F$2:$F$136,--('Country T1D incidence'!$A262=Longitudinal!$E$2:$E$136),--('Country T1D incidence'!$B262=Longitudinal!$A$2:$A$136))</f>
        <v>19.609753004686002</v>
      </c>
      <c r="I262" s="347" cm="1">
        <f t="array" ref="I262">I$273*SUMPRODUCT(Longitudinal!$F$2:$F$136,--('Country T1D incidence'!$A262=Longitudinal!$E$2:$E$136),--('Country T1D incidence'!$B262=Longitudinal!$A$2:$A$136))</f>
        <v>19.270264909827883</v>
      </c>
      <c r="J262" s="347" cm="1">
        <f t="array" ref="J262">J$273*SUMPRODUCT(Longitudinal!$F$2:$F$136,--('Country T1D incidence'!$A262=Longitudinal!$E$2:$E$136),--('Country T1D incidence'!$B262=Longitudinal!$A$2:$A$136))</f>
        <v>13.778038019284224</v>
      </c>
      <c r="K262" s="347" cm="1">
        <f t="array" ref="K262">K$273*SUMPRODUCT(Longitudinal!$F$2:$F$136,--('Country T1D incidence'!$A262=Longitudinal!$E$2:$E$136),--('Country T1D incidence'!$B262=Longitudinal!$A$2:$A$136))</f>
        <v>13.685973451187108</v>
      </c>
      <c r="L262" s="347" cm="1">
        <f t="array" ref="L262">L$273*SUMPRODUCT(Longitudinal!$F$2:$F$136,--('Country T1D incidence'!$A262=Longitudinal!$E$2:$E$136),--('Country T1D incidence'!$B262=Longitudinal!$A$2:$A$136))</f>
        <v>12.123752811289146</v>
      </c>
      <c r="M262" s="347" cm="1">
        <f t="array" ref="M262">M$273*SUMPRODUCT(Longitudinal!$F$2:$F$136,--('Country T1D incidence'!$A262=Longitudinal!$E$2:$E$136),--('Country T1D incidence'!$B262=Longitudinal!$A$2:$A$136))</f>
        <v>12.912055675620712</v>
      </c>
      <c r="N262" s="347" cm="1">
        <f t="array" ref="N262">N$273*SUMPRODUCT(Longitudinal!$F$2:$F$136,--('Country T1D incidence'!$A262=Longitudinal!$E$2:$E$136),--('Country T1D incidence'!$B262=Longitudinal!$A$2:$A$136))</f>
        <v>12.667509166612746</v>
      </c>
      <c r="O262" s="347" cm="1">
        <f t="array" ref="O262">O$273*SUMPRODUCT(Longitudinal!$F$2:$F$136,--('Country T1D incidence'!$A262=Longitudinal!$E$2:$E$136),--('Country T1D incidence'!$B262=Longitudinal!$A$2:$A$136))</f>
        <v>12.667509166612746</v>
      </c>
      <c r="P262" s="347" cm="1">
        <f t="array" ref="P262">P$273*SUMPRODUCT(Longitudinal!$F$2:$F$136,--('Country T1D incidence'!$A262=Longitudinal!$E$2:$E$136),--('Country T1D incidence'!$B262=Longitudinal!$A$2:$A$136))</f>
        <v>11.830297000479586</v>
      </c>
      <c r="Q262" s="347" cm="1">
        <f t="array" ref="Q262">Q$273*SUMPRODUCT(Longitudinal!$F$2:$F$136,--('Country T1D incidence'!$A262=Longitudinal!$E$2:$E$136),--('Country T1D incidence'!$B262=Longitudinal!$A$2:$A$136))</f>
        <v>11.830297000479586</v>
      </c>
      <c r="R262" s="347" cm="1">
        <f t="array" ref="R262">R$273*SUMPRODUCT(Longitudinal!$F$2:$F$136,--('Country T1D incidence'!$A262=Longitudinal!$E$2:$E$136),--('Country T1D incidence'!$B262=Longitudinal!$A$2:$A$136))</f>
        <v>15.70563991381762</v>
      </c>
      <c r="S262" s="347" cm="1">
        <f t="array" ref="S262">S$273*SUMPRODUCT(Longitudinal!$F$2:$F$136,--('Country T1D incidence'!$A262=Longitudinal!$E$2:$E$136),--('Country T1D incidence'!$B262=Longitudinal!$A$2:$A$136))</f>
        <v>15.70563991381762</v>
      </c>
      <c r="T262" s="347" cm="1">
        <f t="array" ref="T262">T$273*SUMPRODUCT(Longitudinal!$F$2:$F$136,--('Country T1D incidence'!$A262=Longitudinal!$E$2:$E$136),--('Country T1D incidence'!$B262=Longitudinal!$A$2:$A$136))</f>
        <v>10.37740303519695</v>
      </c>
      <c r="U262" s="347" cm="1">
        <f t="array" ref="U262">U$273*SUMPRODUCT(Longitudinal!$F$2:$F$136,--('Country T1D incidence'!$A262=Longitudinal!$E$2:$E$136),--('Country T1D incidence'!$B262=Longitudinal!$A$2:$A$136))</f>
        <v>10.37740303519695</v>
      </c>
      <c r="V262" s="347" cm="1">
        <f t="array" ref="V262">V$273*SUMPRODUCT(Longitudinal!$F$2:$F$136,--('Country T1D incidence'!$A262=Longitudinal!$E$2:$E$136),--('Country T1D incidence'!$B262=Longitudinal!$A$2:$A$136))</f>
        <v>10.37740303519695</v>
      </c>
      <c r="W262" s="347" cm="1">
        <f t="array" ref="W262">W$273*SUMPRODUCT(Longitudinal!$F$2:$F$136,--('Country T1D incidence'!$A262=Longitudinal!$E$2:$E$136),--('Country T1D incidence'!$B262=Longitudinal!$A$2:$A$136))</f>
        <v>10.37740303519695</v>
      </c>
    </row>
    <row r="263" spans="1:23" x14ac:dyDescent="0.45">
      <c r="A263" t="s">
        <v>248</v>
      </c>
      <c r="B263" s="339">
        <v>1996</v>
      </c>
      <c r="C263" s="339" t="b">
        <v>0</v>
      </c>
      <c r="D263" s="347" cm="1">
        <f t="array" ref="D263">D$273*SUMPRODUCT(Longitudinal!$F$2:$F$136,--('Country T1D incidence'!$A263=Longitudinal!$E$2:$E$136),--('Country T1D incidence'!$B263=Longitudinal!$A$2:$A$136))</f>
        <v>19.036185204100885</v>
      </c>
      <c r="E263" s="347" cm="1">
        <f t="array" ref="E263">E$273*SUMPRODUCT(Longitudinal!$F$2:$F$136,--('Country T1D incidence'!$A263=Longitudinal!$E$2:$E$136),--('Country T1D incidence'!$B263=Longitudinal!$A$2:$A$136))</f>
        <v>36.255796074609641</v>
      </c>
      <c r="F263" s="347" cm="1">
        <f t="array" ref="F263">F$273*SUMPRODUCT(Longitudinal!$F$2:$F$136,--('Country T1D incidence'!$A263=Longitudinal!$E$2:$E$136),--('Country T1D incidence'!$B263=Longitudinal!$A$2:$A$136))</f>
        <v>42.727342138031609</v>
      </c>
      <c r="G263" s="347" cm="1">
        <f t="array" ref="G263">G$273*SUMPRODUCT(Longitudinal!$F$2:$F$136,--('Country T1D incidence'!$A263=Longitudinal!$E$2:$E$136),--('Country T1D incidence'!$B263=Longitudinal!$A$2:$A$136))</f>
        <v>25.583421864755859</v>
      </c>
      <c r="H263" s="347" cm="1">
        <f t="array" ref="H263">H$273*SUMPRODUCT(Longitudinal!$F$2:$F$136,--('Country T1D incidence'!$A263=Longitudinal!$E$2:$E$136),--('Country T1D incidence'!$B263=Longitudinal!$A$2:$A$136))</f>
        <v>22.26999028028381</v>
      </c>
      <c r="I263" s="347" cm="1">
        <f t="array" ref="I263">I$273*SUMPRODUCT(Longitudinal!$F$2:$F$136,--('Country T1D incidence'!$A263=Longitudinal!$E$2:$E$136),--('Country T1D incidence'!$B263=Longitudinal!$A$2:$A$136))</f>
        <v>21.884447608177958</v>
      </c>
      <c r="J263" s="347" cm="1">
        <f t="array" ref="J263">J$273*SUMPRODUCT(Longitudinal!$F$2:$F$136,--('Country T1D incidence'!$A263=Longitudinal!$E$2:$E$136),--('Country T1D incidence'!$B263=Longitudinal!$A$2:$A$136))</f>
        <v>15.647151328092603</v>
      </c>
      <c r="K263" s="347" cm="1">
        <f t="array" ref="K263">K$273*SUMPRODUCT(Longitudinal!$F$2:$F$136,--('Country T1D incidence'!$A263=Longitudinal!$E$2:$E$136),--('Country T1D incidence'!$B263=Longitudinal!$A$2:$A$136))</f>
        <v>15.542597383114744</v>
      </c>
      <c r="L263" s="347" cm="1">
        <f t="array" ref="L263">L$273*SUMPRODUCT(Longitudinal!$F$2:$F$136,--('Country T1D incidence'!$A263=Longitudinal!$E$2:$E$136),--('Country T1D incidence'!$B263=Longitudinal!$A$2:$A$136))</f>
        <v>13.76844762927171</v>
      </c>
      <c r="M263" s="347" cm="1">
        <f t="array" ref="M263">M$273*SUMPRODUCT(Longitudinal!$F$2:$F$136,--('Country T1D incidence'!$A263=Longitudinal!$E$2:$E$136),--('Country T1D incidence'!$B263=Longitudinal!$A$2:$A$136))</f>
        <v>14.66369078314462</v>
      </c>
      <c r="N263" s="347" cm="1">
        <f t="array" ref="N263">N$273*SUMPRODUCT(Longitudinal!$F$2:$F$136,--('Country T1D incidence'!$A263=Longitudinal!$E$2:$E$136),--('Country T1D incidence'!$B263=Longitudinal!$A$2:$A$136))</f>
        <v>14.385969366797186</v>
      </c>
      <c r="O263" s="347" cm="1">
        <f t="array" ref="O263">O$273*SUMPRODUCT(Longitudinal!$F$2:$F$136,--('Country T1D incidence'!$A263=Longitudinal!$E$2:$E$136),--('Country T1D incidence'!$B263=Longitudinal!$A$2:$A$136))</f>
        <v>14.385969366797186</v>
      </c>
      <c r="P263" s="347" cm="1">
        <f t="array" ref="P263">P$273*SUMPRODUCT(Longitudinal!$F$2:$F$136,--('Country T1D incidence'!$A263=Longitudinal!$E$2:$E$136),--('Country T1D incidence'!$B263=Longitudinal!$A$2:$A$136))</f>
        <v>13.435181929654789</v>
      </c>
      <c r="Q263" s="347" cm="1">
        <f t="array" ref="Q263">Q$273*SUMPRODUCT(Longitudinal!$F$2:$F$136,--('Country T1D incidence'!$A263=Longitudinal!$E$2:$E$136),--('Country T1D incidence'!$B263=Longitudinal!$A$2:$A$136))</f>
        <v>13.435181929654789</v>
      </c>
      <c r="R263" s="347" cm="1">
        <f t="array" ref="R263">R$273*SUMPRODUCT(Longitudinal!$F$2:$F$136,--('Country T1D incidence'!$A263=Longitudinal!$E$2:$E$136),--('Country T1D incidence'!$B263=Longitudinal!$A$2:$A$136))</f>
        <v>17.836249551066512</v>
      </c>
      <c r="S263" s="347" cm="1">
        <f t="array" ref="S263">S$273*SUMPRODUCT(Longitudinal!$F$2:$F$136,--('Country T1D incidence'!$A263=Longitudinal!$E$2:$E$136),--('Country T1D incidence'!$B263=Longitudinal!$A$2:$A$136))</f>
        <v>17.836249551066512</v>
      </c>
      <c r="T263" s="347" cm="1">
        <f t="array" ref="T263">T$273*SUMPRODUCT(Longitudinal!$F$2:$F$136,--('Country T1D incidence'!$A263=Longitudinal!$E$2:$E$136),--('Country T1D incidence'!$B263=Longitudinal!$A$2:$A$136))</f>
        <v>11.785189985472963</v>
      </c>
      <c r="U263" s="347" cm="1">
        <f t="array" ref="U263">U$273*SUMPRODUCT(Longitudinal!$F$2:$F$136,--('Country T1D incidence'!$A263=Longitudinal!$E$2:$E$136),--('Country T1D incidence'!$B263=Longitudinal!$A$2:$A$136))</f>
        <v>11.785189985472963</v>
      </c>
      <c r="V263" s="347" cm="1">
        <f t="array" ref="V263">V$273*SUMPRODUCT(Longitudinal!$F$2:$F$136,--('Country T1D incidence'!$A263=Longitudinal!$E$2:$E$136),--('Country T1D incidence'!$B263=Longitudinal!$A$2:$A$136))</f>
        <v>11.785189985472963</v>
      </c>
      <c r="W263" s="347" cm="1">
        <f t="array" ref="W263">W$273*SUMPRODUCT(Longitudinal!$F$2:$F$136,--('Country T1D incidence'!$A263=Longitudinal!$E$2:$E$136),--('Country T1D incidence'!$B263=Longitudinal!$A$2:$A$136))</f>
        <v>11.785189985472963</v>
      </c>
    </row>
    <row r="264" spans="1:23" x14ac:dyDescent="0.45">
      <c r="A264" t="s">
        <v>248</v>
      </c>
      <c r="B264" s="339">
        <v>1997</v>
      </c>
      <c r="C264" s="339" t="b">
        <v>0</v>
      </c>
      <c r="D264" s="347" cm="1">
        <f t="array" ref="D264">D$273*SUMPRODUCT(Longitudinal!$F$2:$F$136,--('Country T1D incidence'!$A264=Longitudinal!$E$2:$E$136),--('Country T1D incidence'!$B264=Longitudinal!$A$2:$A$136))</f>
        <v>18.431200291200142</v>
      </c>
      <c r="E264" s="347" cm="1">
        <f t="array" ref="E264">E$273*SUMPRODUCT(Longitudinal!$F$2:$F$136,--('Country T1D incidence'!$A264=Longitudinal!$E$2:$E$136),--('Country T1D incidence'!$B264=Longitudinal!$A$2:$A$136))</f>
        <v>35.103558407494511</v>
      </c>
      <c r="F264" s="347" cm="1">
        <f t="array" ref="F264">F$273*SUMPRODUCT(Longitudinal!$F$2:$F$136,--('Country T1D incidence'!$A264=Longitudinal!$E$2:$E$136),--('Country T1D incidence'!$B264=Longitudinal!$A$2:$A$136))</f>
        <v>41.369433655596346</v>
      </c>
      <c r="G264" s="347" cm="1">
        <f t="array" ref="G264">G$273*SUMPRODUCT(Longitudinal!$F$2:$F$136,--('Country T1D incidence'!$A264=Longitudinal!$E$2:$E$136),--('Country T1D incidence'!$B264=Longitudinal!$A$2:$A$136))</f>
        <v>24.770360629923051</v>
      </c>
      <c r="H264" s="347" cm="1">
        <f t="array" ref="H264">H$273*SUMPRODUCT(Longitudinal!$F$2:$F$136,--('Country T1D incidence'!$A264=Longitudinal!$E$2:$E$136),--('Country T1D incidence'!$B264=Longitudinal!$A$2:$A$136))</f>
        <v>21.562232502894911</v>
      </c>
      <c r="I264" s="347" cm="1">
        <f t="array" ref="I264">I$273*SUMPRODUCT(Longitudinal!$F$2:$F$136,--('Country T1D incidence'!$A264=Longitudinal!$E$2:$E$136),--('Country T1D incidence'!$B264=Longitudinal!$A$2:$A$136))</f>
        <v>21.1889426796347</v>
      </c>
      <c r="J264" s="347" cm="1">
        <f t="array" ref="J264">J$273*SUMPRODUCT(Longitudinal!$F$2:$F$136,--('Country T1D incidence'!$A264=Longitudinal!$E$2:$E$136),--('Country T1D incidence'!$B264=Longitudinal!$A$2:$A$136))</f>
        <v>15.149872572823318</v>
      </c>
      <c r="K264" s="347" cm="1">
        <f t="array" ref="K264">K$273*SUMPRODUCT(Longitudinal!$F$2:$F$136,--('Country T1D incidence'!$A264=Longitudinal!$E$2:$E$136),--('Country T1D incidence'!$B264=Longitudinal!$A$2:$A$136))</f>
        <v>15.048641434312076</v>
      </c>
      <c r="L264" s="347" cm="1">
        <f t="array" ref="L264">L$273*SUMPRODUCT(Longitudinal!$F$2:$F$136,--('Country T1D incidence'!$A264=Longitudinal!$E$2:$E$136),--('Country T1D incidence'!$B264=Longitudinal!$A$2:$A$136))</f>
        <v>13.330875552699405</v>
      </c>
      <c r="M264" s="347" cm="1">
        <f t="array" ref="M264">M$273*SUMPRODUCT(Longitudinal!$F$2:$F$136,--('Country T1D incidence'!$A264=Longitudinal!$E$2:$E$136),--('Country T1D incidence'!$B264=Longitudinal!$A$2:$A$136))</f>
        <v>14.19766717620193</v>
      </c>
      <c r="N264" s="347" cm="1">
        <f t="array" ref="N264">N$273*SUMPRODUCT(Longitudinal!$F$2:$F$136,--('Country T1D incidence'!$A264=Longitudinal!$E$2:$E$136),--('Country T1D incidence'!$B264=Longitudinal!$A$2:$A$136))</f>
        <v>13.928771964531441</v>
      </c>
      <c r="O264" s="347" cm="1">
        <f t="array" ref="O264">O$273*SUMPRODUCT(Longitudinal!$F$2:$F$136,--('Country T1D incidence'!$A264=Longitudinal!$E$2:$E$136),--('Country T1D incidence'!$B264=Longitudinal!$A$2:$A$136))</f>
        <v>13.928771964531441</v>
      </c>
      <c r="P264" s="347" cm="1">
        <f t="array" ref="P264">P$273*SUMPRODUCT(Longitudinal!$F$2:$F$136,--('Country T1D incidence'!$A264=Longitudinal!$E$2:$E$136),--('Country T1D incidence'!$B264=Longitudinal!$A$2:$A$136))</f>
        <v>13.00820129869482</v>
      </c>
      <c r="Q264" s="347" cm="1">
        <f t="array" ref="Q264">Q$273*SUMPRODUCT(Longitudinal!$F$2:$F$136,--('Country T1D incidence'!$A264=Longitudinal!$E$2:$E$136),--('Country T1D incidence'!$B264=Longitudinal!$A$2:$A$136))</f>
        <v>13.00820129869482</v>
      </c>
      <c r="R264" s="347" cm="1">
        <f t="array" ref="R264">R$273*SUMPRODUCT(Longitudinal!$F$2:$F$136,--('Country T1D incidence'!$A264=Longitudinal!$E$2:$E$136),--('Country T1D incidence'!$B264=Longitudinal!$A$2:$A$136))</f>
        <v>17.269399535402485</v>
      </c>
      <c r="S264" s="347" cm="1">
        <f t="array" ref="S264">S$273*SUMPRODUCT(Longitudinal!$F$2:$F$136,--('Country T1D incidence'!$A264=Longitudinal!$E$2:$E$136),--('Country T1D incidence'!$B264=Longitudinal!$A$2:$A$136))</f>
        <v>17.269399535402485</v>
      </c>
      <c r="T264" s="347" cm="1">
        <f t="array" ref="T264">T$273*SUMPRODUCT(Longitudinal!$F$2:$F$136,--('Country T1D incidence'!$A264=Longitudinal!$E$2:$E$136),--('Country T1D incidence'!$B264=Longitudinal!$A$2:$A$136))</f>
        <v>11.410647394064254</v>
      </c>
      <c r="U264" s="347" cm="1">
        <f t="array" ref="U264">U$273*SUMPRODUCT(Longitudinal!$F$2:$F$136,--('Country T1D incidence'!$A264=Longitudinal!$E$2:$E$136),--('Country T1D incidence'!$B264=Longitudinal!$A$2:$A$136))</f>
        <v>11.410647394064254</v>
      </c>
      <c r="V264" s="347" cm="1">
        <f t="array" ref="V264">V$273*SUMPRODUCT(Longitudinal!$F$2:$F$136,--('Country T1D incidence'!$A264=Longitudinal!$E$2:$E$136),--('Country T1D incidence'!$B264=Longitudinal!$A$2:$A$136))</f>
        <v>11.410647394064254</v>
      </c>
      <c r="W264" s="347" cm="1">
        <f t="array" ref="W264">W$273*SUMPRODUCT(Longitudinal!$F$2:$F$136,--('Country T1D incidence'!$A264=Longitudinal!$E$2:$E$136),--('Country T1D incidence'!$B264=Longitudinal!$A$2:$A$136))</f>
        <v>11.410647394064254</v>
      </c>
    </row>
    <row r="265" spans="1:23" x14ac:dyDescent="0.45">
      <c r="A265" t="s">
        <v>248</v>
      </c>
      <c r="B265" s="339">
        <v>1998</v>
      </c>
      <c r="C265" s="339" t="b">
        <v>0</v>
      </c>
      <c r="D265" s="347" cm="1">
        <f t="array" ref="D265">D$273*SUMPRODUCT(Longitudinal!$F$2:$F$136,--('Country T1D incidence'!$A265=Longitudinal!$E$2:$E$136),--('Country T1D incidence'!$B265=Longitudinal!$A$2:$A$136))</f>
        <v>18.545384353207648</v>
      </c>
      <c r="E265" s="347" cm="1">
        <f t="array" ref="E265">E$273*SUMPRODUCT(Longitudinal!$F$2:$F$136,--('Country T1D incidence'!$A265=Longitudinal!$E$2:$E$136),--('Country T1D incidence'!$B265=Longitudinal!$A$2:$A$136))</f>
        <v>35.321030239309998</v>
      </c>
      <c r="F265" s="347" cm="1">
        <f t="array" ref="F265">F$273*SUMPRODUCT(Longitudinal!$F$2:$F$136,--('Country T1D incidence'!$A265=Longitudinal!$E$2:$E$136),--('Country T1D incidence'!$B265=Longitudinal!$A$2:$A$136))</f>
        <v>41.625723528372639</v>
      </c>
      <c r="G265" s="347" cm="1">
        <f t="array" ref="G265">G$273*SUMPRODUCT(Longitudinal!$F$2:$F$136,--('Country T1D incidence'!$A265=Longitudinal!$E$2:$E$136),--('Country T1D incidence'!$B265=Longitudinal!$A$2:$A$136))</f>
        <v>24.92381674506634</v>
      </c>
      <c r="H265" s="347" cm="1">
        <f t="array" ref="H265">H$273*SUMPRODUCT(Longitudinal!$F$2:$F$136,--('Country T1D incidence'!$A265=Longitudinal!$E$2:$E$136),--('Country T1D incidence'!$B265=Longitudinal!$A$2:$A$136))</f>
        <v>21.695813781066267</v>
      </c>
      <c r="I265" s="347" cm="1">
        <f t="array" ref="I265">I$273*SUMPRODUCT(Longitudinal!$F$2:$F$136,--('Country T1D incidence'!$A265=Longitudinal!$E$2:$E$136),--('Country T1D incidence'!$B265=Longitudinal!$A$2:$A$136))</f>
        <v>21.320211371124103</v>
      </c>
      <c r="J265" s="347" cm="1">
        <f t="array" ref="J265">J$273*SUMPRODUCT(Longitudinal!$F$2:$F$136,--('Country T1D incidence'!$A265=Longitudinal!$E$2:$E$136),--('Country T1D incidence'!$B265=Longitudinal!$A$2:$A$136))</f>
        <v>15.243728315364784</v>
      </c>
      <c r="K265" s="347" cm="1">
        <f t="array" ref="K265">K$273*SUMPRODUCT(Longitudinal!$F$2:$F$136,--('Country T1D incidence'!$A265=Longitudinal!$E$2:$E$136),--('Country T1D incidence'!$B265=Longitudinal!$A$2:$A$136))</f>
        <v>15.141870034702503</v>
      </c>
      <c r="L265" s="347" cm="1">
        <f t="array" ref="L265">L$273*SUMPRODUCT(Longitudinal!$F$2:$F$136,--('Country T1D incidence'!$A265=Longitudinal!$E$2:$E$136),--('Country T1D incidence'!$B265=Longitudinal!$A$2:$A$136))</f>
        <v>13.413462334714387</v>
      </c>
      <c r="M265" s="347" cm="1">
        <f t="array" ref="M265">M$273*SUMPRODUCT(Longitudinal!$F$2:$F$136,--('Country T1D incidence'!$A265=Longitudinal!$E$2:$E$136),--('Country T1D incidence'!$B265=Longitudinal!$A$2:$A$136))</f>
        <v>14.285623862885183</v>
      </c>
      <c r="N265" s="347" cm="1">
        <f t="array" ref="N265">N$273*SUMPRODUCT(Longitudinal!$F$2:$F$136,--('Country T1D incidence'!$A265=Longitudinal!$E$2:$E$136),--('Country T1D incidence'!$B265=Longitudinal!$A$2:$A$136))</f>
        <v>14.015062804875996</v>
      </c>
      <c r="O265" s="347" cm="1">
        <f t="array" ref="O265">O$273*SUMPRODUCT(Longitudinal!$F$2:$F$136,--('Country T1D incidence'!$A265=Longitudinal!$E$2:$E$136),--('Country T1D incidence'!$B265=Longitudinal!$A$2:$A$136))</f>
        <v>14.015062804875996</v>
      </c>
      <c r="P265" s="347" cm="1">
        <f t="array" ref="P265">P$273*SUMPRODUCT(Longitudinal!$F$2:$F$136,--('Country T1D incidence'!$A265=Longitudinal!$E$2:$E$136),--('Country T1D incidence'!$B265=Longitudinal!$A$2:$A$136))</f>
        <v>13.088789065103361</v>
      </c>
      <c r="Q265" s="347" cm="1">
        <f t="array" ref="Q265">Q$273*SUMPRODUCT(Longitudinal!$F$2:$F$136,--('Country T1D incidence'!$A265=Longitudinal!$E$2:$E$136),--('Country T1D incidence'!$B265=Longitudinal!$A$2:$A$136))</f>
        <v>13.088789065103361</v>
      </c>
      <c r="R265" s="347" cm="1">
        <f t="array" ref="R265">R$273*SUMPRODUCT(Longitudinal!$F$2:$F$136,--('Country T1D incidence'!$A265=Longitudinal!$E$2:$E$136),--('Country T1D incidence'!$B265=Longitudinal!$A$2:$A$136))</f>
        <v>17.376386066731335</v>
      </c>
      <c r="S265" s="347" cm="1">
        <f t="array" ref="S265">S$273*SUMPRODUCT(Longitudinal!$F$2:$F$136,--('Country T1D incidence'!$A265=Longitudinal!$E$2:$E$136),--('Country T1D incidence'!$B265=Longitudinal!$A$2:$A$136))</f>
        <v>17.376386066731335</v>
      </c>
      <c r="T265" s="347" cm="1">
        <f t="array" ref="T265">T$273*SUMPRODUCT(Longitudinal!$F$2:$F$136,--('Country T1D incidence'!$A265=Longitudinal!$E$2:$E$136),--('Country T1D incidence'!$B265=Longitudinal!$A$2:$A$136))</f>
        <v>11.481338073401709</v>
      </c>
      <c r="U265" s="347" cm="1">
        <f t="array" ref="U265">U$273*SUMPRODUCT(Longitudinal!$F$2:$F$136,--('Country T1D incidence'!$A265=Longitudinal!$E$2:$E$136),--('Country T1D incidence'!$B265=Longitudinal!$A$2:$A$136))</f>
        <v>11.481338073401709</v>
      </c>
      <c r="V265" s="347" cm="1">
        <f t="array" ref="V265">V$273*SUMPRODUCT(Longitudinal!$F$2:$F$136,--('Country T1D incidence'!$A265=Longitudinal!$E$2:$E$136),--('Country T1D incidence'!$B265=Longitudinal!$A$2:$A$136))</f>
        <v>11.481338073401709</v>
      </c>
      <c r="W265" s="347" cm="1">
        <f t="array" ref="W265">W$273*SUMPRODUCT(Longitudinal!$F$2:$F$136,--('Country T1D incidence'!$A265=Longitudinal!$E$2:$E$136),--('Country T1D incidence'!$B265=Longitudinal!$A$2:$A$136))</f>
        <v>11.481338073401709</v>
      </c>
    </row>
    <row r="266" spans="1:23" x14ac:dyDescent="0.45">
      <c r="A266" t="s">
        <v>248</v>
      </c>
      <c r="B266" s="339">
        <v>1999</v>
      </c>
      <c r="C266" s="339" t="b">
        <v>0</v>
      </c>
      <c r="D266" s="347" cm="1">
        <f t="array" ref="D266">D$273*SUMPRODUCT(Longitudinal!$F$2:$F$136,--('Country T1D incidence'!$A266=Longitudinal!$E$2:$E$136),--('Country T1D incidence'!$B266=Longitudinal!$A$2:$A$136))</f>
        <v>20.866403600762354</v>
      </c>
      <c r="E266" s="347" cm="1">
        <f t="array" ref="E266">E$273*SUMPRODUCT(Longitudinal!$F$2:$F$136,--('Country T1D incidence'!$A266=Longitudinal!$E$2:$E$136),--('Country T1D incidence'!$B266=Longitudinal!$A$2:$A$136))</f>
        <v>39.74157982013984</v>
      </c>
      <c r="F266" s="347" cm="1">
        <f t="array" ref="F266">F$273*SUMPRODUCT(Longitudinal!$F$2:$F$136,--('Country T1D incidence'!$A266=Longitudinal!$E$2:$E$136),--('Country T1D incidence'!$B266=Longitudinal!$A$2:$A$136))</f>
        <v>46.835327366323462</v>
      </c>
      <c r="G266" s="347" cm="1">
        <f t="array" ref="G266">G$273*SUMPRODUCT(Longitudinal!$F$2:$F$136,--('Country T1D incidence'!$A266=Longitudinal!$E$2:$E$136),--('Country T1D incidence'!$B266=Longitudinal!$A$2:$A$136))</f>
        <v>28.043118954503679</v>
      </c>
      <c r="H266" s="347" cm="1">
        <f t="array" ref="H266">H$273*SUMPRODUCT(Longitudinal!$F$2:$F$136,--('Country T1D incidence'!$A266=Longitudinal!$E$2:$E$136),--('Country T1D incidence'!$B266=Longitudinal!$A$2:$A$136))</f>
        <v>24.411120210857664</v>
      </c>
      <c r="I266" s="347" cm="1">
        <f t="array" ref="I266">I$273*SUMPRODUCT(Longitudinal!$F$2:$F$136,--('Country T1D incidence'!$A266=Longitudinal!$E$2:$E$136),--('Country T1D incidence'!$B266=Longitudinal!$A$2:$A$136))</f>
        <v>23.988509855094577</v>
      </c>
      <c r="J266" s="347" cm="1">
        <f t="array" ref="J266">J$273*SUMPRODUCT(Longitudinal!$F$2:$F$136,--('Country T1D incidence'!$A266=Longitudinal!$E$2:$E$136),--('Country T1D incidence'!$B266=Longitudinal!$A$2:$A$136))</f>
        <v>17.151533845334122</v>
      </c>
      <c r="K266" s="347" cm="1">
        <f t="array" ref="K266">K$273*SUMPRODUCT(Longitudinal!$F$2:$F$136,--('Country T1D incidence'!$A266=Longitudinal!$E$2:$E$136),--('Country T1D incidence'!$B266=Longitudinal!$A$2:$A$136))</f>
        <v>17.036927647161079</v>
      </c>
      <c r="L266" s="347" cm="1">
        <f t="array" ref="L266">L$273*SUMPRODUCT(Longitudinal!$F$2:$F$136,--('Country T1D incidence'!$A266=Longitudinal!$E$2:$E$136),--('Country T1D incidence'!$B266=Longitudinal!$A$2:$A$136))</f>
        <v>15.092203721912293</v>
      </c>
      <c r="M266" s="347" cm="1">
        <f t="array" ref="M266">M$273*SUMPRODUCT(Longitudinal!$F$2:$F$136,--('Country T1D incidence'!$A266=Longitudinal!$E$2:$E$136),--('Country T1D incidence'!$B266=Longitudinal!$A$2:$A$136))</f>
        <v>16.073519293768953</v>
      </c>
      <c r="N266" s="347" cm="1">
        <f t="array" ref="N266">N$273*SUMPRODUCT(Longitudinal!$F$2:$F$136,--('Country T1D incidence'!$A266=Longitudinal!$E$2:$E$136),--('Country T1D incidence'!$B266=Longitudinal!$A$2:$A$136))</f>
        <v>15.769096579871816</v>
      </c>
      <c r="O266" s="347" cm="1">
        <f t="array" ref="O266">O$273*SUMPRODUCT(Longitudinal!$F$2:$F$136,--('Country T1D incidence'!$A266=Longitudinal!$E$2:$E$136),--('Country T1D incidence'!$B266=Longitudinal!$A$2:$A$136))</f>
        <v>15.769096579871816</v>
      </c>
      <c r="P266" s="347" cm="1">
        <f t="array" ref="P266">P$273*SUMPRODUCT(Longitudinal!$F$2:$F$136,--('Country T1D incidence'!$A266=Longitudinal!$E$2:$E$136),--('Country T1D incidence'!$B266=Longitudinal!$A$2:$A$136))</f>
        <v>14.726896465235729</v>
      </c>
      <c r="Q266" s="347" cm="1">
        <f t="array" ref="Q266">Q$273*SUMPRODUCT(Longitudinal!$F$2:$F$136,--('Country T1D incidence'!$A266=Longitudinal!$E$2:$E$136),--('Country T1D incidence'!$B266=Longitudinal!$A$2:$A$136))</f>
        <v>14.726896465235729</v>
      </c>
      <c r="R266" s="347" cm="1">
        <f t="array" ref="R266">R$273*SUMPRODUCT(Longitudinal!$F$2:$F$136,--('Country T1D incidence'!$A266=Longitudinal!$E$2:$E$136),--('Country T1D incidence'!$B266=Longitudinal!$A$2:$A$136))</f>
        <v>19.55110111958216</v>
      </c>
      <c r="S266" s="347" cm="1">
        <f t="array" ref="S266">S$273*SUMPRODUCT(Longitudinal!$F$2:$F$136,--('Country T1D incidence'!$A266=Longitudinal!$E$2:$E$136),--('Country T1D incidence'!$B266=Longitudinal!$A$2:$A$136))</f>
        <v>19.55110111958216</v>
      </c>
      <c r="T266" s="347" cm="1">
        <f t="array" ref="T266">T$273*SUMPRODUCT(Longitudinal!$F$2:$F$136,--('Country T1D incidence'!$A266=Longitudinal!$E$2:$E$136),--('Country T1D incidence'!$B266=Longitudinal!$A$2:$A$136))</f>
        <v>12.918267400317431</v>
      </c>
      <c r="U266" s="347" cm="1">
        <f t="array" ref="U266">U$273*SUMPRODUCT(Longitudinal!$F$2:$F$136,--('Country T1D incidence'!$A266=Longitudinal!$E$2:$E$136),--('Country T1D incidence'!$B266=Longitudinal!$A$2:$A$136))</f>
        <v>12.918267400317431</v>
      </c>
      <c r="V266" s="347" cm="1">
        <f t="array" ref="V266">V$273*SUMPRODUCT(Longitudinal!$F$2:$F$136,--('Country T1D incidence'!$A266=Longitudinal!$E$2:$E$136),--('Country T1D incidence'!$B266=Longitudinal!$A$2:$A$136))</f>
        <v>12.918267400317431</v>
      </c>
      <c r="W266" s="347" cm="1">
        <f t="array" ref="W266">W$273*SUMPRODUCT(Longitudinal!$F$2:$F$136,--('Country T1D incidence'!$A266=Longitudinal!$E$2:$E$136),--('Country T1D incidence'!$B266=Longitudinal!$A$2:$A$136))</f>
        <v>12.918267400317431</v>
      </c>
    </row>
    <row r="267" spans="1:23" x14ac:dyDescent="0.45">
      <c r="A267" t="s">
        <v>248</v>
      </c>
      <c r="B267" s="339">
        <v>2000</v>
      </c>
      <c r="C267" s="339" t="b">
        <v>0</v>
      </c>
      <c r="D267" s="347" cm="1">
        <f t="array" ref="D267">D$273*SUMPRODUCT(Longitudinal!$F$2:$F$136,--('Country T1D incidence'!$A267=Longitudinal!$E$2:$E$136),--('Country T1D incidence'!$B267=Longitudinal!$A$2:$A$136))</f>
        <v>22.0883463585361</v>
      </c>
      <c r="E267" s="347" cm="1">
        <f t="array" ref="E267">E$273*SUMPRODUCT(Longitudinal!$F$2:$F$136,--('Country T1D incidence'!$A267=Longitudinal!$E$2:$E$136),--('Country T1D incidence'!$B267=Longitudinal!$A$2:$A$136))</f>
        <v>42.068858472122436</v>
      </c>
      <c r="F267" s="347" cm="1">
        <f t="array" ref="F267">F$273*SUMPRODUCT(Longitudinal!$F$2:$F$136,--('Country T1D incidence'!$A267=Longitudinal!$E$2:$E$136),--('Country T1D incidence'!$B267=Longitudinal!$A$2:$A$136))</f>
        <v>49.578017969755983</v>
      </c>
      <c r="G267" s="347" cm="1">
        <f t="array" ref="G267">G$273*SUMPRODUCT(Longitudinal!$F$2:$F$136,--('Country T1D incidence'!$A267=Longitudinal!$E$2:$E$136),--('Country T1D incidence'!$B267=Longitudinal!$A$2:$A$136))</f>
        <v>29.685332283042548</v>
      </c>
      <c r="H267" s="347" cm="1">
        <f t="array" ref="H267">H$273*SUMPRODUCT(Longitudinal!$F$2:$F$136,--('Country T1D incidence'!$A267=Longitudinal!$E$2:$E$136),--('Country T1D incidence'!$B267=Longitudinal!$A$2:$A$136))</f>
        <v>25.840642620254172</v>
      </c>
      <c r="I267" s="347" cm="1">
        <f t="array" ref="I267">I$273*SUMPRODUCT(Longitudinal!$F$2:$F$136,--('Country T1D incidence'!$A267=Longitudinal!$E$2:$E$136),--('Country T1D incidence'!$B267=Longitudinal!$A$2:$A$136))</f>
        <v>25.393284077239212</v>
      </c>
      <c r="J267" s="347" cm="1">
        <f t="array" ref="J267">J$273*SUMPRODUCT(Longitudinal!$F$2:$F$136,--('Country T1D incidence'!$A267=Longitudinal!$E$2:$E$136),--('Country T1D incidence'!$B267=Longitudinal!$A$2:$A$136))</f>
        <v>18.155932733039503</v>
      </c>
      <c r="K267" s="347" cm="1">
        <f t="array" ref="K267">K$273*SUMPRODUCT(Longitudinal!$F$2:$F$136,--('Country T1D incidence'!$A267=Longitudinal!$E$2:$E$136),--('Country T1D incidence'!$B267=Longitudinal!$A$2:$A$136))</f>
        <v>18.034615162052397</v>
      </c>
      <c r="L267" s="347" cm="1">
        <f t="array" ref="L267">L$273*SUMPRODUCT(Longitudinal!$F$2:$F$136,--('Country T1D incidence'!$A267=Longitudinal!$E$2:$E$136),--('Country T1D incidence'!$B267=Longitudinal!$A$2:$A$136))</f>
        <v>15.97600762936489</v>
      </c>
      <c r="M267" s="347" cm="1">
        <f t="array" ref="M267">M$273*SUMPRODUCT(Longitudinal!$F$2:$F$136,--('Country T1D incidence'!$A267=Longitudinal!$E$2:$E$136),--('Country T1D incidence'!$B267=Longitudinal!$A$2:$A$136))</f>
        <v>17.014789330942008</v>
      </c>
      <c r="N267" s="347" cm="1">
        <f t="array" ref="N267">N$273*SUMPRODUCT(Longitudinal!$F$2:$F$136,--('Country T1D incidence'!$A267=Longitudinal!$E$2:$E$136),--('Country T1D incidence'!$B267=Longitudinal!$A$2:$A$136))</f>
        <v>16.692539533007501</v>
      </c>
      <c r="O267" s="347" cm="1">
        <f t="array" ref="O267">O$273*SUMPRODUCT(Longitudinal!$F$2:$F$136,--('Country T1D incidence'!$A267=Longitudinal!$E$2:$E$136),--('Country T1D incidence'!$B267=Longitudinal!$A$2:$A$136))</f>
        <v>16.692539533007501</v>
      </c>
      <c r="P267" s="347" cm="1">
        <f t="array" ref="P267">P$273*SUMPRODUCT(Longitudinal!$F$2:$F$136,--('Country T1D incidence'!$A267=Longitudinal!$E$2:$E$136),--('Country T1D incidence'!$B267=Longitudinal!$A$2:$A$136))</f>
        <v>15.589307871843483</v>
      </c>
      <c r="Q267" s="347" cm="1">
        <f t="array" ref="Q267">Q$273*SUMPRODUCT(Longitudinal!$F$2:$F$136,--('Country T1D incidence'!$A267=Longitudinal!$E$2:$E$136),--('Country T1D incidence'!$B267=Longitudinal!$A$2:$A$136))</f>
        <v>15.589307871843483</v>
      </c>
      <c r="R267" s="347" cm="1">
        <f t="array" ref="R267">R$273*SUMPRODUCT(Longitudinal!$F$2:$F$136,--('Country T1D incidence'!$A267=Longitudinal!$E$2:$E$136),--('Country T1D incidence'!$B267=Longitudinal!$A$2:$A$136))</f>
        <v>20.696019375582097</v>
      </c>
      <c r="S267" s="347" cm="1">
        <f t="array" ref="S267">S$273*SUMPRODUCT(Longitudinal!$F$2:$F$136,--('Country T1D incidence'!$A267=Longitudinal!$E$2:$E$136),--('Country T1D incidence'!$B267=Longitudinal!$A$2:$A$136))</f>
        <v>20.696019375582097</v>
      </c>
      <c r="T267" s="347" cm="1">
        <f t="array" ref="T267">T$273*SUMPRODUCT(Longitudinal!$F$2:$F$136,--('Country T1D incidence'!$A267=Longitudinal!$E$2:$E$136),--('Country T1D incidence'!$B267=Longitudinal!$A$2:$A$136))</f>
        <v>13.674764954703171</v>
      </c>
      <c r="U267" s="347" cm="1">
        <f t="array" ref="U267">U$273*SUMPRODUCT(Longitudinal!$F$2:$F$136,--('Country T1D incidence'!$A267=Longitudinal!$E$2:$E$136),--('Country T1D incidence'!$B267=Longitudinal!$A$2:$A$136))</f>
        <v>13.674764954703171</v>
      </c>
      <c r="V267" s="347" cm="1">
        <f t="array" ref="V267">V$273*SUMPRODUCT(Longitudinal!$F$2:$F$136,--('Country T1D incidence'!$A267=Longitudinal!$E$2:$E$136),--('Country T1D incidence'!$B267=Longitudinal!$A$2:$A$136))</f>
        <v>13.674764954703171</v>
      </c>
      <c r="W267" s="347" cm="1">
        <f t="array" ref="W267">W$273*SUMPRODUCT(Longitudinal!$F$2:$F$136,--('Country T1D incidence'!$A267=Longitudinal!$E$2:$E$136),--('Country T1D incidence'!$B267=Longitudinal!$A$2:$A$136))</f>
        <v>13.674764954703171</v>
      </c>
    </row>
    <row r="268" spans="1:23" x14ac:dyDescent="0.45">
      <c r="A268" t="s">
        <v>248</v>
      </c>
      <c r="B268" s="339">
        <v>2001</v>
      </c>
      <c r="C268" s="339" t="b">
        <v>0</v>
      </c>
      <c r="D268" s="347" cm="1">
        <f t="array" ref="D268">D$273*SUMPRODUCT(Longitudinal!$F$2:$F$136,--('Country T1D incidence'!$A268=Longitudinal!$E$2:$E$136),--('Country T1D incidence'!$B268=Longitudinal!$A$2:$A$136))</f>
        <v>22.735742533212818</v>
      </c>
      <c r="E268" s="347" cm="1">
        <f t="array" ref="E268">E$273*SUMPRODUCT(Longitudinal!$F$2:$F$136,--('Country T1D incidence'!$A268=Longitudinal!$E$2:$E$136),--('Country T1D incidence'!$B268=Longitudinal!$A$2:$A$136))</f>
        <v>43.301871464846684</v>
      </c>
      <c r="F268" s="347" cm="1">
        <f t="array" ref="F268">F$273*SUMPRODUCT(Longitudinal!$F$2:$F$136,--('Country T1D incidence'!$A268=Longitudinal!$E$2:$E$136),--('Country T1D incidence'!$B268=Longitudinal!$A$2:$A$136))</f>
        <v>51.031119920471717</v>
      </c>
      <c r="G268" s="347" cm="1">
        <f t="array" ref="G268">G$273*SUMPRODUCT(Longitudinal!$F$2:$F$136,--('Country T1D incidence'!$A268=Longitudinal!$E$2:$E$136),--('Country T1D incidence'!$B268=Longitudinal!$A$2:$A$136))</f>
        <v>30.555391555570306</v>
      </c>
      <c r="H268" s="347" cm="1">
        <f t="array" ref="H268">H$273*SUMPRODUCT(Longitudinal!$F$2:$F$136,--('Country T1D incidence'!$A268=Longitudinal!$E$2:$E$136),--('Country T1D incidence'!$B268=Longitudinal!$A$2:$A$136))</f>
        <v>26.598016346290287</v>
      </c>
      <c r="I268" s="347" cm="1">
        <f t="array" ref="I268">I$273*SUMPRODUCT(Longitudinal!$F$2:$F$136,--('Country T1D incidence'!$A268=Longitudinal!$E$2:$E$136),--('Country T1D incidence'!$B268=Longitudinal!$A$2:$A$136))</f>
        <v>26.137545992877399</v>
      </c>
      <c r="J268" s="347" cm="1">
        <f t="array" ref="J268">J$273*SUMPRODUCT(Longitudinal!$F$2:$F$136,--('Country T1D incidence'!$A268=Longitudinal!$E$2:$E$136),--('Country T1D incidence'!$B268=Longitudinal!$A$2:$A$136))</f>
        <v>18.688072224528199</v>
      </c>
      <c r="K268" s="347" cm="1">
        <f t="array" ref="K268">K$273*SUMPRODUCT(Longitudinal!$F$2:$F$136,--('Country T1D incidence'!$A268=Longitudinal!$E$2:$E$136),--('Country T1D incidence'!$B268=Longitudinal!$A$2:$A$136))</f>
        <v>18.563198908348433</v>
      </c>
      <c r="L268" s="347" cm="1">
        <f t="array" ref="L268">L$273*SUMPRODUCT(Longitudinal!$F$2:$F$136,--('Country T1D incidence'!$A268=Longitudinal!$E$2:$E$136),--('Country T1D incidence'!$B268=Longitudinal!$A$2:$A$136))</f>
        <v>16.444254824423016</v>
      </c>
      <c r="M268" s="347" cm="1">
        <f t="array" ref="M268">M$273*SUMPRODUCT(Longitudinal!$F$2:$F$136,--('Country T1D incidence'!$A268=Longitudinal!$E$2:$E$136),--('Country T1D incidence'!$B268=Longitudinal!$A$2:$A$136))</f>
        <v>17.513482594212267</v>
      </c>
      <c r="N268" s="347" cm="1">
        <f t="array" ref="N268">N$273*SUMPRODUCT(Longitudinal!$F$2:$F$136,--('Country T1D incidence'!$A268=Longitudinal!$E$2:$E$136),--('Country T1D incidence'!$B268=Longitudinal!$A$2:$A$136))</f>
        <v>17.181787848109764</v>
      </c>
      <c r="O268" s="347" cm="1">
        <f t="array" ref="O268">O$273*SUMPRODUCT(Longitudinal!$F$2:$F$136,--('Country T1D incidence'!$A268=Longitudinal!$E$2:$E$136),--('Country T1D incidence'!$B268=Longitudinal!$A$2:$A$136))</f>
        <v>17.181787848109764</v>
      </c>
      <c r="P268" s="347" cm="1">
        <f t="array" ref="P268">P$273*SUMPRODUCT(Longitudinal!$F$2:$F$136,--('Country T1D incidence'!$A268=Longitudinal!$E$2:$E$136),--('Country T1D incidence'!$B268=Longitudinal!$A$2:$A$136))</f>
        <v>16.046221129100012</v>
      </c>
      <c r="Q268" s="347" cm="1">
        <f t="array" ref="Q268">Q$273*SUMPRODUCT(Longitudinal!$F$2:$F$136,--('Country T1D incidence'!$A268=Longitudinal!$E$2:$E$136),--('Country T1D incidence'!$B268=Longitudinal!$A$2:$A$136))</f>
        <v>16.046221129100012</v>
      </c>
      <c r="R268" s="347" cm="1">
        <f t="array" ref="R268">R$273*SUMPRODUCT(Longitudinal!$F$2:$F$136,--('Country T1D incidence'!$A268=Longitudinal!$E$2:$E$136),--('Country T1D incidence'!$B268=Longitudinal!$A$2:$A$136))</f>
        <v>21.302607282042064</v>
      </c>
      <c r="S268" s="347" cm="1">
        <f t="array" ref="S268">S$273*SUMPRODUCT(Longitudinal!$F$2:$F$136,--('Country T1D incidence'!$A268=Longitudinal!$E$2:$E$136),--('Country T1D incidence'!$B268=Longitudinal!$A$2:$A$136))</f>
        <v>21.302607282042064</v>
      </c>
      <c r="T268" s="347" cm="1">
        <f t="array" ref="T268">T$273*SUMPRODUCT(Longitudinal!$F$2:$F$136,--('Country T1D incidence'!$A268=Longitudinal!$E$2:$E$136),--('Country T1D incidence'!$B268=Longitudinal!$A$2:$A$136))</f>
        <v>14.075564108138069</v>
      </c>
      <c r="U268" s="347" cm="1">
        <f t="array" ref="U268">U$273*SUMPRODUCT(Longitudinal!$F$2:$F$136,--('Country T1D incidence'!$A268=Longitudinal!$E$2:$E$136),--('Country T1D incidence'!$B268=Longitudinal!$A$2:$A$136))</f>
        <v>14.075564108138069</v>
      </c>
      <c r="V268" s="347" cm="1">
        <f t="array" ref="V268">V$273*SUMPRODUCT(Longitudinal!$F$2:$F$136,--('Country T1D incidence'!$A268=Longitudinal!$E$2:$E$136),--('Country T1D incidence'!$B268=Longitudinal!$A$2:$A$136))</f>
        <v>14.075564108138069</v>
      </c>
      <c r="W268" s="347" cm="1">
        <f t="array" ref="W268">W$273*SUMPRODUCT(Longitudinal!$F$2:$F$136,--('Country T1D incidence'!$A268=Longitudinal!$E$2:$E$136),--('Country T1D incidence'!$B268=Longitudinal!$A$2:$A$136))</f>
        <v>14.075564108138069</v>
      </c>
    </row>
    <row r="269" spans="1:23" x14ac:dyDescent="0.45">
      <c r="A269" t="s">
        <v>248</v>
      </c>
      <c r="B269" s="339">
        <v>2002</v>
      </c>
      <c r="C269" s="339" t="b">
        <v>0</v>
      </c>
      <c r="D269" s="347" cm="1">
        <f t="array" ref="D269">D$273*SUMPRODUCT(Longitudinal!$F$2:$F$136,--('Country T1D incidence'!$A269=Longitudinal!$E$2:$E$136),--('Country T1D incidence'!$B269=Longitudinal!$A$2:$A$136))</f>
        <v>23.109456775969569</v>
      </c>
      <c r="E269" s="347" cm="1">
        <f t="array" ref="E269">E$273*SUMPRODUCT(Longitudinal!$F$2:$F$136,--('Country T1D incidence'!$A269=Longitudinal!$E$2:$E$136),--('Country T1D incidence'!$B269=Longitudinal!$A$2:$A$136))</f>
        <v>44.013637358606069</v>
      </c>
      <c r="F269" s="347" cm="1">
        <f t="array" ref="F269">F$273*SUMPRODUCT(Longitudinal!$F$2:$F$136,--('Country T1D incidence'!$A269=Longitudinal!$E$2:$E$136),--('Country T1D incidence'!$B269=Longitudinal!$A$2:$A$136))</f>
        <v>51.869933797355159</v>
      </c>
      <c r="G269" s="347" cm="1">
        <f t="array" ref="G269">G$273*SUMPRODUCT(Longitudinal!$F$2:$F$136,--('Country T1D incidence'!$A269=Longitudinal!$E$2:$E$136),--('Country T1D incidence'!$B269=Longitudinal!$A$2:$A$136))</f>
        <v>31.057639722774212</v>
      </c>
      <c r="H269" s="347" cm="1">
        <f t="array" ref="H269">H$273*SUMPRODUCT(Longitudinal!$F$2:$F$136,--('Country T1D incidence'!$A269=Longitudinal!$E$2:$E$136),--('Country T1D incidence'!$B269=Longitudinal!$A$2:$A$136))</f>
        <v>27.035215946134674</v>
      </c>
      <c r="I269" s="347" cm="1">
        <f t="array" ref="I269">I$273*SUMPRODUCT(Longitudinal!$F$2:$F$136,--('Country T1D incidence'!$A269=Longitudinal!$E$2:$E$136),--('Country T1D incidence'!$B269=Longitudinal!$A$2:$A$136))</f>
        <v>26.567176702935747</v>
      </c>
      <c r="J269" s="347" cm="1">
        <f t="array" ref="J269">J$273*SUMPRODUCT(Longitudinal!$F$2:$F$136,--('Country T1D incidence'!$A269=Longitudinal!$E$2:$E$136),--('Country T1D incidence'!$B269=Longitudinal!$A$2:$A$136))</f>
        <v>18.995253692200553</v>
      </c>
      <c r="K269" s="347" cm="1">
        <f t="array" ref="K269">K$273*SUMPRODUCT(Longitudinal!$F$2:$F$136,--('Country T1D incidence'!$A269=Longitudinal!$E$2:$E$136),--('Country T1D incidence'!$B269=Longitudinal!$A$2:$A$136))</f>
        <v>18.868327795739827</v>
      </c>
      <c r="L269" s="347" cm="1">
        <f t="array" ref="L269">L$273*SUMPRODUCT(Longitudinal!$F$2:$F$136,--('Country T1D incidence'!$A269=Longitudinal!$E$2:$E$136),--('Country T1D incidence'!$B269=Longitudinal!$A$2:$A$136))</f>
        <v>16.714553990171876</v>
      </c>
      <c r="M269" s="347" cm="1">
        <f t="array" ref="M269">M$273*SUMPRODUCT(Longitudinal!$F$2:$F$136,--('Country T1D incidence'!$A269=Longitudinal!$E$2:$E$136),--('Country T1D incidence'!$B269=Longitudinal!$A$2:$A$136))</f>
        <v>17.801356978616845</v>
      </c>
      <c r="N269" s="347" cm="1">
        <f t="array" ref="N269">N$273*SUMPRODUCT(Longitudinal!$F$2:$F$136,--('Country T1D incidence'!$A269=Longitudinal!$E$2:$E$136),--('Country T1D incidence'!$B269=Longitudinal!$A$2:$A$136))</f>
        <v>17.464210066143043</v>
      </c>
      <c r="O269" s="347" cm="1">
        <f t="array" ref="O269">O$273*SUMPRODUCT(Longitudinal!$F$2:$F$136,--('Country T1D incidence'!$A269=Longitudinal!$E$2:$E$136),--('Country T1D incidence'!$B269=Longitudinal!$A$2:$A$136))</f>
        <v>17.464210066143043</v>
      </c>
      <c r="P269" s="347" cm="1">
        <f t="array" ref="P269">P$273*SUMPRODUCT(Longitudinal!$F$2:$F$136,--('Country T1D incidence'!$A269=Longitudinal!$E$2:$E$136),--('Country T1D incidence'!$B269=Longitudinal!$A$2:$A$136))</f>
        <v>16.309977695203315</v>
      </c>
      <c r="Q269" s="347" cm="1">
        <f t="array" ref="Q269">Q$273*SUMPRODUCT(Longitudinal!$F$2:$F$136,--('Country T1D incidence'!$A269=Longitudinal!$E$2:$E$136),--('Country T1D incidence'!$B269=Longitudinal!$A$2:$A$136))</f>
        <v>16.309977695203315</v>
      </c>
      <c r="R269" s="347" cm="1">
        <f t="array" ref="R269">R$273*SUMPRODUCT(Longitudinal!$F$2:$F$136,--('Country T1D incidence'!$A269=Longitudinal!$E$2:$E$136),--('Country T1D incidence'!$B269=Longitudinal!$A$2:$A$136))</f>
        <v>21.652764649347009</v>
      </c>
      <c r="S269" s="347" cm="1">
        <f t="array" ref="S269">S$273*SUMPRODUCT(Longitudinal!$F$2:$F$136,--('Country T1D incidence'!$A269=Longitudinal!$E$2:$E$136),--('Country T1D incidence'!$B269=Longitudinal!$A$2:$A$136))</f>
        <v>21.652764649347009</v>
      </c>
      <c r="T269" s="347" cm="1">
        <f t="array" ref="T269">T$273*SUMPRODUCT(Longitudinal!$F$2:$F$136,--('Country T1D incidence'!$A269=Longitudinal!$E$2:$E$136),--('Country T1D incidence'!$B269=Longitudinal!$A$2:$A$136))</f>
        <v>14.306928391682479</v>
      </c>
      <c r="U269" s="347" cm="1">
        <f t="array" ref="U269">U$273*SUMPRODUCT(Longitudinal!$F$2:$F$136,--('Country T1D incidence'!$A269=Longitudinal!$E$2:$E$136),--('Country T1D incidence'!$B269=Longitudinal!$A$2:$A$136))</f>
        <v>14.306928391682479</v>
      </c>
      <c r="V269" s="347" cm="1">
        <f t="array" ref="V269">V$273*SUMPRODUCT(Longitudinal!$F$2:$F$136,--('Country T1D incidence'!$A269=Longitudinal!$E$2:$E$136),--('Country T1D incidence'!$B269=Longitudinal!$A$2:$A$136))</f>
        <v>14.306928391682479</v>
      </c>
      <c r="W269" s="347" cm="1">
        <f t="array" ref="W269">W$273*SUMPRODUCT(Longitudinal!$F$2:$F$136,--('Country T1D incidence'!$A269=Longitudinal!$E$2:$E$136),--('Country T1D incidence'!$B269=Longitudinal!$A$2:$A$136))</f>
        <v>14.306928391682479</v>
      </c>
    </row>
    <row r="270" spans="1:23" x14ac:dyDescent="0.45">
      <c r="A270" t="s">
        <v>248</v>
      </c>
      <c r="B270" s="339">
        <v>2003</v>
      </c>
      <c r="C270" s="339" t="b">
        <v>0</v>
      </c>
      <c r="D270" s="347" cm="1">
        <f t="array" ref="D270">D$273*SUMPRODUCT(Longitudinal!$F$2:$F$136,--('Country T1D incidence'!$A270=Longitudinal!$E$2:$E$136),--('Country T1D incidence'!$B270=Longitudinal!$A$2:$A$136))</f>
        <v>23.924679462546791</v>
      </c>
      <c r="E270" s="347" cm="1">
        <f t="array" ref="E270">E$273*SUMPRODUCT(Longitudinal!$F$2:$F$136,--('Country T1D incidence'!$A270=Longitudinal!$E$2:$E$136),--('Country T1D incidence'!$B270=Longitudinal!$A$2:$A$136))</f>
        <v>45.566288121510595</v>
      </c>
      <c r="F270" s="347" cm="1">
        <f t="array" ref="F270">F$273*SUMPRODUCT(Longitudinal!$F$2:$F$136,--('Country T1D incidence'!$A270=Longitudinal!$E$2:$E$136),--('Country T1D incidence'!$B270=Longitudinal!$A$2:$A$136))</f>
        <v>53.699727859275008</v>
      </c>
      <c r="G270" s="347" cm="1">
        <f t="array" ref="G270">G$273*SUMPRODUCT(Longitudinal!$F$2:$F$136,--('Country T1D incidence'!$A270=Longitudinal!$E$2:$E$136),--('Country T1D incidence'!$B270=Longitudinal!$A$2:$A$136))</f>
        <v>32.153247150460494</v>
      </c>
      <c r="H270" s="347" cm="1">
        <f t="array" ref="H270">H$273*SUMPRODUCT(Longitudinal!$F$2:$F$136,--('Country T1D incidence'!$A270=Longitudinal!$E$2:$E$136),--('Country T1D incidence'!$B270=Longitudinal!$A$2:$A$136))</f>
        <v>27.988926004725116</v>
      </c>
      <c r="I270" s="347" cm="1">
        <f t="array" ref="I270">I$273*SUMPRODUCT(Longitudinal!$F$2:$F$136,--('Country T1D incidence'!$A270=Longitudinal!$E$2:$E$136),--('Country T1D incidence'!$B270=Longitudinal!$A$2:$A$136))</f>
        <v>27.504375935981344</v>
      </c>
      <c r="J270" s="347" cm="1">
        <f t="array" ref="J270">J$273*SUMPRODUCT(Longitudinal!$F$2:$F$136,--('Country T1D incidence'!$A270=Longitudinal!$E$2:$E$136),--('Country T1D incidence'!$B270=Longitudinal!$A$2:$A$136))</f>
        <v>19.665341349270626</v>
      </c>
      <c r="K270" s="347" cm="1">
        <f t="array" ref="K270">K$273*SUMPRODUCT(Longitudinal!$F$2:$F$136,--('Country T1D incidence'!$A270=Longitudinal!$E$2:$E$136),--('Country T1D incidence'!$B270=Longitudinal!$A$2:$A$136))</f>
        <v>19.533937940797738</v>
      </c>
      <c r="L270" s="347" cm="1">
        <f t="array" ref="L270">L$273*SUMPRODUCT(Longitudinal!$F$2:$F$136,--('Country T1D incidence'!$A270=Longitudinal!$E$2:$E$136),--('Country T1D incidence'!$B270=Longitudinal!$A$2:$A$136))</f>
        <v>17.304186353273419</v>
      </c>
      <c r="M270" s="347" cm="1">
        <f t="array" ref="M270">M$273*SUMPRODUCT(Longitudinal!$F$2:$F$136,--('Country T1D incidence'!$A270=Longitudinal!$E$2:$E$136),--('Country T1D incidence'!$B270=Longitudinal!$A$2:$A$136))</f>
        <v>18.429328038322524</v>
      </c>
      <c r="N270" s="347" cm="1">
        <f t="array" ref="N270">N$273*SUMPRODUCT(Longitudinal!$F$2:$F$136,--('Country T1D incidence'!$A270=Longitudinal!$E$2:$E$136),--('Country T1D incidence'!$B270=Longitudinal!$A$2:$A$136))</f>
        <v>18.080287734566415</v>
      </c>
      <c r="O270" s="347" cm="1">
        <f t="array" ref="O270">O$273*SUMPRODUCT(Longitudinal!$F$2:$F$136,--('Country T1D incidence'!$A270=Longitudinal!$E$2:$E$136),--('Country T1D incidence'!$B270=Longitudinal!$A$2:$A$136))</f>
        <v>18.080287734566415</v>
      </c>
      <c r="P270" s="347" cm="1">
        <f t="array" ref="P270">P$273*SUMPRODUCT(Longitudinal!$F$2:$F$136,--('Country T1D incidence'!$A270=Longitudinal!$E$2:$E$136),--('Country T1D incidence'!$B270=Longitudinal!$A$2:$A$136))</f>
        <v>16.885337988766093</v>
      </c>
      <c r="Q270" s="347" cm="1">
        <f t="array" ref="Q270">Q$273*SUMPRODUCT(Longitudinal!$F$2:$F$136,--('Country T1D incidence'!$A270=Longitudinal!$E$2:$E$136),--('Country T1D incidence'!$B270=Longitudinal!$A$2:$A$136))</f>
        <v>16.885337988766093</v>
      </c>
      <c r="R270" s="347" cm="1">
        <f t="array" ref="R270">R$273*SUMPRODUCT(Longitudinal!$F$2:$F$136,--('Country T1D incidence'!$A270=Longitudinal!$E$2:$E$136),--('Country T1D incidence'!$B270=Longitudinal!$A$2:$A$136))</f>
        <v>22.416600214171719</v>
      </c>
      <c r="S270" s="347" cm="1">
        <f t="array" ref="S270">S$273*SUMPRODUCT(Longitudinal!$F$2:$F$136,--('Country T1D incidence'!$A270=Longitudinal!$E$2:$E$136),--('Country T1D incidence'!$B270=Longitudinal!$A$2:$A$136))</f>
        <v>22.416600214171719</v>
      </c>
      <c r="T270" s="347" cm="1">
        <f t="array" ref="T270">T$273*SUMPRODUCT(Longitudinal!$F$2:$F$136,--('Country T1D incidence'!$A270=Longitudinal!$E$2:$E$136),--('Country T1D incidence'!$B270=Longitudinal!$A$2:$A$136))</f>
        <v>14.811627948803331</v>
      </c>
      <c r="U270" s="347" cm="1">
        <f t="array" ref="U270">U$273*SUMPRODUCT(Longitudinal!$F$2:$F$136,--('Country T1D incidence'!$A270=Longitudinal!$E$2:$E$136),--('Country T1D incidence'!$B270=Longitudinal!$A$2:$A$136))</f>
        <v>14.811627948803331</v>
      </c>
      <c r="V270" s="347" cm="1">
        <f t="array" ref="V270">V$273*SUMPRODUCT(Longitudinal!$F$2:$F$136,--('Country T1D incidence'!$A270=Longitudinal!$E$2:$E$136),--('Country T1D incidence'!$B270=Longitudinal!$A$2:$A$136))</f>
        <v>14.811627948803331</v>
      </c>
      <c r="W270" s="347" cm="1">
        <f t="array" ref="W270">W$273*SUMPRODUCT(Longitudinal!$F$2:$F$136,--('Country T1D incidence'!$A270=Longitudinal!$E$2:$E$136),--('Country T1D incidence'!$B270=Longitudinal!$A$2:$A$136))</f>
        <v>14.811627948803331</v>
      </c>
    </row>
    <row r="271" spans="1:23" x14ac:dyDescent="0.45">
      <c r="A271" t="s">
        <v>248</v>
      </c>
      <c r="B271" s="339">
        <v>2004</v>
      </c>
      <c r="C271" s="339" t="b">
        <v>0</v>
      </c>
      <c r="D271" s="347" cm="1">
        <f t="array" ref="D271">D$273*SUMPRODUCT(Longitudinal!$F$2:$F$136,--('Country T1D incidence'!$A271=Longitudinal!$E$2:$E$136),--('Country T1D incidence'!$B271=Longitudinal!$A$2:$A$136))</f>
        <v>24.651175114742809</v>
      </c>
      <c r="E271" s="347" cm="1">
        <f t="array" ref="E271">E$273*SUMPRODUCT(Longitudinal!$F$2:$F$136,--('Country T1D incidence'!$A271=Longitudinal!$E$2:$E$136),--('Country T1D incidence'!$B271=Longitudinal!$A$2:$A$136))</f>
        <v>46.949951808993269</v>
      </c>
      <c r="F271" s="347" cm="1">
        <f t="array" ref="F271">F$273*SUMPRODUCT(Longitudinal!$F$2:$F$136,--('Country T1D incidence'!$A271=Longitudinal!$E$2:$E$136),--('Country T1D incidence'!$B271=Longitudinal!$A$2:$A$136))</f>
        <v>55.330371181997286</v>
      </c>
      <c r="G271" s="347" cm="1">
        <f t="array" ref="G271">G$273*SUMPRODUCT(Longitudinal!$F$2:$F$136,--('Country T1D incidence'!$A271=Longitudinal!$E$2:$E$136),--('Country T1D incidence'!$B271=Longitudinal!$A$2:$A$136))</f>
        <v>33.129611088600676</v>
      </c>
      <c r="H271" s="347" cm="1">
        <f t="array" ref="H271">H$273*SUMPRODUCT(Longitudinal!$F$2:$F$136,--('Country T1D incidence'!$A271=Longitudinal!$E$2:$E$136),--('Country T1D incidence'!$B271=Longitudinal!$A$2:$A$136))</f>
        <v>28.838836369622616</v>
      </c>
      <c r="I271" s="347" cm="1">
        <f t="array" ref="I271">I$273*SUMPRODUCT(Longitudinal!$F$2:$F$136,--('Country T1D incidence'!$A271=Longitudinal!$E$2:$E$136),--('Country T1D incidence'!$B271=Longitudinal!$A$2:$A$136))</f>
        <v>28.3395724770734</v>
      </c>
      <c r="J271" s="347" cm="1">
        <f t="array" ref="J271">J$273*SUMPRODUCT(Longitudinal!$F$2:$F$136,--('Country T1D incidence'!$A271=Longitudinal!$E$2:$E$136),--('Country T1D incidence'!$B271=Longitudinal!$A$2:$A$136))</f>
        <v>20.262498147611904</v>
      </c>
      <c r="K271" s="347" cm="1">
        <f t="array" ref="K271">K$273*SUMPRODUCT(Longitudinal!$F$2:$F$136,--('Country T1D incidence'!$A271=Longitudinal!$E$2:$E$136),--('Country T1D incidence'!$B271=Longitudinal!$A$2:$A$136))</f>
        <v>20.127104549632456</v>
      </c>
      <c r="L271" s="347" cm="1">
        <f t="array" ref="L271">L$273*SUMPRODUCT(Longitudinal!$F$2:$F$136,--('Country T1D incidence'!$A271=Longitudinal!$E$2:$E$136),--('Country T1D incidence'!$B271=Longitudinal!$A$2:$A$136))</f>
        <v>17.829644433918677</v>
      </c>
      <c r="M271" s="347" cm="1">
        <f t="array" ref="M271">M$273*SUMPRODUCT(Longitudinal!$F$2:$F$136,--('Country T1D incidence'!$A271=Longitudinal!$E$2:$E$136),--('Country T1D incidence'!$B271=Longitudinal!$A$2:$A$136))</f>
        <v>18.988952116617707</v>
      </c>
      <c r="N271" s="347" cm="1">
        <f t="array" ref="N271">N$273*SUMPRODUCT(Longitudinal!$F$2:$F$136,--('Country T1D incidence'!$A271=Longitudinal!$E$2:$E$136),--('Country T1D incidence'!$B271=Longitudinal!$A$2:$A$136))</f>
        <v>18.629312871984798</v>
      </c>
      <c r="O271" s="347" cm="1">
        <f t="array" ref="O271">O$273*SUMPRODUCT(Longitudinal!$F$2:$F$136,--('Country T1D incidence'!$A271=Longitudinal!$E$2:$E$136),--('Country T1D incidence'!$B271=Longitudinal!$A$2:$A$136))</f>
        <v>18.629312871984798</v>
      </c>
      <c r="P271" s="347" cm="1">
        <f t="array" ref="P271">P$273*SUMPRODUCT(Longitudinal!$F$2:$F$136,--('Country T1D incidence'!$A271=Longitudinal!$E$2:$E$136),--('Country T1D incidence'!$B271=Longitudinal!$A$2:$A$136))</f>
        <v>17.398077340359187</v>
      </c>
      <c r="Q271" s="347" cm="1">
        <f t="array" ref="Q271">Q$273*SUMPRODUCT(Longitudinal!$F$2:$F$136,--('Country T1D incidence'!$A271=Longitudinal!$E$2:$E$136),--('Country T1D incidence'!$B271=Longitudinal!$A$2:$A$136))</f>
        <v>17.398077340359187</v>
      </c>
      <c r="R271" s="347" cm="1">
        <f t="array" ref="R271">R$273*SUMPRODUCT(Longitudinal!$F$2:$F$136,--('Country T1D incidence'!$A271=Longitudinal!$E$2:$E$136),--('Country T1D incidence'!$B271=Longitudinal!$A$2:$A$136))</f>
        <v>23.097301605306615</v>
      </c>
      <c r="S271" s="347" cm="1">
        <f t="array" ref="S271">S$273*SUMPRODUCT(Longitudinal!$F$2:$F$136,--('Country T1D incidence'!$A271=Longitudinal!$E$2:$E$136),--('Country T1D incidence'!$B271=Longitudinal!$A$2:$A$136))</f>
        <v>23.097301605306615</v>
      </c>
      <c r="T271" s="347" cm="1">
        <f t="array" ref="T271">T$273*SUMPRODUCT(Longitudinal!$F$2:$F$136,--('Country T1D incidence'!$A271=Longitudinal!$E$2:$E$136),--('Country T1D incidence'!$B271=Longitudinal!$A$2:$A$136))</f>
        <v>15.261397122246008</v>
      </c>
      <c r="U271" s="347" cm="1">
        <f t="array" ref="U271">U$273*SUMPRODUCT(Longitudinal!$F$2:$F$136,--('Country T1D incidence'!$A271=Longitudinal!$E$2:$E$136),--('Country T1D incidence'!$B271=Longitudinal!$A$2:$A$136))</f>
        <v>15.261397122246008</v>
      </c>
      <c r="V271" s="347" cm="1">
        <f t="array" ref="V271">V$273*SUMPRODUCT(Longitudinal!$F$2:$F$136,--('Country T1D incidence'!$A271=Longitudinal!$E$2:$E$136),--('Country T1D incidence'!$B271=Longitudinal!$A$2:$A$136))</f>
        <v>15.261397122246008</v>
      </c>
      <c r="W271" s="347" cm="1">
        <f t="array" ref="W271">W$273*SUMPRODUCT(Longitudinal!$F$2:$F$136,--('Country T1D incidence'!$A271=Longitudinal!$E$2:$E$136),--('Country T1D incidence'!$B271=Longitudinal!$A$2:$A$136))</f>
        <v>15.261397122246008</v>
      </c>
    </row>
    <row r="272" spans="1:23" x14ac:dyDescent="0.45">
      <c r="A272" t="s">
        <v>248</v>
      </c>
      <c r="B272" s="339">
        <v>2005</v>
      </c>
      <c r="C272" s="339" t="b">
        <v>0</v>
      </c>
      <c r="D272" s="347" cm="1">
        <f t="array" ref="D272">D$273*SUMPRODUCT(Longitudinal!$F$2:$F$136,--('Country T1D incidence'!$A272=Longitudinal!$E$2:$E$136),--('Country T1D incidence'!$B272=Longitudinal!$A$2:$A$136))</f>
        <v>24.966837121100198</v>
      </c>
      <c r="E272" s="347" cm="1">
        <f t="array" ref="E272">E$273*SUMPRODUCT(Longitudinal!$F$2:$F$136,--('Country T1D incidence'!$A272=Longitudinal!$E$2:$E$136),--('Country T1D incidence'!$B272=Longitudinal!$A$2:$A$136))</f>
        <v>47.551153005992035</v>
      </c>
      <c r="F272" s="347" cm="1">
        <f t="array" ref="F272">F$273*SUMPRODUCT(Longitudinal!$F$2:$F$136,--('Country T1D incidence'!$A272=Longitudinal!$E$2:$E$136),--('Country T1D incidence'!$B272=Longitudinal!$A$2:$A$136))</f>
        <v>56.038884909984347</v>
      </c>
      <c r="G272" s="347" cm="1">
        <f t="array" ref="G272">G$273*SUMPRODUCT(Longitudinal!$F$2:$F$136,--('Country T1D incidence'!$A272=Longitudinal!$E$2:$E$136),--('Country T1D incidence'!$B272=Longitudinal!$A$2:$A$136))</f>
        <v>33.553840743267855</v>
      </c>
      <c r="H272" s="347" cm="1">
        <f t="array" ref="H272">H$273*SUMPRODUCT(Longitudinal!$F$2:$F$136,--('Country T1D incidence'!$A272=Longitudinal!$E$2:$E$136),--('Country T1D incidence'!$B272=Longitudinal!$A$2:$A$136))</f>
        <v>29.208122008423793</v>
      </c>
      <c r="I272" s="347" cm="1">
        <f t="array" ref="I272">I$273*SUMPRODUCT(Longitudinal!$F$2:$F$136,--('Country T1D incidence'!$A272=Longitudinal!$E$2:$E$136),--('Country T1D incidence'!$B272=Longitudinal!$A$2:$A$136))</f>
        <v>28.702464966611291</v>
      </c>
      <c r="J272" s="347" cm="1">
        <f t="array" ref="J272">J$273*SUMPRODUCT(Longitudinal!$F$2:$F$136,--('Country T1D incidence'!$A272=Longitudinal!$E$2:$E$136),--('Country T1D incidence'!$B272=Longitudinal!$A$2:$A$136))</f>
        <v>20.521962485085322</v>
      </c>
      <c r="K272" s="347" cm="1">
        <f t="array" ref="K272">K$273*SUMPRODUCT(Longitudinal!$F$2:$F$136,--('Country T1D incidence'!$A272=Longitudinal!$E$2:$E$136),--('Country T1D incidence'!$B272=Longitudinal!$A$2:$A$136))</f>
        <v>20.384835151712441</v>
      </c>
      <c r="L272" s="347" cm="1">
        <f t="array" ref="L272">L$273*SUMPRODUCT(Longitudinal!$F$2:$F$136,--('Country T1D incidence'!$A272=Longitudinal!$E$2:$E$136),--('Country T1D incidence'!$B272=Longitudinal!$A$2:$A$136))</f>
        <v>18.057955713541354</v>
      </c>
      <c r="M272" s="347" cm="1">
        <f t="array" ref="M272">M$273*SUMPRODUCT(Longitudinal!$F$2:$F$136,--('Country T1D incidence'!$A272=Longitudinal!$E$2:$E$136),--('Country T1D incidence'!$B272=Longitudinal!$A$2:$A$136))</f>
        <v>19.232108505546652</v>
      </c>
      <c r="N272" s="347" cm="1">
        <f t="array" ref="N272">N$273*SUMPRODUCT(Longitudinal!$F$2:$F$136,--('Country T1D incidence'!$A272=Longitudinal!$E$2:$E$136),--('Country T1D incidence'!$B272=Longitudinal!$A$2:$A$136))</f>
        <v>18.867864026274937</v>
      </c>
      <c r="O272" s="347" cm="1">
        <f t="array" ref="O272">O$273*SUMPRODUCT(Longitudinal!$F$2:$F$136,--('Country T1D incidence'!$A272=Longitudinal!$E$2:$E$136),--('Country T1D incidence'!$B272=Longitudinal!$A$2:$A$136))</f>
        <v>18.867864026274937</v>
      </c>
      <c r="P272" s="347" cm="1">
        <f t="array" ref="P272">P$273*SUMPRODUCT(Longitudinal!$F$2:$F$136,--('Country T1D incidence'!$A272=Longitudinal!$E$2:$E$136),--('Country T1D incidence'!$B272=Longitudinal!$A$2:$A$136))</f>
        <v>17.620862338415296</v>
      </c>
      <c r="Q272" s="347" cm="1">
        <f t="array" ref="Q272">Q$273*SUMPRODUCT(Longitudinal!$F$2:$F$136,--('Country T1D incidence'!$A272=Longitudinal!$E$2:$E$136),--('Country T1D incidence'!$B272=Longitudinal!$A$2:$A$136))</f>
        <v>17.620862338415296</v>
      </c>
      <c r="R272" s="347" cm="1">
        <f t="array" ref="R272">R$273*SUMPRODUCT(Longitudinal!$F$2:$F$136,--('Country T1D incidence'!$A272=Longitudinal!$E$2:$E$136),--('Country T1D incidence'!$B272=Longitudinal!$A$2:$A$136))</f>
        <v>23.393066027580034</v>
      </c>
      <c r="S272" s="347" cm="1">
        <f t="array" ref="S272">S$273*SUMPRODUCT(Longitudinal!$F$2:$F$136,--('Country T1D incidence'!$A272=Longitudinal!$E$2:$E$136),--('Country T1D incidence'!$B272=Longitudinal!$A$2:$A$136))</f>
        <v>23.393066027580034</v>
      </c>
      <c r="T272" s="347" cm="1">
        <f t="array" ref="T272">T$273*SUMPRODUCT(Longitudinal!$F$2:$F$136,--('Country T1D incidence'!$A272=Longitudinal!$E$2:$E$136),--('Country T1D incidence'!$B272=Longitudinal!$A$2:$A$136))</f>
        <v>15.456821608624507</v>
      </c>
      <c r="U272" s="347" cm="1">
        <f t="array" ref="U272">U$273*SUMPRODUCT(Longitudinal!$F$2:$F$136,--('Country T1D incidence'!$A272=Longitudinal!$E$2:$E$136),--('Country T1D incidence'!$B272=Longitudinal!$A$2:$A$136))</f>
        <v>15.456821608624507</v>
      </c>
      <c r="V272" s="347" cm="1">
        <f t="array" ref="V272">V$273*SUMPRODUCT(Longitudinal!$F$2:$F$136,--('Country T1D incidence'!$A272=Longitudinal!$E$2:$E$136),--('Country T1D incidence'!$B272=Longitudinal!$A$2:$A$136))</f>
        <v>15.456821608624507</v>
      </c>
      <c r="W272" s="347" cm="1">
        <f t="array" ref="W272">W$273*SUMPRODUCT(Longitudinal!$F$2:$F$136,--('Country T1D incidence'!$A272=Longitudinal!$E$2:$E$136),--('Country T1D incidence'!$B272=Longitudinal!$A$2:$A$136))</f>
        <v>15.456821608624507</v>
      </c>
    </row>
    <row r="273" spans="1:23" x14ac:dyDescent="0.45">
      <c r="A273" t="s">
        <v>248</v>
      </c>
      <c r="B273" s="339">
        <f>INDEX('Incidence calcs'!$F:$F,MATCH($A273,'Incidence calcs'!$A:$A,0))</f>
        <v>2006</v>
      </c>
      <c r="C273" s="339" t="b">
        <v>1</v>
      </c>
      <c r="D273" s="347">
        <f>INDEX('Incidence calcs'!Q:Q,MATCH($A273,'Incidence calcs'!$A:$A,0))</f>
        <v>25.15</v>
      </c>
      <c r="E273" s="347">
        <f>INDEX('Incidence calcs'!R:R,MATCH($A273,'Incidence calcs'!$A:$A,0))</f>
        <v>47.900000000000006</v>
      </c>
      <c r="F273" s="347">
        <f>INDEX('Incidence calcs'!S:S,MATCH($A273,'Incidence calcs'!$A:$A,0))</f>
        <v>56.45</v>
      </c>
      <c r="G273" s="347">
        <f>INDEX('Incidence calcs'!T:T,MATCH($A273,'Incidence calcs'!$A:$A,0))</f>
        <v>33.799999999999997</v>
      </c>
      <c r="H273" s="347">
        <f>INDEX('Incidence calcs'!X:X,MATCH($A273,'Incidence calcs'!$A:$A,0))</f>
        <v>29.422399999999996</v>
      </c>
      <c r="I273" s="347">
        <f>INDEX('Incidence calcs'!Y:Y,MATCH($A273,'Incidence calcs'!$A:$A,0))</f>
        <v>28.913033333333331</v>
      </c>
      <c r="J273" s="347">
        <f>INDEX('Incidence calcs'!Z:Z,MATCH($A273,'Incidence calcs'!$A:$A,0))</f>
        <v>20.672516666666667</v>
      </c>
      <c r="K273" s="347">
        <f>INDEX('Incidence calcs'!AA:AA,MATCH($A273,'Incidence calcs'!$A:$A,0))</f>
        <v>20.534383333333334</v>
      </c>
      <c r="L273" s="347">
        <f>INDEX('Incidence calcs'!AB:AB,MATCH($A273,'Incidence calcs'!$A:$A,0))</f>
        <v>18.190433333333331</v>
      </c>
      <c r="M273" s="347">
        <f>INDEX('Incidence calcs'!AC:AC,MATCH($A273,'Incidence calcs'!$A:$A,0))</f>
        <v>19.373199999999997</v>
      </c>
      <c r="N273" s="347">
        <f>INDEX('Incidence calcs'!AD:AD,MATCH($A273,'Incidence calcs'!$A:$A,0))</f>
        <v>19.006283333333332</v>
      </c>
      <c r="O273" s="347">
        <f>INDEX('Incidence calcs'!AE:AE,MATCH($A273,'Incidence calcs'!$A:$A,0))</f>
        <v>19.006283333333332</v>
      </c>
      <c r="P273" s="347">
        <f>INDEX('Incidence calcs'!AF:AF,MATCH($A273,'Incidence calcs'!$A:$A,0))</f>
        <v>17.750133333333334</v>
      </c>
      <c r="Q273" s="347">
        <f>INDEX('Incidence calcs'!AG:AG,MATCH($A273,'Incidence calcs'!$A:$A,0))</f>
        <v>17.750133333333334</v>
      </c>
      <c r="R273" s="347">
        <f>INDEX('Incidence calcs'!AH:AH,MATCH($A273,'Incidence calcs'!$A:$A,0))</f>
        <v>23.564683333333335</v>
      </c>
      <c r="S273" s="347">
        <f>INDEX('Incidence calcs'!AI:AI,MATCH($A273,'Incidence calcs'!$A:$A,0))</f>
        <v>23.564683333333335</v>
      </c>
      <c r="T273" s="347">
        <f>INDEX('Incidence calcs'!AJ:AJ,MATCH($A273,'Incidence calcs'!$A:$A,0))</f>
        <v>15.570216666666667</v>
      </c>
      <c r="U273" s="347">
        <f>INDEX('Incidence calcs'!AK:AK,MATCH($A273,'Incidence calcs'!$A:$A,0))</f>
        <v>15.570216666666667</v>
      </c>
      <c r="V273" s="347">
        <f>INDEX('Incidence calcs'!AL:AL,MATCH($A273,'Incidence calcs'!$A:$A,0))</f>
        <v>15.570216666666667</v>
      </c>
      <c r="W273" s="347">
        <f>INDEX('Incidence calcs'!AM:AM,MATCH($A273,'Incidence calcs'!$A:$A,0))</f>
        <v>15.570216666666667</v>
      </c>
    </row>
    <row r="274" spans="1:23" x14ac:dyDescent="0.45">
      <c r="A274" t="s">
        <v>248</v>
      </c>
      <c r="B274" s="339">
        <v>2007</v>
      </c>
      <c r="C274" s="339" t="b">
        <v>0</v>
      </c>
      <c r="D274" s="347" cm="1">
        <f t="array" ref="D274">D$273*SUMPRODUCT(Longitudinal!$F$2:$F$136,--('Country T1D incidence'!$A274=Longitudinal!$E$2:$E$136),--('Country T1D incidence'!$B274=Longitudinal!$A$2:$A$136))</f>
        <v>25.522020557648641</v>
      </c>
      <c r="E274" s="347" cm="1">
        <f t="array" ref="E274">E$273*SUMPRODUCT(Longitudinal!$F$2:$F$136,--('Country T1D incidence'!$A274=Longitudinal!$E$2:$E$136),--('Country T1D incidence'!$B274=Longitudinal!$A$2:$A$136))</f>
        <v>48.608540147569386</v>
      </c>
      <c r="F274" s="347" cm="1">
        <f t="array" ref="F274">F$273*SUMPRODUCT(Longitudinal!$F$2:$F$136,--('Country T1D incidence'!$A274=Longitudinal!$E$2:$E$136),--('Country T1D incidence'!$B274=Longitudinal!$A$2:$A$136))</f>
        <v>57.285012345100036</v>
      </c>
      <c r="G274" s="347" cm="1">
        <f t="array" ref="G274">G$273*SUMPRODUCT(Longitudinal!$F$2:$F$136,--('Country T1D incidence'!$A274=Longitudinal!$E$2:$E$136),--('Country T1D incidence'!$B274=Longitudinal!$A$2:$A$136))</f>
        <v>34.299971962167952</v>
      </c>
      <c r="H274" s="347" cm="1">
        <f t="array" ref="H274">H$273*SUMPRODUCT(Longitudinal!$F$2:$F$136,--('Country T1D incidence'!$A274=Longitudinal!$E$2:$E$136),--('Country T1D incidence'!$B274=Longitudinal!$A$2:$A$136))</f>
        <v>29.857618197032259</v>
      </c>
      <c r="I274" s="347" cm="1">
        <f t="array" ref="I274">I$273*SUMPRODUCT(Longitudinal!$F$2:$F$136,--('Country T1D incidence'!$A274=Longitudinal!$E$2:$E$136),--('Country T1D incidence'!$B274=Longitudinal!$A$2:$A$136))</f>
        <v>29.340716943034344</v>
      </c>
      <c r="J274" s="347" cm="1">
        <f t="array" ref="J274">J$273*SUMPRODUCT(Longitudinal!$F$2:$F$136,--('Country T1D incidence'!$A274=Longitudinal!$E$2:$E$136),--('Country T1D incidence'!$B274=Longitudinal!$A$2:$A$136))</f>
        <v>20.97830597793244</v>
      </c>
      <c r="K274" s="347" cm="1">
        <f t="array" ref="K274">K$273*SUMPRODUCT(Longitudinal!$F$2:$F$136,--('Country T1D incidence'!$A274=Longitudinal!$E$2:$E$136),--('Country T1D incidence'!$B274=Longitudinal!$A$2:$A$136))</f>
        <v>20.838129366678768</v>
      </c>
      <c r="L274" s="347" cm="1">
        <f t="array" ref="L274">L$273*SUMPRODUCT(Longitudinal!$F$2:$F$136,--('Country T1D incidence'!$A274=Longitudinal!$E$2:$E$136),--('Country T1D incidence'!$B274=Longitudinal!$A$2:$A$136))</f>
        <v>18.45950749446801</v>
      </c>
      <c r="M274" s="347" cm="1">
        <f t="array" ref="M274">M$273*SUMPRODUCT(Longitudinal!$F$2:$F$136,--('Country T1D incidence'!$A274=Longitudinal!$E$2:$E$136),--('Country T1D incidence'!$B274=Longitudinal!$A$2:$A$136))</f>
        <v>19.659769728327579</v>
      </c>
      <c r="N274" s="347" cm="1">
        <f t="array" ref="N274">N$273*SUMPRODUCT(Longitudinal!$F$2:$F$136,--('Country T1D incidence'!$A274=Longitudinal!$E$2:$E$136),--('Country T1D incidence'!$B274=Longitudinal!$A$2:$A$136))</f>
        <v>19.287425604685012</v>
      </c>
      <c r="O274" s="347" cm="1">
        <f t="array" ref="O274">O$273*SUMPRODUCT(Longitudinal!$F$2:$F$136,--('Country T1D incidence'!$A274=Longitudinal!$E$2:$E$136),--('Country T1D incidence'!$B274=Longitudinal!$A$2:$A$136))</f>
        <v>19.287425604685012</v>
      </c>
      <c r="P274" s="347" cm="1">
        <f t="array" ref="P274">P$273*SUMPRODUCT(Longitudinal!$F$2:$F$136,--('Country T1D incidence'!$A274=Longitudinal!$E$2:$E$136),--('Country T1D incidence'!$B274=Longitudinal!$A$2:$A$136))</f>
        <v>18.012694546096931</v>
      </c>
      <c r="Q274" s="347" cm="1">
        <f t="array" ref="Q274">Q$273*SUMPRODUCT(Longitudinal!$F$2:$F$136,--('Country T1D incidence'!$A274=Longitudinal!$E$2:$E$136),--('Country T1D incidence'!$B274=Longitudinal!$A$2:$A$136))</f>
        <v>18.012694546096931</v>
      </c>
      <c r="R274" s="347" cm="1">
        <f t="array" ref="R274">R$273*SUMPRODUCT(Longitudinal!$F$2:$F$136,--('Country T1D incidence'!$A274=Longitudinal!$E$2:$E$136),--('Country T1D incidence'!$B274=Longitudinal!$A$2:$A$136))</f>
        <v>23.913253776056212</v>
      </c>
      <c r="S274" s="347" cm="1">
        <f t="array" ref="S274">S$273*SUMPRODUCT(Longitudinal!$F$2:$F$136,--('Country T1D incidence'!$A274=Longitudinal!$E$2:$E$136),--('Country T1D incidence'!$B274=Longitudinal!$A$2:$A$136))</f>
        <v>23.913253776056212</v>
      </c>
      <c r="T274" s="347" cm="1">
        <f t="array" ref="T274">T$273*SUMPRODUCT(Longitudinal!$F$2:$F$136,--('Country T1D incidence'!$A274=Longitudinal!$E$2:$E$136),--('Country T1D incidence'!$B274=Longitudinal!$A$2:$A$136))</f>
        <v>15.800532399749908</v>
      </c>
      <c r="U274" s="347" cm="1">
        <f t="array" ref="U274">U$273*SUMPRODUCT(Longitudinal!$F$2:$F$136,--('Country T1D incidence'!$A274=Longitudinal!$E$2:$E$136),--('Country T1D incidence'!$B274=Longitudinal!$A$2:$A$136))</f>
        <v>15.800532399749908</v>
      </c>
      <c r="V274" s="347" cm="1">
        <f t="array" ref="V274">V$273*SUMPRODUCT(Longitudinal!$F$2:$F$136,--('Country T1D incidence'!$A274=Longitudinal!$E$2:$E$136),--('Country T1D incidence'!$B274=Longitudinal!$A$2:$A$136))</f>
        <v>15.800532399749908</v>
      </c>
      <c r="W274" s="347" cm="1">
        <f t="array" ref="W274">W$273*SUMPRODUCT(Longitudinal!$F$2:$F$136,--('Country T1D incidence'!$A274=Longitudinal!$E$2:$E$136),--('Country T1D incidence'!$B274=Longitudinal!$A$2:$A$136))</f>
        <v>15.800532399749908</v>
      </c>
    </row>
    <row r="275" spans="1:23" x14ac:dyDescent="0.45">
      <c r="A275" t="s">
        <v>181</v>
      </c>
      <c r="B275" s="339">
        <f>INDEX('Incidence calcs'!$F:$F,MATCH($A275,'Incidence calcs'!$A:$A,0))</f>
        <v>2011</v>
      </c>
      <c r="C275" s="339" t="b">
        <v>1</v>
      </c>
      <c r="D275" s="347">
        <f>INDEX('Incidence calcs'!Q:Q,MATCH($A275,'Incidence calcs'!$A:$A,0))</f>
        <v>9.5</v>
      </c>
      <c r="E275" s="347">
        <f>INDEX('Incidence calcs'!R:R,MATCH($A275,'Incidence calcs'!$A:$A,0))</f>
        <v>14.95</v>
      </c>
      <c r="F275" s="347">
        <f>INDEX('Incidence calcs'!S:S,MATCH($A275,'Incidence calcs'!$A:$A,0))</f>
        <v>15.7</v>
      </c>
      <c r="G275" s="347">
        <f>INDEX('Incidence calcs'!T:T,MATCH($A275,'Incidence calcs'!$A:$A,0))</f>
        <v>9.9409092869135396</v>
      </c>
      <c r="H275" s="347">
        <f>INDEX('Incidence calcs'!X:X,MATCH($A275,'Incidence calcs'!$A:$A,0))</f>
        <v>9.1220799999999986</v>
      </c>
      <c r="I275" s="347">
        <f>INDEX('Incidence calcs'!Y:Y,MATCH($A275,'Incidence calcs'!$A:$A,0))</f>
        <v>8.9641566666666659</v>
      </c>
      <c r="J275" s="347">
        <f>INDEX('Incidence calcs'!Z:Z,MATCH($A275,'Incidence calcs'!$A:$A,0))</f>
        <v>6.409278333333333</v>
      </c>
      <c r="K275" s="347">
        <f>INDEX('Incidence calcs'!AA:AA,MATCH($A275,'Incidence calcs'!$A:$A,0))</f>
        <v>6.3664516666666664</v>
      </c>
      <c r="L275" s="347">
        <f>INDEX('Incidence calcs'!AB:AB,MATCH($A275,'Incidence calcs'!$A:$A,0))</f>
        <v>5.6397366666666668</v>
      </c>
      <c r="M275" s="347">
        <f>INDEX('Incidence calcs'!AC:AC,MATCH($A275,'Incidence calcs'!$A:$A,0))</f>
        <v>6.0064399999999996</v>
      </c>
      <c r="N275" s="347">
        <f>INDEX('Incidence calcs'!AD:AD,MATCH($A275,'Incidence calcs'!$A:$A,0))</f>
        <v>5.8926816666666664</v>
      </c>
      <c r="O275" s="347">
        <f>INDEX('Incidence calcs'!AE:AE,MATCH($A275,'Incidence calcs'!$A:$A,0))</f>
        <v>5.8926816666666664</v>
      </c>
      <c r="P275" s="347">
        <f>INDEX('Incidence calcs'!AF:AF,MATCH($A275,'Incidence calcs'!$A:$A,0))</f>
        <v>5.5032266666666665</v>
      </c>
      <c r="Q275" s="347">
        <f>INDEX('Incidence calcs'!AG:AG,MATCH($A275,'Incidence calcs'!$A:$A,0))</f>
        <v>5.5032266666666665</v>
      </c>
      <c r="R275" s="347">
        <f>INDEX('Incidence calcs'!AH:AH,MATCH($A275,'Incidence calcs'!$A:$A,0))</f>
        <v>7.3059616666666667</v>
      </c>
      <c r="S275" s="347">
        <f>INDEX('Incidence calcs'!AI:AI,MATCH($A275,'Incidence calcs'!$A:$A,0))</f>
        <v>7.3059616666666667</v>
      </c>
      <c r="T275" s="347">
        <f>INDEX('Incidence calcs'!AJ:AJ,MATCH($A275,'Incidence calcs'!$A:$A,0))</f>
        <v>4.8273683333333333</v>
      </c>
      <c r="U275" s="347">
        <f>INDEX('Incidence calcs'!AK:AK,MATCH($A275,'Incidence calcs'!$A:$A,0))</f>
        <v>4.8273683333333333</v>
      </c>
      <c r="V275" s="347">
        <f>INDEX('Incidence calcs'!AL:AL,MATCH($A275,'Incidence calcs'!$A:$A,0))</f>
        <v>4.8273683333333333</v>
      </c>
      <c r="W275" s="347">
        <f>INDEX('Incidence calcs'!AM:AM,MATCH($A275,'Incidence calcs'!$A:$A,0))</f>
        <v>4.8273683333333333</v>
      </c>
    </row>
    <row r="276" spans="1:23" x14ac:dyDescent="0.45">
      <c r="A276" t="s">
        <v>249</v>
      </c>
      <c r="B276" s="339">
        <f>INDEX('Incidence calcs'!$F:$F,MATCH($A276,'Incidence calcs'!$A:$A,0))</f>
        <v>1994</v>
      </c>
      <c r="C276" s="339" t="b">
        <v>1</v>
      </c>
      <c r="D276" s="347">
        <f>INDEX('Incidence calcs'!Q:Q,MATCH($A276,'Incidence calcs'!$A:$A,0))</f>
        <v>1.3</v>
      </c>
      <c r="E276" s="347">
        <f>INDEX('Incidence calcs'!R:R,MATCH($A276,'Incidence calcs'!$A:$A,0))</f>
        <v>3.2</v>
      </c>
      <c r="F276" s="347">
        <f>INDEX('Incidence calcs'!S:S,MATCH($A276,'Incidence calcs'!$A:$A,0))</f>
        <v>5.5</v>
      </c>
      <c r="G276" s="347">
        <f>INDEX('Incidence calcs'!T:T,MATCH($A276,'Incidence calcs'!$A:$A,0))</f>
        <v>5.4131935569230425</v>
      </c>
      <c r="H276" s="347">
        <f>INDEX('Incidence calcs'!X:X,MATCH($A276,'Incidence calcs'!$A:$A,0))</f>
        <v>2.2720000000000002</v>
      </c>
      <c r="I276" s="347">
        <f>INDEX('Incidence calcs'!Y:Y,MATCH($A276,'Incidence calcs'!$A:$A,0))</f>
        <v>2.2326666666666668</v>
      </c>
      <c r="J276" s="347">
        <f>INDEX('Incidence calcs'!Z:Z,MATCH($A276,'Incidence calcs'!$A:$A,0))</f>
        <v>1.5963333333333334</v>
      </c>
      <c r="K276" s="347">
        <f>INDEX('Incidence calcs'!AA:AA,MATCH($A276,'Incidence calcs'!$A:$A,0))</f>
        <v>1.5856666666666668</v>
      </c>
      <c r="L276" s="347">
        <f>INDEX('Incidence calcs'!AB:AB,MATCH($A276,'Incidence calcs'!$A:$A,0))</f>
        <v>1.4046666666666667</v>
      </c>
      <c r="M276" s="347">
        <f>INDEX('Incidence calcs'!AC:AC,MATCH($A276,'Incidence calcs'!$A:$A,0))</f>
        <v>1.496</v>
      </c>
      <c r="N276" s="347">
        <f>INDEX('Incidence calcs'!AD:AD,MATCH($A276,'Incidence calcs'!$A:$A,0))</f>
        <v>1.4676666666666669</v>
      </c>
      <c r="O276" s="347">
        <f>INDEX('Incidence calcs'!AE:AE,MATCH($A276,'Incidence calcs'!$A:$A,0))</f>
        <v>1.4676666666666669</v>
      </c>
      <c r="P276" s="347">
        <f>INDEX('Incidence calcs'!AF:AF,MATCH($A276,'Incidence calcs'!$A:$A,0))</f>
        <v>1.3706666666666667</v>
      </c>
      <c r="Q276" s="347">
        <f>INDEX('Incidence calcs'!AG:AG,MATCH($A276,'Incidence calcs'!$A:$A,0))</f>
        <v>1.3706666666666667</v>
      </c>
      <c r="R276" s="347">
        <f>INDEX('Incidence calcs'!AH:AH,MATCH($A276,'Incidence calcs'!$A:$A,0))</f>
        <v>1.819666666666667</v>
      </c>
      <c r="S276" s="347">
        <f>INDEX('Incidence calcs'!AI:AI,MATCH($A276,'Incidence calcs'!$A:$A,0))</f>
        <v>1.819666666666667</v>
      </c>
      <c r="T276" s="347">
        <f>INDEX('Incidence calcs'!AJ:AJ,MATCH($A276,'Incidence calcs'!$A:$A,0))</f>
        <v>1.2023333333333335</v>
      </c>
      <c r="U276" s="347">
        <f>INDEX('Incidence calcs'!AK:AK,MATCH($A276,'Incidence calcs'!$A:$A,0))</f>
        <v>1.2023333333333335</v>
      </c>
      <c r="V276" s="347">
        <f>INDEX('Incidence calcs'!AL:AL,MATCH($A276,'Incidence calcs'!$A:$A,0))</f>
        <v>1.2023333333333335</v>
      </c>
      <c r="W276" s="347">
        <f>INDEX('Incidence calcs'!AM:AM,MATCH($A276,'Incidence calcs'!$A:$A,0))</f>
        <v>1.2023333333333335</v>
      </c>
    </row>
    <row r="277" spans="1:23" x14ac:dyDescent="0.45">
      <c r="A277" t="s">
        <v>252</v>
      </c>
      <c r="B277" s="339">
        <f>INDEX('Incidence calcs'!$F:$F,MATCH($A277,'Incidence calcs'!$A:$A,0))</f>
        <v>2009</v>
      </c>
      <c r="C277" s="339" t="b">
        <v>1</v>
      </c>
      <c r="D277" s="347">
        <f>INDEX('Incidence calcs'!Q:Q,MATCH($A277,'Incidence calcs'!$A:$A,0))</f>
        <v>2.6</v>
      </c>
      <c r="E277" s="347">
        <f>INDEX('Incidence calcs'!R:R,MATCH($A277,'Incidence calcs'!$A:$A,0))</f>
        <v>2.6</v>
      </c>
      <c r="F277" s="347">
        <f>INDEX('Incidence calcs'!S:S,MATCH($A277,'Incidence calcs'!$A:$A,0))</f>
        <v>2.6</v>
      </c>
      <c r="G277" s="347">
        <f>INDEX('Incidence calcs'!T:T,MATCH($A277,'Incidence calcs'!$A:$A,0))</f>
        <v>1.9360572393988917</v>
      </c>
      <c r="H277" s="347">
        <f>INDEX('Incidence calcs'!X:X,MATCH($A277,'Incidence calcs'!$A:$A,0))</f>
        <v>1.77216</v>
      </c>
      <c r="I277" s="347">
        <f>INDEX('Incidence calcs'!Y:Y,MATCH($A277,'Incidence calcs'!$A:$A,0))</f>
        <v>1.7414799999999999</v>
      </c>
      <c r="J277" s="347">
        <f>INDEX('Incidence calcs'!Z:Z,MATCH($A277,'Incidence calcs'!$A:$A,0))</f>
        <v>1.2451399999999999</v>
      </c>
      <c r="K277" s="347">
        <f>INDEX('Incidence calcs'!AA:AA,MATCH($A277,'Incidence calcs'!$A:$A,0))</f>
        <v>1.23682</v>
      </c>
      <c r="L277" s="347">
        <f>INDEX('Incidence calcs'!AB:AB,MATCH($A277,'Incidence calcs'!$A:$A,0))</f>
        <v>1.0956399999999999</v>
      </c>
      <c r="M277" s="347">
        <f>INDEX('Incidence calcs'!AC:AC,MATCH($A277,'Incidence calcs'!$A:$A,0))</f>
        <v>1.1668799999999999</v>
      </c>
      <c r="N277" s="347">
        <f>INDEX('Incidence calcs'!AD:AD,MATCH($A277,'Incidence calcs'!$A:$A,0))</f>
        <v>1.1447800000000001</v>
      </c>
      <c r="O277" s="347">
        <f>INDEX('Incidence calcs'!AE:AE,MATCH($A277,'Incidence calcs'!$A:$A,0))</f>
        <v>1.1447800000000001</v>
      </c>
      <c r="P277" s="347">
        <f>INDEX('Incidence calcs'!AF:AF,MATCH($A277,'Incidence calcs'!$A:$A,0))</f>
        <v>1.0691200000000001</v>
      </c>
      <c r="Q277" s="347">
        <f>INDEX('Incidence calcs'!AG:AG,MATCH($A277,'Incidence calcs'!$A:$A,0))</f>
        <v>1.0691200000000001</v>
      </c>
      <c r="R277" s="347">
        <f>INDEX('Incidence calcs'!AH:AH,MATCH($A277,'Incidence calcs'!$A:$A,0))</f>
        <v>1.4193400000000003</v>
      </c>
      <c r="S277" s="347">
        <f>INDEX('Incidence calcs'!AI:AI,MATCH($A277,'Incidence calcs'!$A:$A,0))</f>
        <v>1.4193400000000003</v>
      </c>
      <c r="T277" s="347">
        <f>INDEX('Incidence calcs'!AJ:AJ,MATCH($A277,'Incidence calcs'!$A:$A,0))</f>
        <v>0.9378200000000001</v>
      </c>
      <c r="U277" s="347">
        <f>INDEX('Incidence calcs'!AK:AK,MATCH($A277,'Incidence calcs'!$A:$A,0))</f>
        <v>0.9378200000000001</v>
      </c>
      <c r="V277" s="347">
        <f>INDEX('Incidence calcs'!AL:AL,MATCH($A277,'Incidence calcs'!$A:$A,0))</f>
        <v>0.9378200000000001</v>
      </c>
      <c r="W277" s="347">
        <f>INDEX('Incidence calcs'!AM:AM,MATCH($A277,'Incidence calcs'!$A:$A,0))</f>
        <v>0.9378200000000001</v>
      </c>
    </row>
    <row r="278" spans="1:23" x14ac:dyDescent="0.45">
      <c r="A278" t="s">
        <v>94</v>
      </c>
      <c r="B278" s="339">
        <f>INDEX('Incidence calcs'!$F:$F,MATCH($A278,'Incidence calcs'!$A:$A,0))</f>
        <v>2003</v>
      </c>
      <c r="C278" s="339" t="b">
        <v>1</v>
      </c>
      <c r="D278" s="347">
        <f>INDEX('Incidence calcs'!Q:Q,MATCH($A278,'Incidence calcs'!$A:$A,0))</f>
        <v>0.97</v>
      </c>
      <c r="E278" s="347">
        <f>INDEX('Incidence calcs'!R:R,MATCH($A278,'Incidence calcs'!$A:$A,0))</f>
        <v>0.97</v>
      </c>
      <c r="F278" s="347">
        <f>INDEX('Incidence calcs'!S:S,MATCH($A278,'Incidence calcs'!$A:$A,0))</f>
        <v>0.97</v>
      </c>
      <c r="G278" s="347">
        <f>INDEX('Incidence calcs'!T:T,MATCH($A278,'Incidence calcs'!$A:$A,0))</f>
        <v>1.0831599047960483</v>
      </c>
      <c r="H278" s="347">
        <f>INDEX('Incidence calcs'!X:X,MATCH($A278,'Incidence calcs'!$A:$A,0))</f>
        <v>0.66115200000000007</v>
      </c>
      <c r="I278" s="347">
        <f>INDEX('Incidence calcs'!Y:Y,MATCH($A278,'Incidence calcs'!$A:$A,0))</f>
        <v>0.64970600000000001</v>
      </c>
      <c r="J278" s="347">
        <f>INDEX('Incidence calcs'!Z:Z,MATCH($A278,'Incidence calcs'!$A:$A,0))</f>
        <v>0.46453300000000003</v>
      </c>
      <c r="K278" s="347">
        <f>INDEX('Incidence calcs'!AA:AA,MATCH($A278,'Incidence calcs'!$A:$A,0))</f>
        <v>0.46142900000000003</v>
      </c>
      <c r="L278" s="347">
        <f>INDEX('Incidence calcs'!AB:AB,MATCH($A278,'Incidence calcs'!$A:$A,0))</f>
        <v>0.40875800000000001</v>
      </c>
      <c r="M278" s="347">
        <f>INDEX('Incidence calcs'!AC:AC,MATCH($A278,'Incidence calcs'!$A:$A,0))</f>
        <v>0.435336</v>
      </c>
      <c r="N278" s="347">
        <f>INDEX('Incidence calcs'!AD:AD,MATCH($A278,'Incidence calcs'!$A:$A,0))</f>
        <v>0.42709100000000005</v>
      </c>
      <c r="O278" s="347">
        <f>INDEX('Incidence calcs'!AE:AE,MATCH($A278,'Incidence calcs'!$A:$A,0))</f>
        <v>0.42709100000000005</v>
      </c>
      <c r="P278" s="347">
        <f>INDEX('Incidence calcs'!AF:AF,MATCH($A278,'Incidence calcs'!$A:$A,0))</f>
        <v>0.39886400000000005</v>
      </c>
      <c r="Q278" s="347">
        <f>INDEX('Incidence calcs'!AG:AG,MATCH($A278,'Incidence calcs'!$A:$A,0))</f>
        <v>0.39886400000000005</v>
      </c>
      <c r="R278" s="347">
        <f>INDEX('Incidence calcs'!AH:AH,MATCH($A278,'Incidence calcs'!$A:$A,0))</f>
        <v>0.52952300000000008</v>
      </c>
      <c r="S278" s="347">
        <f>INDEX('Incidence calcs'!AI:AI,MATCH($A278,'Incidence calcs'!$A:$A,0))</f>
        <v>0.52952300000000008</v>
      </c>
      <c r="T278" s="347">
        <f>INDEX('Incidence calcs'!AJ:AJ,MATCH($A278,'Incidence calcs'!$A:$A,0))</f>
        <v>0.34987900000000005</v>
      </c>
      <c r="U278" s="347">
        <f>INDEX('Incidence calcs'!AK:AK,MATCH($A278,'Incidence calcs'!$A:$A,0))</f>
        <v>0.34987900000000005</v>
      </c>
      <c r="V278" s="347">
        <f>INDEX('Incidence calcs'!AL:AL,MATCH($A278,'Incidence calcs'!$A:$A,0))</f>
        <v>0.34987900000000005</v>
      </c>
      <c r="W278" s="347">
        <f>INDEX('Incidence calcs'!AM:AM,MATCH($A278,'Incidence calcs'!$A:$A,0))</f>
        <v>0.34987900000000005</v>
      </c>
    </row>
    <row r="279" spans="1:23" x14ac:dyDescent="0.45">
      <c r="A279" t="s">
        <v>253</v>
      </c>
      <c r="B279" s="339">
        <f>INDEX('Incidence calcs'!$F:$F,MATCH($A279,'Incidence calcs'!$A:$A,0))</f>
        <v>2003</v>
      </c>
      <c r="C279" s="339" t="b">
        <v>1</v>
      </c>
      <c r="D279" s="347">
        <f>INDEX('Incidence calcs'!Q:Q,MATCH($A279,'Incidence calcs'!$A:$A,0))</f>
        <v>0.97</v>
      </c>
      <c r="E279" s="347">
        <f>INDEX('Incidence calcs'!R:R,MATCH($A279,'Incidence calcs'!$A:$A,0))</f>
        <v>0.97</v>
      </c>
      <c r="F279" s="347">
        <f>INDEX('Incidence calcs'!S:S,MATCH($A279,'Incidence calcs'!$A:$A,0))</f>
        <v>0.97</v>
      </c>
      <c r="G279" s="347">
        <f>INDEX('Incidence calcs'!T:T,MATCH($A279,'Incidence calcs'!$A:$A,0))</f>
        <v>1.0831599047960483</v>
      </c>
      <c r="H279" s="347">
        <f>INDEX('Incidence calcs'!X:X,MATCH($A279,'Incidence calcs'!$A:$A,0))</f>
        <v>0.66115200000000007</v>
      </c>
      <c r="I279" s="347">
        <f>INDEX('Incidence calcs'!Y:Y,MATCH($A279,'Incidence calcs'!$A:$A,0))</f>
        <v>0.64970600000000001</v>
      </c>
      <c r="J279" s="347">
        <f>INDEX('Incidence calcs'!Z:Z,MATCH($A279,'Incidence calcs'!$A:$A,0))</f>
        <v>0.46453300000000003</v>
      </c>
      <c r="K279" s="347">
        <f>INDEX('Incidence calcs'!AA:AA,MATCH($A279,'Incidence calcs'!$A:$A,0))</f>
        <v>0.46142900000000003</v>
      </c>
      <c r="L279" s="347">
        <f>INDEX('Incidence calcs'!AB:AB,MATCH($A279,'Incidence calcs'!$A:$A,0))</f>
        <v>0.40875800000000001</v>
      </c>
      <c r="M279" s="347">
        <f>INDEX('Incidence calcs'!AC:AC,MATCH($A279,'Incidence calcs'!$A:$A,0))</f>
        <v>0.435336</v>
      </c>
      <c r="N279" s="347">
        <f>INDEX('Incidence calcs'!AD:AD,MATCH($A279,'Incidence calcs'!$A:$A,0))</f>
        <v>0.42709100000000005</v>
      </c>
      <c r="O279" s="347">
        <f>INDEX('Incidence calcs'!AE:AE,MATCH($A279,'Incidence calcs'!$A:$A,0))</f>
        <v>0.42709100000000005</v>
      </c>
      <c r="P279" s="347">
        <f>INDEX('Incidence calcs'!AF:AF,MATCH($A279,'Incidence calcs'!$A:$A,0))</f>
        <v>0.39886400000000005</v>
      </c>
      <c r="Q279" s="347">
        <f>INDEX('Incidence calcs'!AG:AG,MATCH($A279,'Incidence calcs'!$A:$A,0))</f>
        <v>0.39886400000000005</v>
      </c>
      <c r="R279" s="347">
        <f>INDEX('Incidence calcs'!AH:AH,MATCH($A279,'Incidence calcs'!$A:$A,0))</f>
        <v>0.52952300000000008</v>
      </c>
      <c r="S279" s="347">
        <f>INDEX('Incidence calcs'!AI:AI,MATCH($A279,'Incidence calcs'!$A:$A,0))</f>
        <v>0.52952300000000008</v>
      </c>
      <c r="T279" s="347">
        <f>INDEX('Incidence calcs'!AJ:AJ,MATCH($A279,'Incidence calcs'!$A:$A,0))</f>
        <v>0.34987900000000005</v>
      </c>
      <c r="U279" s="347">
        <f>INDEX('Incidence calcs'!AK:AK,MATCH($A279,'Incidence calcs'!$A:$A,0))</f>
        <v>0.34987900000000005</v>
      </c>
      <c r="V279" s="347">
        <f>INDEX('Incidence calcs'!AL:AL,MATCH($A279,'Incidence calcs'!$A:$A,0))</f>
        <v>0.34987900000000005</v>
      </c>
      <c r="W279" s="347">
        <f>INDEX('Incidence calcs'!AM:AM,MATCH($A279,'Incidence calcs'!$A:$A,0))</f>
        <v>0.34987900000000005</v>
      </c>
    </row>
    <row r="280" spans="1:23" x14ac:dyDescent="0.45">
      <c r="A280" t="s">
        <v>254</v>
      </c>
      <c r="B280" s="339">
        <f>INDEX('Incidence calcs'!$F:$F,MATCH($A280,'Incidence calcs'!$A:$A,0))</f>
        <v>2009</v>
      </c>
      <c r="C280" s="339" t="b">
        <v>1</v>
      </c>
      <c r="D280" s="347">
        <f>INDEX('Incidence calcs'!Q:Q,MATCH($A280,'Incidence calcs'!$A:$A,0))</f>
        <v>0.19</v>
      </c>
      <c r="E280" s="347">
        <f>INDEX('Incidence calcs'!R:R,MATCH($A280,'Incidence calcs'!$A:$A,0))</f>
        <v>0.84</v>
      </c>
      <c r="F280" s="347">
        <f>INDEX('Incidence calcs'!S:S,MATCH($A280,'Incidence calcs'!$A:$A,0))</f>
        <v>2.6</v>
      </c>
      <c r="G280" s="347">
        <f>INDEX('Incidence calcs'!T:T,MATCH($A280,'Incidence calcs'!$A:$A,0))</f>
        <v>6.2</v>
      </c>
      <c r="H280" s="347">
        <f>INDEX('Incidence calcs'!X:X,MATCH($A280,'Incidence calcs'!$A:$A,0))</f>
        <v>1.7627647500000001</v>
      </c>
      <c r="I280" s="347">
        <f>INDEX('Incidence calcs'!Y:Y,MATCH($A280,'Incidence calcs'!$A:$A,0))</f>
        <v>1.7315545000000001</v>
      </c>
      <c r="J280" s="347">
        <f>INDEX('Incidence calcs'!Z:Z,MATCH($A280,'Incidence calcs'!$A:$A,0))</f>
        <v>1.25406225</v>
      </c>
      <c r="K280" s="347">
        <f>INDEX('Incidence calcs'!AA:AA,MATCH($A280,'Incidence calcs'!$A:$A,0))</f>
        <v>1.22801275</v>
      </c>
      <c r="L280" s="347">
        <f>INDEX('Incidence calcs'!AB:AB,MATCH($A280,'Incidence calcs'!$A:$A,0))</f>
        <v>1.154042</v>
      </c>
      <c r="M280" s="347">
        <f>INDEX('Incidence calcs'!AC:AC,MATCH($A280,'Incidence calcs'!$A:$A,0))</f>
        <v>1.020354</v>
      </c>
      <c r="N280" s="347">
        <f>INDEX('Incidence calcs'!AD:AD,MATCH($A280,'Incidence calcs'!$A:$A,0))</f>
        <v>1.09727375</v>
      </c>
      <c r="O280" s="347">
        <f>INDEX('Incidence calcs'!AE:AE,MATCH($A280,'Incidence calcs'!$A:$A,0))</f>
        <v>1.09727375</v>
      </c>
      <c r="P280" s="347">
        <f>INDEX('Incidence calcs'!AF:AF,MATCH($A280,'Incidence calcs'!$A:$A,0))</f>
        <v>0.88592874999999993</v>
      </c>
      <c r="Q280" s="347">
        <f>INDEX('Incidence calcs'!AG:AG,MATCH($A280,'Incidence calcs'!$A:$A,0))</f>
        <v>0.88592874999999993</v>
      </c>
      <c r="R280" s="347">
        <f>INDEX('Incidence calcs'!AH:AH,MATCH($A280,'Incidence calcs'!$A:$A,0))</f>
        <v>1.323118</v>
      </c>
      <c r="S280" s="347">
        <f>INDEX('Incidence calcs'!AI:AI,MATCH($A280,'Incidence calcs'!$A:$A,0))</f>
        <v>1.323118</v>
      </c>
      <c r="T280" s="347">
        <f>INDEX('Incidence calcs'!AJ:AJ,MATCH($A280,'Incidence calcs'!$A:$A,0))</f>
        <v>1.03583625</v>
      </c>
      <c r="U280" s="347">
        <f>INDEX('Incidence calcs'!AK:AK,MATCH($A280,'Incidence calcs'!$A:$A,0))</f>
        <v>1.03583625</v>
      </c>
      <c r="V280" s="347">
        <f>INDEX('Incidence calcs'!AL:AL,MATCH($A280,'Incidence calcs'!$A:$A,0))</f>
        <v>1.03583625</v>
      </c>
      <c r="W280" s="347">
        <f>INDEX('Incidence calcs'!AM:AM,MATCH($A280,'Incidence calcs'!$A:$A,0))</f>
        <v>1.03583625</v>
      </c>
    </row>
    <row r="281" spans="1:23" x14ac:dyDescent="0.45">
      <c r="A281" t="s">
        <v>255</v>
      </c>
      <c r="B281" s="339">
        <f>INDEX('Incidence calcs'!$F:$F,MATCH($A281,'Incidence calcs'!$A:$A,0))</f>
        <v>2007</v>
      </c>
      <c r="C281" s="339" t="b">
        <v>1</v>
      </c>
      <c r="D281" s="347">
        <f>INDEX('Incidence calcs'!Q:Q,MATCH($A281,'Incidence calcs'!$A:$A,0))</f>
        <v>0.9</v>
      </c>
      <c r="E281" s="347">
        <f>INDEX('Incidence calcs'!R:R,MATCH($A281,'Incidence calcs'!$A:$A,0))</f>
        <v>0.9</v>
      </c>
      <c r="F281" s="347">
        <f>INDEX('Incidence calcs'!S:S,MATCH($A281,'Incidence calcs'!$A:$A,0))</f>
        <v>0.9</v>
      </c>
      <c r="G281" s="347">
        <f>INDEX('Incidence calcs'!T:T,MATCH($A281,'Incidence calcs'!$A:$A,0))</f>
        <v>1.0049937260994264</v>
      </c>
      <c r="H281" s="347">
        <f>INDEX('Incidence calcs'!X:X,MATCH($A281,'Incidence calcs'!$A:$A,0))</f>
        <v>0.61343999999999999</v>
      </c>
      <c r="I281" s="347">
        <f>INDEX('Incidence calcs'!Y:Y,MATCH($A281,'Incidence calcs'!$A:$A,0))</f>
        <v>0.60282000000000002</v>
      </c>
      <c r="J281" s="347">
        <f>INDEX('Incidence calcs'!Z:Z,MATCH($A281,'Incidence calcs'!$A:$A,0))</f>
        <v>0.43101</v>
      </c>
      <c r="K281" s="347">
        <f>INDEX('Incidence calcs'!AA:AA,MATCH($A281,'Incidence calcs'!$A:$A,0))</f>
        <v>0.42813000000000001</v>
      </c>
      <c r="L281" s="347">
        <f>INDEX('Incidence calcs'!AB:AB,MATCH($A281,'Incidence calcs'!$A:$A,0))</f>
        <v>0.37925999999999999</v>
      </c>
      <c r="M281" s="347">
        <f>INDEX('Incidence calcs'!AC:AC,MATCH($A281,'Incidence calcs'!$A:$A,0))</f>
        <v>0.40392</v>
      </c>
      <c r="N281" s="347">
        <f>INDEX('Incidence calcs'!AD:AD,MATCH($A281,'Incidence calcs'!$A:$A,0))</f>
        <v>0.39627000000000001</v>
      </c>
      <c r="O281" s="347">
        <f>INDEX('Incidence calcs'!AE:AE,MATCH($A281,'Incidence calcs'!$A:$A,0))</f>
        <v>0.39627000000000001</v>
      </c>
      <c r="P281" s="347">
        <f>INDEX('Incidence calcs'!AF:AF,MATCH($A281,'Incidence calcs'!$A:$A,0))</f>
        <v>0.37008000000000002</v>
      </c>
      <c r="Q281" s="347">
        <f>INDEX('Incidence calcs'!AG:AG,MATCH($A281,'Incidence calcs'!$A:$A,0))</f>
        <v>0.37008000000000002</v>
      </c>
      <c r="R281" s="347">
        <f>INDEX('Incidence calcs'!AH:AH,MATCH($A281,'Incidence calcs'!$A:$A,0))</f>
        <v>0.49131000000000008</v>
      </c>
      <c r="S281" s="347">
        <f>INDEX('Incidence calcs'!AI:AI,MATCH($A281,'Incidence calcs'!$A:$A,0))</f>
        <v>0.49131000000000008</v>
      </c>
      <c r="T281" s="347">
        <f>INDEX('Incidence calcs'!AJ:AJ,MATCH($A281,'Incidence calcs'!$A:$A,0))</f>
        <v>0.32463000000000003</v>
      </c>
      <c r="U281" s="347">
        <f>INDEX('Incidence calcs'!AK:AK,MATCH($A281,'Incidence calcs'!$A:$A,0))</f>
        <v>0.32463000000000003</v>
      </c>
      <c r="V281" s="347">
        <f>INDEX('Incidence calcs'!AL:AL,MATCH($A281,'Incidence calcs'!$A:$A,0))</f>
        <v>0.32463000000000003</v>
      </c>
      <c r="W281" s="347">
        <f>INDEX('Incidence calcs'!AM:AM,MATCH($A281,'Incidence calcs'!$A:$A,0))</f>
        <v>0.32463000000000003</v>
      </c>
    </row>
    <row r="282" spans="1:23" x14ac:dyDescent="0.45">
      <c r="A282" t="s">
        <v>256</v>
      </c>
      <c r="B282" s="339">
        <f>INDEX('Incidence calcs'!$F:$F,MATCH($A282,'Incidence calcs'!$A:$A,0))</f>
        <v>1987</v>
      </c>
      <c r="C282" s="339" t="b">
        <v>1</v>
      </c>
      <c r="D282" s="347">
        <f>INDEX('Incidence calcs'!Q:Q,MATCH($A282,'Incidence calcs'!$A:$A,0))</f>
        <v>4.97</v>
      </c>
      <c r="E282" s="347">
        <f>INDEX('Incidence calcs'!R:R,MATCH($A282,'Incidence calcs'!$A:$A,0))</f>
        <v>4.97</v>
      </c>
      <c r="F282" s="347">
        <f>INDEX('Incidence calcs'!S:S,MATCH($A282,'Incidence calcs'!$A:$A,0))</f>
        <v>4.97</v>
      </c>
      <c r="G282" s="347">
        <f>INDEX('Incidence calcs'!T:T,MATCH($A282,'Incidence calcs'!$A:$A,0))</f>
        <v>2.6571167236332349</v>
      </c>
      <c r="H282" s="347">
        <f>INDEX('Incidence calcs'!X:X,MATCH($A282,'Incidence calcs'!$A:$A,0))</f>
        <v>3.3875519999999999</v>
      </c>
      <c r="I282" s="347">
        <f>INDEX('Incidence calcs'!Y:Y,MATCH($A282,'Incidence calcs'!$A:$A,0))</f>
        <v>3.3289059999999995</v>
      </c>
      <c r="J282" s="347">
        <f>INDEX('Incidence calcs'!Z:Z,MATCH($A282,'Incidence calcs'!$A:$A,0))</f>
        <v>2.3801329999999998</v>
      </c>
      <c r="K282" s="347">
        <f>INDEX('Incidence calcs'!AA:AA,MATCH($A282,'Incidence calcs'!$A:$A,0))</f>
        <v>2.3642289999999999</v>
      </c>
      <c r="L282" s="347">
        <f>INDEX('Incidence calcs'!AB:AB,MATCH($A282,'Incidence calcs'!$A:$A,0))</f>
        <v>2.0943579999999997</v>
      </c>
      <c r="M282" s="347">
        <f>INDEX('Incidence calcs'!AC:AC,MATCH($A282,'Incidence calcs'!$A:$A,0))</f>
        <v>2.2305359999999999</v>
      </c>
      <c r="N282" s="347">
        <f>INDEX('Incidence calcs'!AD:AD,MATCH($A282,'Incidence calcs'!$A:$A,0))</f>
        <v>2.188291</v>
      </c>
      <c r="O282" s="347">
        <f>INDEX('Incidence calcs'!AE:AE,MATCH($A282,'Incidence calcs'!$A:$A,0))</f>
        <v>2.188291</v>
      </c>
      <c r="P282" s="347">
        <f>INDEX('Incidence calcs'!AF:AF,MATCH($A282,'Incidence calcs'!$A:$A,0))</f>
        <v>2.0436640000000001</v>
      </c>
      <c r="Q282" s="347">
        <f>INDEX('Incidence calcs'!AG:AG,MATCH($A282,'Incidence calcs'!$A:$A,0))</f>
        <v>2.0436640000000001</v>
      </c>
      <c r="R282" s="347">
        <f>INDEX('Incidence calcs'!AH:AH,MATCH($A282,'Incidence calcs'!$A:$A,0))</f>
        <v>2.713123</v>
      </c>
      <c r="S282" s="347">
        <f>INDEX('Incidence calcs'!AI:AI,MATCH($A282,'Incidence calcs'!$A:$A,0))</f>
        <v>2.713123</v>
      </c>
      <c r="T282" s="347">
        <f>INDEX('Incidence calcs'!AJ:AJ,MATCH($A282,'Incidence calcs'!$A:$A,0))</f>
        <v>1.7926789999999999</v>
      </c>
      <c r="U282" s="347">
        <f>INDEX('Incidence calcs'!AK:AK,MATCH($A282,'Incidence calcs'!$A:$A,0))</f>
        <v>1.7926789999999999</v>
      </c>
      <c r="V282" s="347">
        <f>INDEX('Incidence calcs'!AL:AL,MATCH($A282,'Incidence calcs'!$A:$A,0))</f>
        <v>1.7926789999999999</v>
      </c>
      <c r="W282" s="347">
        <f>INDEX('Incidence calcs'!AM:AM,MATCH($A282,'Incidence calcs'!$A:$A,0))</f>
        <v>1.7926789999999999</v>
      </c>
    </row>
    <row r="283" spans="1:23" x14ac:dyDescent="0.45">
      <c r="A283" t="s">
        <v>257</v>
      </c>
      <c r="B283" s="339">
        <f>INDEX('Incidence calcs'!$F:$F,MATCH($A283,'Incidence calcs'!$A:$A,0))</f>
        <v>1995</v>
      </c>
      <c r="C283" s="339" t="b">
        <v>1</v>
      </c>
      <c r="D283" s="347">
        <f>INDEX('Incidence calcs'!Q:Q,MATCH($A283,'Incidence calcs'!$A:$A,0))</f>
        <v>4.1500000000000004</v>
      </c>
      <c r="E283" s="347">
        <f>INDEX('Incidence calcs'!R:R,MATCH($A283,'Incidence calcs'!$A:$A,0))</f>
        <v>5.85</v>
      </c>
      <c r="F283" s="347">
        <f>INDEX('Incidence calcs'!S:S,MATCH($A283,'Incidence calcs'!$A:$A,0))</f>
        <v>11.8</v>
      </c>
      <c r="G283" s="347">
        <f>INDEX('Incidence calcs'!T:T,MATCH($A283,'Incidence calcs'!$A:$A,0))</f>
        <v>12.264266652403768</v>
      </c>
      <c r="H283" s="347">
        <f>INDEX('Incidence calcs'!X:X,MATCH($A283,'Incidence calcs'!$A:$A,0))</f>
        <v>4.95296</v>
      </c>
      <c r="I283" s="347">
        <f>INDEX('Incidence calcs'!Y:Y,MATCH($A283,'Incidence calcs'!$A:$A,0))</f>
        <v>4.8672133333333329</v>
      </c>
      <c r="J283" s="347">
        <f>INDEX('Incidence calcs'!Z:Z,MATCH($A283,'Incidence calcs'!$A:$A,0))</f>
        <v>3.4800066666666667</v>
      </c>
      <c r="K283" s="347">
        <f>INDEX('Incidence calcs'!AA:AA,MATCH($A283,'Incidence calcs'!$A:$A,0))</f>
        <v>3.4567533333333333</v>
      </c>
      <c r="L283" s="347">
        <f>INDEX('Incidence calcs'!AB:AB,MATCH($A283,'Incidence calcs'!$A:$A,0))</f>
        <v>3.0621733333333334</v>
      </c>
      <c r="M283" s="347">
        <f>INDEX('Incidence calcs'!AC:AC,MATCH($A283,'Incidence calcs'!$A:$A,0))</f>
        <v>3.2612799999999997</v>
      </c>
      <c r="N283" s="347">
        <f>INDEX('Incidence calcs'!AD:AD,MATCH($A283,'Incidence calcs'!$A:$A,0))</f>
        <v>3.1995133333333334</v>
      </c>
      <c r="O283" s="347">
        <f>INDEX('Incidence calcs'!AE:AE,MATCH($A283,'Incidence calcs'!$A:$A,0))</f>
        <v>3.1995133333333334</v>
      </c>
      <c r="P283" s="347">
        <f>INDEX('Incidence calcs'!AF:AF,MATCH($A283,'Incidence calcs'!$A:$A,0))</f>
        <v>2.9880533333333332</v>
      </c>
      <c r="Q283" s="347">
        <f>INDEX('Incidence calcs'!AG:AG,MATCH($A283,'Incidence calcs'!$A:$A,0))</f>
        <v>2.9880533333333332</v>
      </c>
      <c r="R283" s="347">
        <f>INDEX('Incidence calcs'!AH:AH,MATCH($A283,'Incidence calcs'!$A:$A,0))</f>
        <v>3.9668733333333335</v>
      </c>
      <c r="S283" s="347">
        <f>INDEX('Incidence calcs'!AI:AI,MATCH($A283,'Incidence calcs'!$A:$A,0))</f>
        <v>3.9668733333333335</v>
      </c>
      <c r="T283" s="347">
        <f>INDEX('Incidence calcs'!AJ:AJ,MATCH($A283,'Incidence calcs'!$A:$A,0))</f>
        <v>2.6210866666666668</v>
      </c>
      <c r="U283" s="347">
        <f>INDEX('Incidence calcs'!AK:AK,MATCH($A283,'Incidence calcs'!$A:$A,0))</f>
        <v>2.6210866666666668</v>
      </c>
      <c r="V283" s="347">
        <f>INDEX('Incidence calcs'!AL:AL,MATCH($A283,'Incidence calcs'!$A:$A,0))</f>
        <v>2.6210866666666668</v>
      </c>
      <c r="W283" s="347">
        <f>INDEX('Incidence calcs'!AM:AM,MATCH($A283,'Incidence calcs'!$A:$A,0))</f>
        <v>2.6210866666666668</v>
      </c>
    </row>
    <row r="284" spans="1:23" x14ac:dyDescent="0.45">
      <c r="A284" t="s">
        <v>258</v>
      </c>
      <c r="B284" s="339">
        <f>INDEX('Incidence calcs'!$F:$F,MATCH($A284,'Incidence calcs'!$A:$A,0))</f>
        <v>2012</v>
      </c>
      <c r="C284" s="339" t="b">
        <v>1</v>
      </c>
      <c r="D284" s="347">
        <f>INDEX('Incidence calcs'!Q:Q,MATCH($A284,'Incidence calcs'!$A:$A,0))</f>
        <v>7.3</v>
      </c>
      <c r="E284" s="347">
        <f>INDEX('Incidence calcs'!R:R,MATCH($A284,'Incidence calcs'!$A:$A,0))</f>
        <v>10.3</v>
      </c>
      <c r="F284" s="347">
        <f>INDEX('Incidence calcs'!S:S,MATCH($A284,'Incidence calcs'!$A:$A,0))</f>
        <v>15.4</v>
      </c>
      <c r="G284" s="347">
        <f>INDEX('Incidence calcs'!T:T,MATCH($A284,'Incidence calcs'!$A:$A,0))</f>
        <v>9.1000000000000014</v>
      </c>
      <c r="H284" s="347">
        <f>INDEX('Incidence calcs'!X:X,MATCH($A284,'Incidence calcs'!$A:$A,0))</f>
        <v>7.4976000000000003</v>
      </c>
      <c r="I284" s="347">
        <f>INDEX('Incidence calcs'!Y:Y,MATCH($A284,'Incidence calcs'!$A:$A,0))</f>
        <v>7.367799999999999</v>
      </c>
      <c r="J284" s="347">
        <f>INDEX('Incidence calcs'!Z:Z,MATCH($A284,'Incidence calcs'!$A:$A,0))</f>
        <v>5.2679</v>
      </c>
      <c r="K284" s="347">
        <f>INDEX('Incidence calcs'!AA:AA,MATCH($A284,'Incidence calcs'!$A:$A,0))</f>
        <v>5.2327000000000004</v>
      </c>
      <c r="L284" s="347">
        <f>INDEX('Incidence calcs'!AB:AB,MATCH($A284,'Incidence calcs'!$A:$A,0))</f>
        <v>4.6353999999999997</v>
      </c>
      <c r="M284" s="347">
        <f>INDEX('Incidence calcs'!AC:AC,MATCH($A284,'Incidence calcs'!$A:$A,0))</f>
        <v>4.9367999999999999</v>
      </c>
      <c r="N284" s="347">
        <f>INDEX('Incidence calcs'!AD:AD,MATCH($A284,'Incidence calcs'!$A:$A,0))</f>
        <v>4.8433000000000002</v>
      </c>
      <c r="O284" s="347">
        <f>INDEX('Incidence calcs'!AE:AE,MATCH($A284,'Incidence calcs'!$A:$A,0))</f>
        <v>4.8433000000000002</v>
      </c>
      <c r="P284" s="347">
        <f>INDEX('Incidence calcs'!AF:AF,MATCH($A284,'Incidence calcs'!$A:$A,0))</f>
        <v>4.5232000000000001</v>
      </c>
      <c r="Q284" s="347">
        <f>INDEX('Incidence calcs'!AG:AG,MATCH($A284,'Incidence calcs'!$A:$A,0))</f>
        <v>4.5232000000000001</v>
      </c>
      <c r="R284" s="347">
        <f>INDEX('Incidence calcs'!AH:AH,MATCH($A284,'Incidence calcs'!$A:$A,0))</f>
        <v>6.004900000000001</v>
      </c>
      <c r="S284" s="347">
        <f>INDEX('Incidence calcs'!AI:AI,MATCH($A284,'Incidence calcs'!$A:$A,0))</f>
        <v>6.004900000000001</v>
      </c>
      <c r="T284" s="347">
        <f>INDEX('Incidence calcs'!AJ:AJ,MATCH($A284,'Incidence calcs'!$A:$A,0))</f>
        <v>3.9677000000000002</v>
      </c>
      <c r="U284" s="347">
        <f>INDEX('Incidence calcs'!AK:AK,MATCH($A284,'Incidence calcs'!$A:$A,0))</f>
        <v>3.9677000000000002</v>
      </c>
      <c r="V284" s="347">
        <f>INDEX('Incidence calcs'!AL:AL,MATCH($A284,'Incidence calcs'!$A:$A,0))</f>
        <v>3.9677000000000002</v>
      </c>
      <c r="W284" s="347">
        <f>INDEX('Incidence calcs'!AM:AM,MATCH($A284,'Incidence calcs'!$A:$A,0))</f>
        <v>3.9677000000000002</v>
      </c>
    </row>
    <row r="285" spans="1:23" x14ac:dyDescent="0.45">
      <c r="A285" t="s">
        <v>259</v>
      </c>
      <c r="B285" s="339">
        <f>INDEX('Incidence calcs'!$F:$F,MATCH($A285,'Incidence calcs'!$A:$A,0))</f>
        <v>2012</v>
      </c>
      <c r="C285" s="339" t="b">
        <v>1</v>
      </c>
      <c r="D285" s="347">
        <f>INDEX('Incidence calcs'!Q:Q,MATCH($A285,'Incidence calcs'!$A:$A,0))</f>
        <v>7.3</v>
      </c>
      <c r="E285" s="347">
        <f>INDEX('Incidence calcs'!R:R,MATCH($A285,'Incidence calcs'!$A:$A,0))</f>
        <v>10.3</v>
      </c>
      <c r="F285" s="347">
        <f>INDEX('Incidence calcs'!S:S,MATCH($A285,'Incidence calcs'!$A:$A,0))</f>
        <v>15.4</v>
      </c>
      <c r="G285" s="347">
        <f>INDEX('Incidence calcs'!T:T,MATCH($A285,'Incidence calcs'!$A:$A,0))</f>
        <v>9.1000000000000014</v>
      </c>
      <c r="H285" s="347">
        <f>INDEX('Incidence calcs'!X:X,MATCH($A285,'Incidence calcs'!$A:$A,0))</f>
        <v>7.4976000000000003</v>
      </c>
      <c r="I285" s="347">
        <f>INDEX('Incidence calcs'!Y:Y,MATCH($A285,'Incidence calcs'!$A:$A,0))</f>
        <v>7.367799999999999</v>
      </c>
      <c r="J285" s="347">
        <f>INDEX('Incidence calcs'!Z:Z,MATCH($A285,'Incidence calcs'!$A:$A,0))</f>
        <v>5.2679</v>
      </c>
      <c r="K285" s="347">
        <f>INDEX('Incidence calcs'!AA:AA,MATCH($A285,'Incidence calcs'!$A:$A,0))</f>
        <v>5.2327000000000004</v>
      </c>
      <c r="L285" s="347">
        <f>INDEX('Incidence calcs'!AB:AB,MATCH($A285,'Incidence calcs'!$A:$A,0))</f>
        <v>4.6353999999999997</v>
      </c>
      <c r="M285" s="347">
        <f>INDEX('Incidence calcs'!AC:AC,MATCH($A285,'Incidence calcs'!$A:$A,0))</f>
        <v>4.9367999999999999</v>
      </c>
      <c r="N285" s="347">
        <f>INDEX('Incidence calcs'!AD:AD,MATCH($A285,'Incidence calcs'!$A:$A,0))</f>
        <v>4.8433000000000002</v>
      </c>
      <c r="O285" s="347">
        <f>INDEX('Incidence calcs'!AE:AE,MATCH($A285,'Incidence calcs'!$A:$A,0))</f>
        <v>4.8433000000000002</v>
      </c>
      <c r="P285" s="347">
        <f>INDEX('Incidence calcs'!AF:AF,MATCH($A285,'Incidence calcs'!$A:$A,0))</f>
        <v>4.5232000000000001</v>
      </c>
      <c r="Q285" s="347">
        <f>INDEX('Incidence calcs'!AG:AG,MATCH($A285,'Incidence calcs'!$A:$A,0))</f>
        <v>4.5232000000000001</v>
      </c>
      <c r="R285" s="347">
        <f>INDEX('Incidence calcs'!AH:AH,MATCH($A285,'Incidence calcs'!$A:$A,0))</f>
        <v>6.004900000000001</v>
      </c>
      <c r="S285" s="347">
        <f>INDEX('Incidence calcs'!AI:AI,MATCH($A285,'Incidence calcs'!$A:$A,0))</f>
        <v>6.004900000000001</v>
      </c>
      <c r="T285" s="347">
        <f>INDEX('Incidence calcs'!AJ:AJ,MATCH($A285,'Incidence calcs'!$A:$A,0))</f>
        <v>3.9677000000000002</v>
      </c>
      <c r="U285" s="347">
        <f>INDEX('Incidence calcs'!AK:AK,MATCH($A285,'Incidence calcs'!$A:$A,0))</f>
        <v>3.9677000000000002</v>
      </c>
      <c r="V285" s="347">
        <f>INDEX('Incidence calcs'!AL:AL,MATCH($A285,'Incidence calcs'!$A:$A,0))</f>
        <v>3.9677000000000002</v>
      </c>
      <c r="W285" s="347">
        <f>INDEX('Incidence calcs'!AM:AM,MATCH($A285,'Incidence calcs'!$A:$A,0))</f>
        <v>3.9677000000000002</v>
      </c>
    </row>
    <row r="286" spans="1:23" x14ac:dyDescent="0.45">
      <c r="A286" t="s">
        <v>261</v>
      </c>
      <c r="B286" s="339">
        <f>INDEX('Incidence calcs'!$F:$F,MATCH($A286,'Incidence calcs'!$A:$A,0))</f>
        <v>2009</v>
      </c>
      <c r="C286" s="339" t="b">
        <v>1</v>
      </c>
      <c r="D286" s="347">
        <f>INDEX('Incidence calcs'!Q:Q,MATCH($A286,'Incidence calcs'!$A:$A,0))</f>
        <v>0.19</v>
      </c>
      <c r="E286" s="347">
        <f>INDEX('Incidence calcs'!R:R,MATCH($A286,'Incidence calcs'!$A:$A,0))</f>
        <v>0.84</v>
      </c>
      <c r="F286" s="347">
        <f>INDEX('Incidence calcs'!S:S,MATCH($A286,'Incidence calcs'!$A:$A,0))</f>
        <v>2.6</v>
      </c>
      <c r="G286" s="347">
        <f>INDEX('Incidence calcs'!T:T,MATCH($A286,'Incidence calcs'!$A:$A,0))</f>
        <v>6.2</v>
      </c>
      <c r="H286" s="347">
        <f>INDEX('Incidence calcs'!X:X,MATCH($A286,'Incidence calcs'!$A:$A,0))</f>
        <v>1.7627647500000001</v>
      </c>
      <c r="I286" s="347">
        <f>INDEX('Incidence calcs'!Y:Y,MATCH($A286,'Incidence calcs'!$A:$A,0))</f>
        <v>1.7315545000000001</v>
      </c>
      <c r="J286" s="347">
        <f>INDEX('Incidence calcs'!Z:Z,MATCH($A286,'Incidence calcs'!$A:$A,0))</f>
        <v>1.25406225</v>
      </c>
      <c r="K286" s="347">
        <f>INDEX('Incidence calcs'!AA:AA,MATCH($A286,'Incidence calcs'!$A:$A,0))</f>
        <v>1.22801275</v>
      </c>
      <c r="L286" s="347">
        <f>INDEX('Incidence calcs'!AB:AB,MATCH($A286,'Incidence calcs'!$A:$A,0))</f>
        <v>1.154042</v>
      </c>
      <c r="M286" s="347">
        <f>INDEX('Incidence calcs'!AC:AC,MATCH($A286,'Incidence calcs'!$A:$A,0))</f>
        <v>1.020354</v>
      </c>
      <c r="N286" s="347">
        <f>INDEX('Incidence calcs'!AD:AD,MATCH($A286,'Incidence calcs'!$A:$A,0))</f>
        <v>1.09727375</v>
      </c>
      <c r="O286" s="347">
        <f>INDEX('Incidence calcs'!AE:AE,MATCH($A286,'Incidence calcs'!$A:$A,0))</f>
        <v>1.09727375</v>
      </c>
      <c r="P286" s="347">
        <f>INDEX('Incidence calcs'!AF:AF,MATCH($A286,'Incidence calcs'!$A:$A,0))</f>
        <v>0.88592874999999993</v>
      </c>
      <c r="Q286" s="347">
        <f>INDEX('Incidence calcs'!AG:AG,MATCH($A286,'Incidence calcs'!$A:$A,0))</f>
        <v>0.88592874999999993</v>
      </c>
      <c r="R286" s="347">
        <f>INDEX('Incidence calcs'!AH:AH,MATCH($A286,'Incidence calcs'!$A:$A,0))</f>
        <v>1.323118</v>
      </c>
      <c r="S286" s="347">
        <f>INDEX('Incidence calcs'!AI:AI,MATCH($A286,'Incidence calcs'!$A:$A,0))</f>
        <v>1.323118</v>
      </c>
      <c r="T286" s="347">
        <f>INDEX('Incidence calcs'!AJ:AJ,MATCH($A286,'Incidence calcs'!$A:$A,0))</f>
        <v>1.03583625</v>
      </c>
      <c r="U286" s="347">
        <f>INDEX('Incidence calcs'!AK:AK,MATCH($A286,'Incidence calcs'!$A:$A,0))</f>
        <v>1.03583625</v>
      </c>
      <c r="V286" s="347">
        <f>INDEX('Incidence calcs'!AL:AL,MATCH($A286,'Incidence calcs'!$A:$A,0))</f>
        <v>1.03583625</v>
      </c>
      <c r="W286" s="347">
        <f>INDEX('Incidence calcs'!AM:AM,MATCH($A286,'Incidence calcs'!$A:$A,0))</f>
        <v>1.03583625</v>
      </c>
    </row>
    <row r="287" spans="1:23" x14ac:dyDescent="0.45">
      <c r="A287" t="s">
        <v>262</v>
      </c>
      <c r="B287" s="339">
        <f>INDEX('Incidence calcs'!$F:$F,MATCH($A287,'Incidence calcs'!$A:$A,0))</f>
        <v>1989</v>
      </c>
      <c r="C287" s="339" t="b">
        <v>1</v>
      </c>
      <c r="D287" s="347">
        <f>INDEX('Incidence calcs'!Q:Q,MATCH($A287,'Incidence calcs'!$A:$A,0))</f>
        <v>7.9</v>
      </c>
      <c r="E287" s="347">
        <f>INDEX('Incidence calcs'!R:R,MATCH($A287,'Incidence calcs'!$A:$A,0))</f>
        <v>7.9</v>
      </c>
      <c r="F287" s="347">
        <f>INDEX('Incidence calcs'!S:S,MATCH($A287,'Incidence calcs'!$A:$A,0))</f>
        <v>7.9</v>
      </c>
      <c r="G287" s="347">
        <f>INDEX('Incidence calcs'!T:T,MATCH($A287,'Incidence calcs'!$A:$A,0))</f>
        <v>5.8826354581735556</v>
      </c>
      <c r="H287" s="347">
        <f>INDEX('Incidence calcs'!X:X,MATCH($A287,'Incidence calcs'!$A:$A,0))</f>
        <v>5.384640000000001</v>
      </c>
      <c r="I287" s="347">
        <f>INDEX('Incidence calcs'!Y:Y,MATCH($A287,'Incidence calcs'!$A:$A,0))</f>
        <v>5.2914200000000005</v>
      </c>
      <c r="J287" s="347">
        <f>INDEX('Incidence calcs'!Z:Z,MATCH($A287,'Incidence calcs'!$A:$A,0))</f>
        <v>3.7833100000000006</v>
      </c>
      <c r="K287" s="347">
        <f>INDEX('Incidence calcs'!AA:AA,MATCH($A287,'Incidence calcs'!$A:$A,0))</f>
        <v>3.7580300000000006</v>
      </c>
      <c r="L287" s="347">
        <f>INDEX('Incidence calcs'!AB:AB,MATCH($A287,'Incidence calcs'!$A:$A,0))</f>
        <v>3.3290600000000006</v>
      </c>
      <c r="M287" s="347">
        <f>INDEX('Incidence calcs'!AC:AC,MATCH($A287,'Incidence calcs'!$A:$A,0))</f>
        <v>3.5455200000000002</v>
      </c>
      <c r="N287" s="347">
        <f>INDEX('Incidence calcs'!AD:AD,MATCH($A287,'Incidence calcs'!$A:$A,0))</f>
        <v>3.4783700000000009</v>
      </c>
      <c r="O287" s="347">
        <f>INDEX('Incidence calcs'!AE:AE,MATCH($A287,'Incidence calcs'!$A:$A,0))</f>
        <v>3.4783700000000009</v>
      </c>
      <c r="P287" s="347">
        <f>INDEX('Incidence calcs'!AF:AF,MATCH($A287,'Incidence calcs'!$A:$A,0))</f>
        <v>3.2484800000000007</v>
      </c>
      <c r="Q287" s="347">
        <f>INDEX('Incidence calcs'!AG:AG,MATCH($A287,'Incidence calcs'!$A:$A,0))</f>
        <v>3.2484800000000007</v>
      </c>
      <c r="R287" s="347">
        <f>INDEX('Incidence calcs'!AH:AH,MATCH($A287,'Incidence calcs'!$A:$A,0))</f>
        <v>4.3126100000000012</v>
      </c>
      <c r="S287" s="347">
        <f>INDEX('Incidence calcs'!AI:AI,MATCH($A287,'Incidence calcs'!$A:$A,0))</f>
        <v>4.3126100000000012</v>
      </c>
      <c r="T287" s="347">
        <f>INDEX('Incidence calcs'!AJ:AJ,MATCH($A287,'Incidence calcs'!$A:$A,0))</f>
        <v>2.8495300000000006</v>
      </c>
      <c r="U287" s="347">
        <f>INDEX('Incidence calcs'!AK:AK,MATCH($A287,'Incidence calcs'!$A:$A,0))</f>
        <v>2.8495300000000006</v>
      </c>
      <c r="V287" s="347">
        <f>INDEX('Incidence calcs'!AL:AL,MATCH($A287,'Incidence calcs'!$A:$A,0))</f>
        <v>2.8495300000000006</v>
      </c>
      <c r="W287" s="347">
        <f>INDEX('Incidence calcs'!AM:AM,MATCH($A287,'Incidence calcs'!$A:$A,0))</f>
        <v>2.8495300000000006</v>
      </c>
    </row>
    <row r="288" spans="1:23" x14ac:dyDescent="0.45">
      <c r="A288" t="s">
        <v>263</v>
      </c>
      <c r="B288" s="339">
        <f>INDEX('Incidence calcs'!$F:$F,MATCH($A288,'Incidence calcs'!$A:$A,0))</f>
        <v>1994</v>
      </c>
      <c r="C288" s="339" t="b">
        <v>1</v>
      </c>
      <c r="D288" s="347">
        <f>INDEX('Incidence calcs'!Q:Q,MATCH($A288,'Incidence calcs'!$A:$A,0))</f>
        <v>1.3</v>
      </c>
      <c r="E288" s="347">
        <f>INDEX('Incidence calcs'!R:R,MATCH($A288,'Incidence calcs'!$A:$A,0))</f>
        <v>2.6</v>
      </c>
      <c r="F288" s="347">
        <f>INDEX('Incidence calcs'!S:S,MATCH($A288,'Incidence calcs'!$A:$A,0))</f>
        <v>4</v>
      </c>
      <c r="G288" s="347">
        <f>INDEX('Incidence calcs'!T:T,MATCH($A288,'Incidence calcs'!$A:$A,0))</f>
        <v>4.3136386156730495</v>
      </c>
      <c r="H288" s="347">
        <f>INDEX('Incidence calcs'!X:X,MATCH($A288,'Incidence calcs'!$A:$A,0))</f>
        <v>1.79488</v>
      </c>
      <c r="I288" s="347">
        <f>INDEX('Incidence calcs'!Y:Y,MATCH($A288,'Incidence calcs'!$A:$A,0))</f>
        <v>1.7638066666666665</v>
      </c>
      <c r="J288" s="347">
        <f>INDEX('Incidence calcs'!Z:Z,MATCH($A288,'Incidence calcs'!$A:$A,0))</f>
        <v>1.2611033333333332</v>
      </c>
      <c r="K288" s="347">
        <f>INDEX('Incidence calcs'!AA:AA,MATCH($A288,'Incidence calcs'!$A:$A,0))</f>
        <v>1.2526766666666667</v>
      </c>
      <c r="L288" s="347">
        <f>INDEX('Incidence calcs'!AB:AB,MATCH($A288,'Incidence calcs'!$A:$A,0))</f>
        <v>1.1096866666666667</v>
      </c>
      <c r="M288" s="347">
        <f>INDEX('Incidence calcs'!AC:AC,MATCH($A288,'Incidence calcs'!$A:$A,0))</f>
        <v>1.18184</v>
      </c>
      <c r="N288" s="347">
        <f>INDEX('Incidence calcs'!AD:AD,MATCH($A288,'Incidence calcs'!$A:$A,0))</f>
        <v>1.1594566666666668</v>
      </c>
      <c r="O288" s="347">
        <f>INDEX('Incidence calcs'!AE:AE,MATCH($A288,'Incidence calcs'!$A:$A,0))</f>
        <v>1.1594566666666668</v>
      </c>
      <c r="P288" s="347">
        <f>INDEX('Incidence calcs'!AF:AF,MATCH($A288,'Incidence calcs'!$A:$A,0))</f>
        <v>1.0828266666666666</v>
      </c>
      <c r="Q288" s="347">
        <f>INDEX('Incidence calcs'!AG:AG,MATCH($A288,'Incidence calcs'!$A:$A,0))</f>
        <v>1.0828266666666666</v>
      </c>
      <c r="R288" s="347">
        <f>INDEX('Incidence calcs'!AH:AH,MATCH($A288,'Incidence calcs'!$A:$A,0))</f>
        <v>1.4375366666666667</v>
      </c>
      <c r="S288" s="347">
        <f>INDEX('Incidence calcs'!AI:AI,MATCH($A288,'Incidence calcs'!$A:$A,0))</f>
        <v>1.4375366666666667</v>
      </c>
      <c r="T288" s="347">
        <f>INDEX('Incidence calcs'!AJ:AJ,MATCH($A288,'Incidence calcs'!$A:$A,0))</f>
        <v>0.94984333333333337</v>
      </c>
      <c r="U288" s="347">
        <f>INDEX('Incidence calcs'!AK:AK,MATCH($A288,'Incidence calcs'!$A:$A,0))</f>
        <v>0.94984333333333337</v>
      </c>
      <c r="V288" s="347">
        <f>INDEX('Incidence calcs'!AL:AL,MATCH($A288,'Incidence calcs'!$A:$A,0))</f>
        <v>0.94984333333333337</v>
      </c>
      <c r="W288" s="347">
        <f>INDEX('Incidence calcs'!AM:AM,MATCH($A288,'Incidence calcs'!$A:$A,0))</f>
        <v>0.94984333333333337</v>
      </c>
    </row>
    <row r="289" spans="1:23" x14ac:dyDescent="0.45">
      <c r="A289" t="s">
        <v>106</v>
      </c>
      <c r="B289" s="339">
        <f>INDEX('Incidence calcs'!$F:$F,MATCH($A289,'Incidence calcs'!$A:$A,0))</f>
        <v>2011</v>
      </c>
      <c r="C289" s="339" t="b">
        <v>1</v>
      </c>
      <c r="D289" s="347">
        <f>INDEX('Incidence calcs'!Q:Q,MATCH($A289,'Incidence calcs'!$A:$A,0))</f>
        <v>16.95</v>
      </c>
      <c r="E289" s="347">
        <f>INDEX('Incidence calcs'!R:R,MATCH($A289,'Incidence calcs'!$A:$A,0))</f>
        <v>31.183333333333334</v>
      </c>
      <c r="F289" s="347">
        <f>INDEX('Incidence calcs'!S:S,MATCH($A289,'Incidence calcs'!$A:$A,0))</f>
        <v>40.1</v>
      </c>
      <c r="G289" s="347">
        <f>INDEX('Incidence calcs'!T:T,MATCH($A289,'Incidence calcs'!$A:$A,0))</f>
        <v>21.892339553202852</v>
      </c>
      <c r="H289" s="347">
        <f>INDEX('Incidence calcs'!X:X,MATCH($A289,'Incidence calcs'!$A:$A,0))</f>
        <v>20.046613333333333</v>
      </c>
      <c r="I289" s="347">
        <f>INDEX('Incidence calcs'!Y:Y,MATCH($A289,'Incidence calcs'!$A:$A,0))</f>
        <v>19.69956222222222</v>
      </c>
      <c r="J289" s="347">
        <f>INDEX('Incidence calcs'!Z:Z,MATCH($A289,'Incidence calcs'!$A:$A,0))</f>
        <v>14.084981111111111</v>
      </c>
      <c r="K289" s="347">
        <f>INDEX('Incidence calcs'!AA:AA,MATCH($A289,'Incidence calcs'!$A:$A,0))</f>
        <v>13.990865555555557</v>
      </c>
      <c r="L289" s="347">
        <f>INDEX('Incidence calcs'!AB:AB,MATCH($A289,'Incidence calcs'!$A:$A,0))</f>
        <v>12.393842222222222</v>
      </c>
      <c r="M289" s="347">
        <f>INDEX('Incidence calcs'!AC:AC,MATCH($A289,'Incidence calcs'!$A:$A,0))</f>
        <v>13.199706666666666</v>
      </c>
      <c r="N289" s="347">
        <f>INDEX('Incidence calcs'!AD:AD,MATCH($A289,'Incidence calcs'!$A:$A,0))</f>
        <v>12.949712222222223</v>
      </c>
      <c r="O289" s="347">
        <f>INDEX('Incidence calcs'!AE:AE,MATCH($A289,'Incidence calcs'!$A:$A,0))</f>
        <v>12.949712222222223</v>
      </c>
      <c r="P289" s="347">
        <f>INDEX('Incidence calcs'!AF:AF,MATCH($A289,'Incidence calcs'!$A:$A,0))</f>
        <v>12.093848888888889</v>
      </c>
      <c r="Q289" s="347">
        <f>INDEX('Incidence calcs'!AG:AG,MATCH($A289,'Incidence calcs'!$A:$A,0))</f>
        <v>12.093848888888889</v>
      </c>
      <c r="R289" s="347">
        <f>INDEX('Incidence calcs'!AH:AH,MATCH($A289,'Incidence calcs'!$A:$A,0))</f>
        <v>16.055525555555558</v>
      </c>
      <c r="S289" s="347">
        <f>INDEX('Incidence calcs'!AI:AI,MATCH($A289,'Incidence calcs'!$A:$A,0))</f>
        <v>16.055525555555558</v>
      </c>
      <c r="T289" s="347">
        <f>INDEX('Incidence calcs'!AJ:AJ,MATCH($A289,'Incidence calcs'!$A:$A,0))</f>
        <v>10.608587777777778</v>
      </c>
      <c r="U289" s="347">
        <f>INDEX('Incidence calcs'!AK:AK,MATCH($A289,'Incidence calcs'!$A:$A,0))</f>
        <v>10.608587777777778</v>
      </c>
      <c r="V289" s="347">
        <f>INDEX('Incidence calcs'!AL:AL,MATCH($A289,'Incidence calcs'!$A:$A,0))</f>
        <v>10.608587777777778</v>
      </c>
      <c r="W289" s="347">
        <f>INDEX('Incidence calcs'!AM:AM,MATCH($A289,'Incidence calcs'!$A:$A,0))</f>
        <v>10.608587777777778</v>
      </c>
    </row>
    <row r="290" spans="1:23" x14ac:dyDescent="0.45">
      <c r="A290" t="s">
        <v>170</v>
      </c>
      <c r="B290" s="339">
        <f>INDEX('Incidence calcs'!$F:$F,MATCH($A290,'Incidence calcs'!$A:$A,0))</f>
        <v>1987</v>
      </c>
      <c r="C290" s="339" t="b">
        <v>1</v>
      </c>
      <c r="D290" s="347">
        <f>INDEX('Incidence calcs'!Q:Q,MATCH($A290,'Incidence calcs'!$A:$A,0))</f>
        <v>0.1</v>
      </c>
      <c r="E290" s="347">
        <f>INDEX('Incidence calcs'!R:R,MATCH($A290,'Incidence calcs'!$A:$A,0))</f>
        <v>0.5</v>
      </c>
      <c r="F290" s="347">
        <f>INDEX('Incidence calcs'!S:S,MATCH($A290,'Incidence calcs'!$A:$A,0))</f>
        <v>2.2000000000000002</v>
      </c>
      <c r="G290" s="347">
        <f>INDEX('Incidence calcs'!T:T,MATCH($A290,'Incidence calcs'!$A:$A,0))</f>
        <v>3.4</v>
      </c>
      <c r="H290" s="347">
        <f>INDEX('Incidence calcs'!X:X,MATCH($A290,'Incidence calcs'!$A:$A,0))</f>
        <v>1.111815</v>
      </c>
      <c r="I290" s="347">
        <f>INDEX('Incidence calcs'!Y:Y,MATCH($A290,'Incidence calcs'!$A:$A,0))</f>
        <v>1.09213</v>
      </c>
      <c r="J290" s="347">
        <f>INDEX('Incidence calcs'!Z:Z,MATCH($A290,'Incidence calcs'!$A:$A,0))</f>
        <v>0.79096500000000003</v>
      </c>
      <c r="K290" s="347">
        <f>INDEX('Incidence calcs'!AA:AA,MATCH($A290,'Incidence calcs'!$A:$A,0))</f>
        <v>0.77453499999999997</v>
      </c>
      <c r="L290" s="347">
        <f>INDEX('Incidence calcs'!AB:AB,MATCH($A290,'Incidence calcs'!$A:$A,0))</f>
        <v>0.72788000000000008</v>
      </c>
      <c r="M290" s="347">
        <f>INDEX('Incidence calcs'!AC:AC,MATCH($A290,'Incidence calcs'!$A:$A,0))</f>
        <v>0.64356000000000002</v>
      </c>
      <c r="N290" s="347">
        <f>INDEX('Incidence calcs'!AD:AD,MATCH($A290,'Incidence calcs'!$A:$A,0))</f>
        <v>0.692075</v>
      </c>
      <c r="O290" s="347">
        <f>INDEX('Incidence calcs'!AE:AE,MATCH($A290,'Incidence calcs'!$A:$A,0))</f>
        <v>0.692075</v>
      </c>
      <c r="P290" s="347">
        <f>INDEX('Incidence calcs'!AF:AF,MATCH($A290,'Incidence calcs'!$A:$A,0))</f>
        <v>0.55877500000000002</v>
      </c>
      <c r="Q290" s="347">
        <f>INDEX('Incidence calcs'!AG:AG,MATCH($A290,'Incidence calcs'!$A:$A,0))</f>
        <v>0.55877500000000002</v>
      </c>
      <c r="R290" s="347">
        <f>INDEX('Incidence calcs'!AH:AH,MATCH($A290,'Incidence calcs'!$A:$A,0))</f>
        <v>0.83452000000000004</v>
      </c>
      <c r="S290" s="347">
        <f>INDEX('Incidence calcs'!AI:AI,MATCH($A290,'Incidence calcs'!$A:$A,0))</f>
        <v>0.83452000000000004</v>
      </c>
      <c r="T290" s="347">
        <f>INDEX('Incidence calcs'!AJ:AJ,MATCH($A290,'Incidence calcs'!$A:$A,0))</f>
        <v>0.65332500000000004</v>
      </c>
      <c r="U290" s="347">
        <f>INDEX('Incidence calcs'!AK:AK,MATCH($A290,'Incidence calcs'!$A:$A,0))</f>
        <v>0.65332500000000004</v>
      </c>
      <c r="V290" s="347">
        <f>INDEX('Incidence calcs'!AL:AL,MATCH($A290,'Incidence calcs'!$A:$A,0))</f>
        <v>0.65332500000000004</v>
      </c>
      <c r="W290" s="347">
        <f>INDEX('Incidence calcs'!AM:AM,MATCH($A290,'Incidence calcs'!$A:$A,0))</f>
        <v>0.65332500000000004</v>
      </c>
    </row>
    <row r="291" spans="1:23" x14ac:dyDescent="0.45">
      <c r="A291" t="s">
        <v>264</v>
      </c>
      <c r="B291" s="339">
        <v>1978</v>
      </c>
      <c r="C291" s="339" t="b">
        <v>0</v>
      </c>
      <c r="D291" s="347" cm="1">
        <f t="array" ref="D291">D$318*SUMPRODUCT(Longitudinal!$F$2:$F$136,--('Country T1D incidence'!$A291=Longitudinal!$E$2:$E$136),--('Country T1D incidence'!$B291=Longitudinal!$A$2:$A$136))</f>
        <v>5.1303523131672595</v>
      </c>
      <c r="E291" s="347" cm="1">
        <f t="array" ref="E291">E$318*SUMPRODUCT(Longitudinal!$F$2:$F$136,--('Country T1D incidence'!$A291=Longitudinal!$E$2:$E$136),--('Country T1D incidence'!$B291=Longitudinal!$A$2:$A$136))</f>
        <v>9.5068569395017786</v>
      </c>
      <c r="F291" s="347" cm="1">
        <f t="array" ref="F291">F$318*SUMPRODUCT(Longitudinal!$F$2:$F$136,--('Country T1D incidence'!$A291=Longitudinal!$E$2:$E$136),--('Country T1D incidence'!$B291=Longitudinal!$A$2:$A$136))</f>
        <v>10.302585053380783</v>
      </c>
      <c r="G291" s="347" cm="1">
        <f t="array" ref="G291">G$318*SUMPRODUCT(Longitudinal!$F$2:$F$136,--('Country T1D incidence'!$A291=Longitudinal!$E$2:$E$136),--('Country T1D incidence'!$B291=Longitudinal!$A$2:$A$136))</f>
        <v>4.0763615658362982</v>
      </c>
      <c r="H291" s="347" cm="1">
        <f t="array" ref="H291">H$318*SUMPRODUCT(Longitudinal!$F$2:$F$136,--('Country T1D incidence'!$A291=Longitudinal!$E$2:$E$136),--('Country T1D incidence'!$B291=Longitudinal!$A$2:$A$136))</f>
        <v>5.6663212663345206</v>
      </c>
      <c r="I291" s="347" cm="1">
        <f t="array" ref="I291">I$318*SUMPRODUCT(Longitudinal!$F$2:$F$136,--('Country T1D incidence'!$A291=Longitudinal!$E$2:$E$136),--('Country T1D incidence'!$B291=Longitudinal!$A$2:$A$136))</f>
        <v>5.5682247420640572</v>
      </c>
      <c r="J291" s="347" cm="1">
        <f t="array" ref="J291">J$318*SUMPRODUCT(Longitudinal!$F$2:$F$136,--('Country T1D incidence'!$A291=Longitudinal!$E$2:$E$136),--('Country T1D incidence'!$B291=Longitudinal!$A$2:$A$136))</f>
        <v>3.9812224977224204</v>
      </c>
      <c r="K291" s="347" cm="1">
        <f t="array" ref="K291">K$318*SUMPRODUCT(Longitudinal!$F$2:$F$136,--('Country T1D incidence'!$A291=Longitudinal!$E$2:$E$136),--('Country T1D incidence'!$B291=Longitudinal!$A$2:$A$136))</f>
        <v>3.9546200504626339</v>
      </c>
      <c r="L291" s="347" cm="1">
        <f t="array" ref="L291">L$318*SUMPRODUCT(Longitudinal!$F$2:$F$136,--('Country T1D incidence'!$A291=Longitudinal!$E$2:$E$136),--('Country T1D incidence'!$B291=Longitudinal!$A$2:$A$136))</f>
        <v>3.5032097735231322</v>
      </c>
      <c r="M291" s="347" cm="1">
        <f t="array" ref="M291">M$318*SUMPRODUCT(Longitudinal!$F$2:$F$136,--('Country T1D incidence'!$A291=Longitudinal!$E$2:$E$136),--('Country T1D incidence'!$B291=Longitudinal!$A$2:$A$136))</f>
        <v>3.7309932281850533</v>
      </c>
      <c r="N291" s="347" cm="1">
        <f t="array" ref="N291">N$318*SUMPRODUCT(Longitudinal!$F$2:$F$136,--('Country T1D incidence'!$A291=Longitudinal!$E$2:$E$136),--('Country T1D incidence'!$B291=Longitudinal!$A$2:$A$136))</f>
        <v>3.6603304776512462</v>
      </c>
      <c r="O291" s="347" cm="1">
        <f t="array" ref="O291">O$318*SUMPRODUCT(Longitudinal!$F$2:$F$136,--('Country T1D incidence'!$A291=Longitudinal!$E$2:$E$136),--('Country T1D incidence'!$B291=Longitudinal!$A$2:$A$136))</f>
        <v>3.6603304776512462</v>
      </c>
      <c r="P291" s="347" cm="1">
        <f t="array" ref="P291">P$318*SUMPRODUCT(Longitudinal!$F$2:$F$136,--('Country T1D incidence'!$A291=Longitudinal!$E$2:$E$136),--('Country T1D incidence'!$B291=Longitudinal!$A$2:$A$136))</f>
        <v>3.4184144728825627</v>
      </c>
      <c r="Q291" s="347" cm="1">
        <f t="array" ref="Q291">Q$318*SUMPRODUCT(Longitudinal!$F$2:$F$136,--('Country T1D incidence'!$A291=Longitudinal!$E$2:$E$136),--('Country T1D incidence'!$B291=Longitudinal!$A$2:$A$136))</f>
        <v>3.4184144728825627</v>
      </c>
      <c r="R291" s="347" cm="1">
        <f t="array" ref="R291">R$318*SUMPRODUCT(Longitudinal!$F$2:$F$136,--('Country T1D incidence'!$A291=Longitudinal!$E$2:$E$136),--('Country T1D incidence'!$B291=Longitudinal!$A$2:$A$136))</f>
        <v>4.5382112372241998</v>
      </c>
      <c r="S291" s="347" cm="1">
        <f t="array" ref="S291">S$318*SUMPRODUCT(Longitudinal!$F$2:$F$136,--('Country T1D incidence'!$A291=Longitudinal!$E$2:$E$136),--('Country T1D incidence'!$B291=Longitudinal!$A$2:$A$136))</f>
        <v>4.5382112372241998</v>
      </c>
      <c r="T291" s="347" cm="1">
        <f t="array" ref="T291">T$318*SUMPRODUCT(Longitudinal!$F$2:$F$136,--('Country T1D incidence'!$A291=Longitudinal!$E$2:$E$136),--('Country T1D incidence'!$B291=Longitudinal!$A$2:$A$136))</f>
        <v>2.9985946020640575</v>
      </c>
      <c r="U291" s="347" cm="1">
        <f t="array" ref="U291">U$318*SUMPRODUCT(Longitudinal!$F$2:$F$136,--('Country T1D incidence'!$A291=Longitudinal!$E$2:$E$136),--('Country T1D incidence'!$B291=Longitudinal!$A$2:$A$136))</f>
        <v>2.9985946020640575</v>
      </c>
      <c r="V291" s="347" cm="1">
        <f t="array" ref="V291">V$318*SUMPRODUCT(Longitudinal!$F$2:$F$136,--('Country T1D incidence'!$A291=Longitudinal!$E$2:$E$136),--('Country T1D incidence'!$B291=Longitudinal!$A$2:$A$136))</f>
        <v>2.9985946020640575</v>
      </c>
      <c r="W291" s="347" cm="1">
        <f t="array" ref="W291">W$318*SUMPRODUCT(Longitudinal!$F$2:$F$136,--('Country T1D incidence'!$A291=Longitudinal!$E$2:$E$136),--('Country T1D incidence'!$B291=Longitudinal!$A$2:$A$136))</f>
        <v>2.9985946020640575</v>
      </c>
    </row>
    <row r="292" spans="1:23" x14ac:dyDescent="0.45">
      <c r="A292" t="s">
        <v>264</v>
      </c>
      <c r="B292" s="339">
        <v>1979</v>
      </c>
      <c r="C292" s="339" t="b">
        <v>0</v>
      </c>
      <c r="D292" s="347" cm="1">
        <f t="array" ref="D292">D$318*SUMPRODUCT(Longitudinal!$F$2:$F$136,--('Country T1D incidence'!$A292=Longitudinal!$E$2:$E$136),--('Country T1D incidence'!$B292=Longitudinal!$A$2:$A$136))</f>
        <v>6.1503129845737972</v>
      </c>
      <c r="E292" s="347" cm="1">
        <f t="array" ref="E292">E$318*SUMPRODUCT(Longitudinal!$F$2:$F$136,--('Country T1D incidence'!$A292=Longitudinal!$E$2:$E$136),--('Country T1D incidence'!$B292=Longitudinal!$A$2:$A$136))</f>
        <v>11.396906510189813</v>
      </c>
      <c r="F292" s="347" cm="1">
        <f t="array" ref="F292">F$318*SUMPRODUCT(Longitudinal!$F$2:$F$136,--('Country T1D incidence'!$A292=Longitudinal!$E$2:$E$136),--('Country T1D incidence'!$B292=Longitudinal!$A$2:$A$136))</f>
        <v>12.350832605756363</v>
      </c>
      <c r="G292" s="347" cm="1">
        <f t="array" ref="G292">G$318*SUMPRODUCT(Longitudinal!$F$2:$F$136,--('Country T1D incidence'!$A292=Longitudinal!$E$2:$E$136),--('Country T1D incidence'!$B292=Longitudinal!$A$2:$A$136))</f>
        <v>4.8867792965865275</v>
      </c>
      <c r="H292" s="347" cm="1">
        <f t="array" ref="H292">H$318*SUMPRODUCT(Longitudinal!$F$2:$F$136,--('Country T1D incidence'!$A292=Longitudinal!$E$2:$E$136),--('Country T1D incidence'!$B292=Longitudinal!$A$2:$A$136))</f>
        <v>6.7928374372381386</v>
      </c>
      <c r="I292" s="347" cm="1">
        <f t="array" ref="I292">I$318*SUMPRODUCT(Longitudinal!$F$2:$F$136,--('Country T1D incidence'!$A292=Longitudinal!$E$2:$E$136),--('Country T1D incidence'!$B292=Longitudinal!$A$2:$A$136))</f>
        <v>6.6752384323094258</v>
      </c>
      <c r="J292" s="347" cm="1">
        <f t="array" ref="J292">J$318*SUMPRODUCT(Longitudinal!$F$2:$F$136,--('Country T1D incidence'!$A292=Longitudinal!$E$2:$E$136),--('Country T1D incidence'!$B292=Longitudinal!$A$2:$A$136))</f>
        <v>4.7727257169796724</v>
      </c>
      <c r="K292" s="347" cm="1">
        <f t="array" ref="K292">K$318*SUMPRODUCT(Longitudinal!$F$2:$F$136,--('Country T1D incidence'!$A292=Longitudinal!$E$2:$E$136),--('Country T1D incidence'!$B292=Longitudinal!$A$2:$A$136))</f>
        <v>4.7408344614057842</v>
      </c>
      <c r="L292" s="347" cm="1">
        <f t="array" ref="L292">L$318*SUMPRODUCT(Longitudinal!$F$2:$F$136,--('Country T1D incidence'!$A292=Longitudinal!$E$2:$E$136),--('Country T1D incidence'!$B292=Longitudinal!$A$2:$A$136))</f>
        <v>4.1996797183863732</v>
      </c>
      <c r="M292" s="347" cm="1">
        <f t="array" ref="M292">M$318*SUMPRODUCT(Longitudinal!$F$2:$F$136,--('Country T1D incidence'!$A292=Longitudinal!$E$2:$E$136),--('Country T1D incidence'!$B292=Longitudinal!$A$2:$A$136))</f>
        <v>4.472748594237788</v>
      </c>
      <c r="N292" s="347" cm="1">
        <f t="array" ref="N292">N$318*SUMPRODUCT(Longitudinal!$F$2:$F$136,--('Country T1D incidence'!$A292=Longitudinal!$E$2:$E$136),--('Country T1D incidence'!$B292=Longitudinal!$A$2:$A$136))</f>
        <v>4.3880374466196486</v>
      </c>
      <c r="O292" s="347" cm="1">
        <f t="array" ref="O292">O$318*SUMPRODUCT(Longitudinal!$F$2:$F$136,--('Country T1D incidence'!$A292=Longitudinal!$E$2:$E$136),--('Country T1D incidence'!$B292=Longitudinal!$A$2:$A$136))</f>
        <v>4.3880374466196486</v>
      </c>
      <c r="P292" s="347" cm="1">
        <f t="array" ref="P292">P$318*SUMPRODUCT(Longitudinal!$F$2:$F$136,--('Country T1D incidence'!$A292=Longitudinal!$E$2:$E$136),--('Country T1D incidence'!$B292=Longitudinal!$A$2:$A$136))</f>
        <v>4.098026341244605</v>
      </c>
      <c r="Q292" s="347" cm="1">
        <f t="array" ref="Q292">Q$318*SUMPRODUCT(Longitudinal!$F$2:$F$136,--('Country T1D incidence'!$A292=Longitudinal!$E$2:$E$136),--('Country T1D incidence'!$B292=Longitudinal!$A$2:$A$136))</f>
        <v>4.098026341244605</v>
      </c>
      <c r="R292" s="347" cm="1">
        <f t="array" ref="R292">R$318*SUMPRODUCT(Longitudinal!$F$2:$F$136,--('Country T1D incidence'!$A292=Longitudinal!$E$2:$E$136),--('Country T1D incidence'!$B292=Longitudinal!$A$2:$A$136))</f>
        <v>5.4404488805579518</v>
      </c>
      <c r="S292" s="347" cm="1">
        <f t="array" ref="S292">S$318*SUMPRODUCT(Longitudinal!$F$2:$F$136,--('Country T1D incidence'!$A292=Longitudinal!$E$2:$E$136),--('Country T1D incidence'!$B292=Longitudinal!$A$2:$A$136))</f>
        <v>5.4404488805579518</v>
      </c>
      <c r="T292" s="347" cm="1">
        <f t="array" ref="T292">T$318*SUMPRODUCT(Longitudinal!$F$2:$F$136,--('Country T1D incidence'!$A292=Longitudinal!$E$2:$E$136),--('Country T1D incidence'!$B292=Longitudinal!$A$2:$A$136))</f>
        <v>3.5947424642191854</v>
      </c>
      <c r="U292" s="347" cm="1">
        <f t="array" ref="U292">U$318*SUMPRODUCT(Longitudinal!$F$2:$F$136,--('Country T1D incidence'!$A292=Longitudinal!$E$2:$E$136),--('Country T1D incidence'!$B292=Longitudinal!$A$2:$A$136))</f>
        <v>3.5947424642191854</v>
      </c>
      <c r="V292" s="347" cm="1">
        <f t="array" ref="V292">V$318*SUMPRODUCT(Longitudinal!$F$2:$F$136,--('Country T1D incidence'!$A292=Longitudinal!$E$2:$E$136),--('Country T1D incidence'!$B292=Longitudinal!$A$2:$A$136))</f>
        <v>3.5947424642191854</v>
      </c>
      <c r="W292" s="347" cm="1">
        <f t="array" ref="W292">W$318*SUMPRODUCT(Longitudinal!$F$2:$F$136,--('Country T1D incidence'!$A292=Longitudinal!$E$2:$E$136),--('Country T1D incidence'!$B292=Longitudinal!$A$2:$A$136))</f>
        <v>3.5947424642191854</v>
      </c>
    </row>
    <row r="293" spans="1:23" x14ac:dyDescent="0.45">
      <c r="A293" t="s">
        <v>264</v>
      </c>
      <c r="B293" s="339">
        <v>1980</v>
      </c>
      <c r="C293" s="339" t="b">
        <v>0</v>
      </c>
      <c r="D293" s="347" cm="1">
        <f t="array" ref="D293">D$318*SUMPRODUCT(Longitudinal!$F$2:$F$136,--('Country T1D incidence'!$A293=Longitudinal!$E$2:$E$136),--('Country T1D incidence'!$B293=Longitudinal!$A$2:$A$136))</f>
        <v>6.7522336209324356</v>
      </c>
      <c r="E293" s="347" cm="1">
        <f t="array" ref="E293">E$318*SUMPRODUCT(Longitudinal!$F$2:$F$136,--('Country T1D incidence'!$A293=Longitudinal!$E$2:$E$136),--('Country T1D incidence'!$B293=Longitudinal!$A$2:$A$136))</f>
        <v>12.512302301646228</v>
      </c>
      <c r="F293" s="347" cm="1">
        <f t="array" ref="F293">F$318*SUMPRODUCT(Longitudinal!$F$2:$F$136,--('Country T1D incidence'!$A293=Longitudinal!$E$2:$E$136),--('Country T1D incidence'!$B293=Longitudinal!$A$2:$A$136))</f>
        <v>13.559587516321464</v>
      </c>
      <c r="G293" s="347" cm="1">
        <f t="array" ref="G293">G$318*SUMPRODUCT(Longitudinal!$F$2:$F$136,--('Country T1D incidence'!$A293=Longitudinal!$E$2:$E$136),--('Country T1D incidence'!$B293=Longitudinal!$A$2:$A$136))</f>
        <v>5.3650400471082209</v>
      </c>
      <c r="H293" s="347" cm="1">
        <f t="array" ref="H293">H$318*SUMPRODUCT(Longitudinal!$F$2:$F$136,--('Country T1D incidence'!$A293=Longitudinal!$E$2:$E$136),--('Country T1D incidence'!$B293=Longitudinal!$A$2:$A$136))</f>
        <v>7.4576408453181102</v>
      </c>
      <c r="I293" s="347" cm="1">
        <f t="array" ref="I293">I$318*SUMPRODUCT(Longitudinal!$F$2:$F$136,--('Country T1D incidence'!$A293=Longitudinal!$E$2:$E$136),--('Country T1D incidence'!$B293=Longitudinal!$A$2:$A$136))</f>
        <v>7.3285326264584354</v>
      </c>
      <c r="J293" s="347" cm="1">
        <f t="array" ref="J293">J$318*SUMPRODUCT(Longitudinal!$F$2:$F$136,--('Country T1D incidence'!$A293=Longitudinal!$E$2:$E$136),--('Country T1D incidence'!$B293=Longitudinal!$A$2:$A$136))</f>
        <v>5.2398242382964249</v>
      </c>
      <c r="K293" s="347" cm="1">
        <f t="array" ref="K293">K$318*SUMPRODUCT(Longitudinal!$F$2:$F$136,--('Country T1D incidence'!$A293=Longitudinal!$E$2:$E$136),--('Country T1D incidence'!$B293=Longitudinal!$A$2:$A$136))</f>
        <v>5.2048118399615975</v>
      </c>
      <c r="L293" s="347" cm="1">
        <f t="array" ref="L293">L$318*SUMPRODUCT(Longitudinal!$F$2:$F$136,--('Country T1D incidence'!$A293=Longitudinal!$E$2:$E$136),--('Country T1D incidence'!$B293=Longitudinal!$A$2:$A$136))</f>
        <v>4.610695205717505</v>
      </c>
      <c r="M293" s="347" cm="1">
        <f t="array" ref="M293">M$318*SUMPRODUCT(Longitudinal!$F$2:$F$136,--('Country T1D incidence'!$A293=Longitudinal!$E$2:$E$136),--('Country T1D incidence'!$B293=Longitudinal!$A$2:$A$136))</f>
        <v>4.9104888664594588</v>
      </c>
      <c r="N293" s="347" cm="1">
        <f t="array" ref="N293">N$318*SUMPRODUCT(Longitudinal!$F$2:$F$136,--('Country T1D incidence'!$A293=Longitudinal!$E$2:$E$136),--('Country T1D incidence'!$B293=Longitudinal!$A$2:$A$136))</f>
        <v>4.8174871833825765</v>
      </c>
      <c r="O293" s="347" cm="1">
        <f t="array" ref="O293">O$318*SUMPRODUCT(Longitudinal!$F$2:$F$136,--('Country T1D incidence'!$A293=Longitudinal!$E$2:$E$136),--('Country T1D incidence'!$B293=Longitudinal!$A$2:$A$136))</f>
        <v>4.8174871833825765</v>
      </c>
      <c r="P293" s="347" cm="1">
        <f t="array" ref="P293">P$318*SUMPRODUCT(Longitudinal!$F$2:$F$136,--('Country T1D incidence'!$A293=Longitudinal!$E$2:$E$136),--('Country T1D incidence'!$B293=Longitudinal!$A$2:$A$136))</f>
        <v>4.4990931860252443</v>
      </c>
      <c r="Q293" s="347" cm="1">
        <f t="array" ref="Q293">Q$318*SUMPRODUCT(Longitudinal!$F$2:$F$136,--('Country T1D incidence'!$A293=Longitudinal!$E$2:$E$136),--('Country T1D incidence'!$B293=Longitudinal!$A$2:$A$136))</f>
        <v>4.4990931860252443</v>
      </c>
      <c r="R293" s="347" cm="1">
        <f t="array" ref="R293">R$318*SUMPRODUCT(Longitudinal!$F$2:$F$136,--('Country T1D incidence'!$A293=Longitudinal!$E$2:$E$136),--('Country T1D incidence'!$B293=Longitudinal!$A$2:$A$136))</f>
        <v>5.9728963284318608</v>
      </c>
      <c r="S293" s="347" cm="1">
        <f t="array" ref="S293">S$318*SUMPRODUCT(Longitudinal!$F$2:$F$136,--('Country T1D incidence'!$A293=Longitudinal!$E$2:$E$136),--('Country T1D incidence'!$B293=Longitudinal!$A$2:$A$136))</f>
        <v>5.9728963284318608</v>
      </c>
      <c r="T293" s="347" cm="1">
        <f t="array" ref="T293">T$318*SUMPRODUCT(Longitudinal!$F$2:$F$136,--('Country T1D incidence'!$A293=Longitudinal!$E$2:$E$136),--('Country T1D incidence'!$B293=Longitudinal!$A$2:$A$136))</f>
        <v>3.9465537748037596</v>
      </c>
      <c r="U293" s="347" cm="1">
        <f t="array" ref="U293">U$318*SUMPRODUCT(Longitudinal!$F$2:$F$136,--('Country T1D incidence'!$A293=Longitudinal!$E$2:$E$136),--('Country T1D incidence'!$B293=Longitudinal!$A$2:$A$136))</f>
        <v>3.9465537748037596</v>
      </c>
      <c r="V293" s="347" cm="1">
        <f t="array" ref="V293">V$318*SUMPRODUCT(Longitudinal!$F$2:$F$136,--('Country T1D incidence'!$A293=Longitudinal!$E$2:$E$136),--('Country T1D incidence'!$B293=Longitudinal!$A$2:$A$136))</f>
        <v>3.9465537748037596</v>
      </c>
      <c r="W293" s="347" cm="1">
        <f t="array" ref="W293">W$318*SUMPRODUCT(Longitudinal!$F$2:$F$136,--('Country T1D incidence'!$A293=Longitudinal!$E$2:$E$136),--('Country T1D incidence'!$B293=Longitudinal!$A$2:$A$136))</f>
        <v>3.9465537748037596</v>
      </c>
    </row>
    <row r="294" spans="1:23" x14ac:dyDescent="0.45">
      <c r="A294" t="s">
        <v>264</v>
      </c>
      <c r="B294" s="339">
        <v>1981</v>
      </c>
      <c r="C294" s="339" t="b">
        <v>0</v>
      </c>
      <c r="D294" s="347" cm="1">
        <f t="array" ref="D294">D$318*SUMPRODUCT(Longitudinal!$F$2:$F$136,--('Country T1D incidence'!$A294=Longitudinal!$E$2:$E$136),--('Country T1D incidence'!$B294=Longitudinal!$A$2:$A$136))</f>
        <v>7.3731402286665153</v>
      </c>
      <c r="E294" s="347" cm="1">
        <f t="array" ref="E294">E$318*SUMPRODUCT(Longitudinal!$F$2:$F$136,--('Country T1D incidence'!$A294=Longitudinal!$E$2:$E$136),--('Country T1D incidence'!$B294=Longitudinal!$A$2:$A$136))</f>
        <v>13.662880260467748</v>
      </c>
      <c r="F294" s="347" cm="1">
        <f t="array" ref="F294">F$318*SUMPRODUCT(Longitudinal!$F$2:$F$136,--('Country T1D incidence'!$A294=Longitudinal!$E$2:$E$136),--('Country T1D incidence'!$B294=Longitudinal!$A$2:$A$136))</f>
        <v>14.806469357158882</v>
      </c>
      <c r="G294" s="347" cm="1">
        <f t="array" ref="G294">G$318*SUMPRODUCT(Longitudinal!$F$2:$F$136,--('Country T1D incidence'!$A294=Longitudinal!$E$2:$E$136),--('Country T1D incidence'!$B294=Longitudinal!$A$2:$A$136))</f>
        <v>5.8583862497159798</v>
      </c>
      <c r="H294" s="347" cm="1">
        <f t="array" ref="H294">H$318*SUMPRODUCT(Longitudinal!$F$2:$F$136,--('Country T1D incidence'!$A294=Longitudinal!$E$2:$E$136),--('Country T1D incidence'!$B294=Longitudinal!$A$2:$A$136))</f>
        <v>8.1434136930778038</v>
      </c>
      <c r="I294" s="347" cm="1">
        <f t="array" ref="I294">I$318*SUMPRODUCT(Longitudinal!$F$2:$F$136,--('Country T1D incidence'!$A294=Longitudinal!$E$2:$E$136),--('Country T1D incidence'!$B294=Longitudinal!$A$2:$A$136))</f>
        <v>8.0024332330157151</v>
      </c>
      <c r="J294" s="347" cm="1">
        <f t="array" ref="J294">J$318*SUMPRODUCT(Longitudinal!$F$2:$F$136,--('Country T1D incidence'!$A294=Longitudinal!$E$2:$E$136),--('Country T1D incidence'!$B294=Longitudinal!$A$2:$A$136))</f>
        <v>5.7216561291299302</v>
      </c>
      <c r="K294" s="347" cm="1">
        <f t="array" ref="K294">K$318*SUMPRODUCT(Longitudinal!$F$2:$F$136,--('Country T1D incidence'!$A294=Longitudinal!$E$2:$E$136),--('Country T1D incidence'!$B294=Longitudinal!$A$2:$A$136))</f>
        <v>5.6834241399605503</v>
      </c>
      <c r="L294" s="347" cm="1">
        <f t="array" ref="L294">L$318*SUMPRODUCT(Longitudinal!$F$2:$F$136,--('Country T1D incidence'!$A294=Longitudinal!$E$2:$E$136),--('Country T1D incidence'!$B294=Longitudinal!$A$2:$A$136))</f>
        <v>5.0346750737426449</v>
      </c>
      <c r="M294" s="347" cm="1">
        <f t="array" ref="M294">M$318*SUMPRODUCT(Longitudinal!$F$2:$F$136,--('Country T1D incidence'!$A294=Longitudinal!$E$2:$E$136),--('Country T1D incidence'!$B294=Longitudinal!$A$2:$A$136))</f>
        <v>5.3620364810054548</v>
      </c>
      <c r="N294" s="347" cm="1">
        <f t="array" ref="N294">N$318*SUMPRODUCT(Longitudinal!$F$2:$F$136,--('Country T1D incidence'!$A294=Longitudinal!$E$2:$E$136),--('Country T1D incidence'!$B294=Longitudinal!$A$2:$A$136))</f>
        <v>5.2604827597742911</v>
      </c>
      <c r="O294" s="347" cm="1">
        <f t="array" ref="O294">O$318*SUMPRODUCT(Longitudinal!$F$2:$F$136,--('Country T1D incidence'!$A294=Longitudinal!$E$2:$E$136),--('Country T1D incidence'!$B294=Longitudinal!$A$2:$A$136))</f>
        <v>5.2604827597742911</v>
      </c>
      <c r="P294" s="347" cm="1">
        <f t="array" ref="P294">P$318*SUMPRODUCT(Longitudinal!$F$2:$F$136,--('Country T1D incidence'!$A294=Longitudinal!$E$2:$E$136),--('Country T1D incidence'!$B294=Longitudinal!$A$2:$A$136))</f>
        <v>4.9128106082652474</v>
      </c>
      <c r="Q294" s="347" cm="1">
        <f t="array" ref="Q294">Q$318*SUMPRODUCT(Longitudinal!$F$2:$F$136,--('Country T1D incidence'!$A294=Longitudinal!$E$2:$E$136),--('Country T1D incidence'!$B294=Longitudinal!$A$2:$A$136))</f>
        <v>4.9128106082652474</v>
      </c>
      <c r="R294" s="347" cm="1">
        <f t="array" ref="R294">R$318*SUMPRODUCT(Longitudinal!$F$2:$F$136,--('Country T1D incidence'!$A294=Longitudinal!$E$2:$E$136),--('Country T1D incidence'!$B294=Longitudinal!$A$2:$A$136))</f>
        <v>6.5221384023638098</v>
      </c>
      <c r="S294" s="347" cm="1">
        <f t="array" ref="S294">S$318*SUMPRODUCT(Longitudinal!$F$2:$F$136,--('Country T1D incidence'!$A294=Longitudinal!$E$2:$E$136),--('Country T1D incidence'!$B294=Longitudinal!$A$2:$A$136))</f>
        <v>6.5221384023638098</v>
      </c>
      <c r="T294" s="347" cm="1">
        <f t="array" ref="T294">T$318*SUMPRODUCT(Longitudinal!$F$2:$F$136,--('Country T1D incidence'!$A294=Longitudinal!$E$2:$E$136),--('Country T1D incidence'!$B294=Longitudinal!$A$2:$A$136))</f>
        <v>4.3094620291859798</v>
      </c>
      <c r="U294" s="347" cm="1">
        <f t="array" ref="U294">U$318*SUMPRODUCT(Longitudinal!$F$2:$F$136,--('Country T1D incidence'!$A294=Longitudinal!$E$2:$E$136),--('Country T1D incidence'!$B294=Longitudinal!$A$2:$A$136))</f>
        <v>4.3094620291859798</v>
      </c>
      <c r="V294" s="347" cm="1">
        <f t="array" ref="V294">V$318*SUMPRODUCT(Longitudinal!$F$2:$F$136,--('Country T1D incidence'!$A294=Longitudinal!$E$2:$E$136),--('Country T1D incidence'!$B294=Longitudinal!$A$2:$A$136))</f>
        <v>4.3094620291859798</v>
      </c>
      <c r="W294" s="347" cm="1">
        <f t="array" ref="W294">W$318*SUMPRODUCT(Longitudinal!$F$2:$F$136,--('Country T1D incidence'!$A294=Longitudinal!$E$2:$E$136),--('Country T1D incidence'!$B294=Longitudinal!$A$2:$A$136))</f>
        <v>4.3094620291859798</v>
      </c>
    </row>
    <row r="295" spans="1:23" x14ac:dyDescent="0.45">
      <c r="A295" t="s">
        <v>264</v>
      </c>
      <c r="B295" s="339">
        <v>1982</v>
      </c>
      <c r="C295" s="339" t="b">
        <v>0</v>
      </c>
      <c r="D295" s="347" cm="1">
        <f t="array" ref="D295">D$318*SUMPRODUCT(Longitudinal!$F$2:$F$136,--('Country T1D incidence'!$A295=Longitudinal!$E$2:$E$136),--('Country T1D incidence'!$B295=Longitudinal!$A$2:$A$136))</f>
        <v>7.2179873320231351</v>
      </c>
      <c r="E295" s="347" cm="1">
        <f t="array" ref="E295">E$318*SUMPRODUCT(Longitudinal!$F$2:$F$136,--('Country T1D incidence'!$A295=Longitudinal!$E$2:$E$136),--('Country T1D incidence'!$B295=Longitudinal!$A$2:$A$136))</f>
        <v>13.375372443830628</v>
      </c>
      <c r="F295" s="347" cm="1">
        <f t="array" ref="F295">F$318*SUMPRODUCT(Longitudinal!$F$2:$F$136,--('Country T1D incidence'!$A295=Longitudinal!$E$2:$E$136),--('Country T1D incidence'!$B295=Longitudinal!$A$2:$A$136))</f>
        <v>14.494897009613808</v>
      </c>
      <c r="G295" s="347" cm="1">
        <f t="array" ref="G295">G$318*SUMPRODUCT(Longitudinal!$F$2:$F$136,--('Country T1D incidence'!$A295=Longitudinal!$E$2:$E$136),--('Country T1D incidence'!$B295=Longitudinal!$A$2:$A$136))</f>
        <v>5.7351083019068172</v>
      </c>
      <c r="H295" s="347" cm="1">
        <f t="array" ref="H295">H$318*SUMPRODUCT(Longitudinal!$F$2:$F$136,--('Country T1D incidence'!$A295=Longitudinal!$E$2:$E$136),--('Country T1D incidence'!$B295=Longitudinal!$A$2:$A$136))</f>
        <v>7.9720519416582327</v>
      </c>
      <c r="I295" s="347" cm="1">
        <f t="array" ref="I295">I$318*SUMPRODUCT(Longitudinal!$F$2:$F$136,--('Country T1D incidence'!$A295=Longitudinal!$E$2:$E$136),--('Country T1D incidence'!$B295=Longitudinal!$A$2:$A$136))</f>
        <v>7.8340381316353929</v>
      </c>
      <c r="J295" s="347" cm="1">
        <f t="array" ref="J295">J$318*SUMPRODUCT(Longitudinal!$F$2:$F$136,--('Country T1D incidence'!$A295=Longitudinal!$E$2:$E$136),--('Country T1D incidence'!$B295=Longitudinal!$A$2:$A$136))</f>
        <v>5.6012553915201408</v>
      </c>
      <c r="K295" s="347" cm="1">
        <f t="array" ref="K295">K$318*SUMPRODUCT(Longitudinal!$F$2:$F$136,--('Country T1D incidence'!$A295=Longitudinal!$E$2:$E$136),--('Country T1D incidence'!$B295=Longitudinal!$A$2:$A$136))</f>
        <v>5.563827917615642</v>
      </c>
      <c r="L295" s="347" cm="1">
        <f t="array" ref="L295">L$318*SUMPRODUCT(Longitudinal!$F$2:$F$136,--('Country T1D incidence'!$A295=Longitudinal!$E$2:$E$136),--('Country T1D incidence'!$B295=Longitudinal!$A$2:$A$136))</f>
        <v>4.9287304697986789</v>
      </c>
      <c r="M295" s="347" cm="1">
        <f t="array" ref="M295">M$318*SUMPRODUCT(Longitudinal!$F$2:$F$136,--('Country T1D incidence'!$A295=Longitudinal!$E$2:$E$136),--('Country T1D incidence'!$B295=Longitudinal!$A$2:$A$136))</f>
        <v>5.2492032151059487</v>
      </c>
      <c r="N295" s="347" cm="1">
        <f t="array" ref="N295">N$318*SUMPRODUCT(Longitudinal!$F$2:$F$136,--('Country T1D incidence'!$A295=Longitudinal!$E$2:$E$136),--('Country T1D incidence'!$B295=Longitudinal!$A$2:$A$136))</f>
        <v>5.1497864875471251</v>
      </c>
      <c r="O295" s="347" cm="1">
        <f t="array" ref="O295">O$318*SUMPRODUCT(Longitudinal!$F$2:$F$136,--('Country T1D incidence'!$A295=Longitudinal!$E$2:$E$136),--('Country T1D incidence'!$B295=Longitudinal!$A$2:$A$136))</f>
        <v>5.1497864875471251</v>
      </c>
      <c r="P295" s="347" cm="1">
        <f t="array" ref="P295">P$318*SUMPRODUCT(Longitudinal!$F$2:$F$136,--('Country T1D incidence'!$A295=Longitudinal!$E$2:$E$136),--('Country T1D incidence'!$B295=Longitudinal!$A$2:$A$136))</f>
        <v>4.8094303967280885</v>
      </c>
      <c r="Q295" s="347" cm="1">
        <f t="array" ref="Q295">Q$318*SUMPRODUCT(Longitudinal!$F$2:$F$136,--('Country T1D incidence'!$A295=Longitudinal!$E$2:$E$136),--('Country T1D incidence'!$B295=Longitudinal!$A$2:$A$136))</f>
        <v>4.8094303967280885</v>
      </c>
      <c r="R295" s="347" cm="1">
        <f t="array" ref="R295">R$318*SUMPRODUCT(Longitudinal!$F$2:$F$136,--('Country T1D incidence'!$A295=Longitudinal!$E$2:$E$136),--('Country T1D incidence'!$B295=Longitudinal!$A$2:$A$136))</f>
        <v>6.3848931263955837</v>
      </c>
      <c r="S295" s="347" cm="1">
        <f t="array" ref="S295">S$318*SUMPRODUCT(Longitudinal!$F$2:$F$136,--('Country T1D incidence'!$A295=Longitudinal!$E$2:$E$136),--('Country T1D incidence'!$B295=Longitudinal!$A$2:$A$136))</f>
        <v>6.3848931263955837</v>
      </c>
      <c r="T295" s="347" cm="1">
        <f t="array" ref="T295">T$318*SUMPRODUCT(Longitudinal!$F$2:$F$136,--('Country T1D incidence'!$A295=Longitudinal!$E$2:$E$136),--('Country T1D incidence'!$B295=Longitudinal!$A$2:$A$136))</f>
        <v>4.2187780741727181</v>
      </c>
      <c r="U295" s="347" cm="1">
        <f t="array" ref="U295">U$318*SUMPRODUCT(Longitudinal!$F$2:$F$136,--('Country T1D incidence'!$A295=Longitudinal!$E$2:$E$136),--('Country T1D incidence'!$B295=Longitudinal!$A$2:$A$136))</f>
        <v>4.2187780741727181</v>
      </c>
      <c r="V295" s="347" cm="1">
        <f t="array" ref="V295">V$318*SUMPRODUCT(Longitudinal!$F$2:$F$136,--('Country T1D incidence'!$A295=Longitudinal!$E$2:$E$136),--('Country T1D incidence'!$B295=Longitudinal!$A$2:$A$136))</f>
        <v>4.2187780741727181</v>
      </c>
      <c r="W295" s="347" cm="1">
        <f t="array" ref="W295">W$318*SUMPRODUCT(Longitudinal!$F$2:$F$136,--('Country T1D incidence'!$A295=Longitudinal!$E$2:$E$136),--('Country T1D incidence'!$B295=Longitudinal!$A$2:$A$136))</f>
        <v>4.2187780741727181</v>
      </c>
    </row>
    <row r="296" spans="1:23" x14ac:dyDescent="0.45">
      <c r="A296" t="s">
        <v>264</v>
      </c>
      <c r="B296" s="339">
        <v>1983</v>
      </c>
      <c r="C296" s="339" t="b">
        <v>0</v>
      </c>
      <c r="D296" s="347" cm="1">
        <f t="array" ref="D296">D$318*SUMPRODUCT(Longitudinal!$F$2:$F$136,--('Country T1D incidence'!$A296=Longitudinal!$E$2:$E$136),--('Country T1D incidence'!$B296=Longitudinal!$A$2:$A$136))</f>
        <v>7.6202080481795536</v>
      </c>
      <c r="E296" s="347" cm="1">
        <f t="array" ref="E296">E$318*SUMPRODUCT(Longitudinal!$F$2:$F$136,--('Country T1D incidence'!$A296=Longitudinal!$E$2:$E$136),--('Country T1D incidence'!$B296=Longitudinal!$A$2:$A$136))</f>
        <v>14.120712056626603</v>
      </c>
      <c r="F296" s="347" cm="1">
        <f t="array" ref="F296">F$318*SUMPRODUCT(Longitudinal!$F$2:$F$136,--('Country T1D incidence'!$A296=Longitudinal!$E$2:$E$136),--('Country T1D incidence'!$B296=Longitudinal!$A$2:$A$136))</f>
        <v>15.302621876344249</v>
      </c>
      <c r="G296" s="347" cm="1">
        <f t="array" ref="G296">G$318*SUMPRODUCT(Longitudinal!$F$2:$F$136,--('Country T1D incidence'!$A296=Longitudinal!$E$2:$E$136),--('Country T1D incidence'!$B296=Longitudinal!$A$2:$A$136))</f>
        <v>6.0546959185535503</v>
      </c>
      <c r="H296" s="347" cm="1">
        <f t="array" ref="H296">H$318*SUMPRODUCT(Longitudinal!$F$2:$F$136,--('Country T1D incidence'!$A296=Longitudinal!$E$2:$E$136),--('Country T1D incidence'!$B296=Longitudinal!$A$2:$A$136))</f>
        <v>8.416292738117372</v>
      </c>
      <c r="I296" s="347" cm="1">
        <f t="array" ref="I296">I$318*SUMPRODUCT(Longitudinal!$F$2:$F$136,--('Country T1D incidence'!$A296=Longitudinal!$E$2:$E$136),--('Country T1D incidence'!$B296=Longitudinal!$A$2:$A$136))</f>
        <v>8.2705881396581802</v>
      </c>
      <c r="J296" s="347" cm="1">
        <f t="array" ref="J296">J$318*SUMPRODUCT(Longitudinal!$F$2:$F$136,--('Country T1D incidence'!$A296=Longitudinal!$E$2:$E$136),--('Country T1D incidence'!$B296=Longitudinal!$A$2:$A$136))</f>
        <v>5.91338408492431</v>
      </c>
      <c r="K296" s="347" cm="1">
        <f t="array" ref="K296">K$318*SUMPRODUCT(Longitudinal!$F$2:$F$136,--('Country T1D incidence'!$A296=Longitudinal!$E$2:$E$136),--('Country T1D incidence'!$B296=Longitudinal!$A$2:$A$136))</f>
        <v>5.8738709734777501</v>
      </c>
      <c r="L296" s="347" cm="1">
        <f t="array" ref="L296">L$318*SUMPRODUCT(Longitudinal!$F$2:$F$136,--('Country T1D incidence'!$A296=Longitudinal!$E$2:$E$136),--('Country T1D incidence'!$B296=Longitudinal!$A$2:$A$136))</f>
        <v>5.2033828636189279</v>
      </c>
      <c r="M296" s="347" cm="1">
        <f t="array" ref="M296">M$318*SUMPRODUCT(Longitudinal!$F$2:$F$136,--('Country T1D incidence'!$A296=Longitudinal!$E$2:$E$136),--('Country T1D incidence'!$B296=Longitudinal!$A$2:$A$136))</f>
        <v>5.5417138803801009</v>
      </c>
      <c r="N296" s="347" cm="1">
        <f t="array" ref="N296">N$318*SUMPRODUCT(Longitudinal!$F$2:$F$136,--('Country T1D incidence'!$A296=Longitudinal!$E$2:$E$136),--('Country T1D incidence'!$B296=Longitudinal!$A$2:$A$136))</f>
        <v>5.4367571781001756</v>
      </c>
      <c r="O296" s="347" cm="1">
        <f t="array" ref="O296">O$318*SUMPRODUCT(Longitudinal!$F$2:$F$136,--('Country T1D incidence'!$A296=Longitudinal!$E$2:$E$136),--('Country T1D incidence'!$B296=Longitudinal!$A$2:$A$136))</f>
        <v>5.4367571781001756</v>
      </c>
      <c r="P296" s="347" cm="1">
        <f t="array" ref="P296">P$318*SUMPRODUCT(Longitudinal!$F$2:$F$136,--('Country T1D incidence'!$A296=Longitudinal!$E$2:$E$136),--('Country T1D incidence'!$B296=Longitudinal!$A$2:$A$136))</f>
        <v>5.077434820883016</v>
      </c>
      <c r="Q296" s="347" cm="1">
        <f t="array" ref="Q296">Q$318*SUMPRODUCT(Longitudinal!$F$2:$F$136,--('Country T1D incidence'!$A296=Longitudinal!$E$2:$E$136),--('Country T1D incidence'!$B296=Longitudinal!$A$2:$A$136))</f>
        <v>5.077434820883016</v>
      </c>
      <c r="R296" s="347" cm="1">
        <f t="array" ref="R296">R$318*SUMPRODUCT(Longitudinal!$F$2:$F$136,--('Country T1D incidence'!$A296=Longitudinal!$E$2:$E$136),--('Country T1D incidence'!$B296=Longitudinal!$A$2:$A$136))</f>
        <v>6.7406898558366697</v>
      </c>
      <c r="S296" s="347" cm="1">
        <f t="array" ref="S296">S$318*SUMPRODUCT(Longitudinal!$F$2:$F$136,--('Country T1D incidence'!$A296=Longitudinal!$E$2:$E$136),--('Country T1D incidence'!$B296=Longitudinal!$A$2:$A$136))</f>
        <v>6.7406898558366697</v>
      </c>
      <c r="T296" s="347" cm="1">
        <f t="array" ref="T296">T$318*SUMPRODUCT(Longitudinal!$F$2:$F$136,--('Country T1D incidence'!$A296=Longitudinal!$E$2:$E$136),--('Country T1D incidence'!$B296=Longitudinal!$A$2:$A$136))</f>
        <v>4.453868530866985</v>
      </c>
      <c r="U296" s="347" cm="1">
        <f t="array" ref="U296">U$318*SUMPRODUCT(Longitudinal!$F$2:$F$136,--('Country T1D incidence'!$A296=Longitudinal!$E$2:$E$136),--('Country T1D incidence'!$B296=Longitudinal!$A$2:$A$136))</f>
        <v>4.453868530866985</v>
      </c>
      <c r="V296" s="347" cm="1">
        <f t="array" ref="V296">V$318*SUMPRODUCT(Longitudinal!$F$2:$F$136,--('Country T1D incidence'!$A296=Longitudinal!$E$2:$E$136),--('Country T1D incidence'!$B296=Longitudinal!$A$2:$A$136))</f>
        <v>4.453868530866985</v>
      </c>
      <c r="W296" s="347" cm="1">
        <f t="array" ref="W296">W$318*SUMPRODUCT(Longitudinal!$F$2:$F$136,--('Country T1D incidence'!$A296=Longitudinal!$E$2:$E$136),--('Country T1D incidence'!$B296=Longitudinal!$A$2:$A$136))</f>
        <v>4.453868530866985</v>
      </c>
    </row>
    <row r="297" spans="1:23" x14ac:dyDescent="0.45">
      <c r="A297" t="s">
        <v>264</v>
      </c>
      <c r="B297" s="339">
        <v>1984</v>
      </c>
      <c r="C297" s="339" t="b">
        <v>0</v>
      </c>
      <c r="D297" s="347" cm="1">
        <f t="array" ref="D297">D$318*SUMPRODUCT(Longitudinal!$F$2:$F$136,--('Country T1D incidence'!$A297=Longitudinal!$E$2:$E$136),--('Country T1D incidence'!$B297=Longitudinal!$A$2:$A$136))</f>
        <v>7.479343744749678</v>
      </c>
      <c r="E297" s="347" cm="1">
        <f t="array" ref="E297">E$318*SUMPRODUCT(Longitudinal!$F$2:$F$136,--('Country T1D incidence'!$A297=Longitudinal!$E$2:$E$136),--('Country T1D incidence'!$B297=Longitudinal!$A$2:$A$136))</f>
        <v>13.859681878025935</v>
      </c>
      <c r="F297" s="347" cm="1">
        <f t="array" ref="F297">F$318*SUMPRODUCT(Longitudinal!$F$2:$F$136,--('Country T1D incidence'!$A297=Longitudinal!$E$2:$E$136),--('Country T1D incidence'!$B297=Longitudinal!$A$2:$A$136))</f>
        <v>15.019743356803437</v>
      </c>
      <c r="G297" s="347" cm="1">
        <f t="array" ref="G297">G$318*SUMPRODUCT(Longitudinal!$F$2:$F$136,--('Country T1D incidence'!$A297=Longitudinal!$E$2:$E$136),--('Country T1D incidence'!$B297=Longitudinal!$A$2:$A$136))</f>
        <v>5.9427710842636898</v>
      </c>
      <c r="H297" s="347" cm="1">
        <f t="array" ref="H297">H$318*SUMPRODUCT(Longitudinal!$F$2:$F$136,--('Country T1D incidence'!$A297=Longitudinal!$E$2:$E$136),--('Country T1D incidence'!$B297=Longitudinal!$A$2:$A$136))</f>
        <v>8.2607123121603614</v>
      </c>
      <c r="I297" s="347" cm="1">
        <f t="array" ref="I297">I$318*SUMPRODUCT(Longitudinal!$F$2:$F$136,--('Country T1D incidence'!$A297=Longitudinal!$E$2:$E$136),--('Country T1D incidence'!$B297=Longitudinal!$A$2:$A$136))</f>
        <v>8.1177011541740161</v>
      </c>
      <c r="J297" s="347" cm="1">
        <f t="array" ref="J297">J$318*SUMPRODUCT(Longitudinal!$F$2:$F$136,--('Country T1D incidence'!$A297=Longitudinal!$E$2:$E$136),--('Country T1D incidence'!$B297=Longitudinal!$A$2:$A$136))</f>
        <v>5.8040714881068034</v>
      </c>
      <c r="K297" s="347" cm="1">
        <f t="array" ref="K297">K$318*SUMPRODUCT(Longitudinal!$F$2:$F$136,--('Country T1D incidence'!$A297=Longitudinal!$E$2:$E$136),--('Country T1D incidence'!$B297=Longitudinal!$A$2:$A$136))</f>
        <v>5.7652888011952523</v>
      </c>
      <c r="L297" s="347" cm="1">
        <f t="array" ref="L297">L$318*SUMPRODUCT(Longitudinal!$F$2:$F$136,--('Country T1D incidence'!$A297=Longitudinal!$E$2:$E$136),--('Country T1D incidence'!$B297=Longitudinal!$A$2:$A$136))</f>
        <v>5.1071950826648713</v>
      </c>
      <c r="M297" s="347" cm="1">
        <f t="array" ref="M297">M$318*SUMPRODUCT(Longitudinal!$F$2:$F$136,--('Country T1D incidence'!$A297=Longitudinal!$E$2:$E$136),--('Country T1D incidence'!$B297=Longitudinal!$A$2:$A$136))</f>
        <v>5.4392718393450261</v>
      </c>
      <c r="N297" s="347" cm="1">
        <f t="array" ref="N297">N$318*SUMPRODUCT(Longitudinal!$F$2:$F$136,--('Country T1D incidence'!$A297=Longitudinal!$E$2:$E$136),--('Country T1D incidence'!$B297=Longitudinal!$A$2:$A$136))</f>
        <v>5.3362553272362199</v>
      </c>
      <c r="O297" s="347" cm="1">
        <f t="array" ref="O297">O$318*SUMPRODUCT(Longitudinal!$F$2:$F$136,--('Country T1D incidence'!$A297=Longitudinal!$E$2:$E$136),--('Country T1D incidence'!$B297=Longitudinal!$A$2:$A$136))</f>
        <v>5.3362553272362199</v>
      </c>
      <c r="P297" s="347" cm="1">
        <f t="array" ref="P297">P$318*SUMPRODUCT(Longitudinal!$F$2:$F$136,--('Country T1D incidence'!$A297=Longitudinal!$E$2:$E$136),--('Country T1D incidence'!$B297=Longitudinal!$A$2:$A$136))</f>
        <v>4.9835752681343024</v>
      </c>
      <c r="Q297" s="347" cm="1">
        <f t="array" ref="Q297">Q$318*SUMPRODUCT(Longitudinal!$F$2:$F$136,--('Country T1D incidence'!$A297=Longitudinal!$E$2:$E$136),--('Country T1D incidence'!$B297=Longitudinal!$A$2:$A$136))</f>
        <v>4.9835752681343024</v>
      </c>
      <c r="R297" s="347" cm="1">
        <f t="array" ref="R297">R$318*SUMPRODUCT(Longitudinal!$F$2:$F$136,--('Country T1D incidence'!$A297=Longitudinal!$E$2:$E$136),--('Country T1D incidence'!$B297=Longitudinal!$A$2:$A$136))</f>
        <v>6.6160839953174024</v>
      </c>
      <c r="S297" s="347" cm="1">
        <f t="array" ref="S297">S$318*SUMPRODUCT(Longitudinal!$F$2:$F$136,--('Country T1D incidence'!$A297=Longitudinal!$E$2:$E$136),--('Country T1D incidence'!$B297=Longitudinal!$A$2:$A$136))</f>
        <v>6.6160839953174024</v>
      </c>
      <c r="T297" s="347" cm="1">
        <f t="array" ref="T297">T$318*SUMPRODUCT(Longitudinal!$F$2:$F$136,--('Country T1D incidence'!$A297=Longitudinal!$E$2:$E$136),--('Country T1D incidence'!$B297=Longitudinal!$A$2:$A$136))</f>
        <v>4.3715359903113891</v>
      </c>
      <c r="U297" s="347" cm="1">
        <f t="array" ref="U297">U$318*SUMPRODUCT(Longitudinal!$F$2:$F$136,--('Country T1D incidence'!$A297=Longitudinal!$E$2:$E$136),--('Country T1D incidence'!$B297=Longitudinal!$A$2:$A$136))</f>
        <v>4.3715359903113891</v>
      </c>
      <c r="V297" s="347" cm="1">
        <f t="array" ref="V297">V$318*SUMPRODUCT(Longitudinal!$F$2:$F$136,--('Country T1D incidence'!$A297=Longitudinal!$E$2:$E$136),--('Country T1D incidence'!$B297=Longitudinal!$A$2:$A$136))</f>
        <v>4.3715359903113891</v>
      </c>
      <c r="W297" s="347" cm="1">
        <f t="array" ref="W297">W$318*SUMPRODUCT(Longitudinal!$F$2:$F$136,--('Country T1D incidence'!$A297=Longitudinal!$E$2:$E$136),--('Country T1D incidence'!$B297=Longitudinal!$A$2:$A$136))</f>
        <v>4.3715359903113891</v>
      </c>
    </row>
    <row r="298" spans="1:23" x14ac:dyDescent="0.45">
      <c r="A298" t="s">
        <v>264</v>
      </c>
      <c r="B298" s="339">
        <v>1985</v>
      </c>
      <c r="C298" s="339" t="b">
        <v>0</v>
      </c>
      <c r="D298" s="347" cm="1">
        <f t="array" ref="D298">D$318*SUMPRODUCT(Longitudinal!$F$2:$F$136,--('Country T1D incidence'!$A298=Longitudinal!$E$2:$E$136),--('Country T1D incidence'!$B298=Longitudinal!$A$2:$A$136))</f>
        <v>8.1010936349180511</v>
      </c>
      <c r="E298" s="347" cm="1">
        <f t="array" ref="E298">E$318*SUMPRODUCT(Longitudinal!$F$2:$F$136,--('Country T1D incidence'!$A298=Longitudinal!$E$2:$E$136),--('Country T1D incidence'!$B298=Longitudinal!$A$2:$A$136))</f>
        <v>15.011822490827738</v>
      </c>
      <c r="F298" s="347" cm="1">
        <f t="array" ref="F298">F$318*SUMPRODUCT(Longitudinal!$F$2:$F$136,--('Country T1D incidence'!$A298=Longitudinal!$E$2:$E$136),--('Country T1D incidence'!$B298=Longitudinal!$A$2:$A$136))</f>
        <v>16.268318646447682</v>
      </c>
      <c r="G298" s="347" cm="1">
        <f t="array" ref="G298">G$318*SUMPRODUCT(Longitudinal!$F$2:$F$136,--('Country T1D incidence'!$A298=Longitudinal!$E$2:$E$136),--('Country T1D incidence'!$B298=Longitudinal!$A$2:$A$136))</f>
        <v>6.4367873235267243</v>
      </c>
      <c r="H298" s="347" cm="1">
        <f t="array" ref="H298">H$318*SUMPRODUCT(Longitudinal!$F$2:$F$136,--('Country T1D incidence'!$A298=Longitudinal!$E$2:$E$136),--('Country T1D incidence'!$B298=Longitudinal!$A$2:$A$136))</f>
        <v>8.947416540242358</v>
      </c>
      <c r="I298" s="347" cm="1">
        <f t="array" ref="I298">I$318*SUMPRODUCT(Longitudinal!$F$2:$F$136,--('Country T1D incidence'!$A298=Longitudinal!$E$2:$E$136),--('Country T1D incidence'!$B298=Longitudinal!$A$2:$A$136))</f>
        <v>8.7925170168050624</v>
      </c>
      <c r="J298" s="347" cm="1">
        <f t="array" ref="J298">J$318*SUMPRODUCT(Longitudinal!$F$2:$F$136,--('Country T1D incidence'!$A298=Longitudinal!$E$2:$E$136),--('Country T1D incidence'!$B298=Longitudinal!$A$2:$A$136))</f>
        <v>6.2865577774678192</v>
      </c>
      <c r="K298" s="347" cm="1">
        <f t="array" ref="K298">K$318*SUMPRODUCT(Longitudinal!$F$2:$F$136,--('Country T1D incidence'!$A298=Longitudinal!$E$2:$E$136),--('Country T1D incidence'!$B298=Longitudinal!$A$2:$A$136))</f>
        <v>6.2445511270441463</v>
      </c>
      <c r="L298" s="347" cm="1">
        <f t="array" ref="L298">L$318*SUMPRODUCT(Longitudinal!$F$2:$F$136,--('Country T1D incidence'!$A298=Longitudinal!$E$2:$E$136),--('Country T1D incidence'!$B298=Longitudinal!$A$2:$A$136))</f>
        <v>5.5317507776674439</v>
      </c>
      <c r="M298" s="347" cm="1">
        <f t="array" ref="M298">M$318*SUMPRODUCT(Longitudinal!$F$2:$F$136,--('Country T1D incidence'!$A298=Longitudinal!$E$2:$E$136),--('Country T1D incidence'!$B298=Longitudinal!$A$2:$A$136))</f>
        <v>5.8914327219201432</v>
      </c>
      <c r="N298" s="347" cm="1">
        <f t="array" ref="N298">N$318*SUMPRODUCT(Longitudinal!$F$2:$F$136,--('Country T1D incidence'!$A298=Longitudinal!$E$2:$E$136),--('Country T1D incidence'!$B298=Longitudinal!$A$2:$A$136))</f>
        <v>5.7798525567322629</v>
      </c>
      <c r="O298" s="347" cm="1">
        <f t="array" ref="O298">O$318*SUMPRODUCT(Longitudinal!$F$2:$F$136,--('Country T1D incidence'!$A298=Longitudinal!$E$2:$E$136),--('Country T1D incidence'!$B298=Longitudinal!$A$2:$A$136))</f>
        <v>5.7798525567322629</v>
      </c>
      <c r="P298" s="347" cm="1">
        <f t="array" ref="P298">P$318*SUMPRODUCT(Longitudinal!$F$2:$F$136,--('Country T1D incidence'!$A298=Longitudinal!$E$2:$E$136),--('Country T1D incidence'!$B298=Longitudinal!$A$2:$A$136))</f>
        <v>5.3978545794419857</v>
      </c>
      <c r="Q298" s="347" cm="1">
        <f t="array" ref="Q298">Q$318*SUMPRODUCT(Longitudinal!$F$2:$F$136,--('Country T1D incidence'!$A298=Longitudinal!$E$2:$E$136),--('Country T1D incidence'!$B298=Longitudinal!$A$2:$A$136))</f>
        <v>5.3978545794419857</v>
      </c>
      <c r="R298" s="347" cm="1">
        <f t="array" ref="R298">R$318*SUMPRODUCT(Longitudinal!$F$2:$F$136,--('Country T1D incidence'!$A298=Longitudinal!$E$2:$E$136),--('Country T1D incidence'!$B298=Longitudinal!$A$2:$A$136))</f>
        <v>7.1660720207134734</v>
      </c>
      <c r="S298" s="347" cm="1">
        <f t="array" ref="S298">S$318*SUMPRODUCT(Longitudinal!$F$2:$F$136,--('Country T1D incidence'!$A298=Longitudinal!$E$2:$E$136),--('Country T1D incidence'!$B298=Longitudinal!$A$2:$A$136))</f>
        <v>7.1660720207134734</v>
      </c>
      <c r="T298" s="347" cm="1">
        <f t="array" ref="T298">T$318*SUMPRODUCT(Longitudinal!$F$2:$F$136,--('Country T1D incidence'!$A298=Longitudinal!$E$2:$E$136),--('Country T1D incidence'!$B298=Longitudinal!$A$2:$A$136))</f>
        <v>4.7349371274433958</v>
      </c>
      <c r="U298" s="347" cm="1">
        <f t="array" ref="U298">U$318*SUMPRODUCT(Longitudinal!$F$2:$F$136,--('Country T1D incidence'!$A298=Longitudinal!$E$2:$E$136),--('Country T1D incidence'!$B298=Longitudinal!$A$2:$A$136))</f>
        <v>4.7349371274433958</v>
      </c>
      <c r="V298" s="347" cm="1">
        <f t="array" ref="V298">V$318*SUMPRODUCT(Longitudinal!$F$2:$F$136,--('Country T1D incidence'!$A298=Longitudinal!$E$2:$E$136),--('Country T1D incidence'!$B298=Longitudinal!$A$2:$A$136))</f>
        <v>4.7349371274433958</v>
      </c>
      <c r="W298" s="347" cm="1">
        <f t="array" ref="W298">W$318*SUMPRODUCT(Longitudinal!$F$2:$F$136,--('Country T1D incidence'!$A298=Longitudinal!$E$2:$E$136),--('Country T1D incidence'!$B298=Longitudinal!$A$2:$A$136))</f>
        <v>4.7349371274433958</v>
      </c>
    </row>
    <row r="299" spans="1:23" x14ac:dyDescent="0.45">
      <c r="A299" t="s">
        <v>264</v>
      </c>
      <c r="B299" s="339">
        <v>1986</v>
      </c>
      <c r="C299" s="339" t="b">
        <v>0</v>
      </c>
      <c r="D299" s="347" cm="1">
        <f t="array" ref="D299">D$318*SUMPRODUCT(Longitudinal!$F$2:$F$136,--('Country T1D incidence'!$A299=Longitudinal!$E$2:$E$136),--('Country T1D incidence'!$B299=Longitudinal!$A$2:$A$136))</f>
        <v>8.6472083697956226</v>
      </c>
      <c r="E299" s="347" cm="1">
        <f t="array" ref="E299">E$318*SUMPRODUCT(Longitudinal!$F$2:$F$136,--('Country T1D incidence'!$A299=Longitudinal!$E$2:$E$136),--('Country T1D incidence'!$B299=Longitudinal!$A$2:$A$136))</f>
        <v>16.023806530151891</v>
      </c>
      <c r="F299" s="347" cm="1">
        <f t="array" ref="F299">F$318*SUMPRODUCT(Longitudinal!$F$2:$F$136,--('Country T1D incidence'!$A299=Longitudinal!$E$2:$E$136),--('Country T1D incidence'!$B299=Longitudinal!$A$2:$A$136))</f>
        <v>17.365006195671214</v>
      </c>
      <c r="G299" s="347" cm="1">
        <f t="array" ref="G299">G$318*SUMPRODUCT(Longitudinal!$F$2:$F$136,--('Country T1D incidence'!$A299=Longitudinal!$E$2:$E$136),--('Country T1D incidence'!$B299=Longitudinal!$A$2:$A$136))</f>
        <v>6.870707058449856</v>
      </c>
      <c r="H299" s="347" cm="1">
        <f t="array" ref="H299">H$318*SUMPRODUCT(Longitudinal!$F$2:$F$136,--('Country T1D incidence'!$A299=Longitudinal!$E$2:$E$136),--('Country T1D incidence'!$B299=Longitudinal!$A$2:$A$136))</f>
        <v>9.5505839929245759</v>
      </c>
      <c r="I299" s="347" cm="1">
        <f t="array" ref="I299">I$318*SUMPRODUCT(Longitudinal!$F$2:$F$136,--('Country T1D incidence'!$A299=Longitudinal!$E$2:$E$136),--('Country T1D incidence'!$B299=Longitudinal!$A$2:$A$136))</f>
        <v>9.3852423099484739</v>
      </c>
      <c r="J299" s="347" cm="1">
        <f t="array" ref="J299">J$318*SUMPRODUCT(Longitudinal!$F$2:$F$136,--('Country T1D incidence'!$A299=Longitudinal!$E$2:$E$136),--('Country T1D incidence'!$B299=Longitudinal!$A$2:$A$136))</f>
        <v>6.710350167563937</v>
      </c>
      <c r="K299" s="347" cm="1">
        <f t="array" ref="K299">K$318*SUMPRODUCT(Longitudinal!$F$2:$F$136,--('Country T1D incidence'!$A299=Longitudinal!$E$2:$E$136),--('Country T1D incidence'!$B299=Longitudinal!$A$2:$A$136))</f>
        <v>6.6655117450619441</v>
      </c>
      <c r="L299" s="347" cm="1">
        <f t="array" ref="L299">L$318*SUMPRODUCT(Longitudinal!$F$2:$F$136,--('Country T1D incidence'!$A299=Longitudinal!$E$2:$E$136),--('Country T1D incidence'!$B299=Longitudinal!$A$2:$A$136))</f>
        <v>5.904659763231245</v>
      </c>
      <c r="M299" s="347" cm="1">
        <f t="array" ref="M299">M$318*SUMPRODUCT(Longitudinal!$F$2:$F$136,--('Country T1D incidence'!$A299=Longitudinal!$E$2:$E$136),--('Country T1D incidence'!$B299=Longitudinal!$A$2:$A$136))</f>
        <v>6.2885887559045619</v>
      </c>
      <c r="N299" s="347" cm="1">
        <f t="array" ref="N299">N$318*SUMPRODUCT(Longitudinal!$F$2:$F$136,--('Country T1D incidence'!$A299=Longitudinal!$E$2:$E$136),--('Country T1D incidence'!$B299=Longitudinal!$A$2:$A$136))</f>
        <v>6.1694866961336432</v>
      </c>
      <c r="O299" s="347" cm="1">
        <f t="array" ref="O299">O$318*SUMPRODUCT(Longitudinal!$F$2:$F$136,--('Country T1D incidence'!$A299=Longitudinal!$E$2:$E$136),--('Country T1D incidence'!$B299=Longitudinal!$A$2:$A$136))</f>
        <v>6.1694866961336432</v>
      </c>
      <c r="P299" s="347" cm="1">
        <f t="array" ref="P299">P$318*SUMPRODUCT(Longitudinal!$F$2:$F$136,--('Country T1D incidence'!$A299=Longitudinal!$E$2:$E$136),--('Country T1D incidence'!$B299=Longitudinal!$A$2:$A$136))</f>
        <v>5.7617372915061411</v>
      </c>
      <c r="Q299" s="347" cm="1">
        <f t="array" ref="Q299">Q$318*SUMPRODUCT(Longitudinal!$F$2:$F$136,--('Country T1D incidence'!$A299=Longitudinal!$E$2:$E$136),--('Country T1D incidence'!$B299=Longitudinal!$A$2:$A$136))</f>
        <v>5.7617372915061411</v>
      </c>
      <c r="R299" s="347" cm="1">
        <f t="array" ref="R299">R$318*SUMPRODUCT(Longitudinal!$F$2:$F$136,--('Country T1D incidence'!$A299=Longitudinal!$E$2:$E$136),--('Country T1D incidence'!$B299=Longitudinal!$A$2:$A$136))</f>
        <v>7.6491546386994225</v>
      </c>
      <c r="S299" s="347" cm="1">
        <f t="array" ref="S299">S$318*SUMPRODUCT(Longitudinal!$F$2:$F$136,--('Country T1D incidence'!$A299=Longitudinal!$E$2:$E$136),--('Country T1D incidence'!$B299=Longitudinal!$A$2:$A$136))</f>
        <v>7.6491546386994225</v>
      </c>
      <c r="T299" s="347" cm="1">
        <f t="array" ref="T299">T$318*SUMPRODUCT(Longitudinal!$F$2:$F$136,--('Country T1D incidence'!$A299=Longitudinal!$E$2:$E$136),--('Country T1D incidence'!$B299=Longitudinal!$A$2:$A$136))</f>
        <v>5.0541309363965592</v>
      </c>
      <c r="U299" s="347" cm="1">
        <f t="array" ref="U299">U$318*SUMPRODUCT(Longitudinal!$F$2:$F$136,--('Country T1D incidence'!$A299=Longitudinal!$E$2:$E$136),--('Country T1D incidence'!$B299=Longitudinal!$A$2:$A$136))</f>
        <v>5.0541309363965592</v>
      </c>
      <c r="V299" s="347" cm="1">
        <f t="array" ref="V299">V$318*SUMPRODUCT(Longitudinal!$F$2:$F$136,--('Country T1D incidence'!$A299=Longitudinal!$E$2:$E$136),--('Country T1D incidence'!$B299=Longitudinal!$A$2:$A$136))</f>
        <v>5.0541309363965592</v>
      </c>
      <c r="W299" s="347" cm="1">
        <f t="array" ref="W299">W$318*SUMPRODUCT(Longitudinal!$F$2:$F$136,--('Country T1D incidence'!$A299=Longitudinal!$E$2:$E$136),--('Country T1D incidence'!$B299=Longitudinal!$A$2:$A$136))</f>
        <v>5.0541309363965592</v>
      </c>
    </row>
    <row r="300" spans="1:23" x14ac:dyDescent="0.45">
      <c r="A300" t="s">
        <v>264</v>
      </c>
      <c r="B300" s="339">
        <v>1987</v>
      </c>
      <c r="C300" s="339" t="b">
        <v>0</v>
      </c>
      <c r="D300" s="347" cm="1">
        <f t="array" ref="D300">D$318*SUMPRODUCT(Longitudinal!$F$2:$F$136,--('Country T1D incidence'!$A300=Longitudinal!$E$2:$E$136),--('Country T1D incidence'!$B300=Longitudinal!$A$2:$A$136))</f>
        <v>8.9522641223871915</v>
      </c>
      <c r="E300" s="347" cm="1">
        <f t="array" ref="E300">E$318*SUMPRODUCT(Longitudinal!$F$2:$F$136,--('Country T1D incidence'!$A300=Longitudinal!$E$2:$E$136),--('Country T1D incidence'!$B300=Longitudinal!$A$2:$A$136))</f>
        <v>16.589093516586878</v>
      </c>
      <c r="F300" s="347" cm="1">
        <f t="array" ref="F300">F$318*SUMPRODUCT(Longitudinal!$F$2:$F$136,--('Country T1D incidence'!$A300=Longitudinal!$E$2:$E$136),--('Country T1D incidence'!$B300=Longitudinal!$A$2:$A$136))</f>
        <v>17.977607951895912</v>
      </c>
      <c r="G300" s="347" cm="1">
        <f t="array" ref="G300">G$318*SUMPRODUCT(Longitudinal!$F$2:$F$136,--('Country T1D incidence'!$A300=Longitudinal!$E$2:$E$136),--('Country T1D incidence'!$B300=Longitudinal!$A$2:$A$136))</f>
        <v>7.1130914931620683</v>
      </c>
      <c r="H300" s="347" cm="1">
        <f t="array" ref="H300">H$318*SUMPRODUCT(Longitudinal!$F$2:$F$136,--('Country T1D incidence'!$A300=Longitudinal!$E$2:$E$136),--('Country T1D incidence'!$B300=Longitudinal!$A$2:$A$136))</f>
        <v>9.8875089822456612</v>
      </c>
      <c r="I300" s="347" cm="1">
        <f t="array" ref="I300">I$318*SUMPRODUCT(Longitudinal!$F$2:$F$136,--('Country T1D incidence'!$A300=Longitudinal!$E$2:$E$136),--('Country T1D incidence'!$B300=Longitudinal!$A$2:$A$136))</f>
        <v>9.716334384254905</v>
      </c>
      <c r="J300" s="347" cm="1">
        <f t="array" ref="J300">J$318*SUMPRODUCT(Longitudinal!$F$2:$F$136,--('Country T1D incidence'!$A300=Longitudinal!$E$2:$E$136),--('Country T1D incidence'!$B300=Longitudinal!$A$2:$A$136))</f>
        <v>6.9470775404892127</v>
      </c>
      <c r="K300" s="347" cm="1">
        <f t="array" ref="K300">K$318*SUMPRODUCT(Longitudinal!$F$2:$F$136,--('Country T1D incidence'!$A300=Longitudinal!$E$2:$E$136),--('Country T1D incidence'!$B300=Longitudinal!$A$2:$A$136))</f>
        <v>6.9006573105256184</v>
      </c>
      <c r="L300" s="347" cm="1">
        <f t="array" ref="L300">L$318*SUMPRODUCT(Longitudinal!$F$2:$F$136,--('Country T1D incidence'!$A300=Longitudinal!$E$2:$E$136),--('Country T1D incidence'!$B300=Longitudinal!$A$2:$A$136))</f>
        <v>6.1129640333308712</v>
      </c>
      <c r="M300" s="347" cm="1">
        <f t="array" ref="M300">M$318*SUMPRODUCT(Longitudinal!$F$2:$F$136,--('Country T1D incidence'!$A300=Longitudinal!$E$2:$E$136),--('Country T1D incidence'!$B300=Longitudinal!$A$2:$A$136))</f>
        <v>6.5104372523941496</v>
      </c>
      <c r="N300" s="347" cm="1">
        <f t="array" ref="N300">N$318*SUMPRODUCT(Longitudinal!$F$2:$F$136,--('Country T1D incidence'!$A300=Longitudinal!$E$2:$E$136),--('Country T1D incidence'!$B300=Longitudinal!$A$2:$A$136))</f>
        <v>6.3871335165533525</v>
      </c>
      <c r="O300" s="347" cm="1">
        <f t="array" ref="O300">O$318*SUMPRODUCT(Longitudinal!$F$2:$F$136,--('Country T1D incidence'!$A300=Longitudinal!$E$2:$E$136),--('Country T1D incidence'!$B300=Longitudinal!$A$2:$A$136))</f>
        <v>6.3871335165533525</v>
      </c>
      <c r="P300" s="347" cm="1">
        <f t="array" ref="P300">P$318*SUMPRODUCT(Longitudinal!$F$2:$F$136,--('Country T1D incidence'!$A300=Longitudinal!$E$2:$E$136),--('Country T1D incidence'!$B300=Longitudinal!$A$2:$A$136))</f>
        <v>5.9649995503219131</v>
      </c>
      <c r="Q300" s="347" cm="1">
        <f t="array" ref="Q300">Q$318*SUMPRODUCT(Longitudinal!$F$2:$F$136,--('Country T1D incidence'!$A300=Longitudinal!$E$2:$E$136),--('Country T1D incidence'!$B300=Longitudinal!$A$2:$A$136))</f>
        <v>5.9649995503219131</v>
      </c>
      <c r="R300" s="347" cm="1">
        <f t="array" ref="R300">R$318*SUMPRODUCT(Longitudinal!$F$2:$F$136,--('Country T1D incidence'!$A300=Longitudinal!$E$2:$E$136),--('Country T1D incidence'!$B300=Longitudinal!$A$2:$A$136))</f>
        <v>7.9190011053519758</v>
      </c>
      <c r="S300" s="347" cm="1">
        <f t="array" ref="S300">S$318*SUMPRODUCT(Longitudinal!$F$2:$F$136,--('Country T1D incidence'!$A300=Longitudinal!$E$2:$E$136),--('Country T1D incidence'!$B300=Longitudinal!$A$2:$A$136))</f>
        <v>7.9190011053519758</v>
      </c>
      <c r="T300" s="347" cm="1">
        <f t="array" ref="T300">T$318*SUMPRODUCT(Longitudinal!$F$2:$F$136,--('Country T1D incidence'!$A300=Longitudinal!$E$2:$E$136),--('Country T1D incidence'!$B300=Longitudinal!$A$2:$A$136))</f>
        <v>5.2324302962089355</v>
      </c>
      <c r="U300" s="347" cm="1">
        <f t="array" ref="U300">U$318*SUMPRODUCT(Longitudinal!$F$2:$F$136,--('Country T1D incidence'!$A300=Longitudinal!$E$2:$E$136),--('Country T1D incidence'!$B300=Longitudinal!$A$2:$A$136))</f>
        <v>5.2324302962089355</v>
      </c>
      <c r="V300" s="347" cm="1">
        <f t="array" ref="V300">V$318*SUMPRODUCT(Longitudinal!$F$2:$F$136,--('Country T1D incidence'!$A300=Longitudinal!$E$2:$E$136),--('Country T1D incidence'!$B300=Longitudinal!$A$2:$A$136))</f>
        <v>5.2324302962089355</v>
      </c>
      <c r="W300" s="347" cm="1">
        <f t="array" ref="W300">W$318*SUMPRODUCT(Longitudinal!$F$2:$F$136,--('Country T1D incidence'!$A300=Longitudinal!$E$2:$E$136),--('Country T1D incidence'!$B300=Longitudinal!$A$2:$A$136))</f>
        <v>5.2324302962089355</v>
      </c>
    </row>
    <row r="301" spans="1:23" x14ac:dyDescent="0.45">
      <c r="A301" t="s">
        <v>264</v>
      </c>
      <c r="B301" s="339">
        <v>1988</v>
      </c>
      <c r="C301" s="339" t="b">
        <v>0</v>
      </c>
      <c r="D301" s="347" cm="1">
        <f t="array" ref="D301">D$318*SUMPRODUCT(Longitudinal!$F$2:$F$136,--('Country T1D incidence'!$A301=Longitudinal!$E$2:$E$136),--('Country T1D incidence'!$B301=Longitudinal!$A$2:$A$136))</f>
        <v>8.2180405779702408</v>
      </c>
      <c r="E301" s="347" cm="1">
        <f t="array" ref="E301">E$318*SUMPRODUCT(Longitudinal!$F$2:$F$136,--('Country T1D incidence'!$A301=Longitudinal!$E$2:$E$136),--('Country T1D incidence'!$B301=Longitudinal!$A$2:$A$136))</f>
        <v>15.228532336320367</v>
      </c>
      <c r="F301" s="347" cm="1">
        <f t="array" ref="F301">F$318*SUMPRODUCT(Longitudinal!$F$2:$F$136,--('Country T1D incidence'!$A301=Longitudinal!$E$2:$E$136),--('Country T1D incidence'!$B301=Longitudinal!$A$2:$A$136))</f>
        <v>16.503167201474934</v>
      </c>
      <c r="G301" s="347" cm="1">
        <f t="array" ref="G301">G$318*SUMPRODUCT(Longitudinal!$F$2:$F$136,--('Country T1D incidence'!$A301=Longitudinal!$E$2:$E$136),--('Country T1D incidence'!$B301=Longitudinal!$A$2:$A$136))</f>
        <v>6.5297084320198922</v>
      </c>
      <c r="H301" s="347" cm="1">
        <f t="array" ref="H301">H$318*SUMPRODUCT(Longitudinal!$F$2:$F$136,--('Country T1D incidence'!$A301=Longitudinal!$E$2:$E$136),--('Country T1D incidence'!$B301=Longitudinal!$A$2:$A$136))</f>
        <v>9.0765809543019316</v>
      </c>
      <c r="I301" s="347" cm="1">
        <f t="array" ref="I301">I$318*SUMPRODUCT(Longitudinal!$F$2:$F$136,--('Country T1D incidence'!$A301=Longitudinal!$E$2:$E$136),--('Country T1D incidence'!$B301=Longitudinal!$A$2:$A$136))</f>
        <v>8.9194453098465871</v>
      </c>
      <c r="J301" s="347" cm="1">
        <f t="array" ref="J301">J$318*SUMPRODUCT(Longitudinal!$F$2:$F$136,--('Country T1D incidence'!$A301=Longitudinal!$E$2:$E$136),--('Country T1D incidence'!$B301=Longitudinal!$A$2:$A$136))</f>
        <v>6.3773101804800403</v>
      </c>
      <c r="K301" s="347" cm="1">
        <f t="array" ref="K301">K$318*SUMPRODUCT(Longitudinal!$F$2:$F$136,--('Country T1D incidence'!$A301=Longitudinal!$E$2:$E$136),--('Country T1D incidence'!$B301=Longitudinal!$A$2:$A$136))</f>
        <v>6.3346971243565573</v>
      </c>
      <c r="L301" s="347" cm="1">
        <f t="array" ref="L301">L$318*SUMPRODUCT(Longitudinal!$F$2:$F$136,--('Country T1D incidence'!$A301=Longitudinal!$E$2:$E$136),--('Country T1D incidence'!$B301=Longitudinal!$A$2:$A$136))</f>
        <v>5.6116068282612011</v>
      </c>
      <c r="M301" s="347" cm="1">
        <f t="array" ref="M301">M$318*SUMPRODUCT(Longitudinal!$F$2:$F$136,--('Country T1D incidence'!$A301=Longitudinal!$E$2:$E$136),--('Country T1D incidence'!$B301=Longitudinal!$A$2:$A$136))</f>
        <v>5.9764811213185256</v>
      </c>
      <c r="N301" s="347" cm="1">
        <f t="array" ref="N301">N$318*SUMPRODUCT(Longitudinal!$F$2:$F$136,--('Country T1D incidence'!$A301=Longitudinal!$E$2:$E$136),--('Country T1D incidence'!$B301=Longitudinal!$A$2:$A$136))</f>
        <v>5.863290190990524</v>
      </c>
      <c r="O301" s="347" cm="1">
        <f t="array" ref="O301">O$318*SUMPRODUCT(Longitudinal!$F$2:$F$136,--('Country T1D incidence'!$A301=Longitudinal!$E$2:$E$136),--('Country T1D incidence'!$B301=Longitudinal!$A$2:$A$136))</f>
        <v>5.863290190990524</v>
      </c>
      <c r="P301" s="347" cm="1">
        <f t="array" ref="P301">P$318*SUMPRODUCT(Longitudinal!$F$2:$F$136,--('Country T1D incidence'!$A301=Longitudinal!$E$2:$E$136),--('Country T1D incidence'!$B301=Longitudinal!$A$2:$A$136))</f>
        <v>5.4757777118675977</v>
      </c>
      <c r="Q301" s="347" cm="1">
        <f t="array" ref="Q301">Q$318*SUMPRODUCT(Longitudinal!$F$2:$F$136,--('Country T1D incidence'!$A301=Longitudinal!$E$2:$E$136),--('Country T1D incidence'!$B301=Longitudinal!$A$2:$A$136))</f>
        <v>5.4757777118675977</v>
      </c>
      <c r="R301" s="347" cm="1">
        <f t="array" ref="R301">R$318*SUMPRODUCT(Longitudinal!$F$2:$F$136,--('Country T1D incidence'!$A301=Longitudinal!$E$2:$E$136),--('Country T1D incidence'!$B301=Longitudinal!$A$2:$A$136))</f>
        <v>7.2695210430654713</v>
      </c>
      <c r="S301" s="347" cm="1">
        <f t="array" ref="S301">S$318*SUMPRODUCT(Longitudinal!$F$2:$F$136,--('Country T1D incidence'!$A301=Longitudinal!$E$2:$E$136),--('Country T1D incidence'!$B301=Longitudinal!$A$2:$A$136))</f>
        <v>7.2695210430654713</v>
      </c>
      <c r="T301" s="347" cm="1">
        <f t="array" ref="T301">T$318*SUMPRODUCT(Longitudinal!$F$2:$F$136,--('Country T1D incidence'!$A301=Longitudinal!$E$2:$E$136),--('Country T1D incidence'!$B301=Longitudinal!$A$2:$A$136))</f>
        <v>4.803290419918878</v>
      </c>
      <c r="U301" s="347" cm="1">
        <f t="array" ref="U301">U$318*SUMPRODUCT(Longitudinal!$F$2:$F$136,--('Country T1D incidence'!$A301=Longitudinal!$E$2:$E$136),--('Country T1D incidence'!$B301=Longitudinal!$A$2:$A$136))</f>
        <v>4.803290419918878</v>
      </c>
      <c r="V301" s="347" cm="1">
        <f t="array" ref="V301">V$318*SUMPRODUCT(Longitudinal!$F$2:$F$136,--('Country T1D incidence'!$A301=Longitudinal!$E$2:$E$136),--('Country T1D incidence'!$B301=Longitudinal!$A$2:$A$136))</f>
        <v>4.803290419918878</v>
      </c>
      <c r="W301" s="347" cm="1">
        <f t="array" ref="W301">W$318*SUMPRODUCT(Longitudinal!$F$2:$F$136,--('Country T1D incidence'!$A301=Longitudinal!$E$2:$E$136),--('Country T1D incidence'!$B301=Longitudinal!$A$2:$A$136))</f>
        <v>4.803290419918878</v>
      </c>
    </row>
    <row r="302" spans="1:23" x14ac:dyDescent="0.45">
      <c r="A302" t="s">
        <v>264</v>
      </c>
      <c r="B302" s="339">
        <v>1989</v>
      </c>
      <c r="C302" s="339" t="b">
        <v>0</v>
      </c>
      <c r="D302" s="347" cm="1">
        <f t="array" ref="D302">D$318*SUMPRODUCT(Longitudinal!$F$2:$F$136,--('Country T1D incidence'!$A302=Longitudinal!$E$2:$E$136),--('Country T1D incidence'!$B302=Longitudinal!$A$2:$A$136))</f>
        <v>9.772777777777673</v>
      </c>
      <c r="E302" s="347" cm="1">
        <f t="array" ref="E302">E$318*SUMPRODUCT(Longitudinal!$F$2:$F$136,--('Country T1D incidence'!$A302=Longitudinal!$E$2:$E$136),--('Country T1D incidence'!$B302=Longitudinal!$A$2:$A$136))</f>
        <v>18.109555555555364</v>
      </c>
      <c r="F302" s="347" cm="1">
        <f t="array" ref="F302">F$318*SUMPRODUCT(Longitudinal!$F$2:$F$136,--('Country T1D incidence'!$A302=Longitudinal!$E$2:$E$136),--('Country T1D incidence'!$B302=Longitudinal!$A$2:$A$136))</f>
        <v>19.625333333333128</v>
      </c>
      <c r="G302" s="347" cm="1">
        <f t="array" ref="G302">G$318*SUMPRODUCT(Longitudinal!$F$2:$F$136,--('Country T1D incidence'!$A302=Longitudinal!$E$2:$E$136),--('Country T1D incidence'!$B302=Longitudinal!$A$2:$A$136))</f>
        <v>7.7650370370369544</v>
      </c>
      <c r="H302" s="347" cm="1">
        <f t="array" ref="H302">H$318*SUMPRODUCT(Longitudinal!$F$2:$F$136,--('Country T1D incidence'!$A302=Longitudinal!$E$2:$E$136),--('Country T1D incidence'!$B302=Longitudinal!$A$2:$A$136))</f>
        <v>10.793741866666554</v>
      </c>
      <c r="I302" s="347" cm="1">
        <f t="array" ref="I302">I$318*SUMPRODUCT(Longitudinal!$F$2:$F$136,--('Country T1D incidence'!$A302=Longitudinal!$E$2:$E$136),--('Country T1D incidence'!$B302=Longitudinal!$A$2:$A$136))</f>
        <v>10.606878377777665</v>
      </c>
      <c r="J302" s="347" cm="1">
        <f t="array" ref="J302">J$318*SUMPRODUCT(Longitudinal!$F$2:$F$136,--('Country T1D incidence'!$A302=Longitudinal!$E$2:$E$136),--('Country T1D incidence'!$B302=Longitudinal!$A$2:$A$136))</f>
        <v>7.5838071888888097</v>
      </c>
      <c r="K302" s="347" cm="1">
        <f t="array" ref="K302">K$318*SUMPRODUCT(Longitudinal!$F$2:$F$136,--('Country T1D incidence'!$A302=Longitudinal!$E$2:$E$136),--('Country T1D incidence'!$B302=Longitudinal!$A$2:$A$136))</f>
        <v>7.5331323444443665</v>
      </c>
      <c r="L302" s="347" cm="1">
        <f t="array" ref="L302">L$318*SUMPRODUCT(Longitudinal!$F$2:$F$136,--('Country T1D incidence'!$A302=Longitudinal!$E$2:$E$136),--('Country T1D incidence'!$B302=Longitudinal!$A$2:$A$136))</f>
        <v>6.6732435777777086</v>
      </c>
      <c r="M302" s="347" cm="1">
        <f t="array" ref="M302">M$318*SUMPRODUCT(Longitudinal!$F$2:$F$136,--('Country T1D incidence'!$A302=Longitudinal!$E$2:$E$136),--('Country T1D incidence'!$B302=Longitudinal!$A$2:$A$136))</f>
        <v>7.107146933333258</v>
      </c>
      <c r="N302" s="347" cm="1">
        <f t="array" ref="N302">N$318*SUMPRODUCT(Longitudinal!$F$2:$F$136,--('Country T1D incidence'!$A302=Longitudinal!$E$2:$E$136),--('Country T1D incidence'!$B302=Longitudinal!$A$2:$A$136))</f>
        <v>6.9725418777777053</v>
      </c>
      <c r="O302" s="347" cm="1">
        <f t="array" ref="O302">O$318*SUMPRODUCT(Longitudinal!$F$2:$F$136,--('Country T1D incidence'!$A302=Longitudinal!$E$2:$E$136),--('Country T1D incidence'!$B302=Longitudinal!$A$2:$A$136))</f>
        <v>6.9725418777777053</v>
      </c>
      <c r="P302" s="347" cm="1">
        <f t="array" ref="P302">P$318*SUMPRODUCT(Longitudinal!$F$2:$F$136,--('Country T1D incidence'!$A302=Longitudinal!$E$2:$E$136),--('Country T1D incidence'!$B302=Longitudinal!$A$2:$A$136))</f>
        <v>6.5117175111110432</v>
      </c>
      <c r="Q302" s="347" cm="1">
        <f t="array" ref="Q302">Q$318*SUMPRODUCT(Longitudinal!$F$2:$F$136,--('Country T1D incidence'!$A302=Longitudinal!$E$2:$E$136),--('Country T1D incidence'!$B302=Longitudinal!$A$2:$A$136))</f>
        <v>6.5117175111110432</v>
      </c>
      <c r="R302" s="347" cm="1">
        <f t="array" ref="R302">R$318*SUMPRODUCT(Longitudinal!$F$2:$F$136,--('Country T1D incidence'!$A302=Longitudinal!$E$2:$E$136),--('Country T1D incidence'!$B302=Longitudinal!$A$2:$A$136))</f>
        <v>8.644811744444354</v>
      </c>
      <c r="S302" s="347" cm="1">
        <f t="array" ref="S302">S$318*SUMPRODUCT(Longitudinal!$F$2:$F$136,--('Country T1D incidence'!$A302=Longitudinal!$E$2:$E$136),--('Country T1D incidence'!$B302=Longitudinal!$A$2:$A$136))</f>
        <v>8.644811744444354</v>
      </c>
      <c r="T302" s="347" cm="1">
        <f t="array" ref="T302">T$318*SUMPRODUCT(Longitudinal!$F$2:$F$136,--('Country T1D incidence'!$A302=Longitudinal!$E$2:$E$136),--('Country T1D incidence'!$B302=Longitudinal!$A$2:$A$136))</f>
        <v>5.7120051222221635</v>
      </c>
      <c r="U302" s="347" cm="1">
        <f t="array" ref="U302">U$318*SUMPRODUCT(Longitudinal!$F$2:$F$136,--('Country T1D incidence'!$A302=Longitudinal!$E$2:$E$136),--('Country T1D incidence'!$B302=Longitudinal!$A$2:$A$136))</f>
        <v>5.7120051222221635</v>
      </c>
      <c r="V302" s="347" cm="1">
        <f t="array" ref="V302">V$318*SUMPRODUCT(Longitudinal!$F$2:$F$136,--('Country T1D incidence'!$A302=Longitudinal!$E$2:$E$136),--('Country T1D incidence'!$B302=Longitudinal!$A$2:$A$136))</f>
        <v>5.7120051222221635</v>
      </c>
      <c r="W302" s="347" cm="1">
        <f t="array" ref="W302">W$318*SUMPRODUCT(Longitudinal!$F$2:$F$136,--('Country T1D incidence'!$A302=Longitudinal!$E$2:$E$136),--('Country T1D incidence'!$B302=Longitudinal!$A$2:$A$136))</f>
        <v>5.7120051222221635</v>
      </c>
    </row>
    <row r="303" spans="1:23" x14ac:dyDescent="0.45">
      <c r="A303" t="s">
        <v>264</v>
      </c>
      <c r="B303" s="339">
        <v>1990</v>
      </c>
      <c r="C303" s="339" t="b">
        <v>0</v>
      </c>
      <c r="D303" s="347" cm="1">
        <f t="array" ref="D303">D$318*SUMPRODUCT(Longitudinal!$F$2:$F$136,--('Country T1D incidence'!$A303=Longitudinal!$E$2:$E$136),--('Country T1D incidence'!$B303=Longitudinal!$A$2:$A$136))</f>
        <v>10.260502246928315</v>
      </c>
      <c r="E303" s="347" cm="1">
        <f t="array" ref="E303">E$318*SUMPRODUCT(Longitudinal!$F$2:$F$136,--('Country T1D incidence'!$A303=Longitudinal!$E$2:$E$136),--('Country T1D incidence'!$B303=Longitudinal!$A$2:$A$136))</f>
        <v>19.013338857573288</v>
      </c>
      <c r="F303" s="347" cm="1">
        <f t="array" ref="F303">F$318*SUMPRODUCT(Longitudinal!$F$2:$F$136,--('Country T1D incidence'!$A303=Longitudinal!$E$2:$E$136),--('Country T1D incidence'!$B303=Longitudinal!$A$2:$A$136))</f>
        <v>20.604763695872375</v>
      </c>
      <c r="G303" s="347" cm="1">
        <f t="array" ref="G303">G$318*SUMPRODUCT(Longitudinal!$F$2:$F$136,--('Country T1D incidence'!$A303=Longitudinal!$E$2:$E$136),--('Country T1D incidence'!$B303=Longitudinal!$A$2:$A$136))</f>
        <v>8.1525623295321576</v>
      </c>
      <c r="H303" s="347" cm="1">
        <f t="array" ref="H303">H$318*SUMPRODUCT(Longitudinal!$F$2:$F$136,--('Country T1D incidence'!$A303=Longitudinal!$E$2:$E$136),--('Country T1D incidence'!$B303=Longitudinal!$A$2:$A$136))</f>
        <v>11.332419010644969</v>
      </c>
      <c r="I303" s="347" cm="1">
        <f t="array" ref="I303">I$318*SUMPRODUCT(Longitudinal!$F$2:$F$136,--('Country T1D incidence'!$A303=Longitudinal!$E$2:$E$136),--('Country T1D incidence'!$B303=Longitudinal!$A$2:$A$136))</f>
        <v>11.136229831763496</v>
      </c>
      <c r="J303" s="347" cm="1">
        <f t="array" ref="J303">J$318*SUMPRODUCT(Longitudinal!$F$2:$F$136,--('Country T1D incidence'!$A303=Longitudinal!$E$2:$E$136),--('Country T1D incidence'!$B303=Longitudinal!$A$2:$A$136))</f>
        <v>7.9622879462997007</v>
      </c>
      <c r="K303" s="347" cm="1">
        <f t="array" ref="K303">K$318*SUMPRODUCT(Longitudinal!$F$2:$F$136,--('Country T1D incidence'!$A303=Longitudinal!$E$2:$E$136),--('Country T1D incidence'!$B303=Longitudinal!$A$2:$A$136))</f>
        <v>7.9090841011793014</v>
      </c>
      <c r="L303" s="347" cm="1">
        <f t="array" ref="L303">L$318*SUMPRODUCT(Longitudinal!$F$2:$F$136,--('Country T1D incidence'!$A303=Longitudinal!$E$2:$E$136),--('Country T1D incidence'!$B303=Longitudinal!$A$2:$A$136))</f>
        <v>7.0062813542925326</v>
      </c>
      <c r="M303" s="347" cm="1">
        <f t="array" ref="M303">M$318*SUMPRODUCT(Longitudinal!$F$2:$F$136,--('Country T1D incidence'!$A303=Longitudinal!$E$2:$E$136),--('Country T1D incidence'!$B303=Longitudinal!$A$2:$A$136))</f>
        <v>7.4618392781359466</v>
      </c>
      <c r="N303" s="347" cm="1">
        <f t="array" ref="N303">N$318*SUMPRODUCT(Longitudinal!$F$2:$F$136,--('Country T1D incidence'!$A303=Longitudinal!$E$2:$E$136),--('Country T1D incidence'!$B303=Longitudinal!$A$2:$A$136))</f>
        <v>7.3205165645348886</v>
      </c>
      <c r="O303" s="347" cm="1">
        <f t="array" ref="O303">O$318*SUMPRODUCT(Longitudinal!$F$2:$F$136,--('Country T1D incidence'!$A303=Longitudinal!$E$2:$E$136),--('Country T1D incidence'!$B303=Longitudinal!$A$2:$A$136))</f>
        <v>7.3205165645348886</v>
      </c>
      <c r="P303" s="347" cm="1">
        <f t="array" ref="P303">P$318*SUMPRODUCT(Longitudinal!$F$2:$F$136,--('Country T1D incidence'!$A303=Longitudinal!$E$2:$E$136),--('Country T1D incidence'!$B303=Longitudinal!$A$2:$A$136))</f>
        <v>6.8366940979712609</v>
      </c>
      <c r="Q303" s="347" cm="1">
        <f t="array" ref="Q303">Q$318*SUMPRODUCT(Longitudinal!$F$2:$F$136,--('Country T1D incidence'!$A303=Longitudinal!$E$2:$E$136),--('Country T1D incidence'!$B303=Longitudinal!$A$2:$A$136))</f>
        <v>6.8366940979712609</v>
      </c>
      <c r="R303" s="347" cm="1">
        <f t="array" ref="R303">R$318*SUMPRODUCT(Longitudinal!$F$2:$F$136,--('Country T1D incidence'!$A303=Longitudinal!$E$2:$E$136),--('Country T1D incidence'!$B303=Longitudinal!$A$2:$A$136))</f>
        <v>9.0762434535080523</v>
      </c>
      <c r="S303" s="347" cm="1">
        <f t="array" ref="S303">S$318*SUMPRODUCT(Longitudinal!$F$2:$F$136,--('Country T1D incidence'!$A303=Longitudinal!$E$2:$E$136),--('Country T1D incidence'!$B303=Longitudinal!$A$2:$A$136))</f>
        <v>9.0762434535080523</v>
      </c>
      <c r="T303" s="347" cm="1">
        <f t="array" ref="T303">T$318*SUMPRODUCT(Longitudinal!$F$2:$F$136,--('Country T1D incidence'!$A303=Longitudinal!$E$2:$E$136),--('Country T1D incidence'!$B303=Longitudinal!$A$2:$A$136))</f>
        <v>5.9970709171649661</v>
      </c>
      <c r="U303" s="347" cm="1">
        <f t="array" ref="U303">U$318*SUMPRODUCT(Longitudinal!$F$2:$F$136,--('Country T1D incidence'!$A303=Longitudinal!$E$2:$E$136),--('Country T1D incidence'!$B303=Longitudinal!$A$2:$A$136))</f>
        <v>5.9970709171649661</v>
      </c>
      <c r="V303" s="347" cm="1">
        <f t="array" ref="V303">V$318*SUMPRODUCT(Longitudinal!$F$2:$F$136,--('Country T1D incidence'!$A303=Longitudinal!$E$2:$E$136),--('Country T1D incidence'!$B303=Longitudinal!$A$2:$A$136))</f>
        <v>5.9970709171649661</v>
      </c>
      <c r="W303" s="347" cm="1">
        <f t="array" ref="W303">W$318*SUMPRODUCT(Longitudinal!$F$2:$F$136,--('Country T1D incidence'!$A303=Longitudinal!$E$2:$E$136),--('Country T1D incidence'!$B303=Longitudinal!$A$2:$A$136))</f>
        <v>5.9970709171649661</v>
      </c>
    </row>
    <row r="304" spans="1:23" x14ac:dyDescent="0.45">
      <c r="A304" t="s">
        <v>264</v>
      </c>
      <c r="B304" s="339">
        <v>1991</v>
      </c>
      <c r="C304" s="339" t="b">
        <v>0</v>
      </c>
      <c r="D304" s="347" cm="1">
        <f t="array" ref="D304">D$318*SUMPRODUCT(Longitudinal!$F$2:$F$136,--('Country T1D incidence'!$A304=Longitudinal!$E$2:$E$136),--('Country T1D incidence'!$B304=Longitudinal!$A$2:$A$136))</f>
        <v>8.8867331379528185</v>
      </c>
      <c r="E304" s="347" cm="1">
        <f t="array" ref="E304">E$318*SUMPRODUCT(Longitudinal!$F$2:$F$136,--('Country T1D incidence'!$A304=Longitudinal!$E$2:$E$136),--('Country T1D incidence'!$B304=Longitudinal!$A$2:$A$136))</f>
        <v>16.467660590328901</v>
      </c>
      <c r="F304" s="347" cm="1">
        <f t="array" ref="F304">F$318*SUMPRODUCT(Longitudinal!$F$2:$F$136,--('Country T1D incidence'!$A304=Longitudinal!$E$2:$E$136),--('Country T1D incidence'!$B304=Longitudinal!$A$2:$A$136))</f>
        <v>17.846011036215458</v>
      </c>
      <c r="G304" s="347" cm="1">
        <f t="array" ref="G304">G$318*SUMPRODUCT(Longitudinal!$F$2:$F$136,--('Country T1D incidence'!$A304=Longitudinal!$E$2:$E$136),--('Country T1D incidence'!$B304=Longitudinal!$A$2:$A$136))</f>
        <v>7.0610233368223758</v>
      </c>
      <c r="H304" s="347" cm="1">
        <f t="array" ref="H304">H$318*SUMPRODUCT(Longitudinal!$F$2:$F$136,--('Country T1D incidence'!$A304=Longitudinal!$E$2:$E$136),--('Country T1D incidence'!$B304=Longitudinal!$A$2:$A$136))</f>
        <v>9.8151319624937603</v>
      </c>
      <c r="I304" s="347" cm="1">
        <f t="array" ref="I304">I$318*SUMPRODUCT(Longitudinal!$F$2:$F$136,--('Country T1D incidence'!$A304=Longitudinal!$E$2:$E$136),--('Country T1D incidence'!$B304=Longitudinal!$A$2:$A$136))</f>
        <v>9.6452103704200702</v>
      </c>
      <c r="J304" s="347" cm="1">
        <f t="array" ref="J304">J$318*SUMPRODUCT(Longitudinal!$F$2:$F$136,--('Country T1D incidence'!$A304=Longitudinal!$E$2:$E$136),--('Country T1D incidence'!$B304=Longitudinal!$A$2:$A$136))</f>
        <v>6.8962246139059005</v>
      </c>
      <c r="K304" s="347" cm="1">
        <f t="array" ref="K304">K$318*SUMPRODUCT(Longitudinal!$F$2:$F$136,--('Country T1D incidence'!$A304=Longitudinal!$E$2:$E$136),--('Country T1D incidence'!$B304=Longitudinal!$A$2:$A$136))</f>
        <v>6.8501441821571039</v>
      </c>
      <c r="L304" s="347" cm="1">
        <f t="array" ref="L304">L$318*SUMPRODUCT(Longitudinal!$F$2:$F$136,--('Country T1D incidence'!$A304=Longitudinal!$E$2:$E$136),--('Country T1D incidence'!$B304=Longitudinal!$A$2:$A$136))</f>
        <v>6.0682168559197045</v>
      </c>
      <c r="M304" s="347" cm="1">
        <f t="array" ref="M304">M$318*SUMPRODUCT(Longitudinal!$F$2:$F$136,--('Country T1D incidence'!$A304=Longitudinal!$E$2:$E$136),--('Country T1D incidence'!$B304=Longitudinal!$A$2:$A$136))</f>
        <v>6.4627805527687778</v>
      </c>
      <c r="N304" s="347" cm="1">
        <f t="array" ref="N304">N$318*SUMPRODUCT(Longitudinal!$F$2:$F$136,--('Country T1D incidence'!$A304=Longitudinal!$E$2:$E$136),--('Country T1D incidence'!$B304=Longitudinal!$A$2:$A$136))</f>
        <v>6.3403794059360372</v>
      </c>
      <c r="O304" s="347" cm="1">
        <f t="array" ref="O304">O$318*SUMPRODUCT(Longitudinal!$F$2:$F$136,--('Country T1D incidence'!$A304=Longitudinal!$E$2:$E$136),--('Country T1D incidence'!$B304=Longitudinal!$A$2:$A$136))</f>
        <v>6.3403794059360372</v>
      </c>
      <c r="P304" s="347" cm="1">
        <f t="array" ref="P304">P$318*SUMPRODUCT(Longitudinal!$F$2:$F$136,--('Country T1D incidence'!$A304=Longitudinal!$E$2:$E$136),--('Country T1D incidence'!$B304=Longitudinal!$A$2:$A$136))</f>
        <v>5.9213354797204136</v>
      </c>
      <c r="Q304" s="347" cm="1">
        <f t="array" ref="Q304">Q$318*SUMPRODUCT(Longitudinal!$F$2:$F$136,--('Country T1D incidence'!$A304=Longitudinal!$E$2:$E$136),--('Country T1D incidence'!$B304=Longitudinal!$A$2:$A$136))</f>
        <v>5.9213354797204136</v>
      </c>
      <c r="R304" s="347" cm="1">
        <f t="array" ref="R304">R$318*SUMPRODUCT(Longitudinal!$F$2:$F$136,--('Country T1D incidence'!$A304=Longitudinal!$E$2:$E$136),--('Country T1D incidence'!$B304=Longitudinal!$A$2:$A$136))</f>
        <v>7.8610336536463379</v>
      </c>
      <c r="S304" s="347" cm="1">
        <f t="array" ref="S304">S$318*SUMPRODUCT(Longitudinal!$F$2:$F$136,--('Country T1D incidence'!$A304=Longitudinal!$E$2:$E$136),--('Country T1D incidence'!$B304=Longitudinal!$A$2:$A$136))</f>
        <v>7.8610336536463379</v>
      </c>
      <c r="T304" s="347" cm="1">
        <f t="array" ref="T304">T$318*SUMPRODUCT(Longitudinal!$F$2:$F$136,--('Country T1D incidence'!$A304=Longitudinal!$E$2:$E$136),--('Country T1D incidence'!$B304=Longitudinal!$A$2:$A$136))</f>
        <v>5.1941286661847119</v>
      </c>
      <c r="U304" s="347" cm="1">
        <f t="array" ref="U304">U$318*SUMPRODUCT(Longitudinal!$F$2:$F$136,--('Country T1D incidence'!$A304=Longitudinal!$E$2:$E$136),--('Country T1D incidence'!$B304=Longitudinal!$A$2:$A$136))</f>
        <v>5.1941286661847119</v>
      </c>
      <c r="V304" s="347" cm="1">
        <f t="array" ref="V304">V$318*SUMPRODUCT(Longitudinal!$F$2:$F$136,--('Country T1D incidence'!$A304=Longitudinal!$E$2:$E$136),--('Country T1D incidence'!$B304=Longitudinal!$A$2:$A$136))</f>
        <v>5.1941286661847119</v>
      </c>
      <c r="W304" s="347" cm="1">
        <f t="array" ref="W304">W$318*SUMPRODUCT(Longitudinal!$F$2:$F$136,--('Country T1D incidence'!$A304=Longitudinal!$E$2:$E$136),--('Country T1D incidence'!$B304=Longitudinal!$A$2:$A$136))</f>
        <v>5.1941286661847119</v>
      </c>
    </row>
    <row r="305" spans="1:23" x14ac:dyDescent="0.45">
      <c r="A305" t="s">
        <v>264</v>
      </c>
      <c r="B305" s="339">
        <v>1992</v>
      </c>
      <c r="C305" s="339" t="b">
        <v>0</v>
      </c>
      <c r="D305" s="347" cm="1">
        <f t="array" ref="D305">D$318*SUMPRODUCT(Longitudinal!$F$2:$F$136,--('Country T1D incidence'!$A305=Longitudinal!$E$2:$E$136),--('Country T1D incidence'!$B305=Longitudinal!$A$2:$A$136))</f>
        <v>9.2413800616481296</v>
      </c>
      <c r="E305" s="347" cm="1">
        <f t="array" ref="E305">E$318*SUMPRODUCT(Longitudinal!$F$2:$F$136,--('Country T1D incidence'!$A305=Longitudinal!$E$2:$E$136),--('Country T1D incidence'!$B305=Longitudinal!$A$2:$A$136))</f>
        <v>17.124843053013272</v>
      </c>
      <c r="F305" s="347" cm="1">
        <f t="array" ref="F305">F$318*SUMPRODUCT(Longitudinal!$F$2:$F$136,--('Country T1D incidence'!$A305=Longitudinal!$E$2:$E$136),--('Country T1D incidence'!$B305=Longitudinal!$A$2:$A$136))</f>
        <v>18.558199960534207</v>
      </c>
      <c r="G305" s="347" cm="1">
        <f t="array" ref="G305">G$318*SUMPRODUCT(Longitudinal!$F$2:$F$136,--('Country T1D incidence'!$A305=Longitudinal!$E$2:$E$136),--('Country T1D incidence'!$B305=Longitudinal!$A$2:$A$136))</f>
        <v>7.342810824493208</v>
      </c>
      <c r="H305" s="347" cm="1">
        <f t="array" ref="H305">H$318*SUMPRODUCT(Longitudinal!$F$2:$F$136,--('Country T1D incidence'!$A305=Longitudinal!$E$2:$E$136),--('Country T1D incidence'!$B305=Longitudinal!$A$2:$A$136))</f>
        <v>10.206828922684442</v>
      </c>
      <c r="I305" s="347" cm="1">
        <f t="array" ref="I305">I$318*SUMPRODUCT(Longitudinal!$F$2:$F$136,--('Country T1D incidence'!$A305=Longitudinal!$E$2:$E$136),--('Country T1D incidence'!$B305=Longitudinal!$A$2:$A$136))</f>
        <v>10.030126191922006</v>
      </c>
      <c r="J305" s="347" cm="1">
        <f t="array" ref="J305">J$318*SUMPRODUCT(Longitudinal!$F$2:$F$136,--('Country T1D incidence'!$A305=Longitudinal!$E$2:$E$136),--('Country T1D incidence'!$B305=Longitudinal!$A$2:$A$136))</f>
        <v>7.1714354035703929</v>
      </c>
      <c r="K305" s="347" cm="1">
        <f t="array" ref="K305">K$318*SUMPRODUCT(Longitudinal!$F$2:$F$136,--('Country T1D incidence'!$A305=Longitudinal!$E$2:$E$136),--('Country T1D incidence'!$B305=Longitudinal!$A$2:$A$136))</f>
        <v>7.1235160189568507</v>
      </c>
      <c r="L305" s="347" cm="1">
        <f t="array" ref="L305">L$318*SUMPRODUCT(Longitudinal!$F$2:$F$136,--('Country T1D incidence'!$A305=Longitudinal!$E$2:$E$136),--('Country T1D incidence'!$B305=Longitudinal!$A$2:$A$136))</f>
        <v>6.3103839612958108</v>
      </c>
      <c r="M305" s="347" cm="1">
        <f t="array" ref="M305">M$318*SUMPRODUCT(Longitudinal!$F$2:$F$136,--('Country T1D incidence'!$A305=Longitudinal!$E$2:$E$136),--('Country T1D incidence'!$B305=Longitudinal!$A$2:$A$136))</f>
        <v>6.720693692049263</v>
      </c>
      <c r="N305" s="347" cm="1">
        <f t="array" ref="N305">N$318*SUMPRODUCT(Longitudinal!$F$2:$F$136,--('Country T1D incidence'!$A305=Longitudinal!$E$2:$E$136),--('Country T1D incidence'!$B305=Longitudinal!$A$2:$A$136))</f>
        <v>6.5934078266695435</v>
      </c>
      <c r="O305" s="347" cm="1">
        <f t="array" ref="O305">O$318*SUMPRODUCT(Longitudinal!$F$2:$F$136,--('Country T1D incidence'!$A305=Longitudinal!$E$2:$E$136),--('Country T1D incidence'!$B305=Longitudinal!$A$2:$A$136))</f>
        <v>6.5934078266695435</v>
      </c>
      <c r="P305" s="347" cm="1">
        <f t="array" ref="P305">P$318*SUMPRODUCT(Longitudinal!$F$2:$F$136,--('Country T1D incidence'!$A305=Longitudinal!$E$2:$E$136),--('Country T1D incidence'!$B305=Longitudinal!$A$2:$A$136))</f>
        <v>6.1576409228401454</v>
      </c>
      <c r="Q305" s="347" cm="1">
        <f t="array" ref="Q305">Q$318*SUMPRODUCT(Longitudinal!$F$2:$F$136,--('Country T1D incidence'!$A305=Longitudinal!$E$2:$E$136),--('Country T1D incidence'!$B305=Longitudinal!$A$2:$A$136))</f>
        <v>6.1576409228401454</v>
      </c>
      <c r="R305" s="347" cm="1">
        <f t="array" ref="R305">R$318*SUMPRODUCT(Longitudinal!$F$2:$F$136,--('Country T1D incidence'!$A305=Longitudinal!$E$2:$E$136),--('Country T1D incidence'!$B305=Longitudinal!$A$2:$A$136))</f>
        <v>8.174747518916428</v>
      </c>
      <c r="S305" s="347" cm="1">
        <f t="array" ref="S305">S$318*SUMPRODUCT(Longitudinal!$F$2:$F$136,--('Country T1D incidence'!$A305=Longitudinal!$E$2:$E$136),--('Country T1D incidence'!$B305=Longitudinal!$A$2:$A$136))</f>
        <v>8.174747518916428</v>
      </c>
      <c r="T305" s="347" cm="1">
        <f t="array" ref="T305">T$318*SUMPRODUCT(Longitudinal!$F$2:$F$136,--('Country T1D incidence'!$A305=Longitudinal!$E$2:$E$136),--('Country T1D incidence'!$B305=Longitudinal!$A$2:$A$136))</f>
        <v>5.4014131344076866</v>
      </c>
      <c r="U305" s="347" cm="1">
        <f t="array" ref="U305">U$318*SUMPRODUCT(Longitudinal!$F$2:$F$136,--('Country T1D incidence'!$A305=Longitudinal!$E$2:$E$136),--('Country T1D incidence'!$B305=Longitudinal!$A$2:$A$136))</f>
        <v>5.4014131344076866</v>
      </c>
      <c r="V305" s="347" cm="1">
        <f t="array" ref="V305">V$318*SUMPRODUCT(Longitudinal!$F$2:$F$136,--('Country T1D incidence'!$A305=Longitudinal!$E$2:$E$136),--('Country T1D incidence'!$B305=Longitudinal!$A$2:$A$136))</f>
        <v>5.4014131344076866</v>
      </c>
      <c r="W305" s="347" cm="1">
        <f t="array" ref="W305">W$318*SUMPRODUCT(Longitudinal!$F$2:$F$136,--('Country T1D incidence'!$A305=Longitudinal!$E$2:$E$136),--('Country T1D incidence'!$B305=Longitudinal!$A$2:$A$136))</f>
        <v>5.4014131344076866</v>
      </c>
    </row>
    <row r="306" spans="1:23" x14ac:dyDescent="0.45">
      <c r="A306" t="s">
        <v>264</v>
      </c>
      <c r="B306" s="339">
        <v>1993</v>
      </c>
      <c r="C306" s="339" t="b">
        <v>0</v>
      </c>
      <c r="D306" s="347" cm="1">
        <f t="array" ref="D306">D$318*SUMPRODUCT(Longitudinal!$F$2:$F$136,--('Country T1D incidence'!$A306=Longitudinal!$E$2:$E$136),--('Country T1D incidence'!$B306=Longitudinal!$A$2:$A$136))</f>
        <v>11.591205729243253</v>
      </c>
      <c r="E306" s="347" cm="1">
        <f t="array" ref="E306">E$318*SUMPRODUCT(Longitudinal!$F$2:$F$136,--('Country T1D incidence'!$A306=Longitudinal!$E$2:$E$136),--('Country T1D incidence'!$B306=Longitudinal!$A$2:$A$136))</f>
        <v>21.479213881944645</v>
      </c>
      <c r="F306" s="347" cm="1">
        <f t="array" ref="F306">F$318*SUMPRODUCT(Longitudinal!$F$2:$F$136,--('Country T1D incidence'!$A306=Longitudinal!$E$2:$E$136),--('Country T1D incidence'!$B306=Longitudinal!$A$2:$A$136))</f>
        <v>23.277033546072168</v>
      </c>
      <c r="G306" s="347" cm="1">
        <f t="array" ref="G306">G$318*SUMPRODUCT(Longitudinal!$F$2:$F$136,--('Country T1D incidence'!$A306=Longitudinal!$E$2:$E$136),--('Country T1D incidence'!$B306=Longitudinal!$A$2:$A$136))</f>
        <v>9.2098831916708299</v>
      </c>
      <c r="H306" s="347" cm="1">
        <f t="array" ref="H306">H$318*SUMPRODUCT(Longitudinal!$F$2:$F$136,--('Country T1D incidence'!$A306=Longitudinal!$E$2:$E$136),--('Country T1D incidence'!$B306=Longitudinal!$A$2:$A$136))</f>
        <v>12.802141357329489</v>
      </c>
      <c r="I306" s="347" cm="1">
        <f t="array" ref="I306">I$318*SUMPRODUCT(Longitudinal!$F$2:$F$136,--('Country T1D incidence'!$A306=Longitudinal!$E$2:$E$136),--('Country T1D incidence'!$B306=Longitudinal!$A$2:$A$136))</f>
        <v>12.580508041577597</v>
      </c>
      <c r="J306" s="347" cm="1">
        <f t="array" ref="J306">J$318*SUMPRODUCT(Longitudinal!$F$2:$F$136,--('Country T1D incidence'!$A306=Longitudinal!$E$2:$E$136),--('Country T1D incidence'!$B306=Longitudinal!$A$2:$A$136))</f>
        <v>8.9949317723372832</v>
      </c>
      <c r="K306" s="347" cm="1">
        <f t="array" ref="K306">K$318*SUMPRODUCT(Longitudinal!$F$2:$F$136,--('Country T1D incidence'!$A306=Longitudinal!$E$2:$E$136),--('Country T1D incidence'!$B306=Longitudinal!$A$2:$A$136))</f>
        <v>8.9348278223028732</v>
      </c>
      <c r="L306" s="347" cm="1">
        <f t="array" ref="L306">L$318*SUMPRODUCT(Longitudinal!$F$2:$F$136,--('Country T1D incidence'!$A306=Longitudinal!$E$2:$E$136),--('Country T1D incidence'!$B306=Longitudinal!$A$2:$A$136))</f>
        <v>7.9149389201564651</v>
      </c>
      <c r="M306" s="347" cm="1">
        <f t="array" ref="M306">M$318*SUMPRODUCT(Longitudinal!$F$2:$F$136,--('Country T1D incidence'!$A306=Longitudinal!$E$2:$E$136),--('Country T1D incidence'!$B306=Longitudinal!$A$2:$A$136))</f>
        <v>8.4295789923261069</v>
      </c>
      <c r="N306" s="347" cm="1">
        <f t="array" ref="N306">N$318*SUMPRODUCT(Longitudinal!$F$2:$F$136,--('Country T1D incidence'!$A306=Longitudinal!$E$2:$E$136),--('Country T1D incidence'!$B306=Longitudinal!$A$2:$A$136))</f>
        <v>8.2699278750472036</v>
      </c>
      <c r="O306" s="347" cm="1">
        <f t="array" ref="O306">O$318*SUMPRODUCT(Longitudinal!$F$2:$F$136,--('Country T1D incidence'!$A306=Longitudinal!$E$2:$E$136),--('Country T1D incidence'!$B306=Longitudinal!$A$2:$A$136))</f>
        <v>8.2699278750472036</v>
      </c>
      <c r="P306" s="347" cm="1">
        <f t="array" ref="P306">P$318*SUMPRODUCT(Longitudinal!$F$2:$F$136,--('Country T1D incidence'!$A306=Longitudinal!$E$2:$E$136),--('Country T1D incidence'!$B306=Longitudinal!$A$2:$A$136))</f>
        <v>7.7233575794217808</v>
      </c>
      <c r="Q306" s="347" cm="1">
        <f t="array" ref="Q306">Q$318*SUMPRODUCT(Longitudinal!$F$2:$F$136,--('Country T1D incidence'!$A306=Longitudinal!$E$2:$E$136),--('Country T1D incidence'!$B306=Longitudinal!$A$2:$A$136))</f>
        <v>7.7233575794217808</v>
      </c>
      <c r="R306" s="347" cm="1">
        <f t="array" ref="R306">R$318*SUMPRODUCT(Longitudinal!$F$2:$F$136,--('Country T1D incidence'!$A306=Longitudinal!$E$2:$E$136),--('Country T1D incidence'!$B306=Longitudinal!$A$2:$A$136))</f>
        <v>10.253358226182758</v>
      </c>
      <c r="S306" s="347" cm="1">
        <f t="array" ref="S306">S$318*SUMPRODUCT(Longitudinal!$F$2:$F$136,--('Country T1D incidence'!$A306=Longitudinal!$E$2:$E$136),--('Country T1D incidence'!$B306=Longitudinal!$A$2:$A$136))</f>
        <v>10.253358226182758</v>
      </c>
      <c r="T306" s="347" cm="1">
        <f t="array" ref="T306">T$318*SUMPRODUCT(Longitudinal!$F$2:$F$136,--('Country T1D incidence'!$A306=Longitudinal!$E$2:$E$136),--('Country T1D incidence'!$B306=Longitudinal!$A$2:$A$136))</f>
        <v>6.7748421179412368</v>
      </c>
      <c r="U306" s="347" cm="1">
        <f t="array" ref="U306">U$318*SUMPRODUCT(Longitudinal!$F$2:$F$136,--('Country T1D incidence'!$A306=Longitudinal!$E$2:$E$136),--('Country T1D incidence'!$B306=Longitudinal!$A$2:$A$136))</f>
        <v>6.7748421179412368</v>
      </c>
      <c r="V306" s="347" cm="1">
        <f t="array" ref="V306">V$318*SUMPRODUCT(Longitudinal!$F$2:$F$136,--('Country T1D incidence'!$A306=Longitudinal!$E$2:$E$136),--('Country T1D incidence'!$B306=Longitudinal!$A$2:$A$136))</f>
        <v>6.7748421179412368</v>
      </c>
      <c r="W306" s="347" cm="1">
        <f t="array" ref="W306">W$318*SUMPRODUCT(Longitudinal!$F$2:$F$136,--('Country T1D incidence'!$A306=Longitudinal!$E$2:$E$136),--('Country T1D incidence'!$B306=Longitudinal!$A$2:$A$136))</f>
        <v>6.7748421179412368</v>
      </c>
    </row>
    <row r="307" spans="1:23" x14ac:dyDescent="0.45">
      <c r="A307" t="s">
        <v>264</v>
      </c>
      <c r="B307" s="339">
        <v>1994</v>
      </c>
      <c r="C307" s="339" t="b">
        <v>0</v>
      </c>
      <c r="D307" s="347" cm="1">
        <f t="array" ref="D307">D$318*SUMPRODUCT(Longitudinal!$F$2:$F$136,--('Country T1D incidence'!$A307=Longitudinal!$E$2:$E$136),--('Country T1D incidence'!$B307=Longitudinal!$A$2:$A$136))</f>
        <v>10.106140789522007</v>
      </c>
      <c r="E307" s="347" cm="1">
        <f t="array" ref="E307">E$318*SUMPRODUCT(Longitudinal!$F$2:$F$136,--('Country T1D incidence'!$A307=Longitudinal!$E$2:$E$136),--('Country T1D incidence'!$B307=Longitudinal!$A$2:$A$136))</f>
        <v>18.727297626297926</v>
      </c>
      <c r="F307" s="347" cm="1">
        <f t="array" ref="F307">F$318*SUMPRODUCT(Longitudinal!$F$2:$F$136,--('Country T1D incidence'!$A307=Longitudinal!$E$2:$E$136),--('Country T1D incidence'!$B307=Longitudinal!$A$2:$A$136))</f>
        <v>20.294780687529911</v>
      </c>
      <c r="G307" s="347" cm="1">
        <f t="array" ref="G307">G$318*SUMPRODUCT(Longitudinal!$F$2:$F$136,--('Country T1D incidence'!$A307=Longitudinal!$E$2:$E$136),--('Country T1D incidence'!$B307=Longitudinal!$A$2:$A$136))</f>
        <v>8.0299132259603443</v>
      </c>
      <c r="H307" s="347" cm="1">
        <f t="array" ref="H307">H$318*SUMPRODUCT(Longitudinal!$F$2:$F$136,--('Country T1D incidence'!$A307=Longitudinal!$E$2:$E$136),--('Country T1D incidence'!$B307=Longitudinal!$A$2:$A$136))</f>
        <v>11.161931380281086</v>
      </c>
      <c r="I307" s="347" cm="1">
        <f t="array" ref="I307">I$318*SUMPRODUCT(Longitudinal!$F$2:$F$136,--('Country T1D incidence'!$A307=Longitudinal!$E$2:$E$136),--('Country T1D incidence'!$B307=Longitudinal!$A$2:$A$136))</f>
        <v>10.968693718474576</v>
      </c>
      <c r="J307" s="347" cm="1">
        <f t="array" ref="J307">J$318*SUMPRODUCT(Longitudinal!$F$2:$F$136,--('Country T1D incidence'!$A307=Longitudinal!$E$2:$E$136),--('Country T1D incidence'!$B307=Longitudinal!$A$2:$A$136))</f>
        <v>7.8425013761980811</v>
      </c>
      <c r="K307" s="347" cm="1">
        <f t="array" ref="K307">K$318*SUMPRODUCT(Longitudinal!$F$2:$F$136,--('Country T1D incidence'!$A307=Longitudinal!$E$2:$E$136),--('Country T1D incidence'!$B307=Longitudinal!$A$2:$A$136))</f>
        <v>7.7900979424878418</v>
      </c>
      <c r="L307" s="347" cm="1">
        <f t="array" ref="L307">L$318*SUMPRODUCT(Longitudinal!$F$2:$F$136,--('Country T1D incidence'!$A307=Longitudinal!$E$2:$E$136),--('Country T1D incidence'!$B307=Longitudinal!$A$2:$A$136))</f>
        <v>6.9008771767172092</v>
      </c>
      <c r="M307" s="347" cm="1">
        <f t="array" ref="M307">M$318*SUMPRODUCT(Longitudinal!$F$2:$F$136,--('Country T1D incidence'!$A307=Longitudinal!$E$2:$E$136),--('Country T1D incidence'!$B307=Longitudinal!$A$2:$A$136))</f>
        <v>7.3495815778611373</v>
      </c>
      <c r="N307" s="347" cm="1">
        <f t="array" ref="N307">N$318*SUMPRODUCT(Longitudinal!$F$2:$F$136,--('Country T1D incidence'!$A307=Longitudinal!$E$2:$E$136),--('Country T1D incidence'!$B307=Longitudinal!$A$2:$A$136))</f>
        <v>7.2103849570683138</v>
      </c>
      <c r="O307" s="347" cm="1">
        <f t="array" ref="O307">O$318*SUMPRODUCT(Longitudinal!$F$2:$F$136,--('Country T1D incidence'!$A307=Longitudinal!$E$2:$E$136),--('Country T1D incidence'!$B307=Longitudinal!$A$2:$A$136))</f>
        <v>7.2103849570683138</v>
      </c>
      <c r="P307" s="347" cm="1">
        <f t="array" ref="P307">P$318*SUMPRODUCT(Longitudinal!$F$2:$F$136,--('Country T1D incidence'!$A307=Longitudinal!$E$2:$E$136),--('Country T1D incidence'!$B307=Longitudinal!$A$2:$A$136))</f>
        <v>6.7338412317658198</v>
      </c>
      <c r="Q307" s="347" cm="1">
        <f t="array" ref="Q307">Q$318*SUMPRODUCT(Longitudinal!$F$2:$F$136,--('Country T1D incidence'!$A307=Longitudinal!$E$2:$E$136),--('Country T1D incidence'!$B307=Longitudinal!$A$2:$A$136))</f>
        <v>6.7338412317658198</v>
      </c>
      <c r="R307" s="347" cm="1">
        <f t="array" ref="R307">R$318*SUMPRODUCT(Longitudinal!$F$2:$F$136,--('Country T1D incidence'!$A307=Longitudinal!$E$2:$E$136),--('Country T1D incidence'!$B307=Longitudinal!$A$2:$A$136))</f>
        <v>8.9396982695062288</v>
      </c>
      <c r="S307" s="347" cm="1">
        <f t="array" ref="S307">S$318*SUMPRODUCT(Longitudinal!$F$2:$F$136,--('Country T1D incidence'!$A307=Longitudinal!$E$2:$E$136),--('Country T1D incidence'!$B307=Longitudinal!$A$2:$A$136))</f>
        <v>8.9396982695062288</v>
      </c>
      <c r="T307" s="347" cm="1">
        <f t="array" ref="T307">T$318*SUMPRODUCT(Longitudinal!$F$2:$F$136,--('Country T1D incidence'!$A307=Longitudinal!$E$2:$E$136),--('Country T1D incidence'!$B307=Longitudinal!$A$2:$A$136))</f>
        <v>5.9068495435260981</v>
      </c>
      <c r="U307" s="347" cm="1">
        <f t="array" ref="U307">U$318*SUMPRODUCT(Longitudinal!$F$2:$F$136,--('Country T1D incidence'!$A307=Longitudinal!$E$2:$E$136),--('Country T1D incidence'!$B307=Longitudinal!$A$2:$A$136))</f>
        <v>5.9068495435260981</v>
      </c>
      <c r="V307" s="347" cm="1">
        <f t="array" ref="V307">V$318*SUMPRODUCT(Longitudinal!$F$2:$F$136,--('Country T1D incidence'!$A307=Longitudinal!$E$2:$E$136),--('Country T1D incidence'!$B307=Longitudinal!$A$2:$A$136))</f>
        <v>5.9068495435260981</v>
      </c>
      <c r="W307" s="347" cm="1">
        <f t="array" ref="W307">W$318*SUMPRODUCT(Longitudinal!$F$2:$F$136,--('Country T1D incidence'!$A307=Longitudinal!$E$2:$E$136),--('Country T1D incidence'!$B307=Longitudinal!$A$2:$A$136))</f>
        <v>5.9068495435260981</v>
      </c>
    </row>
    <row r="308" spans="1:23" x14ac:dyDescent="0.45">
      <c r="A308" t="s">
        <v>264</v>
      </c>
      <c r="B308" s="339">
        <v>1995</v>
      </c>
      <c r="C308" s="339" t="b">
        <v>0</v>
      </c>
      <c r="D308" s="347" cm="1">
        <f t="array" ref="D308">D$318*SUMPRODUCT(Longitudinal!$F$2:$F$136,--('Country T1D incidence'!$A308=Longitudinal!$E$2:$E$136),--('Country T1D incidence'!$B308=Longitudinal!$A$2:$A$136))</f>
        <v>10.96404225779159</v>
      </c>
      <c r="E308" s="347" cm="1">
        <f t="array" ref="E308">E$318*SUMPRODUCT(Longitudinal!$F$2:$F$136,--('Country T1D incidence'!$A308=Longitudinal!$E$2:$E$136),--('Country T1D incidence'!$B308=Longitudinal!$A$2:$A$136))</f>
        <v>20.31704157158115</v>
      </c>
      <c r="F308" s="347" cm="1">
        <f t="array" ref="F308">F$318*SUMPRODUCT(Longitudinal!$F$2:$F$136,--('Country T1D incidence'!$A308=Longitudinal!$E$2:$E$136),--('Country T1D incidence'!$B308=Longitudinal!$A$2:$A$136))</f>
        <v>22.017586901361071</v>
      </c>
      <c r="G308" s="347" cm="1">
        <f t="array" ref="G308">G$318*SUMPRODUCT(Longitudinal!$F$2:$F$136,--('Country T1D incidence'!$A308=Longitudinal!$E$2:$E$136),--('Country T1D incidence'!$B308=Longitudinal!$A$2:$A$136))</f>
        <v>8.7115655490480108</v>
      </c>
      <c r="H308" s="347" cm="1">
        <f t="array" ref="H308">H$318*SUMPRODUCT(Longitudinal!$F$2:$F$136,--('Country T1D incidence'!$A308=Longitudinal!$E$2:$E$136),--('Country T1D incidence'!$B308=Longitudinal!$A$2:$A$136))</f>
        <v>12.109457990022724</v>
      </c>
      <c r="I308" s="347" cm="1">
        <f t="array" ref="I308">I$318*SUMPRODUCT(Longitudinal!$F$2:$F$136,--('Country T1D incidence'!$A308=Longitudinal!$E$2:$E$136),--('Country T1D incidence'!$B308=Longitudinal!$A$2:$A$136))</f>
        <v>11.899816551815169</v>
      </c>
      <c r="J308" s="347" cm="1">
        <f t="array" ref="J308">J$318*SUMPRODUCT(Longitudinal!$F$2:$F$136,--('Country T1D incidence'!$A308=Longitudinal!$E$2:$E$136),--('Country T1D incidence'!$B308=Longitudinal!$A$2:$A$136))</f>
        <v>8.5082444709828096</v>
      </c>
      <c r="K308" s="347" cm="1">
        <f t="array" ref="K308">K$318*SUMPRODUCT(Longitudinal!$F$2:$F$136,--('Country T1D incidence'!$A308=Longitudinal!$E$2:$E$136),--('Country T1D incidence'!$B308=Longitudinal!$A$2:$A$136))</f>
        <v>8.4513925555366924</v>
      </c>
      <c r="L308" s="347" cm="1">
        <f t="array" ref="L308">L$318*SUMPRODUCT(Longitudinal!$F$2:$F$136,--('Country T1D incidence'!$A308=Longitudinal!$E$2:$E$136),--('Country T1D incidence'!$B308=Longitudinal!$A$2:$A$136))</f>
        <v>7.4866866153104104</v>
      </c>
      <c r="M308" s="347" cm="1">
        <f t="array" ref="M308">M$318*SUMPRODUCT(Longitudinal!$F$2:$F$136,--('Country T1D incidence'!$A308=Longitudinal!$E$2:$E$136),--('Country T1D incidence'!$B308=Longitudinal!$A$2:$A$136))</f>
        <v>7.9734811413177784</v>
      </c>
      <c r="N308" s="347" cm="1">
        <f t="array" ref="N308">N$318*SUMPRODUCT(Longitudinal!$F$2:$F$136,--('Country T1D incidence'!$A308=Longitudinal!$E$2:$E$136),--('Country T1D incidence'!$B308=Longitudinal!$A$2:$A$136))</f>
        <v>7.8224682409140343</v>
      </c>
      <c r="O308" s="347" cm="1">
        <f t="array" ref="O308">O$318*SUMPRODUCT(Longitudinal!$F$2:$F$136,--('Country T1D incidence'!$A308=Longitudinal!$E$2:$E$136),--('Country T1D incidence'!$B308=Longitudinal!$A$2:$A$136))</f>
        <v>7.8224682409140343</v>
      </c>
      <c r="P308" s="347" cm="1">
        <f t="array" ref="P308">P$318*SUMPRODUCT(Longitudinal!$F$2:$F$136,--('Country T1D incidence'!$A308=Longitudinal!$E$2:$E$136),--('Country T1D incidence'!$B308=Longitudinal!$A$2:$A$136))</f>
        <v>7.3054711348259156</v>
      </c>
      <c r="Q308" s="347" cm="1">
        <f t="array" ref="Q308">Q$318*SUMPRODUCT(Longitudinal!$F$2:$F$136,--('Country T1D incidence'!$A308=Longitudinal!$E$2:$E$136),--('Country T1D incidence'!$B308=Longitudinal!$A$2:$A$136))</f>
        <v>7.3054711348259156</v>
      </c>
      <c r="R308" s="347" cm="1">
        <f t="array" ref="R308">R$318*SUMPRODUCT(Longitudinal!$F$2:$F$136,--('Country T1D incidence'!$A308=Longitudinal!$E$2:$E$136),--('Country T1D incidence'!$B308=Longitudinal!$A$2:$A$136))</f>
        <v>9.6985814506358636</v>
      </c>
      <c r="S308" s="347" cm="1">
        <f t="array" ref="S308">S$318*SUMPRODUCT(Longitudinal!$F$2:$F$136,--('Country T1D incidence'!$A308=Longitudinal!$E$2:$E$136),--('Country T1D incidence'!$B308=Longitudinal!$A$2:$A$136))</f>
        <v>9.6985814506358636</v>
      </c>
      <c r="T308" s="347" cm="1">
        <f t="array" ref="T308">T$318*SUMPRODUCT(Longitudinal!$F$2:$F$136,--('Country T1D incidence'!$A308=Longitudinal!$E$2:$E$136),--('Country T1D incidence'!$B308=Longitudinal!$A$2:$A$136))</f>
        <v>6.4082768441918967</v>
      </c>
      <c r="U308" s="347" cm="1">
        <f t="array" ref="U308">U$318*SUMPRODUCT(Longitudinal!$F$2:$F$136,--('Country T1D incidence'!$A308=Longitudinal!$E$2:$E$136),--('Country T1D incidence'!$B308=Longitudinal!$A$2:$A$136))</f>
        <v>6.4082768441918967</v>
      </c>
      <c r="V308" s="347" cm="1">
        <f t="array" ref="V308">V$318*SUMPRODUCT(Longitudinal!$F$2:$F$136,--('Country T1D incidence'!$A308=Longitudinal!$E$2:$E$136),--('Country T1D incidence'!$B308=Longitudinal!$A$2:$A$136))</f>
        <v>6.4082768441918967</v>
      </c>
      <c r="W308" s="347" cm="1">
        <f t="array" ref="W308">W$318*SUMPRODUCT(Longitudinal!$F$2:$F$136,--('Country T1D incidence'!$A308=Longitudinal!$E$2:$E$136),--('Country T1D incidence'!$B308=Longitudinal!$A$2:$A$136))</f>
        <v>6.4082768441918967</v>
      </c>
    </row>
    <row r="309" spans="1:23" x14ac:dyDescent="0.45">
      <c r="A309" t="s">
        <v>264</v>
      </c>
      <c r="B309" s="339">
        <v>1996</v>
      </c>
      <c r="C309" s="339" t="b">
        <v>0</v>
      </c>
      <c r="D309" s="347" cm="1">
        <f t="array" ref="D309">D$318*SUMPRODUCT(Longitudinal!$F$2:$F$136,--('Country T1D incidence'!$A309=Longitudinal!$E$2:$E$136),--('Country T1D incidence'!$B309=Longitudinal!$A$2:$A$136))</f>
        <v>10.749473810836495</v>
      </c>
      <c r="E309" s="347" cm="1">
        <f t="array" ref="E309">E$318*SUMPRODUCT(Longitudinal!$F$2:$F$136,--('Country T1D incidence'!$A309=Longitudinal!$E$2:$E$136),--('Country T1D incidence'!$B309=Longitudinal!$A$2:$A$136))</f>
        <v>19.91943310252967</v>
      </c>
      <c r="F309" s="347" cm="1">
        <f t="array" ref="F309">F$318*SUMPRODUCT(Longitudinal!$F$2:$F$136,--('Country T1D incidence'!$A309=Longitudinal!$E$2:$E$136),--('Country T1D incidence'!$B309=Longitudinal!$A$2:$A$136))</f>
        <v>21.586698428292067</v>
      </c>
      <c r="G309" s="347" cm="1">
        <f t="array" ref="G309">G$318*SUMPRODUCT(Longitudinal!$F$2:$F$136,--('Country T1D incidence'!$A309=Longitudinal!$E$2:$E$136),--('Country T1D incidence'!$B309=Longitudinal!$A$2:$A$136))</f>
        <v>8.541078510923148</v>
      </c>
      <c r="H309" s="347" cm="1">
        <f t="array" ref="H309">H$318*SUMPRODUCT(Longitudinal!$F$2:$F$136,--('Country T1D incidence'!$A309=Longitudinal!$E$2:$E$136),--('Country T1D incidence'!$B309=Longitudinal!$A$2:$A$136))</f>
        <v>11.872473533624753</v>
      </c>
      <c r="I309" s="347" cm="1">
        <f t="array" ref="I309">I$318*SUMPRODUCT(Longitudinal!$F$2:$F$136,--('Country T1D incidence'!$A309=Longitudinal!$E$2:$E$136),--('Country T1D incidence'!$B309=Longitudinal!$A$2:$A$136))</f>
        <v>11.666934819280895</v>
      </c>
      <c r="J309" s="347" cm="1">
        <f t="array" ref="J309">J$318*SUMPRODUCT(Longitudinal!$F$2:$F$136,--('Country T1D incidence'!$A309=Longitudinal!$E$2:$E$136),--('Country T1D incidence'!$B309=Longitudinal!$A$2:$A$136))</f>
        <v>8.3417364660400448</v>
      </c>
      <c r="K309" s="347" cm="1">
        <f t="array" ref="K309">K$318*SUMPRODUCT(Longitudinal!$F$2:$F$136,--('Country T1D incidence'!$A309=Longitudinal!$E$2:$E$136),--('Country T1D incidence'!$B309=Longitudinal!$A$2:$A$136))</f>
        <v>8.2859971536756092</v>
      </c>
      <c r="L309" s="347" cm="1">
        <f t="array" ref="L309">L$318*SUMPRODUCT(Longitudinal!$F$2:$F$136,--('Country T1D incidence'!$A309=Longitudinal!$E$2:$E$136),--('Country T1D incidence'!$B309=Longitudinal!$A$2:$A$136))</f>
        <v>7.3401706969915947</v>
      </c>
      <c r="M309" s="347" cm="1">
        <f t="array" ref="M309">M$318*SUMPRODUCT(Longitudinal!$F$2:$F$136,--('Country T1D incidence'!$A309=Longitudinal!$E$2:$E$136),--('Country T1D incidence'!$B309=Longitudinal!$A$2:$A$136))</f>
        <v>7.8174385591120723</v>
      </c>
      <c r="N309" s="347" cm="1">
        <f t="array" ref="N309">N$318*SUMPRODUCT(Longitudinal!$F$2:$F$136,--('Country T1D incidence'!$A309=Longitudinal!$E$2:$E$136),--('Country T1D incidence'!$B309=Longitudinal!$A$2:$A$136))</f>
        <v>7.6693810106440417</v>
      </c>
      <c r="O309" s="347" cm="1">
        <f t="array" ref="O309">O$318*SUMPRODUCT(Longitudinal!$F$2:$F$136,--('Country T1D incidence'!$A309=Longitudinal!$E$2:$E$136),--('Country T1D incidence'!$B309=Longitudinal!$A$2:$A$136))</f>
        <v>7.6693810106440417</v>
      </c>
      <c r="P309" s="347" cm="1">
        <f t="array" ref="P309">P$318*SUMPRODUCT(Longitudinal!$F$2:$F$136,--('Country T1D incidence'!$A309=Longitudinal!$E$2:$E$136),--('Country T1D incidence'!$B309=Longitudinal!$A$2:$A$136))</f>
        <v>7.1625016388299558</v>
      </c>
      <c r="Q309" s="347" cm="1">
        <f t="array" ref="Q309">Q$318*SUMPRODUCT(Longitudinal!$F$2:$F$136,--('Country T1D incidence'!$A309=Longitudinal!$E$2:$E$136),--('Country T1D incidence'!$B309=Longitudinal!$A$2:$A$136))</f>
        <v>7.1625016388299558</v>
      </c>
      <c r="R309" s="347" cm="1">
        <f t="array" ref="R309">R$318*SUMPRODUCT(Longitudinal!$F$2:$F$136,--('Country T1D incidence'!$A309=Longitudinal!$E$2:$E$136),--('Country T1D incidence'!$B309=Longitudinal!$A$2:$A$136))</f>
        <v>9.5087783186704122</v>
      </c>
      <c r="S309" s="347" cm="1">
        <f t="array" ref="S309">S$318*SUMPRODUCT(Longitudinal!$F$2:$F$136,--('Country T1D incidence'!$A309=Longitudinal!$E$2:$E$136),--('Country T1D incidence'!$B309=Longitudinal!$A$2:$A$136))</f>
        <v>9.5087783186704122</v>
      </c>
      <c r="T309" s="347" cm="1">
        <f t="array" ref="T309">T$318*SUMPRODUCT(Longitudinal!$F$2:$F$136,--('Country T1D incidence'!$A309=Longitudinal!$E$2:$E$136),--('Country T1D incidence'!$B309=Longitudinal!$A$2:$A$136))</f>
        <v>6.2828656155787099</v>
      </c>
      <c r="U309" s="347" cm="1">
        <f t="array" ref="U309">U$318*SUMPRODUCT(Longitudinal!$F$2:$F$136,--('Country T1D incidence'!$A309=Longitudinal!$E$2:$E$136),--('Country T1D incidence'!$B309=Longitudinal!$A$2:$A$136))</f>
        <v>6.2828656155787099</v>
      </c>
      <c r="V309" s="347" cm="1">
        <f t="array" ref="V309">V$318*SUMPRODUCT(Longitudinal!$F$2:$F$136,--('Country T1D incidence'!$A309=Longitudinal!$E$2:$E$136),--('Country T1D incidence'!$B309=Longitudinal!$A$2:$A$136))</f>
        <v>6.2828656155787099</v>
      </c>
      <c r="W309" s="347" cm="1">
        <f t="array" ref="W309">W$318*SUMPRODUCT(Longitudinal!$F$2:$F$136,--('Country T1D incidence'!$A309=Longitudinal!$E$2:$E$136),--('Country T1D incidence'!$B309=Longitudinal!$A$2:$A$136))</f>
        <v>6.2828656155787099</v>
      </c>
    </row>
    <row r="310" spans="1:23" x14ac:dyDescent="0.45">
      <c r="A310" t="s">
        <v>264</v>
      </c>
      <c r="B310" s="339">
        <v>1997</v>
      </c>
      <c r="C310" s="339" t="b">
        <v>0</v>
      </c>
      <c r="D310" s="347" cm="1">
        <f t="array" ref="D310">D$318*SUMPRODUCT(Longitudinal!$F$2:$F$136,--('Country T1D incidence'!$A310=Longitudinal!$E$2:$E$136),--('Country T1D incidence'!$B310=Longitudinal!$A$2:$A$136))</f>
        <v>10.604773784531053</v>
      </c>
      <c r="E310" s="347" cm="1">
        <f t="array" ref="E310">E$318*SUMPRODUCT(Longitudinal!$F$2:$F$136,--('Country T1D incidence'!$A310=Longitudinal!$E$2:$E$136),--('Country T1D incidence'!$B310=Longitudinal!$A$2:$A$136))</f>
        <v>19.651295094600403</v>
      </c>
      <c r="F310" s="347" cm="1">
        <f t="array" ref="F310">F$318*SUMPRODUCT(Longitudinal!$F$2:$F$136,--('Country T1D incidence'!$A310=Longitudinal!$E$2:$E$136),--('Country T1D incidence'!$B310=Longitudinal!$A$2:$A$136))</f>
        <v>21.296117150976649</v>
      </c>
      <c r="G310" s="347" cm="1">
        <f t="array" ref="G310">G$318*SUMPRODUCT(Longitudinal!$F$2:$F$136,--('Country T1D incidence'!$A310=Longitudinal!$E$2:$E$136),--('Country T1D incidence'!$B310=Longitudinal!$A$2:$A$136))</f>
        <v>8.4261059730151509</v>
      </c>
      <c r="H310" s="347" cm="1">
        <f t="array" ref="H310">H$318*SUMPRODUCT(Longitudinal!$F$2:$F$136,--('Country T1D incidence'!$A310=Longitudinal!$E$2:$E$136),--('Country T1D incidence'!$B310=Longitudinal!$A$2:$A$136))</f>
        <v>11.712656666040564</v>
      </c>
      <c r="I310" s="347" cm="1">
        <f t="array" ref="I310">I$318*SUMPRODUCT(Longitudinal!$F$2:$F$136,--('Country T1D incidence'!$A310=Longitudinal!$E$2:$E$136),--('Country T1D incidence'!$B310=Longitudinal!$A$2:$A$136))</f>
        <v>11.509884734322137</v>
      </c>
      <c r="J310" s="347" cm="1">
        <f t="array" ref="J310">J$318*SUMPRODUCT(Longitudinal!$F$2:$F$136,--('Country T1D incidence'!$A310=Longitudinal!$E$2:$E$136),--('Country T1D incidence'!$B310=Longitudinal!$A$2:$A$136))</f>
        <v>8.2294472966062582</v>
      </c>
      <c r="K310" s="347" cm="1">
        <f t="array" ref="K310">K$318*SUMPRODUCT(Longitudinal!$F$2:$F$136,--('Country T1D incidence'!$A310=Longitudinal!$E$2:$E$136),--('Country T1D incidence'!$B310=Longitudinal!$A$2:$A$136))</f>
        <v>8.1744582981741445</v>
      </c>
      <c r="L310" s="347" cm="1">
        <f t="array" ref="L310">L$318*SUMPRODUCT(Longitudinal!$F$2:$F$136,--('Country T1D incidence'!$A310=Longitudinal!$E$2:$E$136),--('Country T1D incidence'!$B310=Longitudinal!$A$2:$A$136))</f>
        <v>7.2413637310291872</v>
      </c>
      <c r="M310" s="347" cm="1">
        <f t="array" ref="M310">M$318*SUMPRODUCT(Longitudinal!$F$2:$F$136,--('Country T1D incidence'!$A310=Longitudinal!$E$2:$E$136),--('Country T1D incidence'!$B310=Longitudinal!$A$2:$A$136))</f>
        <v>7.7122070301041727</v>
      </c>
      <c r="N310" s="347" cm="1">
        <f t="array" ref="N310">N$318*SUMPRODUCT(Longitudinal!$F$2:$F$136,--('Country T1D incidence'!$A310=Longitudinal!$E$2:$E$136),--('Country T1D incidence'!$B310=Longitudinal!$A$2:$A$136))</f>
        <v>7.5661425030188685</v>
      </c>
      <c r="O310" s="347" cm="1">
        <f t="array" ref="O310">O$318*SUMPRODUCT(Longitudinal!$F$2:$F$136,--('Country T1D incidence'!$A310=Longitudinal!$E$2:$E$136),--('Country T1D incidence'!$B310=Longitudinal!$A$2:$A$136))</f>
        <v>7.5661425030188685</v>
      </c>
      <c r="P310" s="347" cm="1">
        <f t="array" ref="P310">P$318*SUMPRODUCT(Longitudinal!$F$2:$F$136,--('Country T1D incidence'!$A310=Longitudinal!$E$2:$E$136),--('Country T1D incidence'!$B310=Longitudinal!$A$2:$A$136))</f>
        <v>7.0660862985268187</v>
      </c>
      <c r="Q310" s="347" cm="1">
        <f t="array" ref="Q310">Q$318*SUMPRODUCT(Longitudinal!$F$2:$F$136,--('Country T1D incidence'!$A310=Longitudinal!$E$2:$E$136),--('Country T1D incidence'!$B310=Longitudinal!$A$2:$A$136))</f>
        <v>7.0660862985268187</v>
      </c>
      <c r="R310" s="347" cm="1">
        <f t="array" ref="R310">R$318*SUMPRODUCT(Longitudinal!$F$2:$F$136,--('Country T1D incidence'!$A310=Longitudinal!$E$2:$E$136),--('Country T1D incidence'!$B310=Longitudinal!$A$2:$A$136))</f>
        <v>9.3807794512786735</v>
      </c>
      <c r="S310" s="347" cm="1">
        <f t="array" ref="S310">S$318*SUMPRODUCT(Longitudinal!$F$2:$F$136,--('Country T1D incidence'!$A310=Longitudinal!$E$2:$E$136),--('Country T1D incidence'!$B310=Longitudinal!$A$2:$A$136))</f>
        <v>9.3807794512786735</v>
      </c>
      <c r="T310" s="347" cm="1">
        <f t="array" ref="T310">T$318*SUMPRODUCT(Longitudinal!$F$2:$F$136,--('Country T1D incidence'!$A310=Longitudinal!$E$2:$E$136),--('Country T1D incidence'!$B310=Longitudinal!$A$2:$A$136))</f>
        <v>6.1982911670199998</v>
      </c>
      <c r="U310" s="347" cm="1">
        <f t="array" ref="U310">U$318*SUMPRODUCT(Longitudinal!$F$2:$F$136,--('Country T1D incidence'!$A310=Longitudinal!$E$2:$E$136),--('Country T1D incidence'!$B310=Longitudinal!$A$2:$A$136))</f>
        <v>6.1982911670199998</v>
      </c>
      <c r="V310" s="347" cm="1">
        <f t="array" ref="V310">V$318*SUMPRODUCT(Longitudinal!$F$2:$F$136,--('Country T1D incidence'!$A310=Longitudinal!$E$2:$E$136),--('Country T1D incidence'!$B310=Longitudinal!$A$2:$A$136))</f>
        <v>6.1982911670199998</v>
      </c>
      <c r="W310" s="347" cm="1">
        <f t="array" ref="W310">W$318*SUMPRODUCT(Longitudinal!$F$2:$F$136,--('Country T1D incidence'!$A310=Longitudinal!$E$2:$E$136),--('Country T1D incidence'!$B310=Longitudinal!$A$2:$A$136))</f>
        <v>6.1982911670199998</v>
      </c>
    </row>
    <row r="311" spans="1:23" x14ac:dyDescent="0.45">
      <c r="A311" t="s">
        <v>264</v>
      </c>
      <c r="B311" s="339">
        <v>1998</v>
      </c>
      <c r="C311" s="339" t="b">
        <v>0</v>
      </c>
      <c r="D311" s="347" cm="1">
        <f t="array" ref="D311">D$318*SUMPRODUCT(Longitudinal!$F$2:$F$136,--('Country T1D incidence'!$A311=Longitudinal!$E$2:$E$136),--('Country T1D incidence'!$B311=Longitudinal!$A$2:$A$136))</f>
        <v>9.9955435093046798</v>
      </c>
      <c r="E311" s="347" cm="1">
        <f t="array" ref="E311">E$318*SUMPRODUCT(Longitudinal!$F$2:$F$136,--('Country T1D incidence'!$A311=Longitudinal!$E$2:$E$136),--('Country T1D incidence'!$B311=Longitudinal!$A$2:$A$136))</f>
        <v>18.522354094793165</v>
      </c>
      <c r="F311" s="347" cm="1">
        <f t="array" ref="F311">F$318*SUMPRODUCT(Longitudinal!$F$2:$F$136,--('Country T1D incidence'!$A311=Longitudinal!$E$2:$E$136),--('Country T1D incidence'!$B311=Longitudinal!$A$2:$A$136))</f>
        <v>20.072683292154707</v>
      </c>
      <c r="G311" s="347" cm="1">
        <f t="array" ref="G311">G$318*SUMPRODUCT(Longitudinal!$F$2:$F$136,--('Country T1D incidence'!$A311=Longitudinal!$E$2:$E$136),--('Country T1D incidence'!$B311=Longitudinal!$A$2:$A$136))</f>
        <v>7.942037291746848</v>
      </c>
      <c r="H311" s="347" cm="1">
        <f t="array" ref="H311">H$318*SUMPRODUCT(Longitudinal!$F$2:$F$136,--('Country T1D incidence'!$A311=Longitudinal!$E$2:$E$136),--('Country T1D incidence'!$B311=Longitudinal!$A$2:$A$136))</f>
        <v>11.03977997962858</v>
      </c>
      <c r="I311" s="347" cm="1">
        <f t="array" ref="I311">I$318*SUMPRODUCT(Longitudinal!$F$2:$F$136,--('Country T1D incidence'!$A311=Longitudinal!$E$2:$E$136),--('Country T1D incidence'!$B311=Longitudinal!$A$2:$A$136))</f>
        <v>10.84865702810332</v>
      </c>
      <c r="J311" s="347" cm="1">
        <f t="array" ref="J311">J$318*SUMPRODUCT(Longitudinal!$F$2:$F$136,--('Country T1D incidence'!$A311=Longitudinal!$E$2:$E$136),--('Country T1D incidence'!$B311=Longitudinal!$A$2:$A$136))</f>
        <v>7.7566763970717831</v>
      </c>
      <c r="K311" s="347" cm="1">
        <f t="array" ref="K311">K$318*SUMPRODUCT(Longitudinal!$F$2:$F$136,--('Country T1D incidence'!$A311=Longitudinal!$E$2:$E$136),--('Country T1D incidence'!$B311=Longitudinal!$A$2:$A$136))</f>
        <v>7.7048464441157805</v>
      </c>
      <c r="L311" s="347" cm="1">
        <f t="array" ref="L311">L$318*SUMPRODUCT(Longitudinal!$F$2:$F$136,--('Country T1D incidence'!$A311=Longitudinal!$E$2:$E$136),--('Country T1D incidence'!$B311=Longitudinal!$A$2:$A$136))</f>
        <v>6.8253569298936094</v>
      </c>
      <c r="M311" s="347" cm="1">
        <f t="array" ref="M311">M$318*SUMPRODUCT(Longitudinal!$F$2:$F$136,--('Country T1D incidence'!$A311=Longitudinal!$E$2:$E$136),--('Country T1D incidence'!$B311=Longitudinal!$A$2:$A$136))</f>
        <v>7.2691509020793816</v>
      </c>
      <c r="N311" s="347" cm="1">
        <f t="array" ref="N311">N$318*SUMPRODUCT(Longitudinal!$F$2:$F$136,--('Country T1D incidence'!$A311=Longitudinal!$E$2:$E$136),--('Country T1D incidence'!$B311=Longitudinal!$A$2:$A$136))</f>
        <v>7.1314775895400011</v>
      </c>
      <c r="O311" s="347" cm="1">
        <f t="array" ref="O311">O$318*SUMPRODUCT(Longitudinal!$F$2:$F$136,--('Country T1D incidence'!$A311=Longitudinal!$E$2:$E$136),--('Country T1D incidence'!$B311=Longitudinal!$A$2:$A$136))</f>
        <v>7.1314775895400011</v>
      </c>
      <c r="P311" s="347" cm="1">
        <f t="array" ref="P311">P$318*SUMPRODUCT(Longitudinal!$F$2:$F$136,--('Country T1D incidence'!$A311=Longitudinal!$E$2:$E$136),--('Country T1D incidence'!$B311=Longitudinal!$A$2:$A$136))</f>
        <v>6.6601489548463499</v>
      </c>
      <c r="Q311" s="347" cm="1">
        <f t="array" ref="Q311">Q$318*SUMPRODUCT(Longitudinal!$F$2:$F$136,--('Country T1D incidence'!$A311=Longitudinal!$E$2:$E$136),--('Country T1D incidence'!$B311=Longitudinal!$A$2:$A$136))</f>
        <v>6.6601489548463499</v>
      </c>
      <c r="R311" s="347" cm="1">
        <f t="array" ref="R311">R$318*SUMPRODUCT(Longitudinal!$F$2:$F$136,--('Country T1D incidence'!$A311=Longitudinal!$E$2:$E$136),--('Country T1D incidence'!$B311=Longitudinal!$A$2:$A$136))</f>
        <v>8.8418660370880904</v>
      </c>
      <c r="S311" s="347" cm="1">
        <f t="array" ref="S311">S$318*SUMPRODUCT(Longitudinal!$F$2:$F$136,--('Country T1D incidence'!$A311=Longitudinal!$E$2:$E$136),--('Country T1D incidence'!$B311=Longitudinal!$A$2:$A$136))</f>
        <v>8.8418660370880904</v>
      </c>
      <c r="T311" s="347" cm="1">
        <f t="array" ref="T311">T$318*SUMPRODUCT(Longitudinal!$F$2:$F$136,--('Country T1D incidence'!$A311=Longitudinal!$E$2:$E$136),--('Country T1D incidence'!$B311=Longitudinal!$A$2:$A$136))</f>
        <v>5.842207509759433</v>
      </c>
      <c r="U311" s="347" cm="1">
        <f t="array" ref="U311">U$318*SUMPRODUCT(Longitudinal!$F$2:$F$136,--('Country T1D incidence'!$A311=Longitudinal!$E$2:$E$136),--('Country T1D incidence'!$B311=Longitudinal!$A$2:$A$136))</f>
        <v>5.842207509759433</v>
      </c>
      <c r="V311" s="347" cm="1">
        <f t="array" ref="V311">V$318*SUMPRODUCT(Longitudinal!$F$2:$F$136,--('Country T1D incidence'!$A311=Longitudinal!$E$2:$E$136),--('Country T1D incidence'!$B311=Longitudinal!$A$2:$A$136))</f>
        <v>5.842207509759433</v>
      </c>
      <c r="W311" s="347" cm="1">
        <f t="array" ref="W311">W$318*SUMPRODUCT(Longitudinal!$F$2:$F$136,--('Country T1D incidence'!$A311=Longitudinal!$E$2:$E$136),--('Country T1D incidence'!$B311=Longitudinal!$A$2:$A$136))</f>
        <v>5.842207509759433</v>
      </c>
    </row>
    <row r="312" spans="1:23" x14ac:dyDescent="0.45">
      <c r="A312" t="s">
        <v>264</v>
      </c>
      <c r="B312" s="339">
        <v>1999</v>
      </c>
      <c r="C312" s="339" t="b">
        <v>0</v>
      </c>
      <c r="D312" s="347" cm="1">
        <f t="array" ref="D312">D$318*SUMPRODUCT(Longitudinal!$F$2:$F$136,--('Country T1D incidence'!$A312=Longitudinal!$E$2:$E$136),--('Country T1D incidence'!$B312=Longitudinal!$A$2:$A$136))</f>
        <v>12.175381711279618</v>
      </c>
      <c r="E312" s="347" cm="1">
        <f t="array" ref="E312">E$318*SUMPRODUCT(Longitudinal!$F$2:$F$136,--('Country T1D incidence'!$A312=Longitudinal!$E$2:$E$136),--('Country T1D incidence'!$B312=Longitudinal!$A$2:$A$136))</f>
        <v>22.56172774253448</v>
      </c>
      <c r="F312" s="347" cm="1">
        <f t="array" ref="F312">F$318*SUMPRODUCT(Longitudinal!$F$2:$F$136,--('Country T1D incidence'!$A312=Longitudinal!$E$2:$E$136),--('Country T1D incidence'!$B312=Longitudinal!$A$2:$A$136))</f>
        <v>24.450154293671726</v>
      </c>
      <c r="G312" s="347" cm="1">
        <f t="array" ref="G312">G$318*SUMPRODUCT(Longitudinal!$F$2:$F$136,--('Country T1D incidence'!$A312=Longitudinal!$E$2:$E$136),--('Country T1D incidence'!$B312=Longitudinal!$A$2:$A$136))</f>
        <v>9.6740447882820373</v>
      </c>
      <c r="H312" s="347" cm="1">
        <f t="array" ref="H312">H$318*SUMPRODUCT(Longitudinal!$F$2:$F$136,--('Country T1D incidence'!$A312=Longitudinal!$E$2:$E$136),--('Country T1D incidence'!$B312=Longitudinal!$A$2:$A$136))</f>
        <v>13.44734632342878</v>
      </c>
      <c r="I312" s="347" cm="1">
        <f t="array" ref="I312">I$318*SUMPRODUCT(Longitudinal!$F$2:$F$136,--('Country T1D incidence'!$A312=Longitudinal!$E$2:$E$136),--('Country T1D incidence'!$B312=Longitudinal!$A$2:$A$136))</f>
        <v>13.214543086022001</v>
      </c>
      <c r="J312" s="347" cm="1">
        <f t="array" ref="J312">J$318*SUMPRODUCT(Longitudinal!$F$2:$F$136,--('Country T1D incidence'!$A312=Longitudinal!$E$2:$E$136),--('Country T1D incidence'!$B312=Longitudinal!$A$2:$A$136))</f>
        <v>9.4482602028903209</v>
      </c>
      <c r="K312" s="347" cm="1">
        <f t="array" ref="K312">K$318*SUMPRODUCT(Longitudinal!$F$2:$F$136,--('Country T1D incidence'!$A312=Longitudinal!$E$2:$E$136),--('Country T1D incidence'!$B312=Longitudinal!$A$2:$A$136))</f>
        <v>9.3851271215596697</v>
      </c>
      <c r="L312" s="347" cm="1">
        <f t="array" ref="L312">L$318*SUMPRODUCT(Longitudinal!$F$2:$F$136,--('Country T1D incidence'!$A312=Longitudinal!$E$2:$E$136),--('Country T1D incidence'!$B312=Longitudinal!$A$2:$A$136))</f>
        <v>8.3138376477301765</v>
      </c>
      <c r="M312" s="347" cm="1">
        <f t="array" ref="M312">M$318*SUMPRODUCT(Longitudinal!$F$2:$F$136,--('Country T1D incidence'!$A312=Longitudinal!$E$2:$E$136),--('Country T1D incidence'!$B312=Longitudinal!$A$2:$A$136))</f>
        <v>8.8544146566238791</v>
      </c>
      <c r="N312" s="347" cm="1">
        <f t="array" ref="N312">N$318*SUMPRODUCT(Longitudinal!$F$2:$F$136,--('Country T1D incidence'!$A312=Longitudinal!$E$2:$E$136),--('Country T1D incidence'!$B312=Longitudinal!$A$2:$A$136))</f>
        <v>8.6867174093393373</v>
      </c>
      <c r="O312" s="347" cm="1">
        <f t="array" ref="O312">O$318*SUMPRODUCT(Longitudinal!$F$2:$F$136,--('Country T1D incidence'!$A312=Longitudinal!$E$2:$E$136),--('Country T1D incidence'!$B312=Longitudinal!$A$2:$A$136))</f>
        <v>8.6867174093393373</v>
      </c>
      <c r="P312" s="347" cm="1">
        <f t="array" ref="P312">P$318*SUMPRODUCT(Longitudinal!$F$2:$F$136,--('Country T1D incidence'!$A312=Longitudinal!$E$2:$E$136),--('Country T1D incidence'!$B312=Longitudinal!$A$2:$A$136))</f>
        <v>8.1126009509887247</v>
      </c>
      <c r="Q312" s="347" cm="1">
        <f t="array" ref="Q312">Q$318*SUMPRODUCT(Longitudinal!$F$2:$F$136,--('Country T1D incidence'!$A312=Longitudinal!$E$2:$E$136),--('Country T1D incidence'!$B312=Longitudinal!$A$2:$A$136))</f>
        <v>8.1126009509887247</v>
      </c>
      <c r="R312" s="347" cm="1">
        <f t="array" ref="R312">R$318*SUMPRODUCT(Longitudinal!$F$2:$F$136,--('Country T1D incidence'!$A312=Longitudinal!$E$2:$E$136),--('Country T1D incidence'!$B312=Longitudinal!$A$2:$A$136))</f>
        <v>10.770109093250838</v>
      </c>
      <c r="S312" s="347" cm="1">
        <f t="array" ref="S312">S$318*SUMPRODUCT(Longitudinal!$F$2:$F$136,--('Country T1D incidence'!$A312=Longitudinal!$E$2:$E$136),--('Country T1D incidence'!$B312=Longitudinal!$A$2:$A$136))</f>
        <v>10.770109093250838</v>
      </c>
      <c r="T312" s="347" cm="1">
        <f t="array" ref="T312">T$318*SUMPRODUCT(Longitudinal!$F$2:$F$136,--('Country T1D incidence'!$A312=Longitudinal!$E$2:$E$136),--('Country T1D incidence'!$B312=Longitudinal!$A$2:$A$136))</f>
        <v>7.1162820112393801</v>
      </c>
      <c r="U312" s="347" cm="1">
        <f t="array" ref="U312">U$318*SUMPRODUCT(Longitudinal!$F$2:$F$136,--('Country T1D incidence'!$A312=Longitudinal!$E$2:$E$136),--('Country T1D incidence'!$B312=Longitudinal!$A$2:$A$136))</f>
        <v>7.1162820112393801</v>
      </c>
      <c r="V312" s="347" cm="1">
        <f t="array" ref="V312">V$318*SUMPRODUCT(Longitudinal!$F$2:$F$136,--('Country T1D incidence'!$A312=Longitudinal!$E$2:$E$136),--('Country T1D incidence'!$B312=Longitudinal!$A$2:$A$136))</f>
        <v>7.1162820112393801</v>
      </c>
      <c r="W312" s="347" cm="1">
        <f t="array" ref="W312">W$318*SUMPRODUCT(Longitudinal!$F$2:$F$136,--('Country T1D incidence'!$A312=Longitudinal!$E$2:$E$136),--('Country T1D incidence'!$B312=Longitudinal!$A$2:$A$136))</f>
        <v>7.1162820112393801</v>
      </c>
    </row>
    <row r="313" spans="1:23" x14ac:dyDescent="0.45">
      <c r="A313" t="s">
        <v>264</v>
      </c>
      <c r="B313" s="339">
        <v>2000</v>
      </c>
      <c r="C313" s="339" t="b">
        <v>0</v>
      </c>
      <c r="D313" s="347" cm="1">
        <f t="array" ref="D313">D$318*SUMPRODUCT(Longitudinal!$F$2:$F$136,--('Country T1D incidence'!$A313=Longitudinal!$E$2:$E$136),--('Country T1D incidence'!$B313=Longitudinal!$A$2:$A$136))</f>
        <v>13.953243193414188</v>
      </c>
      <c r="E313" s="347" cm="1">
        <f t="array" ref="E313">E$318*SUMPRODUCT(Longitudinal!$F$2:$F$136,--('Country T1D incidence'!$A313=Longitudinal!$E$2:$E$136),--('Country T1D incidence'!$B313=Longitudinal!$A$2:$A$136))</f>
        <v>25.856213917592008</v>
      </c>
      <c r="F313" s="347" cm="1">
        <f t="array" ref="F313">F$318*SUMPRODUCT(Longitudinal!$F$2:$F$136,--('Country T1D incidence'!$A313=Longitudinal!$E$2:$E$136),--('Country T1D incidence'!$B313=Longitudinal!$A$2:$A$136))</f>
        <v>28.020390412897068</v>
      </c>
      <c r="G313" s="347" cm="1">
        <f t="array" ref="G313">G$318*SUMPRODUCT(Longitudinal!$F$2:$F$136,--('Country T1D incidence'!$A313=Longitudinal!$E$2:$E$136),--('Country T1D incidence'!$B313=Longitudinal!$A$2:$A$136))</f>
        <v>11.086658537352227</v>
      </c>
      <c r="H313" s="347" cm="1">
        <f t="array" ref="H313">H$318*SUMPRODUCT(Longitudinal!$F$2:$F$136,--('Country T1D incidence'!$A313=Longitudinal!$E$2:$E$136),--('Country T1D incidence'!$B313=Longitudinal!$A$2:$A$136))</f>
        <v>15.410941357430824</v>
      </c>
      <c r="I313" s="347" cm="1">
        <f t="array" ref="I313">I$318*SUMPRODUCT(Longitudinal!$F$2:$F$136,--('Country T1D incidence'!$A313=Longitudinal!$E$2:$E$136),--('Country T1D incidence'!$B313=Longitudinal!$A$2:$A$136))</f>
        <v>15.144143957170135</v>
      </c>
      <c r="J313" s="347" cm="1">
        <f t="array" ref="J313">J$318*SUMPRODUCT(Longitudinal!$F$2:$F$136,--('Country T1D incidence'!$A313=Longitudinal!$E$2:$E$136),--('Country T1D incidence'!$B313=Longitudinal!$A$2:$A$136))</f>
        <v>10.827904659732425</v>
      </c>
      <c r="K313" s="347" cm="1">
        <f t="array" ref="K313">K$318*SUMPRODUCT(Longitudinal!$F$2:$F$136,--('Country T1D incidence'!$A313=Longitudinal!$E$2:$E$136),--('Country T1D incidence'!$B313=Longitudinal!$A$2:$A$136))</f>
        <v>10.755552822373597</v>
      </c>
      <c r="L313" s="347" cm="1">
        <f t="array" ref="L313">L$318*SUMPRODUCT(Longitudinal!$F$2:$F$136,--('Country T1D incidence'!$A313=Longitudinal!$E$2:$E$136),--('Country T1D incidence'!$B313=Longitudinal!$A$2:$A$136))</f>
        <v>9.5278325821909462</v>
      </c>
      <c r="M313" s="347" cm="1">
        <f t="array" ref="M313">M$318*SUMPRODUCT(Longitudinal!$F$2:$F$136,--('Country T1D incidence'!$A313=Longitudinal!$E$2:$E$136),--('Country T1D incidence'!$B313=Longitudinal!$A$2:$A$136))</f>
        <v>10.147345189575928</v>
      </c>
      <c r="N313" s="347" cm="1">
        <f t="array" ref="N313">N$318*SUMPRODUCT(Longitudinal!$F$2:$F$136,--('Country T1D incidence'!$A313=Longitudinal!$E$2:$E$136),--('Country T1D incidence'!$B313=Longitudinal!$A$2:$A$136))</f>
        <v>9.9551606215915385</v>
      </c>
      <c r="O313" s="347" cm="1">
        <f t="array" ref="O313">O$318*SUMPRODUCT(Longitudinal!$F$2:$F$136,--('Country T1D incidence'!$A313=Longitudinal!$E$2:$E$136),--('Country T1D incidence'!$B313=Longitudinal!$A$2:$A$136))</f>
        <v>9.9551606215915385</v>
      </c>
      <c r="P313" s="347" cm="1">
        <f t="array" ref="P313">P$318*SUMPRODUCT(Longitudinal!$F$2:$F$136,--('Country T1D incidence'!$A313=Longitudinal!$E$2:$E$136),--('Country T1D incidence'!$B313=Longitudinal!$A$2:$A$136))</f>
        <v>9.2972111006096743</v>
      </c>
      <c r="Q313" s="347" cm="1">
        <f t="array" ref="Q313">Q$318*SUMPRODUCT(Longitudinal!$F$2:$F$136,--('Country T1D incidence'!$A313=Longitudinal!$E$2:$E$136),--('Country T1D incidence'!$B313=Longitudinal!$A$2:$A$136))</f>
        <v>9.2972111006096743</v>
      </c>
      <c r="R313" s="347" cm="1">
        <f t="array" ref="R313">R$318*SUMPRODUCT(Longitudinal!$F$2:$F$136,--('Country T1D incidence'!$A313=Longitudinal!$E$2:$E$136),--('Country T1D incidence'!$B313=Longitudinal!$A$2:$A$136))</f>
        <v>12.342771254432932</v>
      </c>
      <c r="S313" s="347" cm="1">
        <f t="array" ref="S313">S$318*SUMPRODUCT(Longitudinal!$F$2:$F$136,--('Country T1D incidence'!$A313=Longitudinal!$E$2:$E$136),--('Country T1D incidence'!$B313=Longitudinal!$A$2:$A$136))</f>
        <v>12.342771254432932</v>
      </c>
      <c r="T313" s="347" cm="1">
        <f t="array" ref="T313">T$318*SUMPRODUCT(Longitudinal!$F$2:$F$136,--('Country T1D incidence'!$A313=Longitudinal!$E$2:$E$136),--('Country T1D incidence'!$B313=Longitudinal!$A$2:$A$136))</f>
        <v>8.1554086672906383</v>
      </c>
      <c r="U313" s="347" cm="1">
        <f t="array" ref="U313">U$318*SUMPRODUCT(Longitudinal!$F$2:$F$136,--('Country T1D incidence'!$A313=Longitudinal!$E$2:$E$136),--('Country T1D incidence'!$B313=Longitudinal!$A$2:$A$136))</f>
        <v>8.1554086672906383</v>
      </c>
      <c r="V313" s="347" cm="1">
        <f t="array" ref="V313">V$318*SUMPRODUCT(Longitudinal!$F$2:$F$136,--('Country T1D incidence'!$A313=Longitudinal!$E$2:$E$136),--('Country T1D incidence'!$B313=Longitudinal!$A$2:$A$136))</f>
        <v>8.1554086672906383</v>
      </c>
      <c r="W313" s="347" cm="1">
        <f t="array" ref="W313">W$318*SUMPRODUCT(Longitudinal!$F$2:$F$136,--('Country T1D incidence'!$A313=Longitudinal!$E$2:$E$136),--('Country T1D incidence'!$B313=Longitudinal!$A$2:$A$136))</f>
        <v>8.1554086672906383</v>
      </c>
    </row>
    <row r="314" spans="1:23" x14ac:dyDescent="0.45">
      <c r="A314" t="s">
        <v>264</v>
      </c>
      <c r="B314" s="339">
        <v>2001</v>
      </c>
      <c r="C314" s="339" t="b">
        <v>0</v>
      </c>
      <c r="D314" s="347" cm="1">
        <f t="array" ref="D314">D$318*SUMPRODUCT(Longitudinal!$F$2:$F$136,--('Country T1D incidence'!$A314=Longitudinal!$E$2:$E$136),--('Country T1D incidence'!$B314=Longitudinal!$A$2:$A$136))</f>
        <v>14.452263402594332</v>
      </c>
      <c r="E314" s="347" cm="1">
        <f t="array" ref="E314">E$318*SUMPRODUCT(Longitudinal!$F$2:$F$136,--('Country T1D incidence'!$A314=Longitudinal!$E$2:$E$136),--('Country T1D incidence'!$B314=Longitudinal!$A$2:$A$136))</f>
        <v>26.780928917460518</v>
      </c>
      <c r="F314" s="347" cm="1">
        <f t="array" ref="F314">F$318*SUMPRODUCT(Longitudinal!$F$2:$F$136,--('Country T1D incidence'!$A314=Longitudinal!$E$2:$E$136),--('Country T1D incidence'!$B314=Longitudinal!$A$2:$A$136))</f>
        <v>29.02250446561801</v>
      </c>
      <c r="G314" s="347" cm="1">
        <f t="array" ref="G314">G$318*SUMPRODUCT(Longitudinal!$F$2:$F$136,--('Country T1D incidence'!$A314=Longitudinal!$E$2:$E$136),--('Country T1D incidence'!$B314=Longitudinal!$A$2:$A$136))</f>
        <v>11.483158948455904</v>
      </c>
      <c r="H314" s="347" cm="1">
        <f t="array" ref="H314">H$318*SUMPRODUCT(Longitudinal!$F$2:$F$136,--('Country T1D incidence'!$A314=Longitudinal!$E$2:$E$136),--('Country T1D incidence'!$B314=Longitudinal!$A$2:$A$136))</f>
        <v>15.962094309704876</v>
      </c>
      <c r="I314" s="347" cm="1">
        <f t="array" ref="I314">I$318*SUMPRODUCT(Longitudinal!$F$2:$F$136,--('Country T1D incidence'!$A314=Longitudinal!$E$2:$E$136),--('Country T1D incidence'!$B314=Longitudinal!$A$2:$A$136))</f>
        <v>15.685755235681226</v>
      </c>
      <c r="J314" s="347" cm="1">
        <f t="array" ref="J314">J$318*SUMPRODUCT(Longitudinal!$F$2:$F$136,--('Country T1D incidence'!$A314=Longitudinal!$E$2:$E$136),--('Country T1D incidence'!$B314=Longitudinal!$A$2:$A$136))</f>
        <v>11.215151063552913</v>
      </c>
      <c r="K314" s="347" cm="1">
        <f t="array" ref="K314">K$318*SUMPRODUCT(Longitudinal!$F$2:$F$136,--('Country T1D incidence'!$A314=Longitudinal!$E$2:$E$136),--('Country T1D incidence'!$B314=Longitudinal!$A$2:$A$136))</f>
        <v>11.140211653648194</v>
      </c>
      <c r="L314" s="347" cm="1">
        <f t="array" ref="L314">L$318*SUMPRODUCT(Longitudinal!$F$2:$F$136,--('Country T1D incidence'!$A314=Longitudinal!$E$2:$E$136),--('Country T1D incidence'!$B314=Longitudinal!$A$2:$A$136))</f>
        <v>9.8685835418275154</v>
      </c>
      <c r="M314" s="347" cm="1">
        <f t="array" ref="M314">M$318*SUMPRODUCT(Longitudinal!$F$2:$F$136,--('Country T1D incidence'!$A314=Longitudinal!$E$2:$E$136),--('Country T1D incidence'!$B314=Longitudinal!$A$2:$A$136))</f>
        <v>10.51025223913666</v>
      </c>
      <c r="N314" s="347" cm="1">
        <f t="array" ref="N314">N$318*SUMPRODUCT(Longitudinal!$F$2:$F$136,--('Country T1D incidence'!$A314=Longitudinal!$E$2:$E$136),--('Country T1D incidence'!$B314=Longitudinal!$A$2:$A$136))</f>
        <v>10.311194431577254</v>
      </c>
      <c r="O314" s="347" cm="1">
        <f t="array" ref="O314">O$318*SUMPRODUCT(Longitudinal!$F$2:$F$136,--('Country T1D incidence'!$A314=Longitudinal!$E$2:$E$136),--('Country T1D incidence'!$B314=Longitudinal!$A$2:$A$136))</f>
        <v>10.311194431577254</v>
      </c>
      <c r="P314" s="347" cm="1">
        <f t="array" ref="P314">P$318*SUMPRODUCT(Longitudinal!$F$2:$F$136,--('Country T1D incidence'!$A314=Longitudinal!$E$2:$E$136),--('Country T1D incidence'!$B314=Longitudinal!$A$2:$A$136))</f>
        <v>9.629714172756227</v>
      </c>
      <c r="Q314" s="347" cm="1">
        <f t="array" ref="Q314">Q$318*SUMPRODUCT(Longitudinal!$F$2:$F$136,--('Country T1D incidence'!$A314=Longitudinal!$E$2:$E$136),--('Country T1D incidence'!$B314=Longitudinal!$A$2:$A$136))</f>
        <v>9.629714172756227</v>
      </c>
      <c r="R314" s="347" cm="1">
        <f t="array" ref="R314">R$318*SUMPRODUCT(Longitudinal!$F$2:$F$136,--('Country T1D incidence'!$A314=Longitudinal!$E$2:$E$136),--('Country T1D incidence'!$B314=Longitudinal!$A$2:$A$136))</f>
        <v>12.78419495843294</v>
      </c>
      <c r="S314" s="347" cm="1">
        <f t="array" ref="S314">S$318*SUMPRODUCT(Longitudinal!$F$2:$F$136,--('Country T1D incidence'!$A314=Longitudinal!$E$2:$E$136),--('Country T1D incidence'!$B314=Longitudinal!$A$2:$A$136))</f>
        <v>12.78419495843294</v>
      </c>
      <c r="T314" s="347" cm="1">
        <f t="array" ref="T314">T$318*SUMPRODUCT(Longitudinal!$F$2:$F$136,--('Country T1D incidence'!$A314=Longitudinal!$E$2:$E$136),--('Country T1D incidence'!$B314=Longitudinal!$A$2:$A$136))</f>
        <v>8.4470766101974011</v>
      </c>
      <c r="U314" s="347" cm="1">
        <f t="array" ref="U314">U$318*SUMPRODUCT(Longitudinal!$F$2:$F$136,--('Country T1D incidence'!$A314=Longitudinal!$E$2:$E$136),--('Country T1D incidence'!$B314=Longitudinal!$A$2:$A$136))</f>
        <v>8.4470766101974011</v>
      </c>
      <c r="V314" s="347" cm="1">
        <f t="array" ref="V314">V$318*SUMPRODUCT(Longitudinal!$F$2:$F$136,--('Country T1D incidence'!$A314=Longitudinal!$E$2:$E$136),--('Country T1D incidence'!$B314=Longitudinal!$A$2:$A$136))</f>
        <v>8.4470766101974011</v>
      </c>
      <c r="W314" s="347" cm="1">
        <f t="array" ref="W314">W$318*SUMPRODUCT(Longitudinal!$F$2:$F$136,--('Country T1D incidence'!$A314=Longitudinal!$E$2:$E$136),--('Country T1D incidence'!$B314=Longitudinal!$A$2:$A$136))</f>
        <v>8.4470766101974011</v>
      </c>
    </row>
    <row r="315" spans="1:23" x14ac:dyDescent="0.45">
      <c r="A315" t="s">
        <v>264</v>
      </c>
      <c r="B315" s="339">
        <v>2002</v>
      </c>
      <c r="C315" s="339" t="b">
        <v>0</v>
      </c>
      <c r="D315" s="347" cm="1">
        <f t="array" ref="D315">D$318*SUMPRODUCT(Longitudinal!$F$2:$F$136,--('Country T1D incidence'!$A315=Longitudinal!$E$2:$E$136),--('Country T1D incidence'!$B315=Longitudinal!$A$2:$A$136))</f>
        <v>13.995938478038319</v>
      </c>
      <c r="E315" s="347" cm="1">
        <f t="array" ref="E315">E$318*SUMPRODUCT(Longitudinal!$F$2:$F$136,--('Country T1D incidence'!$A315=Longitudinal!$E$2:$E$136),--('Country T1D incidence'!$B315=Longitudinal!$A$2:$A$136))</f>
        <v>25.935330893997541</v>
      </c>
      <c r="F315" s="347" cm="1">
        <f t="array" ref="F315">F$318*SUMPRODUCT(Longitudinal!$F$2:$F$136,--('Country T1D incidence'!$A315=Longitudinal!$E$2:$E$136),--('Country T1D incidence'!$B315=Longitudinal!$A$2:$A$136))</f>
        <v>28.106129515081037</v>
      </c>
      <c r="G315" s="347" cm="1">
        <f t="array" ref="G315">G$318*SUMPRODUCT(Longitudinal!$F$2:$F$136,--('Country T1D incidence'!$A315=Longitudinal!$E$2:$E$136),--('Country T1D incidence'!$B315=Longitudinal!$A$2:$A$136))</f>
        <v>11.120582409761059</v>
      </c>
      <c r="H315" s="347" cm="1">
        <f t="array" ref="H315">H$318*SUMPRODUCT(Longitudinal!$F$2:$F$136,--('Country T1D incidence'!$A315=Longitudinal!$E$2:$E$136),--('Country T1D incidence'!$B315=Longitudinal!$A$2:$A$136))</f>
        <v>15.458097027152961</v>
      </c>
      <c r="I315" s="347" cm="1">
        <f t="array" ref="I315">I$318*SUMPRODUCT(Longitudinal!$F$2:$F$136,--('Country T1D incidence'!$A315=Longitudinal!$E$2:$E$136),--('Country T1D incidence'!$B315=Longitudinal!$A$2:$A$136))</f>
        <v>15.190483258196966</v>
      </c>
      <c r="J315" s="347" cm="1">
        <f t="array" ref="J315">J$318*SUMPRODUCT(Longitudinal!$F$2:$F$136,--('Country T1D incidence'!$A315=Longitudinal!$E$2:$E$136),--('Country T1D incidence'!$B315=Longitudinal!$A$2:$A$136))</f>
        <v>10.861036775680097</v>
      </c>
      <c r="K315" s="347" cm="1">
        <f t="array" ref="K315">K$318*SUMPRODUCT(Longitudinal!$F$2:$F$136,--('Country T1D incidence'!$A315=Longitudinal!$E$2:$E$136),--('Country T1D incidence'!$B315=Longitudinal!$A$2:$A$136))</f>
        <v>10.788463550200504</v>
      </c>
      <c r="L315" s="347" cm="1">
        <f t="array" ref="L315">L$318*SUMPRODUCT(Longitudinal!$F$2:$F$136,--('Country T1D incidence'!$A315=Longitudinal!$E$2:$E$136),--('Country T1D incidence'!$B315=Longitudinal!$A$2:$A$136))</f>
        <v>9.5569866303436886</v>
      </c>
      <c r="M315" s="347" cm="1">
        <f t="array" ref="M315">M$318*SUMPRODUCT(Longitudinal!$F$2:$F$136,--('Country T1D incidence'!$A315=Longitudinal!$E$2:$E$136),--('Country T1D incidence'!$B315=Longitudinal!$A$2:$A$136))</f>
        <v>10.178394873512689</v>
      </c>
      <c r="N315" s="347" cm="1">
        <f t="array" ref="N315">N$318*SUMPRODUCT(Longitudinal!$F$2:$F$136,--('Country T1D incidence'!$A315=Longitudinal!$E$2:$E$136),--('Country T1D incidence'!$B315=Longitudinal!$A$2:$A$136))</f>
        <v>9.985622243332525</v>
      </c>
      <c r="O315" s="347" cm="1">
        <f t="array" ref="O315">O$318*SUMPRODUCT(Longitudinal!$F$2:$F$136,--('Country T1D incidence'!$A315=Longitudinal!$E$2:$E$136),--('Country T1D incidence'!$B315=Longitudinal!$A$2:$A$136))</f>
        <v>9.985622243332525</v>
      </c>
      <c r="P315" s="347" cm="1">
        <f t="array" ref="P315">P$318*SUMPRODUCT(Longitudinal!$F$2:$F$136,--('Country T1D incidence'!$A315=Longitudinal!$E$2:$E$136),--('Country T1D incidence'!$B315=Longitudinal!$A$2:$A$136))</f>
        <v>9.325659474127491</v>
      </c>
      <c r="Q315" s="347" cm="1">
        <f t="array" ref="Q315">Q$318*SUMPRODUCT(Longitudinal!$F$2:$F$136,--('Country T1D incidence'!$A315=Longitudinal!$E$2:$E$136),--('Country T1D incidence'!$B315=Longitudinal!$A$2:$A$136))</f>
        <v>9.325659474127491</v>
      </c>
      <c r="R315" s="347" cm="1">
        <f t="array" ref="R315">R$318*SUMPRODUCT(Longitudinal!$F$2:$F$136,--('Country T1D incidence'!$A315=Longitudinal!$E$2:$E$136),--('Country T1D incidence'!$B315=Longitudinal!$A$2:$A$136))</f>
        <v>12.38053868415904</v>
      </c>
      <c r="S315" s="347" cm="1">
        <f t="array" ref="S315">S$318*SUMPRODUCT(Longitudinal!$F$2:$F$136,--('Country T1D incidence'!$A315=Longitudinal!$E$2:$E$136),--('Country T1D incidence'!$B315=Longitudinal!$A$2:$A$136))</f>
        <v>12.38053868415904</v>
      </c>
      <c r="T315" s="347" cm="1">
        <f t="array" ref="T315">T$318*SUMPRODUCT(Longitudinal!$F$2:$F$136,--('Country T1D incidence'!$A315=Longitudinal!$E$2:$E$136),--('Country T1D incidence'!$B315=Longitudinal!$A$2:$A$136))</f>
        <v>8.1803632595276898</v>
      </c>
      <c r="U315" s="347" cm="1">
        <f t="array" ref="U315">U$318*SUMPRODUCT(Longitudinal!$F$2:$F$136,--('Country T1D incidence'!$A315=Longitudinal!$E$2:$E$136),--('Country T1D incidence'!$B315=Longitudinal!$A$2:$A$136))</f>
        <v>8.1803632595276898</v>
      </c>
      <c r="V315" s="347" cm="1">
        <f t="array" ref="V315">V$318*SUMPRODUCT(Longitudinal!$F$2:$F$136,--('Country T1D incidence'!$A315=Longitudinal!$E$2:$E$136),--('Country T1D incidence'!$B315=Longitudinal!$A$2:$A$136))</f>
        <v>8.1803632595276898</v>
      </c>
      <c r="W315" s="347" cm="1">
        <f t="array" ref="W315">W$318*SUMPRODUCT(Longitudinal!$F$2:$F$136,--('Country T1D incidence'!$A315=Longitudinal!$E$2:$E$136),--('Country T1D incidence'!$B315=Longitudinal!$A$2:$A$136))</f>
        <v>8.1803632595276898</v>
      </c>
    </row>
    <row r="316" spans="1:23" x14ac:dyDescent="0.45">
      <c r="A316" t="s">
        <v>264</v>
      </c>
      <c r="B316" s="339">
        <v>2003</v>
      </c>
      <c r="C316" s="339" t="b">
        <v>0</v>
      </c>
      <c r="D316" s="347" cm="1">
        <f t="array" ref="D316">D$318*SUMPRODUCT(Longitudinal!$F$2:$F$136,--('Country T1D incidence'!$A316=Longitudinal!$E$2:$E$136),--('Country T1D incidence'!$B316=Longitudinal!$A$2:$A$136))</f>
        <v>14.437064243190148</v>
      </c>
      <c r="E316" s="347" cm="1">
        <f t="array" ref="E316">E$318*SUMPRODUCT(Longitudinal!$F$2:$F$136,--('Country T1D incidence'!$A316=Longitudinal!$E$2:$E$136),--('Country T1D incidence'!$B316=Longitudinal!$A$2:$A$136))</f>
        <v>26.752763944523789</v>
      </c>
      <c r="F316" s="347" cm="1">
        <f t="array" ref="F316">F$318*SUMPRODUCT(Longitudinal!$F$2:$F$136,--('Country T1D incidence'!$A316=Longitudinal!$E$2:$E$136),--('Country T1D incidence'!$B316=Longitudinal!$A$2:$A$136))</f>
        <v>28.991982072038994</v>
      </c>
      <c r="G316" s="347" cm="1">
        <f t="array" ref="G316">G$318*SUMPRODUCT(Longitudinal!$F$2:$F$136,--('Country T1D incidence'!$A316=Longitudinal!$E$2:$E$136),--('Country T1D incidence'!$B316=Longitudinal!$A$2:$A$136))</f>
        <v>11.471082337446322</v>
      </c>
      <c r="H316" s="347" cm="1">
        <f t="array" ref="H316">H$318*SUMPRODUCT(Longitudinal!$F$2:$F$136,--('Country T1D incidence'!$A316=Longitudinal!$E$2:$E$136),--('Country T1D incidence'!$B316=Longitudinal!$A$2:$A$136))</f>
        <v>15.945307291015867</v>
      </c>
      <c r="I316" s="347" cm="1">
        <f t="array" ref="I316">I$318*SUMPRODUCT(Longitudinal!$F$2:$F$136,--('Country T1D incidence'!$A316=Longitudinal!$E$2:$E$136),--('Country T1D incidence'!$B316=Longitudinal!$A$2:$A$136))</f>
        <v>15.669258837327504</v>
      </c>
      <c r="J316" s="347" cm="1">
        <f t="array" ref="J316">J$318*SUMPRODUCT(Longitudinal!$F$2:$F$136,--('Country T1D incidence'!$A316=Longitudinal!$E$2:$E$136),--('Country T1D incidence'!$B316=Longitudinal!$A$2:$A$136))</f>
        <v>11.203356311131895</v>
      </c>
      <c r="K316" s="347" cm="1">
        <f t="array" ref="K316">K$318*SUMPRODUCT(Longitudinal!$F$2:$F$136,--('Country T1D incidence'!$A316=Longitudinal!$E$2:$E$136),--('Country T1D incidence'!$B316=Longitudinal!$A$2:$A$136))</f>
        <v>11.128495713521492</v>
      </c>
      <c r="L316" s="347" cm="1">
        <f t="array" ref="L316">L$318*SUMPRODUCT(Longitudinal!$F$2:$F$136,--('Country T1D incidence'!$A316=Longitudinal!$E$2:$E$136),--('Country T1D incidence'!$B316=Longitudinal!$A$2:$A$136))</f>
        <v>9.8582049478199636</v>
      </c>
      <c r="M316" s="347" cm="1">
        <f t="array" ref="M316">M$318*SUMPRODUCT(Longitudinal!$F$2:$F$136,--('Country T1D incidence'!$A316=Longitudinal!$E$2:$E$136),--('Country T1D incidence'!$B316=Longitudinal!$A$2:$A$136))</f>
        <v>10.499198814859039</v>
      </c>
      <c r="N316" s="347" cm="1">
        <f t="array" ref="N316">N$318*SUMPRODUCT(Longitudinal!$F$2:$F$136,--('Country T1D incidence'!$A316=Longitudinal!$E$2:$E$136),--('Country T1D incidence'!$B316=Longitudinal!$A$2:$A$136))</f>
        <v>10.300350352456407</v>
      </c>
      <c r="O316" s="347" cm="1">
        <f t="array" ref="O316">O$318*SUMPRODUCT(Longitudinal!$F$2:$F$136,--('Country T1D incidence'!$A316=Longitudinal!$E$2:$E$136),--('Country T1D incidence'!$B316=Longitudinal!$A$2:$A$136))</f>
        <v>10.300350352456407</v>
      </c>
      <c r="P316" s="347" cm="1">
        <f t="array" ref="P316">P$318*SUMPRODUCT(Longitudinal!$F$2:$F$136,--('Country T1D incidence'!$A316=Longitudinal!$E$2:$E$136),--('Country T1D incidence'!$B316=Longitudinal!$A$2:$A$136))</f>
        <v>9.6195867929368024</v>
      </c>
      <c r="Q316" s="347" cm="1">
        <f t="array" ref="Q316">Q$318*SUMPRODUCT(Longitudinal!$F$2:$F$136,--('Country T1D incidence'!$A316=Longitudinal!$E$2:$E$136),--('Country T1D incidence'!$B316=Longitudinal!$A$2:$A$136))</f>
        <v>9.6195867929368024</v>
      </c>
      <c r="R316" s="347" cm="1">
        <f t="array" ref="R316">R$318*SUMPRODUCT(Longitudinal!$F$2:$F$136,--('Country T1D incidence'!$A316=Longitudinal!$E$2:$E$136),--('Country T1D incidence'!$B316=Longitudinal!$A$2:$A$136))</f>
        <v>12.770750073599711</v>
      </c>
      <c r="S316" s="347" cm="1">
        <f t="array" ref="S316">S$318*SUMPRODUCT(Longitudinal!$F$2:$F$136,--('Country T1D incidence'!$A316=Longitudinal!$E$2:$E$136),--('Country T1D incidence'!$B316=Longitudinal!$A$2:$A$136))</f>
        <v>12.770750073599711</v>
      </c>
      <c r="T316" s="347" cm="1">
        <f t="array" ref="T316">T$318*SUMPRODUCT(Longitudinal!$F$2:$F$136,--('Country T1D incidence'!$A316=Longitudinal!$E$2:$E$136),--('Country T1D incidence'!$B316=Longitudinal!$A$2:$A$136))</f>
        <v>8.4381929868976293</v>
      </c>
      <c r="U316" s="347" cm="1">
        <f t="array" ref="U316">U$318*SUMPRODUCT(Longitudinal!$F$2:$F$136,--('Country T1D incidence'!$A316=Longitudinal!$E$2:$E$136),--('Country T1D incidence'!$B316=Longitudinal!$A$2:$A$136))</f>
        <v>8.4381929868976293</v>
      </c>
      <c r="V316" s="347" cm="1">
        <f t="array" ref="V316">V$318*SUMPRODUCT(Longitudinal!$F$2:$F$136,--('Country T1D incidence'!$A316=Longitudinal!$E$2:$E$136),--('Country T1D incidence'!$B316=Longitudinal!$A$2:$A$136))</f>
        <v>8.4381929868976293</v>
      </c>
      <c r="W316" s="347" cm="1">
        <f t="array" ref="W316">W$318*SUMPRODUCT(Longitudinal!$F$2:$F$136,--('Country T1D incidence'!$A316=Longitudinal!$E$2:$E$136),--('Country T1D incidence'!$B316=Longitudinal!$A$2:$A$136))</f>
        <v>8.4381929868976293</v>
      </c>
    </row>
    <row r="317" spans="1:23" x14ac:dyDescent="0.45">
      <c r="A317" t="s">
        <v>264</v>
      </c>
      <c r="B317" s="339">
        <v>2004</v>
      </c>
      <c r="C317" s="339" t="b">
        <v>0</v>
      </c>
      <c r="D317" s="347" cm="1">
        <f t="array" ref="D317">D$318*SUMPRODUCT(Longitudinal!$F$2:$F$136,--('Country T1D incidence'!$A317=Longitudinal!$E$2:$E$136),--('Country T1D incidence'!$B317=Longitudinal!$A$2:$A$136))</f>
        <v>14.725543772241952</v>
      </c>
      <c r="E317" s="347" cm="1">
        <f t="array" ref="E317">E$318*SUMPRODUCT(Longitudinal!$F$2:$F$136,--('Country T1D incidence'!$A317=Longitudinal!$E$2:$E$136),--('Country T1D incidence'!$B317=Longitudinal!$A$2:$A$136))</f>
        <v>27.287334173868764</v>
      </c>
      <c r="F317" s="347" cm="1">
        <f t="array" ref="F317">F$318*SUMPRODUCT(Longitudinal!$F$2:$F$136,--('Country T1D incidence'!$A317=Longitudinal!$E$2:$E$136),--('Country T1D incidence'!$B317=Longitudinal!$A$2:$A$136))</f>
        <v>29.571296065073639</v>
      </c>
      <c r="G317" s="347" cm="1">
        <f t="array" ref="G317">G$318*SUMPRODUCT(Longitudinal!$F$2:$F$136,--('Country T1D incidence'!$A317=Longitudinal!$E$2:$E$136),--('Country T1D incidence'!$B317=Longitudinal!$A$2:$A$136))</f>
        <v>11.700296004067075</v>
      </c>
      <c r="H317" s="347" cm="1">
        <f t="array" ref="H317">H$318*SUMPRODUCT(Longitudinal!$F$2:$F$136,--('Country T1D incidence'!$A317=Longitudinal!$E$2:$E$136),--('Country T1D incidence'!$B317=Longitudinal!$A$2:$A$136))</f>
        <v>16.263924335341088</v>
      </c>
      <c r="I317" s="347" cm="1">
        <f t="array" ref="I317">I$318*SUMPRODUCT(Longitudinal!$F$2:$F$136,--('Country T1D incidence'!$A317=Longitudinal!$E$2:$E$136),--('Country T1D incidence'!$B317=Longitudinal!$A$2:$A$136))</f>
        <v>15.982359917563761</v>
      </c>
      <c r="J317" s="347" cm="1">
        <f t="array" ref="J317">J$318*SUMPRODUCT(Longitudinal!$F$2:$F$136,--('Country T1D incidence'!$A317=Longitudinal!$E$2:$E$136),--('Country T1D incidence'!$B317=Longitudinal!$A$2:$A$136))</f>
        <v>11.427220311318731</v>
      </c>
      <c r="K317" s="347" cm="1">
        <f t="array" ref="K317">K$318*SUMPRODUCT(Longitudinal!$F$2:$F$136,--('Country T1D incidence'!$A317=Longitudinal!$E$2:$E$136),--('Country T1D incidence'!$B317=Longitudinal!$A$2:$A$136))</f>
        <v>11.350863859040135</v>
      </c>
      <c r="L317" s="347" cm="1">
        <f t="array" ref="L317">L$318*SUMPRODUCT(Longitudinal!$F$2:$F$136,--('Country T1D incidence'!$A317=Longitudinal!$E$2:$E$136),--('Country T1D incidence'!$B317=Longitudinal!$A$2:$A$136))</f>
        <v>10.055190309437698</v>
      </c>
      <c r="M317" s="347" cm="1">
        <f t="array" ref="M317">M$318*SUMPRODUCT(Longitudinal!$F$2:$F$136,--('Country T1D incidence'!$A317=Longitudinal!$E$2:$E$136),--('Country T1D incidence'!$B317=Longitudinal!$A$2:$A$136))</f>
        <v>10.708992432073181</v>
      </c>
      <c r="N317" s="347" cm="1">
        <f t="array" ref="N317">N$318*SUMPRODUCT(Longitudinal!$F$2:$F$136,--('Country T1D incidence'!$A317=Longitudinal!$E$2:$E$136),--('Country T1D incidence'!$B317=Longitudinal!$A$2:$A$136))</f>
        <v>10.50617060570816</v>
      </c>
      <c r="O317" s="347" cm="1">
        <f t="array" ref="O317">O$318*SUMPRODUCT(Longitudinal!$F$2:$F$136,--('Country T1D incidence'!$A317=Longitudinal!$E$2:$E$136),--('Country T1D incidence'!$B317=Longitudinal!$A$2:$A$136))</f>
        <v>10.50617060570816</v>
      </c>
      <c r="P317" s="347" cm="1">
        <f t="array" ref="P317">P$318*SUMPRODUCT(Longitudinal!$F$2:$F$136,--('Country T1D incidence'!$A317=Longitudinal!$E$2:$E$136),--('Country T1D incidence'!$B317=Longitudinal!$A$2:$A$136))</f>
        <v>9.8118041177996709</v>
      </c>
      <c r="Q317" s="347" cm="1">
        <f t="array" ref="Q317">Q$318*SUMPRODUCT(Longitudinal!$F$2:$F$136,--('Country T1D incidence'!$A317=Longitudinal!$E$2:$E$136),--('Country T1D incidence'!$B317=Longitudinal!$A$2:$A$136))</f>
        <v>9.8118041177996709</v>
      </c>
      <c r="R317" s="347" cm="1">
        <f t="array" ref="R317">R$318*SUMPRODUCT(Longitudinal!$F$2:$F$136,--('Country T1D incidence'!$A317=Longitudinal!$E$2:$E$136),--('Country T1D incidence'!$B317=Longitudinal!$A$2:$A$136))</f>
        <v>13.025933530901849</v>
      </c>
      <c r="S317" s="347" cm="1">
        <f t="array" ref="S317">S$318*SUMPRODUCT(Longitudinal!$F$2:$F$136,--('Country T1D incidence'!$A317=Longitudinal!$E$2:$E$136),--('Country T1D incidence'!$B317=Longitudinal!$A$2:$A$136))</f>
        <v>13.025933530901849</v>
      </c>
      <c r="T317" s="347" cm="1">
        <f t="array" ref="T317">T$318*SUMPRODUCT(Longitudinal!$F$2:$F$136,--('Country T1D incidence'!$A317=Longitudinal!$E$2:$E$136),--('Country T1D incidence'!$B317=Longitudinal!$A$2:$A$136))</f>
        <v>8.6068038552780681</v>
      </c>
      <c r="U317" s="347" cm="1">
        <f t="array" ref="U317">U$318*SUMPRODUCT(Longitudinal!$F$2:$F$136,--('Country T1D incidence'!$A317=Longitudinal!$E$2:$E$136),--('Country T1D incidence'!$B317=Longitudinal!$A$2:$A$136))</f>
        <v>8.6068038552780681</v>
      </c>
      <c r="V317" s="347" cm="1">
        <f t="array" ref="V317">V$318*SUMPRODUCT(Longitudinal!$F$2:$F$136,--('Country T1D incidence'!$A317=Longitudinal!$E$2:$E$136),--('Country T1D incidence'!$B317=Longitudinal!$A$2:$A$136))</f>
        <v>8.6068038552780681</v>
      </c>
      <c r="W317" s="347" cm="1">
        <f t="array" ref="W317">W$318*SUMPRODUCT(Longitudinal!$F$2:$F$136,--('Country T1D incidence'!$A317=Longitudinal!$E$2:$E$136),--('Country T1D incidence'!$B317=Longitudinal!$A$2:$A$136))</f>
        <v>8.6068038552780681</v>
      </c>
    </row>
    <row r="318" spans="1:23" x14ac:dyDescent="0.45">
      <c r="A318" t="s">
        <v>264</v>
      </c>
      <c r="B318" s="339">
        <f>INDEX('Incidence calcs'!$F:$F,MATCH($A318,'Incidence calcs'!$A:$A,0))</f>
        <v>2007</v>
      </c>
      <c r="C318" s="339" t="b">
        <v>1</v>
      </c>
      <c r="D318" s="347">
        <f>INDEX('Incidence calcs'!Q:Q,MATCH($A318,'Incidence calcs'!$A:$A,0))</f>
        <v>14.7</v>
      </c>
      <c r="E318" s="347">
        <f>INDEX('Incidence calcs'!R:R,MATCH($A318,'Incidence calcs'!$A:$A,0))</f>
        <v>27.240000000000002</v>
      </c>
      <c r="F318" s="347">
        <f>INDEX('Incidence calcs'!S:S,MATCH($A318,'Incidence calcs'!$A:$A,0))</f>
        <v>29.520000000000003</v>
      </c>
      <c r="G318" s="347">
        <f>INDEX('Incidence calcs'!T:T,MATCH($A318,'Incidence calcs'!$A:$A,0))</f>
        <v>11.68</v>
      </c>
      <c r="H318" s="347">
        <f>INDEX('Incidence calcs'!X:X,MATCH($A318,'Incidence calcs'!$A:$A,0))</f>
        <v>16.235712000000003</v>
      </c>
      <c r="I318" s="347">
        <f>INDEX('Incidence calcs'!Y:Y,MATCH($A318,'Incidence calcs'!$A:$A,0))</f>
        <v>15.954636000000001</v>
      </c>
      <c r="J318" s="347">
        <f>INDEX('Incidence calcs'!Z:Z,MATCH($A318,'Incidence calcs'!$A:$A,0))</f>
        <v>11.407398000000002</v>
      </c>
      <c r="K318" s="347">
        <f>INDEX('Incidence calcs'!AA:AA,MATCH($A318,'Incidence calcs'!$A:$A,0))</f>
        <v>11.331174000000003</v>
      </c>
      <c r="L318" s="347">
        <f>INDEX('Incidence calcs'!AB:AB,MATCH($A318,'Incidence calcs'!$A:$A,0))</f>
        <v>10.037748000000002</v>
      </c>
      <c r="M318" s="347">
        <f>INDEX('Incidence calcs'!AC:AC,MATCH($A318,'Incidence calcs'!$A:$A,0))</f>
        <v>10.690416000000001</v>
      </c>
      <c r="N318" s="347">
        <f>INDEX('Incidence calcs'!AD:AD,MATCH($A318,'Incidence calcs'!$A:$A,0))</f>
        <v>10.487946000000003</v>
      </c>
      <c r="O318" s="347">
        <f>INDEX('Incidence calcs'!AE:AE,MATCH($A318,'Incidence calcs'!$A:$A,0))</f>
        <v>10.487946000000003</v>
      </c>
      <c r="P318" s="347">
        <f>INDEX('Incidence calcs'!AF:AF,MATCH($A318,'Incidence calcs'!$A:$A,0))</f>
        <v>9.7947840000000017</v>
      </c>
      <c r="Q318" s="347">
        <f>INDEX('Incidence calcs'!AG:AG,MATCH($A318,'Incidence calcs'!$A:$A,0))</f>
        <v>9.7947840000000017</v>
      </c>
      <c r="R318" s="347">
        <f>INDEX('Incidence calcs'!AH:AH,MATCH($A318,'Incidence calcs'!$A:$A,0))</f>
        <v>13.003338000000003</v>
      </c>
      <c r="S318" s="347">
        <f>INDEX('Incidence calcs'!AI:AI,MATCH($A318,'Incidence calcs'!$A:$A,0))</f>
        <v>13.003338000000003</v>
      </c>
      <c r="T318" s="347">
        <f>INDEX('Incidence calcs'!AJ:AJ,MATCH($A318,'Incidence calcs'!$A:$A,0))</f>
        <v>8.5918740000000025</v>
      </c>
      <c r="U318" s="347">
        <f>INDEX('Incidence calcs'!AK:AK,MATCH($A318,'Incidence calcs'!$A:$A,0))</f>
        <v>8.5918740000000025</v>
      </c>
      <c r="V318" s="347">
        <f>INDEX('Incidence calcs'!AL:AL,MATCH($A318,'Incidence calcs'!$A:$A,0))</f>
        <v>8.5918740000000025</v>
      </c>
      <c r="W318" s="347">
        <f>INDEX('Incidence calcs'!AM:AM,MATCH($A318,'Incidence calcs'!$A:$A,0))</f>
        <v>8.5918740000000025</v>
      </c>
    </row>
    <row r="319" spans="1:23" x14ac:dyDescent="0.45">
      <c r="A319" t="s">
        <v>267</v>
      </c>
      <c r="B319" s="339">
        <f>INDEX('Incidence calcs'!$F:$F,MATCH($A319,'Incidence calcs'!$A:$A,0))</f>
        <v>2006</v>
      </c>
      <c r="C319" s="339" t="b">
        <v>1</v>
      </c>
      <c r="D319" s="347">
        <f>INDEX('Incidence calcs'!Q:Q,MATCH($A319,'Incidence calcs'!$A:$A,0))</f>
        <v>11.2</v>
      </c>
      <c r="E319" s="347">
        <f>INDEX('Incidence calcs'!R:R,MATCH($A319,'Incidence calcs'!$A:$A,0))</f>
        <v>11.2</v>
      </c>
      <c r="F319" s="347">
        <f>INDEX('Incidence calcs'!S:S,MATCH($A319,'Incidence calcs'!$A:$A,0))</f>
        <v>19.100000000000001</v>
      </c>
      <c r="G319" s="347">
        <f>INDEX('Incidence calcs'!T:T,MATCH($A319,'Incidence calcs'!$A:$A,0))</f>
        <v>19.100000000000001</v>
      </c>
      <c r="H319" s="347">
        <f>INDEX('Incidence calcs'!X:X,MATCH($A319,'Incidence calcs'!$A:$A,0))</f>
        <v>9.4288000000000007</v>
      </c>
      <c r="I319" s="347">
        <f>INDEX('Incidence calcs'!Y:Y,MATCH($A319,'Incidence calcs'!$A:$A,0))</f>
        <v>9.2655666666666665</v>
      </c>
      <c r="J319" s="347">
        <f>INDEX('Incidence calcs'!Z:Z,MATCH($A319,'Incidence calcs'!$A:$A,0))</f>
        <v>6.6247833333333332</v>
      </c>
      <c r="K319" s="347">
        <f>INDEX('Incidence calcs'!AA:AA,MATCH($A319,'Incidence calcs'!$A:$A,0))</f>
        <v>6.580516666666667</v>
      </c>
      <c r="L319" s="347">
        <f>INDEX('Incidence calcs'!AB:AB,MATCH($A319,'Incidence calcs'!$A:$A,0))</f>
        <v>5.829366666666667</v>
      </c>
      <c r="M319" s="347">
        <f>INDEX('Incidence calcs'!AC:AC,MATCH($A319,'Incidence calcs'!$A:$A,0))</f>
        <v>6.2084000000000001</v>
      </c>
      <c r="N319" s="347">
        <f>INDEX('Incidence calcs'!AD:AD,MATCH($A319,'Incidence calcs'!$A:$A,0))</f>
        <v>6.090816666666667</v>
      </c>
      <c r="O319" s="347">
        <f>INDEX('Incidence calcs'!AE:AE,MATCH($A319,'Incidence calcs'!$A:$A,0))</f>
        <v>6.090816666666667</v>
      </c>
      <c r="P319" s="347">
        <f>INDEX('Incidence calcs'!AF:AF,MATCH($A319,'Incidence calcs'!$A:$A,0))</f>
        <v>5.6882666666666672</v>
      </c>
      <c r="Q319" s="347">
        <f>INDEX('Incidence calcs'!AG:AG,MATCH($A319,'Incidence calcs'!$A:$A,0))</f>
        <v>5.6882666666666672</v>
      </c>
      <c r="R319" s="347">
        <f>INDEX('Incidence calcs'!AH:AH,MATCH($A319,'Incidence calcs'!$A:$A,0))</f>
        <v>7.5516166666666678</v>
      </c>
      <c r="S319" s="347">
        <f>INDEX('Incidence calcs'!AI:AI,MATCH($A319,'Incidence calcs'!$A:$A,0))</f>
        <v>7.5516166666666678</v>
      </c>
      <c r="T319" s="347">
        <f>INDEX('Incidence calcs'!AJ:AJ,MATCH($A319,'Incidence calcs'!$A:$A,0))</f>
        <v>4.9896833333333337</v>
      </c>
      <c r="U319" s="347">
        <f>INDEX('Incidence calcs'!AK:AK,MATCH($A319,'Incidence calcs'!$A:$A,0))</f>
        <v>4.9896833333333337</v>
      </c>
      <c r="V319" s="347">
        <f>INDEX('Incidence calcs'!AL:AL,MATCH($A319,'Incidence calcs'!$A:$A,0))</f>
        <v>4.9896833333333337</v>
      </c>
      <c r="W319" s="347">
        <f>INDEX('Incidence calcs'!AM:AM,MATCH($A319,'Incidence calcs'!$A:$A,0))</f>
        <v>4.9896833333333337</v>
      </c>
    </row>
    <row r="320" spans="1:23" x14ac:dyDescent="0.45">
      <c r="A320" t="s">
        <v>266</v>
      </c>
      <c r="B320" s="339">
        <f>INDEX('Incidence calcs'!$F:$F,MATCH($A320,'Incidence calcs'!$A:$A,0))</f>
        <v>1992</v>
      </c>
      <c r="C320" s="339" t="b">
        <v>1</v>
      </c>
      <c r="D320" s="347">
        <f>INDEX('Incidence calcs'!Q:Q,MATCH($A320,'Incidence calcs'!$A:$A,0))</f>
        <v>8.3000000000000007</v>
      </c>
      <c r="E320" s="347">
        <f>INDEX('Incidence calcs'!R:R,MATCH($A320,'Incidence calcs'!$A:$A,0))</f>
        <v>9.2000000000000011</v>
      </c>
      <c r="F320" s="347">
        <f>INDEX('Incidence calcs'!S:S,MATCH($A320,'Incidence calcs'!$A:$A,0))</f>
        <v>14.55</v>
      </c>
      <c r="G320" s="347">
        <f>INDEX('Incidence calcs'!T:T,MATCH($A320,'Incidence calcs'!$A:$A,0))</f>
        <v>5.623349282296652</v>
      </c>
      <c r="H320" s="347">
        <f>INDEX('Incidence calcs'!X:X,MATCH($A320,'Incidence calcs'!$A:$A,0))</f>
        <v>7.2817599999999985</v>
      </c>
      <c r="I320" s="347">
        <f>INDEX('Incidence calcs'!Y:Y,MATCH($A320,'Incidence calcs'!$A:$A,0))</f>
        <v>7.1556966666666648</v>
      </c>
      <c r="J320" s="347">
        <f>INDEX('Incidence calcs'!Z:Z,MATCH($A320,'Incidence calcs'!$A:$A,0))</f>
        <v>5.1162483333333322</v>
      </c>
      <c r="K320" s="347">
        <f>INDEX('Incidence calcs'!AA:AA,MATCH($A320,'Incidence calcs'!$A:$A,0))</f>
        <v>5.0820616666666663</v>
      </c>
      <c r="L320" s="347">
        <f>INDEX('Incidence calcs'!AB:AB,MATCH($A320,'Incidence calcs'!$A:$A,0))</f>
        <v>4.5019566666666657</v>
      </c>
      <c r="M320" s="347">
        <f>INDEX('Incidence calcs'!AC:AC,MATCH($A320,'Incidence calcs'!$A:$A,0))</f>
        <v>4.7946799999999987</v>
      </c>
      <c r="N320" s="347">
        <f>INDEX('Incidence calcs'!AD:AD,MATCH($A320,'Incidence calcs'!$A:$A,0))</f>
        <v>4.7038716666666662</v>
      </c>
      <c r="O320" s="347">
        <f>INDEX('Incidence calcs'!AE:AE,MATCH($A320,'Incidence calcs'!$A:$A,0))</f>
        <v>4.7038716666666662</v>
      </c>
      <c r="P320" s="347">
        <f>INDEX('Incidence calcs'!AF:AF,MATCH($A320,'Incidence calcs'!$A:$A,0))</f>
        <v>4.3929866666666664</v>
      </c>
      <c r="Q320" s="347">
        <f>INDEX('Incidence calcs'!AG:AG,MATCH($A320,'Incidence calcs'!$A:$A,0))</f>
        <v>4.3929866666666664</v>
      </c>
      <c r="R320" s="347">
        <f>INDEX('Incidence calcs'!AH:AH,MATCH($A320,'Incidence calcs'!$A:$A,0))</f>
        <v>5.8320316666666665</v>
      </c>
      <c r="S320" s="347">
        <f>INDEX('Incidence calcs'!AI:AI,MATCH($A320,'Incidence calcs'!$A:$A,0))</f>
        <v>5.8320316666666665</v>
      </c>
      <c r="T320" s="347">
        <f>INDEX('Incidence calcs'!AJ:AJ,MATCH($A320,'Incidence calcs'!$A:$A,0))</f>
        <v>3.8534783333333329</v>
      </c>
      <c r="U320" s="347">
        <f>INDEX('Incidence calcs'!AK:AK,MATCH($A320,'Incidence calcs'!$A:$A,0))</f>
        <v>3.8534783333333329</v>
      </c>
      <c r="V320" s="347">
        <f>INDEX('Incidence calcs'!AL:AL,MATCH($A320,'Incidence calcs'!$A:$A,0))</f>
        <v>3.8534783333333329</v>
      </c>
      <c r="W320" s="347">
        <f>INDEX('Incidence calcs'!AM:AM,MATCH($A320,'Incidence calcs'!$A:$A,0))</f>
        <v>3.8534783333333329</v>
      </c>
    </row>
    <row r="321" spans="1:23" x14ac:dyDescent="0.45">
      <c r="A321" t="s">
        <v>56</v>
      </c>
      <c r="B321" s="339">
        <f>INDEX('Incidence calcs'!$F:$F,MATCH($A321,'Incidence calcs'!$A:$A,0))</f>
        <v>2009</v>
      </c>
      <c r="C321" s="339" t="b">
        <v>1</v>
      </c>
      <c r="D321" s="347">
        <f>INDEX('Incidence calcs'!Q:Q,MATCH($A321,'Incidence calcs'!$A:$A,0))</f>
        <v>2.6</v>
      </c>
      <c r="E321" s="347">
        <f>INDEX('Incidence calcs'!R:R,MATCH($A321,'Incidence calcs'!$A:$A,0))</f>
        <v>2.6</v>
      </c>
      <c r="F321" s="347">
        <f>INDEX('Incidence calcs'!S:S,MATCH($A321,'Incidence calcs'!$A:$A,0))</f>
        <v>2.6</v>
      </c>
      <c r="G321" s="347">
        <f>INDEX('Incidence calcs'!T:T,MATCH($A321,'Incidence calcs'!$A:$A,0))</f>
        <v>1.9360572393988917</v>
      </c>
      <c r="H321" s="347">
        <f>INDEX('Incidence calcs'!X:X,MATCH($A321,'Incidence calcs'!$A:$A,0))</f>
        <v>1.77216</v>
      </c>
      <c r="I321" s="347">
        <f>INDEX('Incidence calcs'!Y:Y,MATCH($A321,'Incidence calcs'!$A:$A,0))</f>
        <v>1.7414799999999999</v>
      </c>
      <c r="J321" s="347">
        <f>INDEX('Incidence calcs'!Z:Z,MATCH($A321,'Incidence calcs'!$A:$A,0))</f>
        <v>1.2451399999999999</v>
      </c>
      <c r="K321" s="347">
        <f>INDEX('Incidence calcs'!AA:AA,MATCH($A321,'Incidence calcs'!$A:$A,0))</f>
        <v>1.23682</v>
      </c>
      <c r="L321" s="347">
        <f>INDEX('Incidence calcs'!AB:AB,MATCH($A321,'Incidence calcs'!$A:$A,0))</f>
        <v>1.0956399999999999</v>
      </c>
      <c r="M321" s="347">
        <f>INDEX('Incidence calcs'!AC:AC,MATCH($A321,'Incidence calcs'!$A:$A,0))</f>
        <v>1.1668799999999999</v>
      </c>
      <c r="N321" s="347">
        <f>INDEX('Incidence calcs'!AD:AD,MATCH($A321,'Incidence calcs'!$A:$A,0))</f>
        <v>1.1447800000000001</v>
      </c>
      <c r="O321" s="347">
        <f>INDEX('Incidence calcs'!AE:AE,MATCH($A321,'Incidence calcs'!$A:$A,0))</f>
        <v>1.1447800000000001</v>
      </c>
      <c r="P321" s="347">
        <f>INDEX('Incidence calcs'!AF:AF,MATCH($A321,'Incidence calcs'!$A:$A,0))</f>
        <v>1.0691200000000001</v>
      </c>
      <c r="Q321" s="347">
        <f>INDEX('Incidence calcs'!AG:AG,MATCH($A321,'Incidence calcs'!$A:$A,0))</f>
        <v>1.0691200000000001</v>
      </c>
      <c r="R321" s="347">
        <f>INDEX('Incidence calcs'!AH:AH,MATCH($A321,'Incidence calcs'!$A:$A,0))</f>
        <v>1.4193400000000003</v>
      </c>
      <c r="S321" s="347">
        <f>INDEX('Incidence calcs'!AI:AI,MATCH($A321,'Incidence calcs'!$A:$A,0))</f>
        <v>1.4193400000000003</v>
      </c>
      <c r="T321" s="347">
        <f>INDEX('Incidence calcs'!AJ:AJ,MATCH($A321,'Incidence calcs'!$A:$A,0))</f>
        <v>0.9378200000000001</v>
      </c>
      <c r="U321" s="347">
        <f>INDEX('Incidence calcs'!AK:AK,MATCH($A321,'Incidence calcs'!$A:$A,0))</f>
        <v>0.9378200000000001</v>
      </c>
      <c r="V321" s="347">
        <f>INDEX('Incidence calcs'!AL:AL,MATCH($A321,'Incidence calcs'!$A:$A,0))</f>
        <v>0.9378200000000001</v>
      </c>
      <c r="W321" s="347">
        <f>INDEX('Incidence calcs'!AM:AM,MATCH($A321,'Incidence calcs'!$A:$A,0))</f>
        <v>0.9378200000000001</v>
      </c>
    </row>
    <row r="322" spans="1:23" x14ac:dyDescent="0.45">
      <c r="A322" t="s">
        <v>268</v>
      </c>
      <c r="B322" s="339">
        <f>INDEX('Incidence calcs'!$F:$F,MATCH($A322,'Incidence calcs'!$A:$A,0))</f>
        <v>2007</v>
      </c>
      <c r="C322" s="339" t="b">
        <v>1</v>
      </c>
      <c r="D322" s="347">
        <f>INDEX('Incidence calcs'!Q:Q,MATCH($A322,'Incidence calcs'!$A:$A,0))</f>
        <v>0.9</v>
      </c>
      <c r="E322" s="347">
        <f>INDEX('Incidence calcs'!R:R,MATCH($A322,'Incidence calcs'!$A:$A,0))</f>
        <v>0.9</v>
      </c>
      <c r="F322" s="347">
        <f>INDEX('Incidence calcs'!S:S,MATCH($A322,'Incidence calcs'!$A:$A,0))</f>
        <v>0.9</v>
      </c>
      <c r="G322" s="347">
        <f>INDEX('Incidence calcs'!T:T,MATCH($A322,'Incidence calcs'!$A:$A,0))</f>
        <v>1.0049937260994264</v>
      </c>
      <c r="H322" s="347">
        <f>INDEX('Incidence calcs'!X:X,MATCH($A322,'Incidence calcs'!$A:$A,0))</f>
        <v>0.61343999999999999</v>
      </c>
      <c r="I322" s="347">
        <f>INDEX('Incidence calcs'!Y:Y,MATCH($A322,'Incidence calcs'!$A:$A,0))</f>
        <v>0.60282000000000002</v>
      </c>
      <c r="J322" s="347">
        <f>INDEX('Incidence calcs'!Z:Z,MATCH($A322,'Incidence calcs'!$A:$A,0))</f>
        <v>0.43101</v>
      </c>
      <c r="K322" s="347">
        <f>INDEX('Incidence calcs'!AA:AA,MATCH($A322,'Incidence calcs'!$A:$A,0))</f>
        <v>0.42813000000000001</v>
      </c>
      <c r="L322" s="347">
        <f>INDEX('Incidence calcs'!AB:AB,MATCH($A322,'Incidence calcs'!$A:$A,0))</f>
        <v>0.37925999999999999</v>
      </c>
      <c r="M322" s="347">
        <f>INDEX('Incidence calcs'!AC:AC,MATCH($A322,'Incidence calcs'!$A:$A,0))</f>
        <v>0.40392</v>
      </c>
      <c r="N322" s="347">
        <f>INDEX('Incidence calcs'!AD:AD,MATCH($A322,'Incidence calcs'!$A:$A,0))</f>
        <v>0.39627000000000001</v>
      </c>
      <c r="O322" s="347">
        <f>INDEX('Incidence calcs'!AE:AE,MATCH($A322,'Incidence calcs'!$A:$A,0))</f>
        <v>0.39627000000000001</v>
      </c>
      <c r="P322" s="347">
        <f>INDEX('Incidence calcs'!AF:AF,MATCH($A322,'Incidence calcs'!$A:$A,0))</f>
        <v>0.37008000000000002</v>
      </c>
      <c r="Q322" s="347">
        <f>INDEX('Incidence calcs'!AG:AG,MATCH($A322,'Incidence calcs'!$A:$A,0))</f>
        <v>0.37008000000000002</v>
      </c>
      <c r="R322" s="347">
        <f>INDEX('Incidence calcs'!AH:AH,MATCH($A322,'Incidence calcs'!$A:$A,0))</f>
        <v>0.49131000000000008</v>
      </c>
      <c r="S322" s="347">
        <f>INDEX('Incidence calcs'!AI:AI,MATCH($A322,'Incidence calcs'!$A:$A,0))</f>
        <v>0.49131000000000008</v>
      </c>
      <c r="T322" s="347">
        <f>INDEX('Incidence calcs'!AJ:AJ,MATCH($A322,'Incidence calcs'!$A:$A,0))</f>
        <v>0.32463000000000003</v>
      </c>
      <c r="U322" s="347">
        <f>INDEX('Incidence calcs'!AK:AK,MATCH($A322,'Incidence calcs'!$A:$A,0))</f>
        <v>0.32463000000000003</v>
      </c>
      <c r="V322" s="347">
        <f>INDEX('Incidence calcs'!AL:AL,MATCH($A322,'Incidence calcs'!$A:$A,0))</f>
        <v>0.32463000000000003</v>
      </c>
      <c r="W322" s="347">
        <f>INDEX('Incidence calcs'!AM:AM,MATCH($A322,'Incidence calcs'!$A:$A,0))</f>
        <v>0.32463000000000003</v>
      </c>
    </row>
    <row r="323" spans="1:23" x14ac:dyDescent="0.45">
      <c r="A323" t="s">
        <v>69</v>
      </c>
      <c r="B323" s="339">
        <f>INDEX('Incidence calcs'!$F:$F,MATCH($A323,'Incidence calcs'!$A:$A,0))</f>
        <v>1992</v>
      </c>
      <c r="C323" s="339" t="b">
        <v>1</v>
      </c>
      <c r="D323" s="347">
        <f>INDEX('Incidence calcs'!Q:Q,MATCH($A323,'Incidence calcs'!$A:$A,0))</f>
        <v>0.1</v>
      </c>
      <c r="E323" s="347">
        <f>INDEX('Incidence calcs'!R:R,MATCH($A323,'Incidence calcs'!$A:$A,0))</f>
        <v>0.2</v>
      </c>
      <c r="F323" s="347">
        <f>INDEX('Incidence calcs'!S:S,MATCH($A323,'Incidence calcs'!$A:$A,0))</f>
        <v>0.1</v>
      </c>
      <c r="G323" s="347">
        <f>INDEX('Incidence calcs'!T:T,MATCH($A323,'Incidence calcs'!$A:$A,0))</f>
        <v>0.10162679425837323</v>
      </c>
      <c r="H323" s="347">
        <f>INDEX('Incidence calcs'!X:X,MATCH($A323,'Incidence calcs'!$A:$A,0))</f>
        <v>9.0880000000000002E-2</v>
      </c>
      <c r="I323" s="347">
        <f>INDEX('Incidence calcs'!Y:Y,MATCH($A323,'Incidence calcs'!$A:$A,0))</f>
        <v>8.9306666666666659E-2</v>
      </c>
      <c r="J323" s="347">
        <f>INDEX('Incidence calcs'!Z:Z,MATCH($A323,'Incidence calcs'!$A:$A,0))</f>
        <v>6.3853333333333331E-2</v>
      </c>
      <c r="K323" s="347">
        <f>INDEX('Incidence calcs'!AA:AA,MATCH($A323,'Incidence calcs'!$A:$A,0))</f>
        <v>6.3426666666666673E-2</v>
      </c>
      <c r="L323" s="347">
        <f>INDEX('Incidence calcs'!AB:AB,MATCH($A323,'Incidence calcs'!$A:$A,0))</f>
        <v>5.6186666666666663E-2</v>
      </c>
      <c r="M323" s="347">
        <f>INDEX('Incidence calcs'!AC:AC,MATCH($A323,'Incidence calcs'!$A:$A,0))</f>
        <v>5.9839999999999997E-2</v>
      </c>
      <c r="N323" s="347">
        <f>INDEX('Incidence calcs'!AD:AD,MATCH($A323,'Incidence calcs'!$A:$A,0))</f>
        <v>5.8706666666666671E-2</v>
      </c>
      <c r="O323" s="347">
        <f>INDEX('Incidence calcs'!AE:AE,MATCH($A323,'Incidence calcs'!$A:$A,0))</f>
        <v>5.8706666666666671E-2</v>
      </c>
      <c r="P323" s="347">
        <f>INDEX('Incidence calcs'!AF:AF,MATCH($A323,'Incidence calcs'!$A:$A,0))</f>
        <v>5.4826666666666669E-2</v>
      </c>
      <c r="Q323" s="347">
        <f>INDEX('Incidence calcs'!AG:AG,MATCH($A323,'Incidence calcs'!$A:$A,0))</f>
        <v>5.4826666666666669E-2</v>
      </c>
      <c r="R323" s="347">
        <f>INDEX('Incidence calcs'!AH:AH,MATCH($A323,'Incidence calcs'!$A:$A,0))</f>
        <v>7.2786666666666666E-2</v>
      </c>
      <c r="S323" s="347">
        <f>INDEX('Incidence calcs'!AI:AI,MATCH($A323,'Incidence calcs'!$A:$A,0))</f>
        <v>7.2786666666666666E-2</v>
      </c>
      <c r="T323" s="347">
        <f>INDEX('Incidence calcs'!AJ:AJ,MATCH($A323,'Incidence calcs'!$A:$A,0))</f>
        <v>4.8093333333333335E-2</v>
      </c>
      <c r="U323" s="347">
        <f>INDEX('Incidence calcs'!AK:AK,MATCH($A323,'Incidence calcs'!$A:$A,0))</f>
        <v>4.8093333333333335E-2</v>
      </c>
      <c r="V323" s="347">
        <f>INDEX('Incidence calcs'!AL:AL,MATCH($A323,'Incidence calcs'!$A:$A,0))</f>
        <v>4.8093333333333335E-2</v>
      </c>
      <c r="W323" s="347">
        <f>INDEX('Incidence calcs'!AM:AM,MATCH($A323,'Incidence calcs'!$A:$A,0))</f>
        <v>4.8093333333333335E-2</v>
      </c>
    </row>
    <row r="324" spans="1:23" x14ac:dyDescent="0.45">
      <c r="A324" t="s">
        <v>269</v>
      </c>
      <c r="B324" s="339">
        <f>INDEX('Incidence calcs'!$F:$F,MATCH($A324,'Incidence calcs'!$A:$A,0))</f>
        <v>2003</v>
      </c>
      <c r="C324" s="339" t="b">
        <v>1</v>
      </c>
      <c r="D324" s="347">
        <f>INDEX('Incidence calcs'!Q:Q,MATCH($A324,'Incidence calcs'!$A:$A,0))</f>
        <v>0.97</v>
      </c>
      <c r="E324" s="347">
        <f>INDEX('Incidence calcs'!R:R,MATCH($A324,'Incidence calcs'!$A:$A,0))</f>
        <v>0.97</v>
      </c>
      <c r="F324" s="347">
        <f>INDEX('Incidence calcs'!S:S,MATCH($A324,'Incidence calcs'!$A:$A,0))</f>
        <v>0.97</v>
      </c>
      <c r="G324" s="347">
        <f>INDEX('Incidence calcs'!T:T,MATCH($A324,'Incidence calcs'!$A:$A,0))</f>
        <v>1.0831599047960483</v>
      </c>
      <c r="H324" s="347">
        <f>INDEX('Incidence calcs'!X:X,MATCH($A324,'Incidence calcs'!$A:$A,0))</f>
        <v>0.66115200000000007</v>
      </c>
      <c r="I324" s="347">
        <f>INDEX('Incidence calcs'!Y:Y,MATCH($A324,'Incidence calcs'!$A:$A,0))</f>
        <v>0.64970600000000001</v>
      </c>
      <c r="J324" s="347">
        <f>INDEX('Incidence calcs'!Z:Z,MATCH($A324,'Incidence calcs'!$A:$A,0))</f>
        <v>0.46453300000000003</v>
      </c>
      <c r="K324" s="347">
        <f>INDEX('Incidence calcs'!AA:AA,MATCH($A324,'Incidence calcs'!$A:$A,0))</f>
        <v>0.46142900000000003</v>
      </c>
      <c r="L324" s="347">
        <f>INDEX('Incidence calcs'!AB:AB,MATCH($A324,'Incidence calcs'!$A:$A,0))</f>
        <v>0.40875800000000001</v>
      </c>
      <c r="M324" s="347">
        <f>INDEX('Incidence calcs'!AC:AC,MATCH($A324,'Incidence calcs'!$A:$A,0))</f>
        <v>0.435336</v>
      </c>
      <c r="N324" s="347">
        <f>INDEX('Incidence calcs'!AD:AD,MATCH($A324,'Incidence calcs'!$A:$A,0))</f>
        <v>0.42709100000000005</v>
      </c>
      <c r="O324" s="347">
        <f>INDEX('Incidence calcs'!AE:AE,MATCH($A324,'Incidence calcs'!$A:$A,0))</f>
        <v>0.42709100000000005</v>
      </c>
      <c r="P324" s="347">
        <f>INDEX('Incidence calcs'!AF:AF,MATCH($A324,'Incidence calcs'!$A:$A,0))</f>
        <v>0.39886400000000005</v>
      </c>
      <c r="Q324" s="347">
        <f>INDEX('Incidence calcs'!AG:AG,MATCH($A324,'Incidence calcs'!$A:$A,0))</f>
        <v>0.39886400000000005</v>
      </c>
      <c r="R324" s="347">
        <f>INDEX('Incidence calcs'!AH:AH,MATCH($A324,'Incidence calcs'!$A:$A,0))</f>
        <v>0.52952300000000008</v>
      </c>
      <c r="S324" s="347">
        <f>INDEX('Incidence calcs'!AI:AI,MATCH($A324,'Incidence calcs'!$A:$A,0))</f>
        <v>0.52952300000000008</v>
      </c>
      <c r="T324" s="347">
        <f>INDEX('Incidence calcs'!AJ:AJ,MATCH($A324,'Incidence calcs'!$A:$A,0))</f>
        <v>0.34987900000000005</v>
      </c>
      <c r="U324" s="347">
        <f>INDEX('Incidence calcs'!AK:AK,MATCH($A324,'Incidence calcs'!$A:$A,0))</f>
        <v>0.34987900000000005</v>
      </c>
      <c r="V324" s="347">
        <f>INDEX('Incidence calcs'!AL:AL,MATCH($A324,'Incidence calcs'!$A:$A,0))</f>
        <v>0.34987900000000005</v>
      </c>
      <c r="W324" s="347">
        <f>INDEX('Incidence calcs'!AM:AM,MATCH($A324,'Incidence calcs'!$A:$A,0))</f>
        <v>0.34987900000000005</v>
      </c>
    </row>
    <row r="325" spans="1:23" x14ac:dyDescent="0.45">
      <c r="A325" t="s">
        <v>270</v>
      </c>
      <c r="B325" s="339">
        <f>INDEX('Incidence calcs'!$F:$F,MATCH($A325,'Incidence calcs'!$A:$A,0))</f>
        <v>1994</v>
      </c>
      <c r="C325" s="339" t="b">
        <v>1</v>
      </c>
      <c r="D325" s="347">
        <f>INDEX('Incidence calcs'!Q:Q,MATCH($A325,'Incidence calcs'!$A:$A,0))</f>
        <v>1.3</v>
      </c>
      <c r="E325" s="347">
        <f>INDEX('Incidence calcs'!R:R,MATCH($A325,'Incidence calcs'!$A:$A,0))</f>
        <v>2.6</v>
      </c>
      <c r="F325" s="347">
        <f>INDEX('Incidence calcs'!S:S,MATCH($A325,'Incidence calcs'!$A:$A,0))</f>
        <v>4</v>
      </c>
      <c r="G325" s="347">
        <f>INDEX('Incidence calcs'!T:T,MATCH($A325,'Incidence calcs'!$A:$A,0))</f>
        <v>4.3136386156730495</v>
      </c>
      <c r="H325" s="347">
        <f>INDEX('Incidence calcs'!X:X,MATCH($A325,'Incidence calcs'!$A:$A,0))</f>
        <v>1.79488</v>
      </c>
      <c r="I325" s="347">
        <f>INDEX('Incidence calcs'!Y:Y,MATCH($A325,'Incidence calcs'!$A:$A,0))</f>
        <v>1.7638066666666665</v>
      </c>
      <c r="J325" s="347">
        <f>INDEX('Incidence calcs'!Z:Z,MATCH($A325,'Incidence calcs'!$A:$A,0))</f>
        <v>1.2611033333333332</v>
      </c>
      <c r="K325" s="347">
        <f>INDEX('Incidence calcs'!AA:AA,MATCH($A325,'Incidence calcs'!$A:$A,0))</f>
        <v>1.2526766666666667</v>
      </c>
      <c r="L325" s="347">
        <f>INDEX('Incidence calcs'!AB:AB,MATCH($A325,'Incidence calcs'!$A:$A,0))</f>
        <v>1.1096866666666667</v>
      </c>
      <c r="M325" s="347">
        <f>INDEX('Incidence calcs'!AC:AC,MATCH($A325,'Incidence calcs'!$A:$A,0))</f>
        <v>1.18184</v>
      </c>
      <c r="N325" s="347">
        <f>INDEX('Incidence calcs'!AD:AD,MATCH($A325,'Incidence calcs'!$A:$A,0))</f>
        <v>1.1594566666666668</v>
      </c>
      <c r="O325" s="347">
        <f>INDEX('Incidence calcs'!AE:AE,MATCH($A325,'Incidence calcs'!$A:$A,0))</f>
        <v>1.1594566666666668</v>
      </c>
      <c r="P325" s="347">
        <f>INDEX('Incidence calcs'!AF:AF,MATCH($A325,'Incidence calcs'!$A:$A,0))</f>
        <v>1.0828266666666666</v>
      </c>
      <c r="Q325" s="347">
        <f>INDEX('Incidence calcs'!AG:AG,MATCH($A325,'Incidence calcs'!$A:$A,0))</f>
        <v>1.0828266666666666</v>
      </c>
      <c r="R325" s="347">
        <f>INDEX('Incidence calcs'!AH:AH,MATCH($A325,'Incidence calcs'!$A:$A,0))</f>
        <v>1.4375366666666667</v>
      </c>
      <c r="S325" s="347">
        <f>INDEX('Incidence calcs'!AI:AI,MATCH($A325,'Incidence calcs'!$A:$A,0))</f>
        <v>1.4375366666666667</v>
      </c>
      <c r="T325" s="347">
        <f>INDEX('Incidence calcs'!AJ:AJ,MATCH($A325,'Incidence calcs'!$A:$A,0))</f>
        <v>0.94984333333333337</v>
      </c>
      <c r="U325" s="347">
        <f>INDEX('Incidence calcs'!AK:AK,MATCH($A325,'Incidence calcs'!$A:$A,0))</f>
        <v>0.94984333333333337</v>
      </c>
      <c r="V325" s="347">
        <f>INDEX('Incidence calcs'!AL:AL,MATCH($A325,'Incidence calcs'!$A:$A,0))</f>
        <v>0.94984333333333337</v>
      </c>
      <c r="W325" s="347">
        <f>INDEX('Incidence calcs'!AM:AM,MATCH($A325,'Incidence calcs'!$A:$A,0))</f>
        <v>0.94984333333333337</v>
      </c>
    </row>
    <row r="326" spans="1:23" x14ac:dyDescent="0.45">
      <c r="A326" t="s">
        <v>271</v>
      </c>
      <c r="B326" s="339">
        <f>INDEX('Incidence calcs'!$F:$F,MATCH($A326,'Incidence calcs'!$A:$A,0))</f>
        <v>1987</v>
      </c>
      <c r="C326" s="339" t="b">
        <v>1</v>
      </c>
      <c r="D326" s="347">
        <f>INDEX('Incidence calcs'!Q:Q,MATCH($A326,'Incidence calcs'!$A:$A,0))</f>
        <v>0.1</v>
      </c>
      <c r="E326" s="347">
        <f>INDEX('Incidence calcs'!R:R,MATCH($A326,'Incidence calcs'!$A:$A,0))</f>
        <v>0.5</v>
      </c>
      <c r="F326" s="347">
        <f>INDEX('Incidence calcs'!S:S,MATCH($A326,'Incidence calcs'!$A:$A,0))</f>
        <v>2.2000000000000002</v>
      </c>
      <c r="G326" s="347">
        <f>INDEX('Incidence calcs'!T:T,MATCH($A326,'Incidence calcs'!$A:$A,0))</f>
        <v>3.4</v>
      </c>
      <c r="H326" s="347">
        <f>INDEX('Incidence calcs'!X:X,MATCH($A326,'Incidence calcs'!$A:$A,0))</f>
        <v>1.111815</v>
      </c>
      <c r="I326" s="347">
        <f>INDEX('Incidence calcs'!Y:Y,MATCH($A326,'Incidence calcs'!$A:$A,0))</f>
        <v>1.09213</v>
      </c>
      <c r="J326" s="347">
        <f>INDEX('Incidence calcs'!Z:Z,MATCH($A326,'Incidence calcs'!$A:$A,0))</f>
        <v>0.79096500000000003</v>
      </c>
      <c r="K326" s="347">
        <f>INDEX('Incidence calcs'!AA:AA,MATCH($A326,'Incidence calcs'!$A:$A,0))</f>
        <v>0.77453499999999997</v>
      </c>
      <c r="L326" s="347">
        <f>INDEX('Incidence calcs'!AB:AB,MATCH($A326,'Incidence calcs'!$A:$A,0))</f>
        <v>0.72788000000000008</v>
      </c>
      <c r="M326" s="347">
        <f>INDEX('Incidence calcs'!AC:AC,MATCH($A326,'Incidence calcs'!$A:$A,0))</f>
        <v>0.64356000000000002</v>
      </c>
      <c r="N326" s="347">
        <f>INDEX('Incidence calcs'!AD:AD,MATCH($A326,'Incidence calcs'!$A:$A,0))</f>
        <v>0.692075</v>
      </c>
      <c r="O326" s="347">
        <f>INDEX('Incidence calcs'!AE:AE,MATCH($A326,'Incidence calcs'!$A:$A,0))</f>
        <v>0.692075</v>
      </c>
      <c r="P326" s="347">
        <f>INDEX('Incidence calcs'!AF:AF,MATCH($A326,'Incidence calcs'!$A:$A,0))</f>
        <v>0.55877500000000002</v>
      </c>
      <c r="Q326" s="347">
        <f>INDEX('Incidence calcs'!AG:AG,MATCH($A326,'Incidence calcs'!$A:$A,0))</f>
        <v>0.55877500000000002</v>
      </c>
      <c r="R326" s="347">
        <f>INDEX('Incidence calcs'!AH:AH,MATCH($A326,'Incidence calcs'!$A:$A,0))</f>
        <v>0.83452000000000004</v>
      </c>
      <c r="S326" s="347">
        <f>INDEX('Incidence calcs'!AI:AI,MATCH($A326,'Incidence calcs'!$A:$A,0))</f>
        <v>0.83452000000000004</v>
      </c>
      <c r="T326" s="347">
        <f>INDEX('Incidence calcs'!AJ:AJ,MATCH($A326,'Incidence calcs'!$A:$A,0))</f>
        <v>0.65332500000000004</v>
      </c>
      <c r="U326" s="347">
        <f>INDEX('Incidence calcs'!AK:AK,MATCH($A326,'Incidence calcs'!$A:$A,0))</f>
        <v>0.65332500000000004</v>
      </c>
      <c r="V326" s="347">
        <f>INDEX('Incidence calcs'!AL:AL,MATCH($A326,'Incidence calcs'!$A:$A,0))</f>
        <v>0.65332500000000004</v>
      </c>
      <c r="W326" s="347">
        <f>INDEX('Incidence calcs'!AM:AM,MATCH($A326,'Incidence calcs'!$A:$A,0))</f>
        <v>0.65332500000000004</v>
      </c>
    </row>
    <row r="327" spans="1:23" x14ac:dyDescent="0.45">
      <c r="A327" t="s">
        <v>272</v>
      </c>
      <c r="B327" s="339">
        <f>INDEX('Incidence calcs'!$F:$F,MATCH($A327,'Incidence calcs'!$A:$A,0))</f>
        <v>1987</v>
      </c>
      <c r="C327" s="339" t="b">
        <v>1</v>
      </c>
      <c r="D327" s="347">
        <f>INDEX('Incidence calcs'!Q:Q,MATCH($A327,'Incidence calcs'!$A:$A,0))</f>
        <v>0.1</v>
      </c>
      <c r="E327" s="347">
        <f>INDEX('Incidence calcs'!R:R,MATCH($A327,'Incidence calcs'!$A:$A,0))</f>
        <v>0.5</v>
      </c>
      <c r="F327" s="347">
        <f>INDEX('Incidence calcs'!S:S,MATCH($A327,'Incidence calcs'!$A:$A,0))</f>
        <v>2.2000000000000002</v>
      </c>
      <c r="G327" s="347">
        <f>INDEX('Incidence calcs'!T:T,MATCH($A327,'Incidence calcs'!$A:$A,0))</f>
        <v>3.4</v>
      </c>
      <c r="H327" s="347">
        <f>INDEX('Incidence calcs'!X:X,MATCH($A327,'Incidence calcs'!$A:$A,0))</f>
        <v>1.111815</v>
      </c>
      <c r="I327" s="347">
        <f>INDEX('Incidence calcs'!Y:Y,MATCH($A327,'Incidence calcs'!$A:$A,0))</f>
        <v>1.09213</v>
      </c>
      <c r="J327" s="347">
        <f>INDEX('Incidence calcs'!Z:Z,MATCH($A327,'Incidence calcs'!$A:$A,0))</f>
        <v>0.79096500000000003</v>
      </c>
      <c r="K327" s="347">
        <f>INDEX('Incidence calcs'!AA:AA,MATCH($A327,'Incidence calcs'!$A:$A,0))</f>
        <v>0.77453499999999997</v>
      </c>
      <c r="L327" s="347">
        <f>INDEX('Incidence calcs'!AB:AB,MATCH($A327,'Incidence calcs'!$A:$A,0))</f>
        <v>0.72788000000000008</v>
      </c>
      <c r="M327" s="347">
        <f>INDEX('Incidence calcs'!AC:AC,MATCH($A327,'Incidence calcs'!$A:$A,0))</f>
        <v>0.64356000000000002</v>
      </c>
      <c r="N327" s="347">
        <f>INDEX('Incidence calcs'!AD:AD,MATCH($A327,'Incidence calcs'!$A:$A,0))</f>
        <v>0.692075</v>
      </c>
      <c r="O327" s="347">
        <f>INDEX('Incidence calcs'!AE:AE,MATCH($A327,'Incidence calcs'!$A:$A,0))</f>
        <v>0.692075</v>
      </c>
      <c r="P327" s="347">
        <f>INDEX('Incidence calcs'!AF:AF,MATCH($A327,'Incidence calcs'!$A:$A,0))</f>
        <v>0.55877500000000002</v>
      </c>
      <c r="Q327" s="347">
        <f>INDEX('Incidence calcs'!AG:AG,MATCH($A327,'Incidence calcs'!$A:$A,0))</f>
        <v>0.55877500000000002</v>
      </c>
      <c r="R327" s="347">
        <f>INDEX('Incidence calcs'!AH:AH,MATCH($A327,'Incidence calcs'!$A:$A,0))</f>
        <v>0.83452000000000004</v>
      </c>
      <c r="S327" s="347">
        <f>INDEX('Incidence calcs'!AI:AI,MATCH($A327,'Incidence calcs'!$A:$A,0))</f>
        <v>0.83452000000000004</v>
      </c>
      <c r="T327" s="347">
        <f>INDEX('Incidence calcs'!AJ:AJ,MATCH($A327,'Incidence calcs'!$A:$A,0))</f>
        <v>0.65332500000000004</v>
      </c>
      <c r="U327" s="347">
        <f>INDEX('Incidence calcs'!AK:AK,MATCH($A327,'Incidence calcs'!$A:$A,0))</f>
        <v>0.65332500000000004</v>
      </c>
      <c r="V327" s="347">
        <f>INDEX('Incidence calcs'!AL:AL,MATCH($A327,'Incidence calcs'!$A:$A,0))</f>
        <v>0.65332500000000004</v>
      </c>
      <c r="W327" s="347">
        <f>INDEX('Incidence calcs'!AM:AM,MATCH($A327,'Incidence calcs'!$A:$A,0))</f>
        <v>0.65332500000000004</v>
      </c>
    </row>
    <row r="328" spans="1:23" x14ac:dyDescent="0.45">
      <c r="A328" s="331"/>
      <c r="B328" s="339"/>
      <c r="C328" s="339"/>
      <c r="D328" s="347"/>
      <c r="E328" s="347"/>
      <c r="F328" s="347"/>
      <c r="G328" s="347"/>
      <c r="H328" s="347"/>
      <c r="I328" s="347"/>
      <c r="J328" s="347"/>
      <c r="K328" s="347"/>
      <c r="L328" s="347"/>
      <c r="M328" s="347"/>
      <c r="N328" s="347"/>
      <c r="O328" s="347"/>
      <c r="P328" s="347"/>
      <c r="Q328" s="347"/>
      <c r="R328" s="347"/>
      <c r="S328" s="347"/>
      <c r="T328" s="347"/>
      <c r="U328" s="347"/>
      <c r="V328" s="347"/>
      <c r="W328" s="347"/>
    </row>
    <row r="329" spans="1:23" x14ac:dyDescent="0.45">
      <c r="A329" s="331"/>
      <c r="B329" s="339"/>
      <c r="C329" s="339"/>
      <c r="D329" s="347"/>
      <c r="E329" s="347"/>
      <c r="F329" s="347"/>
      <c r="G329" s="347"/>
      <c r="H329" s="347"/>
      <c r="I329" s="347"/>
      <c r="J329" s="347"/>
      <c r="K329" s="347"/>
      <c r="L329" s="347"/>
      <c r="M329" s="347"/>
      <c r="N329" s="347"/>
      <c r="O329" s="347"/>
      <c r="P329" s="347"/>
      <c r="Q329" s="347"/>
      <c r="R329" s="347"/>
      <c r="S329" s="347"/>
      <c r="T329" s="347"/>
      <c r="U329" s="347"/>
      <c r="V329" s="347"/>
      <c r="W329" s="347"/>
    </row>
    <row r="330" spans="1:23" x14ac:dyDescent="0.45">
      <c r="A330" s="331"/>
      <c r="B330" s="339"/>
      <c r="C330" s="339"/>
      <c r="D330" s="347"/>
      <c r="E330" s="347"/>
      <c r="F330" s="347"/>
      <c r="G330" s="347"/>
      <c r="H330" s="347"/>
      <c r="I330" s="347"/>
      <c r="J330" s="347"/>
      <c r="K330" s="347"/>
      <c r="L330" s="347"/>
      <c r="M330" s="347"/>
      <c r="N330" s="347"/>
      <c r="O330" s="347"/>
      <c r="P330" s="347"/>
      <c r="Q330" s="347"/>
      <c r="R330" s="347"/>
      <c r="S330" s="347"/>
      <c r="T330" s="347"/>
      <c r="U330" s="347"/>
      <c r="V330" s="347"/>
      <c r="W330" s="347"/>
    </row>
    <row r="331" spans="1:23" x14ac:dyDescent="0.45">
      <c r="A331" s="331"/>
      <c r="B331" s="339"/>
      <c r="C331" s="339"/>
      <c r="D331" s="347"/>
      <c r="E331" s="347"/>
      <c r="F331" s="347"/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7"/>
      <c r="W331" s="347"/>
    </row>
    <row r="332" spans="1:23" x14ac:dyDescent="0.45">
      <c r="A332" s="331"/>
      <c r="B332" s="339"/>
      <c r="C332" s="339"/>
      <c r="D332" s="347"/>
      <c r="E332" s="347"/>
      <c r="F332" s="347"/>
      <c r="G332" s="347"/>
      <c r="H332" s="347"/>
      <c r="I332" s="347"/>
      <c r="J332" s="347"/>
      <c r="K332" s="347"/>
      <c r="L332" s="347"/>
      <c r="M332" s="347"/>
      <c r="N332" s="347"/>
      <c r="O332" s="347"/>
      <c r="P332" s="347"/>
      <c r="Q332" s="347"/>
      <c r="R332" s="347"/>
      <c r="S332" s="347"/>
      <c r="T332" s="347"/>
      <c r="U332" s="347"/>
      <c r="V332" s="347"/>
      <c r="W332" s="347"/>
    </row>
    <row r="333" spans="1:23" x14ac:dyDescent="0.45">
      <c r="A333" s="331"/>
      <c r="B333" s="339"/>
      <c r="C333" s="339"/>
      <c r="D333" s="347"/>
      <c r="E333" s="347"/>
      <c r="F333" s="347"/>
      <c r="G333" s="347"/>
      <c r="H333" s="347"/>
      <c r="I333" s="347"/>
      <c r="J333" s="347"/>
      <c r="K333" s="347"/>
      <c r="L333" s="347"/>
      <c r="M333" s="347"/>
      <c r="N333" s="347"/>
      <c r="O333" s="347"/>
      <c r="P333" s="347"/>
      <c r="Q333" s="347"/>
      <c r="R333" s="347"/>
      <c r="S333" s="347"/>
      <c r="T333" s="347"/>
      <c r="U333" s="347"/>
      <c r="V333" s="347"/>
      <c r="W333" s="347"/>
    </row>
    <row r="334" spans="1:23" x14ac:dyDescent="0.45">
      <c r="A334" s="331"/>
      <c r="B334" s="339"/>
      <c r="C334" s="339"/>
      <c r="D334" s="347"/>
      <c r="E334" s="347"/>
      <c r="F334" s="347"/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7"/>
      <c r="W334" s="347"/>
    </row>
    <row r="335" spans="1:23" x14ac:dyDescent="0.45">
      <c r="A335" s="331"/>
      <c r="B335" s="339"/>
      <c r="C335" s="339"/>
      <c r="D335" s="347"/>
      <c r="E335" s="347"/>
      <c r="F335" s="347"/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7"/>
      <c r="W335" s="347"/>
    </row>
    <row r="336" spans="1:23" x14ac:dyDescent="0.45">
      <c r="A336" s="331"/>
      <c r="B336" s="339"/>
      <c r="C336" s="339"/>
      <c r="D336" s="347"/>
      <c r="E336" s="347"/>
      <c r="F336" s="347"/>
      <c r="G336" s="347"/>
      <c r="H336" s="347"/>
      <c r="I336" s="347"/>
      <c r="J336" s="347"/>
      <c r="K336" s="347"/>
      <c r="L336" s="347"/>
      <c r="M336" s="347"/>
      <c r="N336" s="347"/>
      <c r="O336" s="347"/>
      <c r="P336" s="347"/>
      <c r="Q336" s="347"/>
      <c r="R336" s="347"/>
      <c r="S336" s="347"/>
      <c r="T336" s="347"/>
      <c r="U336" s="347"/>
      <c r="V336" s="347"/>
      <c r="W336" s="347"/>
    </row>
    <row r="337" spans="1:23" x14ac:dyDescent="0.45">
      <c r="A337" s="331"/>
      <c r="B337" s="339"/>
      <c r="C337" s="339"/>
      <c r="D337" s="347"/>
      <c r="E337" s="347"/>
      <c r="F337" s="347"/>
      <c r="G337" s="347"/>
      <c r="H337" s="347"/>
      <c r="I337" s="347"/>
      <c r="J337" s="347"/>
      <c r="K337" s="347"/>
      <c r="L337" s="347"/>
      <c r="M337" s="347"/>
      <c r="N337" s="347"/>
      <c r="O337" s="347"/>
      <c r="P337" s="347"/>
      <c r="Q337" s="347"/>
      <c r="R337" s="347"/>
      <c r="S337" s="347"/>
      <c r="T337" s="347"/>
      <c r="U337" s="347"/>
      <c r="V337" s="347"/>
      <c r="W337" s="347"/>
    </row>
    <row r="338" spans="1:23" x14ac:dyDescent="0.45">
      <c r="A338" s="330"/>
      <c r="B338" s="330"/>
      <c r="C338" s="330"/>
      <c r="D338" s="330"/>
    </row>
    <row r="339" spans="1:23" x14ac:dyDescent="0.45">
      <c r="A339" s="330"/>
      <c r="B339" s="330"/>
      <c r="C339" s="330"/>
      <c r="D339" s="330"/>
    </row>
    <row r="340" spans="1:23" x14ac:dyDescent="0.45">
      <c r="A340" s="330"/>
      <c r="B340" s="330"/>
      <c r="C340" s="330"/>
      <c r="D340" s="330"/>
    </row>
    <row r="341" spans="1:23" x14ac:dyDescent="0.45">
      <c r="A341" s="330"/>
      <c r="B341" s="330"/>
      <c r="C341" s="330"/>
      <c r="D341" s="330"/>
    </row>
    <row r="342" spans="1:23" x14ac:dyDescent="0.45">
      <c r="A342" s="330"/>
      <c r="B342" s="330"/>
      <c r="C342" s="330"/>
      <c r="D342" s="330"/>
    </row>
    <row r="343" spans="1:23" x14ac:dyDescent="0.45">
      <c r="A343" s="330"/>
      <c r="B343" s="330"/>
      <c r="C343" s="330"/>
      <c r="D343" s="330"/>
    </row>
    <row r="344" spans="1:23" x14ac:dyDescent="0.45">
      <c r="A344" s="330"/>
      <c r="B344" s="330"/>
      <c r="C344" s="330"/>
      <c r="D344" s="330"/>
    </row>
    <row r="345" spans="1:23" x14ac:dyDescent="0.45">
      <c r="A345" s="330"/>
      <c r="B345" s="330"/>
      <c r="C345" s="330"/>
      <c r="D345" s="330"/>
    </row>
    <row r="346" spans="1:23" x14ac:dyDescent="0.45">
      <c r="A346" s="330"/>
      <c r="B346" s="330"/>
      <c r="C346" s="330"/>
      <c r="D346" s="330"/>
    </row>
    <row r="347" spans="1:23" x14ac:dyDescent="0.45">
      <c r="A347" s="330"/>
      <c r="B347" s="330"/>
      <c r="C347" s="330"/>
      <c r="D347" s="330"/>
    </row>
    <row r="348" spans="1:23" x14ac:dyDescent="0.45">
      <c r="A348" s="330"/>
      <c r="B348" s="330"/>
      <c r="C348" s="330"/>
      <c r="D348" s="330"/>
    </row>
    <row r="349" spans="1:23" x14ac:dyDescent="0.45">
      <c r="A349" s="330"/>
      <c r="B349" s="330"/>
      <c r="C349" s="330"/>
      <c r="D349" s="330"/>
    </row>
    <row r="350" spans="1:23" x14ac:dyDescent="0.45">
      <c r="A350" s="330"/>
      <c r="B350" s="330"/>
      <c r="C350" s="330"/>
      <c r="D350" s="330"/>
    </row>
    <row r="351" spans="1:23" x14ac:dyDescent="0.45">
      <c r="A351" s="330"/>
      <c r="B351" s="330"/>
      <c r="C351" s="330"/>
      <c r="D351" s="330"/>
    </row>
    <row r="352" spans="1:23" x14ac:dyDescent="0.45">
      <c r="A352" s="330"/>
      <c r="B352" s="330"/>
      <c r="C352" s="330"/>
      <c r="D352" s="330"/>
    </row>
    <row r="353" spans="1:4" x14ac:dyDescent="0.45">
      <c r="A353" s="330"/>
      <c r="B353" s="330"/>
      <c r="C353" s="330"/>
      <c r="D353" s="330"/>
    </row>
    <row r="354" spans="1:4" x14ac:dyDescent="0.45">
      <c r="A354" s="330"/>
      <c r="B354" s="330"/>
      <c r="C354" s="330"/>
      <c r="D354" s="330"/>
    </row>
    <row r="355" spans="1:4" x14ac:dyDescent="0.45">
      <c r="A355" s="330"/>
      <c r="B355" s="330"/>
      <c r="C355" s="330"/>
      <c r="D355" s="330"/>
    </row>
    <row r="356" spans="1:4" x14ac:dyDescent="0.45">
      <c r="A356" s="330"/>
      <c r="B356" s="330"/>
      <c r="C356" s="330"/>
      <c r="D356" s="3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BEBF-C7B7-4053-ADE2-57F76F154A75}">
  <sheetPr>
    <tabColor rgb="FFFFFF00"/>
  </sheetPr>
  <dimension ref="A1:W225"/>
  <sheetViews>
    <sheetView tabSelected="1" workbookViewId="0">
      <pane xSplit="3" ySplit="1" topLeftCell="D191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4.25" x14ac:dyDescent="0.45"/>
  <cols>
    <col min="1" max="1" width="34" bestFit="1" customWidth="1"/>
    <col min="2" max="3" width="8.1328125" customWidth="1"/>
  </cols>
  <sheetData>
    <row r="1" spans="1:23" x14ac:dyDescent="0.45">
      <c r="A1" s="355" t="s">
        <v>633</v>
      </c>
      <c r="B1" s="356" t="s">
        <v>634</v>
      </c>
      <c r="C1" s="356" t="s">
        <v>642</v>
      </c>
      <c r="D1" s="345" t="s">
        <v>50</v>
      </c>
      <c r="E1" s="346" t="s">
        <v>51</v>
      </c>
      <c r="F1" s="346" t="s">
        <v>52</v>
      </c>
      <c r="G1" s="345" t="s">
        <v>53</v>
      </c>
      <c r="H1" s="345" t="s">
        <v>10</v>
      </c>
      <c r="I1" s="345" t="s">
        <v>11</v>
      </c>
      <c r="J1" s="345" t="s">
        <v>12</v>
      </c>
      <c r="K1" s="345" t="s">
        <v>13</v>
      </c>
      <c r="L1" s="345" t="s">
        <v>14</v>
      </c>
      <c r="M1" s="345" t="s">
        <v>15</v>
      </c>
      <c r="N1" s="345" t="s">
        <v>16</v>
      </c>
      <c r="O1" s="345" t="s">
        <v>17</v>
      </c>
      <c r="P1" s="345" t="s">
        <v>18</v>
      </c>
      <c r="Q1" s="345" t="s">
        <v>19</v>
      </c>
      <c r="R1" s="345" t="s">
        <v>20</v>
      </c>
      <c r="S1" s="345" t="s">
        <v>21</v>
      </c>
      <c r="T1" s="345" t="s">
        <v>22</v>
      </c>
      <c r="U1" s="345" t="s">
        <v>23</v>
      </c>
      <c r="V1" s="345" t="s">
        <v>24</v>
      </c>
      <c r="W1" s="345" t="s">
        <v>25</v>
      </c>
    </row>
    <row r="2" spans="1:23" x14ac:dyDescent="0.45">
      <c r="A2" t="s">
        <v>55</v>
      </c>
      <c r="B2" s="339">
        <f>INDEX('Incidence calcs'!$F:$F,MATCH($A2,'Incidence calcs'!$A:$A,0))</f>
        <v>2009</v>
      </c>
      <c r="C2" s="339" t="b">
        <v>1</v>
      </c>
      <c r="D2" s="347">
        <f>INDEX('Incidence calcs'!Q:Q,MATCH($A2,'Incidence calcs'!$A:$A,0))</f>
        <v>2.6</v>
      </c>
      <c r="E2" s="347">
        <f>INDEX('Incidence calcs'!R:R,MATCH($A2,'Incidence calcs'!$A:$A,0))</f>
        <v>2.6</v>
      </c>
      <c r="F2" s="347">
        <f>INDEX('Incidence calcs'!S:S,MATCH($A2,'Incidence calcs'!$A:$A,0))</f>
        <v>2.6</v>
      </c>
      <c r="G2" s="347">
        <f>INDEX('Incidence calcs'!T:T,MATCH($A2,'Incidence calcs'!$A:$A,0))</f>
        <v>1.9360572393988917</v>
      </c>
      <c r="H2" s="347">
        <f>INDEX('Incidence calcs'!X:X,MATCH($A2,'Incidence calcs'!$A:$A,0))</f>
        <v>1.77216</v>
      </c>
      <c r="I2" s="347">
        <f>INDEX('Incidence calcs'!Y:Y,MATCH($A2,'Incidence calcs'!$A:$A,0))</f>
        <v>1.7414799999999999</v>
      </c>
      <c r="J2" s="347">
        <f>INDEX('Incidence calcs'!Z:Z,MATCH($A2,'Incidence calcs'!$A:$A,0))</f>
        <v>1.2451399999999999</v>
      </c>
      <c r="K2" s="347">
        <f>INDEX('Incidence calcs'!AA:AA,MATCH($A2,'Incidence calcs'!$A:$A,0))</f>
        <v>1.23682</v>
      </c>
      <c r="L2" s="347">
        <f>INDEX('Incidence calcs'!AB:AB,MATCH($A2,'Incidence calcs'!$A:$A,0))</f>
        <v>1.0956399999999999</v>
      </c>
      <c r="M2" s="347">
        <f>INDEX('Incidence calcs'!AC:AC,MATCH($A2,'Incidence calcs'!$A:$A,0))</f>
        <v>1.1668799999999999</v>
      </c>
      <c r="N2" s="347">
        <f>INDEX('Incidence calcs'!AD:AD,MATCH($A2,'Incidence calcs'!$A:$A,0))</f>
        <v>1.1447800000000001</v>
      </c>
      <c r="O2" s="347">
        <f>INDEX('Incidence calcs'!AE:AE,MATCH($A2,'Incidence calcs'!$A:$A,0))</f>
        <v>1.1447800000000001</v>
      </c>
      <c r="P2" s="347">
        <f>INDEX('Incidence calcs'!AF:AF,MATCH($A2,'Incidence calcs'!$A:$A,0))</f>
        <v>1.0691200000000001</v>
      </c>
      <c r="Q2" s="347">
        <f>INDEX('Incidence calcs'!AG:AG,MATCH($A2,'Incidence calcs'!$A:$A,0))</f>
        <v>1.0691200000000001</v>
      </c>
      <c r="R2" s="347">
        <f>INDEX('Incidence calcs'!AH:AH,MATCH($A2,'Incidence calcs'!$A:$A,0))</f>
        <v>1.4193400000000003</v>
      </c>
      <c r="S2" s="347">
        <f>INDEX('Incidence calcs'!AI:AI,MATCH($A2,'Incidence calcs'!$A:$A,0))</f>
        <v>1.4193400000000003</v>
      </c>
      <c r="T2" s="347">
        <f>INDEX('Incidence calcs'!AJ:AJ,MATCH($A2,'Incidence calcs'!$A:$A,0))</f>
        <v>0.9378200000000001</v>
      </c>
      <c r="U2" s="347">
        <f>INDEX('Incidence calcs'!AK:AK,MATCH($A2,'Incidence calcs'!$A:$A,0))</f>
        <v>0.9378200000000001</v>
      </c>
      <c r="V2" s="347">
        <f>INDEX('Incidence calcs'!AL:AL,MATCH($A2,'Incidence calcs'!$A:$A,0))</f>
        <v>0.9378200000000001</v>
      </c>
      <c r="W2" s="347">
        <f>INDEX('Incidence calcs'!AM:AM,MATCH($A2,'Incidence calcs'!$A:$A,0))</f>
        <v>0.9378200000000001</v>
      </c>
    </row>
    <row r="3" spans="1:23" x14ac:dyDescent="0.45">
      <c r="A3" t="s">
        <v>57</v>
      </c>
      <c r="B3" s="339">
        <f>INDEX('Incidence calcs'!$F:$F,MATCH($A3,'Incidence calcs'!$A:$A,0))</f>
        <v>2011</v>
      </c>
      <c r="C3" s="339" t="b">
        <v>1</v>
      </c>
      <c r="D3" s="347">
        <f>INDEX('Incidence calcs'!Q:Q,MATCH($A3,'Incidence calcs'!$A:$A,0))</f>
        <v>5.65</v>
      </c>
      <c r="E3" s="347">
        <f>INDEX('Incidence calcs'!R:R,MATCH($A3,'Incidence calcs'!$A:$A,0))</f>
        <v>8.9499999999999993</v>
      </c>
      <c r="F3" s="347">
        <f>INDEX('Incidence calcs'!S:S,MATCH($A3,'Incidence calcs'!$A:$A,0))</f>
        <v>8.5500000000000007</v>
      </c>
      <c r="G3" s="347">
        <f>INDEX('Incidence calcs'!T:T,MATCH($A3,'Incidence calcs'!$A:$A,0))</f>
        <v>5.7337079782197939</v>
      </c>
      <c r="H3" s="347">
        <f>INDEX('Incidence calcs'!X:X,MATCH($A3,'Incidence calcs'!$A:$A,0))</f>
        <v>5.2596799999999995</v>
      </c>
      <c r="I3" s="347">
        <f>INDEX('Incidence calcs'!Y:Y,MATCH($A3,'Incidence calcs'!$A:$A,0))</f>
        <v>5.1686233333333327</v>
      </c>
      <c r="J3" s="347">
        <f>INDEX('Incidence calcs'!Z:Z,MATCH($A3,'Incidence calcs'!$A:$A,0))</f>
        <v>3.6955116666666661</v>
      </c>
      <c r="K3" s="347">
        <f>INDEX('Incidence calcs'!AA:AA,MATCH($A3,'Incidence calcs'!$A:$A,0))</f>
        <v>3.6708183333333331</v>
      </c>
      <c r="L3" s="347">
        <f>INDEX('Incidence calcs'!AB:AB,MATCH($A3,'Incidence calcs'!$A:$A,0))</f>
        <v>3.2518033333333332</v>
      </c>
      <c r="M3" s="347">
        <f>INDEX('Incidence calcs'!AC:AC,MATCH($A3,'Incidence calcs'!$A:$A,0))</f>
        <v>3.4632399999999994</v>
      </c>
      <c r="N3" s="347">
        <f>INDEX('Incidence calcs'!AD:AD,MATCH($A3,'Incidence calcs'!$A:$A,0))</f>
        <v>3.3976483333333332</v>
      </c>
      <c r="O3" s="347">
        <f>INDEX('Incidence calcs'!AE:AE,MATCH($A3,'Incidence calcs'!$A:$A,0))</f>
        <v>3.3976483333333332</v>
      </c>
      <c r="P3" s="347">
        <f>INDEX('Incidence calcs'!AF:AF,MATCH($A3,'Incidence calcs'!$A:$A,0))</f>
        <v>3.1730933333333331</v>
      </c>
      <c r="Q3" s="347">
        <f>INDEX('Incidence calcs'!AG:AG,MATCH($A3,'Incidence calcs'!$A:$A,0))</f>
        <v>3.1730933333333331</v>
      </c>
      <c r="R3" s="347">
        <f>INDEX('Incidence calcs'!AH:AH,MATCH($A3,'Incidence calcs'!$A:$A,0))</f>
        <v>4.2125283333333332</v>
      </c>
      <c r="S3" s="347">
        <f>INDEX('Incidence calcs'!AI:AI,MATCH($A3,'Incidence calcs'!$A:$A,0))</f>
        <v>4.2125283333333332</v>
      </c>
      <c r="T3" s="347">
        <f>INDEX('Incidence calcs'!AJ:AJ,MATCH($A3,'Incidence calcs'!$A:$A,0))</f>
        <v>2.7834016666666663</v>
      </c>
      <c r="U3" s="347">
        <f>INDEX('Incidence calcs'!AK:AK,MATCH($A3,'Incidence calcs'!$A:$A,0))</f>
        <v>2.7834016666666663</v>
      </c>
      <c r="V3" s="347">
        <f>INDEX('Incidence calcs'!AL:AL,MATCH($A3,'Incidence calcs'!$A:$A,0))</f>
        <v>2.7834016666666663</v>
      </c>
      <c r="W3" s="347">
        <f>INDEX('Incidence calcs'!AM:AM,MATCH($A3,'Incidence calcs'!$A:$A,0))</f>
        <v>2.7834016666666663</v>
      </c>
    </row>
    <row r="4" spans="1:23" x14ac:dyDescent="0.45">
      <c r="A4" t="s">
        <v>59</v>
      </c>
      <c r="B4" s="339">
        <f>INDEX('Incidence calcs'!$F:$F,MATCH($A4,'Incidence calcs'!$A:$A,0))</f>
        <v>2012</v>
      </c>
      <c r="C4" s="339" t="b">
        <v>1</v>
      </c>
      <c r="D4" s="347">
        <f>INDEX('Incidence calcs'!Q:Q,MATCH($A4,'Incidence calcs'!$A:$A,0))</f>
        <v>19.809999999999999</v>
      </c>
      <c r="E4" s="347">
        <f>INDEX('Incidence calcs'!R:R,MATCH($A4,'Incidence calcs'!$A:$A,0))</f>
        <v>28.63</v>
      </c>
      <c r="F4" s="347">
        <f>INDEX('Incidence calcs'!S:S,MATCH($A4,'Incidence calcs'!$A:$A,0))</f>
        <v>24.58</v>
      </c>
      <c r="G4" s="347">
        <f>INDEX('Incidence calcs'!T:T,MATCH($A4,'Incidence calcs'!$A:$A,0))</f>
        <v>41.10643857288435</v>
      </c>
      <c r="H4" s="347">
        <f>INDEX('Incidence calcs'!X:X,MATCH($A4,'Incidence calcs'!$A:$A,0))</f>
        <v>16.590143999999999</v>
      </c>
      <c r="I4" s="347">
        <f>INDEX('Incidence calcs'!Y:Y,MATCH($A4,'Incidence calcs'!$A:$A,0))</f>
        <v>16.302931999999998</v>
      </c>
      <c r="J4" s="347">
        <f>INDEX('Incidence calcs'!Z:Z,MATCH($A4,'Incidence calcs'!$A:$A,0))</f>
        <v>11.656426</v>
      </c>
      <c r="K4" s="347">
        <f>INDEX('Incidence calcs'!AA:AA,MATCH($A4,'Incidence calcs'!$A:$A,0))</f>
        <v>11.578538</v>
      </c>
      <c r="L4" s="347">
        <f>INDEX('Incidence calcs'!AB:AB,MATCH($A4,'Incidence calcs'!$A:$A,0))</f>
        <v>10.256876</v>
      </c>
      <c r="M4" s="347">
        <f>INDEX('Incidence calcs'!AC:AC,MATCH($A4,'Incidence calcs'!$A:$A,0))</f>
        <v>10.923791999999999</v>
      </c>
      <c r="N4" s="347">
        <f>INDEX('Incidence calcs'!AD:AD,MATCH($A4,'Incidence calcs'!$A:$A,0))</f>
        <v>10.716902000000001</v>
      </c>
      <c r="O4" s="347">
        <f>INDEX('Incidence calcs'!AE:AE,MATCH($A4,'Incidence calcs'!$A:$A,0))</f>
        <v>10.716902000000001</v>
      </c>
      <c r="P4" s="347">
        <f>INDEX('Incidence calcs'!AF:AF,MATCH($A4,'Incidence calcs'!$A:$A,0))</f>
        <v>10.008608000000001</v>
      </c>
      <c r="Q4" s="347">
        <f>INDEX('Incidence calcs'!AG:AG,MATCH($A4,'Incidence calcs'!$A:$A,0))</f>
        <v>10.008608000000001</v>
      </c>
      <c r="R4" s="347">
        <f>INDEX('Incidence calcs'!AH:AH,MATCH($A4,'Incidence calcs'!$A:$A,0))</f>
        <v>13.287206000000001</v>
      </c>
      <c r="S4" s="347">
        <f>INDEX('Incidence calcs'!AI:AI,MATCH($A4,'Incidence calcs'!$A:$A,0))</f>
        <v>13.287206000000001</v>
      </c>
      <c r="T4" s="347">
        <f>INDEX('Incidence calcs'!AJ:AJ,MATCH($A4,'Incidence calcs'!$A:$A,0))</f>
        <v>8.7794380000000007</v>
      </c>
      <c r="U4" s="347">
        <f>INDEX('Incidence calcs'!AK:AK,MATCH($A4,'Incidence calcs'!$A:$A,0))</f>
        <v>8.7794380000000007</v>
      </c>
      <c r="V4" s="347">
        <f>INDEX('Incidence calcs'!AL:AL,MATCH($A4,'Incidence calcs'!$A:$A,0))</f>
        <v>8.7794380000000007</v>
      </c>
      <c r="W4" s="347">
        <f>INDEX('Incidence calcs'!AM:AM,MATCH($A4,'Incidence calcs'!$A:$A,0))</f>
        <v>8.7794380000000007</v>
      </c>
    </row>
    <row r="5" spans="1:23" x14ac:dyDescent="0.45">
      <c r="A5" t="s">
        <v>63</v>
      </c>
      <c r="B5" s="339">
        <f>INDEX('Incidence calcs'!$F:$F,MATCH($A5,'Incidence calcs'!$A:$A,0))</f>
        <v>2009</v>
      </c>
      <c r="C5" s="339" t="b">
        <v>1</v>
      </c>
      <c r="D5" s="347">
        <f>INDEX('Incidence calcs'!Q:Q,MATCH($A5,'Incidence calcs'!$A:$A,0))</f>
        <v>0.19</v>
      </c>
      <c r="E5" s="347">
        <f>INDEX('Incidence calcs'!R:R,MATCH($A5,'Incidence calcs'!$A:$A,0))</f>
        <v>0.84</v>
      </c>
      <c r="F5" s="347">
        <f>INDEX('Incidence calcs'!S:S,MATCH($A5,'Incidence calcs'!$A:$A,0))</f>
        <v>2.6</v>
      </c>
      <c r="G5" s="347">
        <f>INDEX('Incidence calcs'!T:T,MATCH($A5,'Incidence calcs'!$A:$A,0))</f>
        <v>6.2</v>
      </c>
      <c r="H5" s="347">
        <f>INDEX('Incidence calcs'!X:X,MATCH($A5,'Incidence calcs'!$A:$A,0))</f>
        <v>1.7627647500000001</v>
      </c>
      <c r="I5" s="347">
        <f>INDEX('Incidence calcs'!Y:Y,MATCH($A5,'Incidence calcs'!$A:$A,0))</f>
        <v>1.7315545000000001</v>
      </c>
      <c r="J5" s="347">
        <f>INDEX('Incidence calcs'!Z:Z,MATCH($A5,'Incidence calcs'!$A:$A,0))</f>
        <v>1.25406225</v>
      </c>
      <c r="K5" s="347">
        <f>INDEX('Incidence calcs'!AA:AA,MATCH($A5,'Incidence calcs'!$A:$A,0))</f>
        <v>1.22801275</v>
      </c>
      <c r="L5" s="347">
        <f>INDEX('Incidence calcs'!AB:AB,MATCH($A5,'Incidence calcs'!$A:$A,0))</f>
        <v>1.154042</v>
      </c>
      <c r="M5" s="347">
        <f>INDEX('Incidence calcs'!AC:AC,MATCH($A5,'Incidence calcs'!$A:$A,0))</f>
        <v>1.020354</v>
      </c>
      <c r="N5" s="347">
        <f>INDEX('Incidence calcs'!AD:AD,MATCH($A5,'Incidence calcs'!$A:$A,0))</f>
        <v>1.09727375</v>
      </c>
      <c r="O5" s="347">
        <f>INDEX('Incidence calcs'!AE:AE,MATCH($A5,'Incidence calcs'!$A:$A,0))</f>
        <v>1.09727375</v>
      </c>
      <c r="P5" s="347">
        <f>INDEX('Incidence calcs'!AF:AF,MATCH($A5,'Incidence calcs'!$A:$A,0))</f>
        <v>0.88592874999999993</v>
      </c>
      <c r="Q5" s="347">
        <f>INDEX('Incidence calcs'!AG:AG,MATCH($A5,'Incidence calcs'!$A:$A,0))</f>
        <v>0.88592874999999993</v>
      </c>
      <c r="R5" s="347">
        <f>INDEX('Incidence calcs'!AH:AH,MATCH($A5,'Incidence calcs'!$A:$A,0))</f>
        <v>1.323118</v>
      </c>
      <c r="S5" s="347">
        <f>INDEX('Incidence calcs'!AI:AI,MATCH($A5,'Incidence calcs'!$A:$A,0))</f>
        <v>1.323118</v>
      </c>
      <c r="T5" s="347">
        <f>INDEX('Incidence calcs'!AJ:AJ,MATCH($A5,'Incidence calcs'!$A:$A,0))</f>
        <v>1.03583625</v>
      </c>
      <c r="U5" s="347">
        <f>INDEX('Incidence calcs'!AK:AK,MATCH($A5,'Incidence calcs'!$A:$A,0))</f>
        <v>1.03583625</v>
      </c>
      <c r="V5" s="347">
        <f>INDEX('Incidence calcs'!AL:AL,MATCH($A5,'Incidence calcs'!$A:$A,0))</f>
        <v>1.03583625</v>
      </c>
      <c r="W5" s="347">
        <f>INDEX('Incidence calcs'!AM:AM,MATCH($A5,'Incidence calcs'!$A:$A,0))</f>
        <v>1.03583625</v>
      </c>
    </row>
    <row r="6" spans="1:23" x14ac:dyDescent="0.45">
      <c r="A6" t="s">
        <v>65</v>
      </c>
      <c r="B6" s="339">
        <f>INDEX('Incidence calcs'!$F:$F,MATCH($A6,'Incidence calcs'!$A:$A,0))</f>
        <v>1991</v>
      </c>
      <c r="C6" s="339" t="b">
        <v>1</v>
      </c>
      <c r="D6" s="347">
        <f>INDEX('Incidence calcs'!Q:Q,MATCH($A6,'Incidence calcs'!$A:$A,0))</f>
        <v>3.5</v>
      </c>
      <c r="E6" s="347">
        <f>INDEX('Incidence calcs'!R:R,MATCH($A6,'Incidence calcs'!$A:$A,0))</f>
        <v>3.5</v>
      </c>
      <c r="F6" s="347">
        <f>INDEX('Incidence calcs'!S:S,MATCH($A6,'Incidence calcs'!$A:$A,0))</f>
        <v>3.5</v>
      </c>
      <c r="G6" s="347">
        <f>INDEX('Incidence calcs'!T:T,MATCH($A6,'Incidence calcs'!$A:$A,0))</f>
        <v>1.8712089603050952</v>
      </c>
      <c r="H6" s="347">
        <f>INDEX('Incidence calcs'!X:X,MATCH($A6,'Incidence calcs'!$A:$A,0))</f>
        <v>2.3856000000000002</v>
      </c>
      <c r="I6" s="347">
        <f>INDEX('Incidence calcs'!Y:Y,MATCH($A6,'Incidence calcs'!$A:$A,0))</f>
        <v>2.3442999999999996</v>
      </c>
      <c r="J6" s="347">
        <f>INDEX('Incidence calcs'!Z:Z,MATCH($A6,'Incidence calcs'!$A:$A,0))</f>
        <v>1.67615</v>
      </c>
      <c r="K6" s="347">
        <f>INDEX('Incidence calcs'!AA:AA,MATCH($A6,'Incidence calcs'!$A:$A,0))</f>
        <v>1.6649500000000002</v>
      </c>
      <c r="L6" s="347">
        <f>INDEX('Incidence calcs'!AB:AB,MATCH($A6,'Incidence calcs'!$A:$A,0))</f>
        <v>1.4748999999999999</v>
      </c>
      <c r="M6" s="347">
        <f>INDEX('Incidence calcs'!AC:AC,MATCH($A6,'Incidence calcs'!$A:$A,0))</f>
        <v>1.5708</v>
      </c>
      <c r="N6" s="347">
        <f>INDEX('Incidence calcs'!AD:AD,MATCH($A6,'Incidence calcs'!$A:$A,0))</f>
        <v>1.54105</v>
      </c>
      <c r="O6" s="347">
        <f>INDEX('Incidence calcs'!AE:AE,MATCH($A6,'Incidence calcs'!$A:$A,0))</f>
        <v>1.54105</v>
      </c>
      <c r="P6" s="347">
        <f>INDEX('Incidence calcs'!AF:AF,MATCH($A6,'Incidence calcs'!$A:$A,0))</f>
        <v>1.4392</v>
      </c>
      <c r="Q6" s="347">
        <f>INDEX('Incidence calcs'!AG:AG,MATCH($A6,'Incidence calcs'!$A:$A,0))</f>
        <v>1.4392</v>
      </c>
      <c r="R6" s="347">
        <f>INDEX('Incidence calcs'!AH:AH,MATCH($A6,'Incidence calcs'!$A:$A,0))</f>
        <v>1.9106500000000002</v>
      </c>
      <c r="S6" s="347">
        <f>INDEX('Incidence calcs'!AI:AI,MATCH($A6,'Incidence calcs'!$A:$A,0))</f>
        <v>1.9106500000000002</v>
      </c>
      <c r="T6" s="347">
        <f>INDEX('Incidence calcs'!AJ:AJ,MATCH($A6,'Incidence calcs'!$A:$A,0))</f>
        <v>1.2624500000000001</v>
      </c>
      <c r="U6" s="347">
        <f>INDEX('Incidence calcs'!AK:AK,MATCH($A6,'Incidence calcs'!$A:$A,0))</f>
        <v>1.2624500000000001</v>
      </c>
      <c r="V6" s="347">
        <f>INDEX('Incidence calcs'!AL:AL,MATCH($A6,'Incidence calcs'!$A:$A,0))</f>
        <v>1.2624500000000001</v>
      </c>
      <c r="W6" s="347">
        <f>INDEX('Incidence calcs'!AM:AM,MATCH($A6,'Incidence calcs'!$A:$A,0))</f>
        <v>1.2624500000000001</v>
      </c>
    </row>
    <row r="7" spans="1:23" x14ac:dyDescent="0.45">
      <c r="A7" t="s">
        <v>66</v>
      </c>
      <c r="B7" s="339">
        <f>INDEX('Incidence calcs'!$F:$F,MATCH($A7,'Incidence calcs'!$A:$A,0))</f>
        <v>1995</v>
      </c>
      <c r="C7" s="339" t="b">
        <v>1</v>
      </c>
      <c r="D7" s="347">
        <f>INDEX('Incidence calcs'!Q:Q,MATCH($A7,'Incidence calcs'!$A:$A,0))</f>
        <v>3.3</v>
      </c>
      <c r="E7" s="347">
        <f>INDEX('Incidence calcs'!R:R,MATCH($A7,'Incidence calcs'!$A:$A,0))</f>
        <v>9.0500000000000007</v>
      </c>
      <c r="F7" s="347">
        <f>INDEX('Incidence calcs'!S:S,MATCH($A7,'Incidence calcs'!$A:$A,0))</f>
        <v>7.8999999999999995</v>
      </c>
      <c r="G7" s="347">
        <f>INDEX('Incidence calcs'!T:T,MATCH($A7,'Incidence calcs'!$A:$A,0))</f>
        <v>4.5732057416267953</v>
      </c>
      <c r="H7" s="347">
        <f>INDEX('Incidence calcs'!X:X,MATCH($A7,'Incidence calcs'!$A:$A,0))</f>
        <v>4.6007999999999996</v>
      </c>
      <c r="I7" s="347">
        <f>INDEX('Incidence calcs'!Y:Y,MATCH($A7,'Incidence calcs'!$A:$A,0))</f>
        <v>4.5211499999999996</v>
      </c>
      <c r="J7" s="347">
        <f>INDEX('Incidence calcs'!Z:Z,MATCH($A7,'Incidence calcs'!$A:$A,0))</f>
        <v>3.2325749999999998</v>
      </c>
      <c r="K7" s="347">
        <f>INDEX('Incidence calcs'!AA:AA,MATCH($A7,'Incidence calcs'!$A:$A,0))</f>
        <v>3.2109749999999999</v>
      </c>
      <c r="L7" s="347">
        <f>INDEX('Incidence calcs'!AB:AB,MATCH($A7,'Incidence calcs'!$A:$A,0))</f>
        <v>2.8444500000000001</v>
      </c>
      <c r="M7" s="347">
        <f>INDEX('Incidence calcs'!AC:AC,MATCH($A7,'Incidence calcs'!$A:$A,0))</f>
        <v>3.0293999999999999</v>
      </c>
      <c r="N7" s="347">
        <f>INDEX('Incidence calcs'!AD:AD,MATCH($A7,'Incidence calcs'!$A:$A,0))</f>
        <v>2.9720250000000004</v>
      </c>
      <c r="O7" s="347">
        <f>INDEX('Incidence calcs'!AE:AE,MATCH($A7,'Incidence calcs'!$A:$A,0))</f>
        <v>2.9720250000000004</v>
      </c>
      <c r="P7" s="347">
        <f>INDEX('Incidence calcs'!AF:AF,MATCH($A7,'Incidence calcs'!$A:$A,0))</f>
        <v>2.7755999999999998</v>
      </c>
      <c r="Q7" s="347">
        <f>INDEX('Incidence calcs'!AG:AG,MATCH($A7,'Incidence calcs'!$A:$A,0))</f>
        <v>2.7755999999999998</v>
      </c>
      <c r="R7" s="347">
        <f>INDEX('Incidence calcs'!AH:AH,MATCH($A7,'Incidence calcs'!$A:$A,0))</f>
        <v>3.6848250000000005</v>
      </c>
      <c r="S7" s="347">
        <f>INDEX('Incidence calcs'!AI:AI,MATCH($A7,'Incidence calcs'!$A:$A,0))</f>
        <v>3.6848250000000005</v>
      </c>
      <c r="T7" s="347">
        <f>INDEX('Incidence calcs'!AJ:AJ,MATCH($A7,'Incidence calcs'!$A:$A,0))</f>
        <v>2.4347250000000003</v>
      </c>
      <c r="U7" s="347">
        <f>INDEX('Incidence calcs'!AK:AK,MATCH($A7,'Incidence calcs'!$A:$A,0))</f>
        <v>2.4347250000000003</v>
      </c>
      <c r="V7" s="347">
        <f>INDEX('Incidence calcs'!AL:AL,MATCH($A7,'Incidence calcs'!$A:$A,0))</f>
        <v>2.4347250000000003</v>
      </c>
      <c r="W7" s="347">
        <f>INDEX('Incidence calcs'!AM:AM,MATCH($A7,'Incidence calcs'!$A:$A,0))</f>
        <v>2.4347250000000003</v>
      </c>
    </row>
    <row r="8" spans="1:23" x14ac:dyDescent="0.45">
      <c r="A8" t="s">
        <v>67</v>
      </c>
      <c r="B8" s="339">
        <f>INDEX('Incidence calcs'!$F:$F,MATCH($A8,'Incidence calcs'!$A:$A,0))</f>
        <v>2010</v>
      </c>
      <c r="C8" s="339" t="b">
        <v>1</v>
      </c>
      <c r="D8" s="347">
        <f>INDEX('Incidence calcs'!Q:Q,MATCH($A8,'Incidence calcs'!$A:$A,0))</f>
        <v>7</v>
      </c>
      <c r="E8" s="347">
        <f>INDEX('Incidence calcs'!R:R,MATCH($A8,'Incidence calcs'!$A:$A,0))</f>
        <v>7</v>
      </c>
      <c r="F8" s="347">
        <f>INDEX('Incidence calcs'!S:S,MATCH($A8,'Incidence calcs'!$A:$A,0))</f>
        <v>7</v>
      </c>
      <c r="G8" s="347">
        <f>INDEX('Incidence calcs'!T:T,MATCH($A8,'Incidence calcs'!$A:$A,0))</f>
        <v>5.1752299283931915</v>
      </c>
      <c r="H8" s="347">
        <f>INDEX('Incidence calcs'!X:X,MATCH($A8,'Incidence calcs'!$A:$A,0))</f>
        <v>4.7712000000000003</v>
      </c>
      <c r="I8" s="347">
        <f>INDEX('Incidence calcs'!Y:Y,MATCH($A8,'Incidence calcs'!$A:$A,0))</f>
        <v>4.6885999999999992</v>
      </c>
      <c r="J8" s="347">
        <f>INDEX('Incidence calcs'!Z:Z,MATCH($A8,'Incidence calcs'!$A:$A,0))</f>
        <v>3.3523000000000001</v>
      </c>
      <c r="K8" s="347">
        <f>INDEX('Incidence calcs'!AA:AA,MATCH($A8,'Incidence calcs'!$A:$A,0))</f>
        <v>3.3299000000000003</v>
      </c>
      <c r="L8" s="347">
        <f>INDEX('Incidence calcs'!AB:AB,MATCH($A8,'Incidence calcs'!$A:$A,0))</f>
        <v>2.9497999999999998</v>
      </c>
      <c r="M8" s="347">
        <f>INDEX('Incidence calcs'!AC:AC,MATCH($A8,'Incidence calcs'!$A:$A,0))</f>
        <v>3.1415999999999999</v>
      </c>
      <c r="N8" s="347">
        <f>INDEX('Incidence calcs'!AD:AD,MATCH($A8,'Incidence calcs'!$A:$A,0))</f>
        <v>3.0821000000000001</v>
      </c>
      <c r="O8" s="347">
        <f>INDEX('Incidence calcs'!AE:AE,MATCH($A8,'Incidence calcs'!$A:$A,0))</f>
        <v>3.0821000000000001</v>
      </c>
      <c r="P8" s="347">
        <f>INDEX('Incidence calcs'!AF:AF,MATCH($A8,'Incidence calcs'!$A:$A,0))</f>
        <v>2.8784000000000001</v>
      </c>
      <c r="Q8" s="347">
        <f>INDEX('Incidence calcs'!AG:AG,MATCH($A8,'Incidence calcs'!$A:$A,0))</f>
        <v>2.8784000000000001</v>
      </c>
      <c r="R8" s="347">
        <f>INDEX('Incidence calcs'!AH:AH,MATCH($A8,'Incidence calcs'!$A:$A,0))</f>
        <v>3.8213000000000004</v>
      </c>
      <c r="S8" s="347">
        <f>INDEX('Incidence calcs'!AI:AI,MATCH($A8,'Incidence calcs'!$A:$A,0))</f>
        <v>3.8213000000000004</v>
      </c>
      <c r="T8" s="347">
        <f>INDEX('Incidence calcs'!AJ:AJ,MATCH($A8,'Incidence calcs'!$A:$A,0))</f>
        <v>2.5249000000000001</v>
      </c>
      <c r="U8" s="347">
        <f>INDEX('Incidence calcs'!AK:AK,MATCH($A8,'Incidence calcs'!$A:$A,0))</f>
        <v>2.5249000000000001</v>
      </c>
      <c r="V8" s="347">
        <f>INDEX('Incidence calcs'!AL:AL,MATCH($A8,'Incidence calcs'!$A:$A,0))</f>
        <v>2.5249000000000001</v>
      </c>
      <c r="W8" s="347">
        <f>INDEX('Incidence calcs'!AM:AM,MATCH($A8,'Incidence calcs'!$A:$A,0))</f>
        <v>2.5249000000000001</v>
      </c>
    </row>
    <row r="9" spans="1:23" x14ac:dyDescent="0.45">
      <c r="A9" t="s">
        <v>68</v>
      </c>
      <c r="B9" s="339">
        <f>INDEX('Incidence calcs'!$F:$F,MATCH($A9,'Incidence calcs'!$A:$A,0))</f>
        <v>1992</v>
      </c>
      <c r="C9" s="339" t="b">
        <v>1</v>
      </c>
      <c r="D9" s="347">
        <f>INDEX('Incidence calcs'!Q:Q,MATCH($A9,'Incidence calcs'!$A:$A,0))</f>
        <v>0.1</v>
      </c>
      <c r="E9" s="347">
        <f>INDEX('Incidence calcs'!R:R,MATCH($A9,'Incidence calcs'!$A:$A,0))</f>
        <v>0.2</v>
      </c>
      <c r="F9" s="347">
        <f>INDEX('Incidence calcs'!S:S,MATCH($A9,'Incidence calcs'!$A:$A,0))</f>
        <v>0.1</v>
      </c>
      <c r="G9" s="347">
        <f>INDEX('Incidence calcs'!T:T,MATCH($A9,'Incidence calcs'!$A:$A,0))</f>
        <v>0.10162679425837323</v>
      </c>
      <c r="H9" s="347">
        <f>INDEX('Incidence calcs'!X:X,MATCH($A9,'Incidence calcs'!$A:$A,0))</f>
        <v>9.0880000000000002E-2</v>
      </c>
      <c r="I9" s="347">
        <f>INDEX('Incidence calcs'!Y:Y,MATCH($A9,'Incidence calcs'!$A:$A,0))</f>
        <v>8.9306666666666659E-2</v>
      </c>
      <c r="J9" s="347">
        <f>INDEX('Incidence calcs'!Z:Z,MATCH($A9,'Incidence calcs'!$A:$A,0))</f>
        <v>6.3853333333333331E-2</v>
      </c>
      <c r="K9" s="347">
        <f>INDEX('Incidence calcs'!AA:AA,MATCH($A9,'Incidence calcs'!$A:$A,0))</f>
        <v>6.3426666666666673E-2</v>
      </c>
      <c r="L9" s="347">
        <f>INDEX('Incidence calcs'!AB:AB,MATCH($A9,'Incidence calcs'!$A:$A,0))</f>
        <v>5.6186666666666663E-2</v>
      </c>
      <c r="M9" s="347">
        <f>INDEX('Incidence calcs'!AC:AC,MATCH($A9,'Incidence calcs'!$A:$A,0))</f>
        <v>5.9839999999999997E-2</v>
      </c>
      <c r="N9" s="347">
        <f>INDEX('Incidence calcs'!AD:AD,MATCH($A9,'Incidence calcs'!$A:$A,0))</f>
        <v>5.8706666666666671E-2</v>
      </c>
      <c r="O9" s="347">
        <f>INDEX('Incidence calcs'!AE:AE,MATCH($A9,'Incidence calcs'!$A:$A,0))</f>
        <v>5.8706666666666671E-2</v>
      </c>
      <c r="P9" s="347">
        <f>INDEX('Incidence calcs'!AF:AF,MATCH($A9,'Incidence calcs'!$A:$A,0))</f>
        <v>5.4826666666666669E-2</v>
      </c>
      <c r="Q9" s="347">
        <f>INDEX('Incidence calcs'!AG:AG,MATCH($A9,'Incidence calcs'!$A:$A,0))</f>
        <v>5.4826666666666669E-2</v>
      </c>
      <c r="R9" s="347">
        <f>INDEX('Incidence calcs'!AH:AH,MATCH($A9,'Incidence calcs'!$A:$A,0))</f>
        <v>7.2786666666666666E-2</v>
      </c>
      <c r="S9" s="347">
        <f>INDEX('Incidence calcs'!AI:AI,MATCH($A9,'Incidence calcs'!$A:$A,0))</f>
        <v>7.2786666666666666E-2</v>
      </c>
      <c r="T9" s="347">
        <f>INDEX('Incidence calcs'!AJ:AJ,MATCH($A9,'Incidence calcs'!$A:$A,0))</f>
        <v>4.8093333333333335E-2</v>
      </c>
      <c r="U9" s="347">
        <f>INDEX('Incidence calcs'!AK:AK,MATCH($A9,'Incidence calcs'!$A:$A,0))</f>
        <v>4.8093333333333335E-2</v>
      </c>
      <c r="V9" s="347">
        <f>INDEX('Incidence calcs'!AL:AL,MATCH($A9,'Incidence calcs'!$A:$A,0))</f>
        <v>4.8093333333333335E-2</v>
      </c>
      <c r="W9" s="347">
        <f>INDEX('Incidence calcs'!AM:AM,MATCH($A9,'Incidence calcs'!$A:$A,0))</f>
        <v>4.8093333333333335E-2</v>
      </c>
    </row>
    <row r="10" spans="1:23" x14ac:dyDescent="0.45">
      <c r="A10" t="s">
        <v>70</v>
      </c>
      <c r="B10" s="339">
        <f>INDEX('Incidence calcs'!$F:$F,MATCH($A10,'Incidence calcs'!$A:$A,0))</f>
        <v>2006</v>
      </c>
      <c r="C10" s="339" t="b">
        <v>1</v>
      </c>
      <c r="D10" s="347">
        <f>INDEX('Incidence calcs'!Q:Q,MATCH($A10,'Incidence calcs'!$A:$A,0))</f>
        <v>14.9</v>
      </c>
      <c r="E10" s="347">
        <f>INDEX('Incidence calcs'!R:R,MATCH($A10,'Incidence calcs'!$A:$A,0))</f>
        <v>24.700000000000003</v>
      </c>
      <c r="F10" s="347">
        <f>INDEX('Incidence calcs'!S:S,MATCH($A10,'Incidence calcs'!$A:$A,0))</f>
        <v>30.95</v>
      </c>
      <c r="G10" s="347">
        <f>INDEX('Incidence calcs'!T:T,MATCH($A10,'Incidence calcs'!$A:$A,0))</f>
        <v>17.573442634543788</v>
      </c>
      <c r="H10" s="347">
        <f>INDEX('Incidence calcs'!X:X,MATCH($A10,'Incidence calcs'!$A:$A,0))</f>
        <v>16.028959999999998</v>
      </c>
      <c r="I10" s="347">
        <f>INDEX('Incidence calcs'!Y:Y,MATCH($A10,'Incidence calcs'!$A:$A,0))</f>
        <v>15.751463333333332</v>
      </c>
      <c r="J10" s="347">
        <f>INDEX('Incidence calcs'!Z:Z,MATCH($A10,'Incidence calcs'!$A:$A,0))</f>
        <v>11.262131666666667</v>
      </c>
      <c r="K10" s="347">
        <f>INDEX('Incidence calcs'!AA:AA,MATCH($A10,'Incidence calcs'!$A:$A,0))</f>
        <v>11.186878333333333</v>
      </c>
      <c r="L10" s="347">
        <f>INDEX('Incidence calcs'!AB:AB,MATCH($A10,'Incidence calcs'!$A:$A,0))</f>
        <v>9.9099233333333334</v>
      </c>
      <c r="M10" s="347">
        <f>INDEX('Incidence calcs'!AC:AC,MATCH($A10,'Incidence calcs'!$A:$A,0))</f>
        <v>10.554279999999999</v>
      </c>
      <c r="N10" s="347">
        <f>INDEX('Incidence calcs'!AD:AD,MATCH($A10,'Incidence calcs'!$A:$A,0))</f>
        <v>10.354388333333333</v>
      </c>
      <c r="O10" s="347">
        <f>INDEX('Incidence calcs'!AE:AE,MATCH($A10,'Incidence calcs'!$A:$A,0))</f>
        <v>10.354388333333333</v>
      </c>
      <c r="P10" s="347">
        <f>INDEX('Incidence calcs'!AF:AF,MATCH($A10,'Incidence calcs'!$A:$A,0))</f>
        <v>9.6700533333333336</v>
      </c>
      <c r="Q10" s="347">
        <f>INDEX('Incidence calcs'!AG:AG,MATCH($A10,'Incidence calcs'!$A:$A,0))</f>
        <v>9.6700533333333336</v>
      </c>
      <c r="R10" s="347">
        <f>INDEX('Incidence calcs'!AH:AH,MATCH($A10,'Incidence calcs'!$A:$A,0))</f>
        <v>12.837748333333334</v>
      </c>
      <c r="S10" s="347">
        <f>INDEX('Incidence calcs'!AI:AI,MATCH($A10,'Incidence calcs'!$A:$A,0))</f>
        <v>12.837748333333334</v>
      </c>
      <c r="T10" s="347">
        <f>INDEX('Incidence calcs'!AJ:AJ,MATCH($A10,'Incidence calcs'!$A:$A,0))</f>
        <v>8.4824616666666675</v>
      </c>
      <c r="U10" s="347">
        <f>INDEX('Incidence calcs'!AK:AK,MATCH($A10,'Incidence calcs'!$A:$A,0))</f>
        <v>8.4824616666666675</v>
      </c>
      <c r="V10" s="347">
        <f>INDEX('Incidence calcs'!AL:AL,MATCH($A10,'Incidence calcs'!$A:$A,0))</f>
        <v>8.4824616666666675</v>
      </c>
      <c r="W10" s="347">
        <f>INDEX('Incidence calcs'!AM:AM,MATCH($A10,'Incidence calcs'!$A:$A,0))</f>
        <v>8.4824616666666675</v>
      </c>
    </row>
    <row r="11" spans="1:23" x14ac:dyDescent="0.45">
      <c r="A11" t="s">
        <v>71</v>
      </c>
      <c r="B11" s="339">
        <f>INDEX('Incidence calcs'!$F:$F,MATCH($A11,'Incidence calcs'!$A:$A,0))</f>
        <v>2011</v>
      </c>
      <c r="C11" s="339" t="b">
        <v>1</v>
      </c>
      <c r="D11" s="347">
        <f>INDEX('Incidence calcs'!Q:Q,MATCH($A11,'Incidence calcs'!$A:$A,0))</f>
        <v>13.2</v>
      </c>
      <c r="E11" s="347">
        <f>INDEX('Incidence calcs'!R:R,MATCH($A11,'Incidence calcs'!$A:$A,0))</f>
        <v>20.85</v>
      </c>
      <c r="F11" s="347">
        <f>INDEX('Incidence calcs'!S:S,MATCH($A11,'Incidence calcs'!$A:$A,0))</f>
        <v>24.9</v>
      </c>
      <c r="G11" s="347">
        <f>INDEX('Incidence calcs'!T:T,MATCH($A11,'Incidence calcs'!$A:$A,0))</f>
        <v>14.632124905457008</v>
      </c>
      <c r="H11" s="347">
        <f>INDEX('Incidence calcs'!X:X,MATCH($A11,'Incidence calcs'!$A:$A,0))</f>
        <v>13.393439999999998</v>
      </c>
      <c r="I11" s="347">
        <f>INDEX('Incidence calcs'!Y:Y,MATCH($A11,'Incidence calcs'!$A:$A,0))</f>
        <v>13.161569999999998</v>
      </c>
      <c r="J11" s="347">
        <f>INDEX('Incidence calcs'!Z:Z,MATCH($A11,'Incidence calcs'!$A:$A,0))</f>
        <v>9.4103849999999998</v>
      </c>
      <c r="K11" s="347">
        <f>INDEX('Incidence calcs'!AA:AA,MATCH($A11,'Incidence calcs'!$A:$A,0))</f>
        <v>9.347505</v>
      </c>
      <c r="L11" s="347">
        <f>INDEX('Incidence calcs'!AB:AB,MATCH($A11,'Incidence calcs'!$A:$A,0))</f>
        <v>8.2805099999999996</v>
      </c>
      <c r="M11" s="347">
        <f>INDEX('Incidence calcs'!AC:AC,MATCH($A11,'Incidence calcs'!$A:$A,0))</f>
        <v>8.8189199999999985</v>
      </c>
      <c r="N11" s="347">
        <f>INDEX('Incidence calcs'!AD:AD,MATCH($A11,'Incidence calcs'!$A:$A,0))</f>
        <v>8.6518949999999997</v>
      </c>
      <c r="O11" s="347">
        <f>INDEX('Incidence calcs'!AE:AE,MATCH($A11,'Incidence calcs'!$A:$A,0))</f>
        <v>8.6518949999999997</v>
      </c>
      <c r="P11" s="347">
        <f>INDEX('Incidence calcs'!AF:AF,MATCH($A11,'Incidence calcs'!$A:$A,0))</f>
        <v>8.0800799999999988</v>
      </c>
      <c r="Q11" s="347">
        <f>INDEX('Incidence calcs'!AG:AG,MATCH($A11,'Incidence calcs'!$A:$A,0))</f>
        <v>8.0800799999999988</v>
      </c>
      <c r="R11" s="347">
        <f>INDEX('Incidence calcs'!AH:AH,MATCH($A11,'Incidence calcs'!$A:$A,0))</f>
        <v>10.726935000000001</v>
      </c>
      <c r="S11" s="347">
        <f>INDEX('Incidence calcs'!AI:AI,MATCH($A11,'Incidence calcs'!$A:$A,0))</f>
        <v>10.726935000000001</v>
      </c>
      <c r="T11" s="347">
        <f>INDEX('Incidence calcs'!AJ:AJ,MATCH($A11,'Incidence calcs'!$A:$A,0))</f>
        <v>7.0877549999999996</v>
      </c>
      <c r="U11" s="347">
        <f>INDEX('Incidence calcs'!AK:AK,MATCH($A11,'Incidence calcs'!$A:$A,0))</f>
        <v>7.0877549999999996</v>
      </c>
      <c r="V11" s="347">
        <f>INDEX('Incidence calcs'!AL:AL,MATCH($A11,'Incidence calcs'!$A:$A,0))</f>
        <v>7.0877549999999996</v>
      </c>
      <c r="W11" s="347">
        <f>INDEX('Incidence calcs'!AM:AM,MATCH($A11,'Incidence calcs'!$A:$A,0))</f>
        <v>7.0877549999999996</v>
      </c>
    </row>
    <row r="12" spans="1:23" x14ac:dyDescent="0.45">
      <c r="A12" t="s">
        <v>72</v>
      </c>
      <c r="B12" s="339">
        <f>INDEX('Incidence calcs'!$F:$F,MATCH($A12,'Incidence calcs'!$A:$A,0))</f>
        <v>2015</v>
      </c>
      <c r="C12" s="339" t="b">
        <v>1</v>
      </c>
      <c r="D12" s="347">
        <f>INDEX('Incidence calcs'!Q:Q,MATCH($A12,'Incidence calcs'!$A:$A,0))</f>
        <v>7.1</v>
      </c>
      <c r="E12" s="347">
        <f>INDEX('Incidence calcs'!R:R,MATCH($A12,'Incidence calcs'!$A:$A,0))</f>
        <v>7.1</v>
      </c>
      <c r="F12" s="347">
        <f>INDEX('Incidence calcs'!S:S,MATCH($A12,'Incidence calcs'!$A:$A,0))</f>
        <v>7.1</v>
      </c>
      <c r="G12" s="347">
        <f>INDEX('Incidence calcs'!T:T,MATCH($A12,'Incidence calcs'!$A:$A,0))</f>
        <v>5.2869255383585116</v>
      </c>
      <c r="H12" s="347">
        <f>INDEX('Incidence calcs'!X:X,MATCH($A12,'Incidence calcs'!$A:$A,0))</f>
        <v>4.8393599999999992</v>
      </c>
      <c r="I12" s="347">
        <f>INDEX('Incidence calcs'!Y:Y,MATCH($A12,'Incidence calcs'!$A:$A,0))</f>
        <v>4.7555799999999993</v>
      </c>
      <c r="J12" s="347">
        <f>INDEX('Incidence calcs'!Z:Z,MATCH($A12,'Incidence calcs'!$A:$A,0))</f>
        <v>3.4001899999999994</v>
      </c>
      <c r="K12" s="347">
        <f>INDEX('Incidence calcs'!AA:AA,MATCH($A12,'Incidence calcs'!$A:$A,0))</f>
        <v>3.3774699999999993</v>
      </c>
      <c r="L12" s="347">
        <f>INDEX('Incidence calcs'!AB:AB,MATCH($A12,'Incidence calcs'!$A:$A,0))</f>
        <v>2.9919399999999996</v>
      </c>
      <c r="M12" s="347">
        <f>INDEX('Incidence calcs'!AC:AC,MATCH($A12,'Incidence calcs'!$A:$A,0))</f>
        <v>3.1864799999999991</v>
      </c>
      <c r="N12" s="347">
        <f>INDEX('Incidence calcs'!AD:AD,MATCH($A12,'Incidence calcs'!$A:$A,0))</f>
        <v>3.1261299999999994</v>
      </c>
      <c r="O12" s="347">
        <f>INDEX('Incidence calcs'!AE:AE,MATCH($A12,'Incidence calcs'!$A:$A,0))</f>
        <v>3.1261299999999994</v>
      </c>
      <c r="P12" s="347">
        <f>INDEX('Incidence calcs'!AF:AF,MATCH($A12,'Incidence calcs'!$A:$A,0))</f>
        <v>2.9195199999999994</v>
      </c>
      <c r="Q12" s="347">
        <f>INDEX('Incidence calcs'!AG:AG,MATCH($A12,'Incidence calcs'!$A:$A,0))</f>
        <v>2.9195199999999994</v>
      </c>
      <c r="R12" s="347">
        <f>INDEX('Incidence calcs'!AH:AH,MATCH($A12,'Incidence calcs'!$A:$A,0))</f>
        <v>3.8758899999999996</v>
      </c>
      <c r="S12" s="347">
        <f>INDEX('Incidence calcs'!AI:AI,MATCH($A12,'Incidence calcs'!$A:$A,0))</f>
        <v>3.8758899999999996</v>
      </c>
      <c r="T12" s="347">
        <f>INDEX('Incidence calcs'!AJ:AJ,MATCH($A12,'Incidence calcs'!$A:$A,0))</f>
        <v>2.5609699999999997</v>
      </c>
      <c r="U12" s="347">
        <f>INDEX('Incidence calcs'!AK:AK,MATCH($A12,'Incidence calcs'!$A:$A,0))</f>
        <v>2.5609699999999997</v>
      </c>
      <c r="V12" s="347">
        <f>INDEX('Incidence calcs'!AL:AL,MATCH($A12,'Incidence calcs'!$A:$A,0))</f>
        <v>2.5609699999999997</v>
      </c>
      <c r="W12" s="347">
        <f>INDEX('Incidence calcs'!AM:AM,MATCH($A12,'Incidence calcs'!$A:$A,0))</f>
        <v>2.5609699999999997</v>
      </c>
    </row>
    <row r="13" spans="1:23" x14ac:dyDescent="0.45">
      <c r="A13" t="s">
        <v>73</v>
      </c>
      <c r="B13" s="339">
        <f>INDEX('Incidence calcs'!$F:$F,MATCH($A13,'Incidence calcs'!$A:$A,0))</f>
        <v>2002</v>
      </c>
      <c r="C13" s="339" t="b">
        <v>1</v>
      </c>
      <c r="D13" s="347">
        <f>INDEX('Incidence calcs'!Q:Q,MATCH($A13,'Incidence calcs'!$A:$A,0))</f>
        <v>10.1</v>
      </c>
      <c r="E13" s="347">
        <f>INDEX('Incidence calcs'!R:R,MATCH($A13,'Incidence calcs'!$A:$A,0))</f>
        <v>10.1</v>
      </c>
      <c r="F13" s="347">
        <f>INDEX('Incidence calcs'!S:S,MATCH($A13,'Incidence calcs'!$A:$A,0))</f>
        <v>10.1</v>
      </c>
      <c r="G13" s="347">
        <f>INDEX('Incidence calcs'!T:T,MATCH($A13,'Incidence calcs'!$A:$A,0))</f>
        <v>5.399774428308989</v>
      </c>
      <c r="H13" s="347">
        <f>INDEX('Incidence calcs'!X:X,MATCH($A13,'Incidence calcs'!$A:$A,0))</f>
        <v>6.8841599999999996</v>
      </c>
      <c r="I13" s="347">
        <f>INDEX('Incidence calcs'!Y:Y,MATCH($A13,'Incidence calcs'!$A:$A,0))</f>
        <v>6.7649799999999995</v>
      </c>
      <c r="J13" s="347">
        <f>INDEX('Incidence calcs'!Z:Z,MATCH($A13,'Incidence calcs'!$A:$A,0))</f>
        <v>4.8368899999999995</v>
      </c>
      <c r="K13" s="347">
        <f>INDEX('Incidence calcs'!AA:AA,MATCH($A13,'Incidence calcs'!$A:$A,0))</f>
        <v>4.80457</v>
      </c>
      <c r="L13" s="347">
        <f>INDEX('Incidence calcs'!AB:AB,MATCH($A13,'Incidence calcs'!$A:$A,0))</f>
        <v>4.2561400000000003</v>
      </c>
      <c r="M13" s="347">
        <f>INDEX('Incidence calcs'!AC:AC,MATCH($A13,'Incidence calcs'!$A:$A,0))</f>
        <v>4.5328799999999996</v>
      </c>
      <c r="N13" s="347">
        <f>INDEX('Incidence calcs'!AD:AD,MATCH($A13,'Incidence calcs'!$A:$A,0))</f>
        <v>4.4470299999999998</v>
      </c>
      <c r="O13" s="347">
        <f>INDEX('Incidence calcs'!AE:AE,MATCH($A13,'Incidence calcs'!$A:$A,0))</f>
        <v>4.4470299999999998</v>
      </c>
      <c r="P13" s="347">
        <f>INDEX('Incidence calcs'!AF:AF,MATCH($A13,'Incidence calcs'!$A:$A,0))</f>
        <v>4.1531200000000004</v>
      </c>
      <c r="Q13" s="347">
        <f>INDEX('Incidence calcs'!AG:AG,MATCH($A13,'Incidence calcs'!$A:$A,0))</f>
        <v>4.1531200000000004</v>
      </c>
      <c r="R13" s="347">
        <f>INDEX('Incidence calcs'!AH:AH,MATCH($A13,'Incidence calcs'!$A:$A,0))</f>
        <v>5.5135900000000007</v>
      </c>
      <c r="S13" s="347">
        <f>INDEX('Incidence calcs'!AI:AI,MATCH($A13,'Incidence calcs'!$A:$A,0))</f>
        <v>5.5135900000000007</v>
      </c>
      <c r="T13" s="347">
        <f>INDEX('Incidence calcs'!AJ:AJ,MATCH($A13,'Incidence calcs'!$A:$A,0))</f>
        <v>3.6430700000000003</v>
      </c>
      <c r="U13" s="347">
        <f>INDEX('Incidence calcs'!AK:AK,MATCH($A13,'Incidence calcs'!$A:$A,0))</f>
        <v>3.6430700000000003</v>
      </c>
      <c r="V13" s="347">
        <f>INDEX('Incidence calcs'!AL:AL,MATCH($A13,'Incidence calcs'!$A:$A,0))</f>
        <v>3.6430700000000003</v>
      </c>
      <c r="W13" s="347">
        <f>INDEX('Incidence calcs'!AM:AM,MATCH($A13,'Incidence calcs'!$A:$A,0))</f>
        <v>3.6430700000000003</v>
      </c>
    </row>
    <row r="14" spans="1:23" x14ac:dyDescent="0.45">
      <c r="A14" t="s">
        <v>74</v>
      </c>
      <c r="B14" s="339">
        <f>INDEX('Incidence calcs'!$F:$F,MATCH($A14,'Incidence calcs'!$A:$A,0))</f>
        <v>1994</v>
      </c>
      <c r="C14" s="339" t="b">
        <v>1</v>
      </c>
      <c r="D14" s="347">
        <f>INDEX('Incidence calcs'!Q:Q,MATCH($A14,'Incidence calcs'!$A:$A,0))</f>
        <v>1.3</v>
      </c>
      <c r="E14" s="347">
        <f>INDEX('Incidence calcs'!R:R,MATCH($A14,'Incidence calcs'!$A:$A,0))</f>
        <v>2.6</v>
      </c>
      <c r="F14" s="347">
        <f>INDEX('Incidence calcs'!S:S,MATCH($A14,'Incidence calcs'!$A:$A,0))</f>
        <v>4</v>
      </c>
      <c r="G14" s="347">
        <f>INDEX('Incidence calcs'!T:T,MATCH($A14,'Incidence calcs'!$A:$A,0))</f>
        <v>4.3136386156730495</v>
      </c>
      <c r="H14" s="347">
        <f>INDEX('Incidence calcs'!X:X,MATCH($A14,'Incidence calcs'!$A:$A,0))</f>
        <v>1.79488</v>
      </c>
      <c r="I14" s="347">
        <f>INDEX('Incidence calcs'!Y:Y,MATCH($A14,'Incidence calcs'!$A:$A,0))</f>
        <v>1.7638066666666665</v>
      </c>
      <c r="J14" s="347">
        <f>INDEX('Incidence calcs'!Z:Z,MATCH($A14,'Incidence calcs'!$A:$A,0))</f>
        <v>1.2611033333333332</v>
      </c>
      <c r="K14" s="347">
        <f>INDEX('Incidence calcs'!AA:AA,MATCH($A14,'Incidence calcs'!$A:$A,0))</f>
        <v>1.2526766666666667</v>
      </c>
      <c r="L14" s="347">
        <f>INDEX('Incidence calcs'!AB:AB,MATCH($A14,'Incidence calcs'!$A:$A,0))</f>
        <v>1.1096866666666667</v>
      </c>
      <c r="M14" s="347">
        <f>INDEX('Incidence calcs'!AC:AC,MATCH($A14,'Incidence calcs'!$A:$A,0))</f>
        <v>1.18184</v>
      </c>
      <c r="N14" s="347">
        <f>INDEX('Incidence calcs'!AD:AD,MATCH($A14,'Incidence calcs'!$A:$A,0))</f>
        <v>1.1594566666666668</v>
      </c>
      <c r="O14" s="347">
        <f>INDEX('Incidence calcs'!AE:AE,MATCH($A14,'Incidence calcs'!$A:$A,0))</f>
        <v>1.1594566666666668</v>
      </c>
      <c r="P14" s="347">
        <f>INDEX('Incidence calcs'!AF:AF,MATCH($A14,'Incidence calcs'!$A:$A,0))</f>
        <v>1.0828266666666666</v>
      </c>
      <c r="Q14" s="347">
        <f>INDEX('Incidence calcs'!AG:AG,MATCH($A14,'Incidence calcs'!$A:$A,0))</f>
        <v>1.0828266666666666</v>
      </c>
      <c r="R14" s="347">
        <f>INDEX('Incidence calcs'!AH:AH,MATCH($A14,'Incidence calcs'!$A:$A,0))</f>
        <v>1.4375366666666667</v>
      </c>
      <c r="S14" s="347">
        <f>INDEX('Incidence calcs'!AI:AI,MATCH($A14,'Incidence calcs'!$A:$A,0))</f>
        <v>1.4375366666666667</v>
      </c>
      <c r="T14" s="347">
        <f>INDEX('Incidence calcs'!AJ:AJ,MATCH($A14,'Incidence calcs'!$A:$A,0))</f>
        <v>0.94984333333333337</v>
      </c>
      <c r="U14" s="347">
        <f>INDEX('Incidence calcs'!AK:AK,MATCH($A14,'Incidence calcs'!$A:$A,0))</f>
        <v>0.94984333333333337</v>
      </c>
      <c r="V14" s="347">
        <f>INDEX('Incidence calcs'!AL:AL,MATCH($A14,'Incidence calcs'!$A:$A,0))</f>
        <v>0.94984333333333337</v>
      </c>
      <c r="W14" s="347">
        <f>INDEX('Incidence calcs'!AM:AM,MATCH($A14,'Incidence calcs'!$A:$A,0))</f>
        <v>0.94984333333333337</v>
      </c>
    </row>
    <row r="15" spans="1:23" x14ac:dyDescent="0.45">
      <c r="A15" t="s">
        <v>76</v>
      </c>
      <c r="B15" s="339">
        <f>INDEX('Incidence calcs'!$F:$F,MATCH($A15,'Incidence calcs'!$A:$A,0))</f>
        <v>2014</v>
      </c>
      <c r="C15" s="339" t="b">
        <v>1</v>
      </c>
      <c r="D15" s="347">
        <f>INDEX('Incidence calcs'!Q:Q,MATCH($A15,'Incidence calcs'!$A:$A,0))</f>
        <v>0.27</v>
      </c>
      <c r="E15" s="347">
        <f>INDEX('Incidence calcs'!R:R,MATCH($A15,'Incidence calcs'!$A:$A,0))</f>
        <v>0.6</v>
      </c>
      <c r="F15" s="347">
        <f>INDEX('Incidence calcs'!S:S,MATCH($A15,'Incidence calcs'!$A:$A,0))</f>
        <v>2.46</v>
      </c>
      <c r="G15" s="347">
        <f>INDEX('Incidence calcs'!T:T,MATCH($A15,'Incidence calcs'!$A:$A,0))</f>
        <v>1.86</v>
      </c>
      <c r="H15" s="347">
        <f>INDEX('Incidence calcs'!X:X,MATCH($A15,'Incidence calcs'!$A:$A,0))</f>
        <v>0.75657600000000003</v>
      </c>
      <c r="I15" s="347">
        <f>INDEX('Incidence calcs'!Y:Y,MATCH($A15,'Incidence calcs'!$A:$A,0))</f>
        <v>0.74347799999999997</v>
      </c>
      <c r="J15" s="347">
        <f>INDEX('Incidence calcs'!Z:Z,MATCH($A15,'Incidence calcs'!$A:$A,0))</f>
        <v>0.53157900000000002</v>
      </c>
      <c r="K15" s="347">
        <f>INDEX('Incidence calcs'!AA:AA,MATCH($A15,'Incidence calcs'!$A:$A,0))</f>
        <v>0.52802700000000002</v>
      </c>
      <c r="L15" s="347">
        <f>INDEX('Incidence calcs'!AB:AB,MATCH($A15,'Incidence calcs'!$A:$A,0))</f>
        <v>0.46775400000000006</v>
      </c>
      <c r="M15" s="347">
        <f>INDEX('Incidence calcs'!AC:AC,MATCH($A15,'Incidence calcs'!$A:$A,0))</f>
        <v>0.498168</v>
      </c>
      <c r="N15" s="347">
        <f>INDEX('Incidence calcs'!AD:AD,MATCH($A15,'Incidence calcs'!$A:$A,0))</f>
        <v>0.48873300000000008</v>
      </c>
      <c r="O15" s="347">
        <f>INDEX('Incidence calcs'!AE:AE,MATCH($A15,'Incidence calcs'!$A:$A,0))</f>
        <v>0.48873300000000008</v>
      </c>
      <c r="P15" s="347">
        <f>INDEX('Incidence calcs'!AF:AF,MATCH($A15,'Incidence calcs'!$A:$A,0))</f>
        <v>0.45643200000000006</v>
      </c>
      <c r="Q15" s="347">
        <f>INDEX('Incidence calcs'!AG:AG,MATCH($A15,'Incidence calcs'!$A:$A,0))</f>
        <v>0.45643200000000006</v>
      </c>
      <c r="R15" s="347">
        <f>INDEX('Incidence calcs'!AH:AH,MATCH($A15,'Incidence calcs'!$A:$A,0))</f>
        <v>0.60594900000000007</v>
      </c>
      <c r="S15" s="347">
        <f>INDEX('Incidence calcs'!AI:AI,MATCH($A15,'Incidence calcs'!$A:$A,0))</f>
        <v>0.60594900000000007</v>
      </c>
      <c r="T15" s="347">
        <f>INDEX('Incidence calcs'!AJ:AJ,MATCH($A15,'Incidence calcs'!$A:$A,0))</f>
        <v>0.40037700000000004</v>
      </c>
      <c r="U15" s="347">
        <f>INDEX('Incidence calcs'!AK:AK,MATCH($A15,'Incidence calcs'!$A:$A,0))</f>
        <v>0.40037700000000004</v>
      </c>
      <c r="V15" s="347">
        <f>INDEX('Incidence calcs'!AL:AL,MATCH($A15,'Incidence calcs'!$A:$A,0))</f>
        <v>0.40037700000000004</v>
      </c>
      <c r="W15" s="347">
        <f>INDEX('Incidence calcs'!AM:AM,MATCH($A15,'Incidence calcs'!$A:$A,0))</f>
        <v>0.40037700000000004</v>
      </c>
    </row>
    <row r="16" spans="1:23" x14ac:dyDescent="0.45">
      <c r="A16" t="s">
        <v>77</v>
      </c>
      <c r="B16" s="339">
        <f>INDEX('Incidence calcs'!$F:$F,MATCH($A16,'Incidence calcs'!$A:$A,0))</f>
        <v>1987</v>
      </c>
      <c r="C16" s="339" t="b">
        <v>1</v>
      </c>
      <c r="D16" s="347">
        <f>INDEX('Incidence calcs'!Q:Q,MATCH($A16,'Incidence calcs'!$A:$A,0))</f>
        <v>4.97</v>
      </c>
      <c r="E16" s="347">
        <f>INDEX('Incidence calcs'!R:R,MATCH($A16,'Incidence calcs'!$A:$A,0))</f>
        <v>4.97</v>
      </c>
      <c r="F16" s="347">
        <f>INDEX('Incidence calcs'!S:S,MATCH($A16,'Incidence calcs'!$A:$A,0))</f>
        <v>4.97</v>
      </c>
      <c r="G16" s="347">
        <f>INDEX('Incidence calcs'!T:T,MATCH($A16,'Incidence calcs'!$A:$A,0))</f>
        <v>2.6571167236332349</v>
      </c>
      <c r="H16" s="347">
        <f>INDEX('Incidence calcs'!X:X,MATCH($A16,'Incidence calcs'!$A:$A,0))</f>
        <v>3.3875519999999999</v>
      </c>
      <c r="I16" s="347">
        <f>INDEX('Incidence calcs'!Y:Y,MATCH($A16,'Incidence calcs'!$A:$A,0))</f>
        <v>3.3289059999999995</v>
      </c>
      <c r="J16" s="347">
        <f>INDEX('Incidence calcs'!Z:Z,MATCH($A16,'Incidence calcs'!$A:$A,0))</f>
        <v>2.3801329999999998</v>
      </c>
      <c r="K16" s="347">
        <f>INDEX('Incidence calcs'!AA:AA,MATCH($A16,'Incidence calcs'!$A:$A,0))</f>
        <v>2.3642289999999999</v>
      </c>
      <c r="L16" s="347">
        <f>INDEX('Incidence calcs'!AB:AB,MATCH($A16,'Incidence calcs'!$A:$A,0))</f>
        <v>2.0943579999999997</v>
      </c>
      <c r="M16" s="347">
        <f>INDEX('Incidence calcs'!AC:AC,MATCH($A16,'Incidence calcs'!$A:$A,0))</f>
        <v>2.2305359999999999</v>
      </c>
      <c r="N16" s="347">
        <f>INDEX('Incidence calcs'!AD:AD,MATCH($A16,'Incidence calcs'!$A:$A,0))</f>
        <v>2.188291</v>
      </c>
      <c r="O16" s="347">
        <f>INDEX('Incidence calcs'!AE:AE,MATCH($A16,'Incidence calcs'!$A:$A,0))</f>
        <v>2.188291</v>
      </c>
      <c r="P16" s="347">
        <f>INDEX('Incidence calcs'!AF:AF,MATCH($A16,'Incidence calcs'!$A:$A,0))</f>
        <v>2.0436640000000001</v>
      </c>
      <c r="Q16" s="347">
        <f>INDEX('Incidence calcs'!AG:AG,MATCH($A16,'Incidence calcs'!$A:$A,0))</f>
        <v>2.0436640000000001</v>
      </c>
      <c r="R16" s="347">
        <f>INDEX('Incidence calcs'!AH:AH,MATCH($A16,'Incidence calcs'!$A:$A,0))</f>
        <v>2.713123</v>
      </c>
      <c r="S16" s="347">
        <f>INDEX('Incidence calcs'!AI:AI,MATCH($A16,'Incidence calcs'!$A:$A,0))</f>
        <v>2.713123</v>
      </c>
      <c r="T16" s="347">
        <f>INDEX('Incidence calcs'!AJ:AJ,MATCH($A16,'Incidence calcs'!$A:$A,0))</f>
        <v>1.7926789999999999</v>
      </c>
      <c r="U16" s="347">
        <f>INDEX('Incidence calcs'!AK:AK,MATCH($A16,'Incidence calcs'!$A:$A,0))</f>
        <v>1.7926789999999999</v>
      </c>
      <c r="V16" s="347">
        <f>INDEX('Incidence calcs'!AL:AL,MATCH($A16,'Incidence calcs'!$A:$A,0))</f>
        <v>1.7926789999999999</v>
      </c>
      <c r="W16" s="347">
        <f>INDEX('Incidence calcs'!AM:AM,MATCH($A16,'Incidence calcs'!$A:$A,0))</f>
        <v>1.7926789999999999</v>
      </c>
    </row>
    <row r="17" spans="1:23" x14ac:dyDescent="0.45">
      <c r="A17" t="s">
        <v>78</v>
      </c>
      <c r="B17" s="339">
        <f>INDEX('Incidence calcs'!$F:$F,MATCH($A17,'Incidence calcs'!$A:$A,0))</f>
        <v>2000</v>
      </c>
      <c r="C17" s="339" t="b">
        <v>1</v>
      </c>
      <c r="D17" s="347">
        <f>INDEX('Incidence calcs'!Q:Q,MATCH($A17,'Incidence calcs'!$A:$A,0))</f>
        <v>5.6</v>
      </c>
      <c r="E17" s="347">
        <f>INDEX('Incidence calcs'!R:R,MATCH($A17,'Incidence calcs'!$A:$A,0))</f>
        <v>5.6</v>
      </c>
      <c r="F17" s="347">
        <f>INDEX('Incidence calcs'!S:S,MATCH($A17,'Incidence calcs'!$A:$A,0))</f>
        <v>5.6</v>
      </c>
      <c r="G17" s="347">
        <f>INDEX('Incidence calcs'!T:T,MATCH($A17,'Incidence calcs'!$A:$A,0))</f>
        <v>4.169969438705305</v>
      </c>
      <c r="H17" s="347">
        <f>INDEX('Incidence calcs'!X:X,MATCH($A17,'Incidence calcs'!$A:$A,0))</f>
        <v>3.816959999999999</v>
      </c>
      <c r="I17" s="347">
        <f>INDEX('Incidence calcs'!Y:Y,MATCH($A17,'Incidence calcs'!$A:$A,0))</f>
        <v>3.7508799999999991</v>
      </c>
      <c r="J17" s="347">
        <f>INDEX('Incidence calcs'!Z:Z,MATCH($A17,'Incidence calcs'!$A:$A,0))</f>
        <v>2.6818399999999993</v>
      </c>
      <c r="K17" s="347">
        <f>INDEX('Incidence calcs'!AA:AA,MATCH($A17,'Incidence calcs'!$A:$A,0))</f>
        <v>2.6639199999999996</v>
      </c>
      <c r="L17" s="347">
        <f>INDEX('Incidence calcs'!AB:AB,MATCH($A17,'Incidence calcs'!$A:$A,0))</f>
        <v>2.3598399999999993</v>
      </c>
      <c r="M17" s="347">
        <f>INDEX('Incidence calcs'!AC:AC,MATCH($A17,'Incidence calcs'!$A:$A,0))</f>
        <v>2.5132799999999995</v>
      </c>
      <c r="N17" s="347">
        <f>INDEX('Incidence calcs'!AD:AD,MATCH($A17,'Incidence calcs'!$A:$A,0))</f>
        <v>2.4656799999999994</v>
      </c>
      <c r="O17" s="347">
        <f>INDEX('Incidence calcs'!AE:AE,MATCH($A17,'Incidence calcs'!$A:$A,0))</f>
        <v>2.4656799999999994</v>
      </c>
      <c r="P17" s="347">
        <f>INDEX('Incidence calcs'!AF:AF,MATCH($A17,'Incidence calcs'!$A:$A,0))</f>
        <v>2.3027199999999994</v>
      </c>
      <c r="Q17" s="347">
        <f>INDEX('Incidence calcs'!AG:AG,MATCH($A17,'Incidence calcs'!$A:$A,0))</f>
        <v>2.3027199999999994</v>
      </c>
      <c r="R17" s="347">
        <f>INDEX('Incidence calcs'!AH:AH,MATCH($A17,'Incidence calcs'!$A:$A,0))</f>
        <v>3.0570399999999998</v>
      </c>
      <c r="S17" s="347">
        <f>INDEX('Incidence calcs'!AI:AI,MATCH($A17,'Incidence calcs'!$A:$A,0))</f>
        <v>3.0570399999999998</v>
      </c>
      <c r="T17" s="347">
        <f>INDEX('Incidence calcs'!AJ:AJ,MATCH($A17,'Incidence calcs'!$A:$A,0))</f>
        <v>2.0199199999999995</v>
      </c>
      <c r="U17" s="347">
        <f>INDEX('Incidence calcs'!AK:AK,MATCH($A17,'Incidence calcs'!$A:$A,0))</f>
        <v>2.0199199999999995</v>
      </c>
      <c r="V17" s="347">
        <f>INDEX('Incidence calcs'!AL:AL,MATCH($A17,'Incidence calcs'!$A:$A,0))</f>
        <v>2.0199199999999995</v>
      </c>
      <c r="W17" s="347">
        <f>INDEX('Incidence calcs'!AM:AM,MATCH($A17,'Incidence calcs'!$A:$A,0))</f>
        <v>2.0199199999999995</v>
      </c>
    </row>
    <row r="18" spans="1:23" x14ac:dyDescent="0.45">
      <c r="A18" t="s">
        <v>79</v>
      </c>
      <c r="B18" s="339">
        <f>INDEX('Incidence calcs'!$F:$F,MATCH($A18,'Incidence calcs'!$A:$A,0))</f>
        <v>2011</v>
      </c>
      <c r="C18" s="339" t="b">
        <v>1</v>
      </c>
      <c r="D18" s="347">
        <f>INDEX('Incidence calcs'!Q:Q,MATCH($A18,'Incidence calcs'!$A:$A,0))</f>
        <v>11.55</v>
      </c>
      <c r="E18" s="347">
        <f>INDEX('Incidence calcs'!R:R,MATCH($A18,'Incidence calcs'!$A:$A,0))</f>
        <v>21.2</v>
      </c>
      <c r="F18" s="347">
        <f>INDEX('Incidence calcs'!S:S,MATCH($A18,'Incidence calcs'!$A:$A,0))</f>
        <v>21.5</v>
      </c>
      <c r="G18" s="347">
        <f>INDEX('Incidence calcs'!T:T,MATCH($A18,'Incidence calcs'!$A:$A,0))</f>
        <v>13.440705065826922</v>
      </c>
      <c r="H18" s="347">
        <f>INDEX('Incidence calcs'!X:X,MATCH($A18,'Incidence calcs'!$A:$A,0))</f>
        <v>12.3256</v>
      </c>
      <c r="I18" s="347">
        <f>INDEX('Incidence calcs'!Y:Y,MATCH($A18,'Incidence calcs'!$A:$A,0))</f>
        <v>12.112216666666665</v>
      </c>
      <c r="J18" s="347">
        <f>INDEX('Incidence calcs'!Z:Z,MATCH($A18,'Incidence calcs'!$A:$A,0))</f>
        <v>8.6601083333333317</v>
      </c>
      <c r="K18" s="347">
        <f>INDEX('Incidence calcs'!AA:AA,MATCH($A18,'Incidence calcs'!$A:$A,0))</f>
        <v>8.6022416666666661</v>
      </c>
      <c r="L18" s="347">
        <f>INDEX('Incidence calcs'!AB:AB,MATCH($A18,'Incidence calcs'!$A:$A,0))</f>
        <v>7.6203166666666657</v>
      </c>
      <c r="M18" s="347">
        <f>INDEX('Incidence calcs'!AC:AC,MATCH($A18,'Incidence calcs'!$A:$A,0))</f>
        <v>8.1157999999999983</v>
      </c>
      <c r="N18" s="347">
        <f>INDEX('Incidence calcs'!AD:AD,MATCH($A18,'Incidence calcs'!$A:$A,0))</f>
        <v>7.9620916666666668</v>
      </c>
      <c r="O18" s="347">
        <f>INDEX('Incidence calcs'!AE:AE,MATCH($A18,'Incidence calcs'!$A:$A,0))</f>
        <v>7.9620916666666668</v>
      </c>
      <c r="P18" s="347">
        <f>INDEX('Incidence calcs'!AF:AF,MATCH($A18,'Incidence calcs'!$A:$A,0))</f>
        <v>7.4358666666666666</v>
      </c>
      <c r="Q18" s="347">
        <f>INDEX('Incidence calcs'!AG:AG,MATCH($A18,'Incidence calcs'!$A:$A,0))</f>
        <v>7.4358666666666666</v>
      </c>
      <c r="R18" s="347">
        <f>INDEX('Incidence calcs'!AH:AH,MATCH($A18,'Incidence calcs'!$A:$A,0))</f>
        <v>9.871691666666667</v>
      </c>
      <c r="S18" s="347">
        <f>INDEX('Incidence calcs'!AI:AI,MATCH($A18,'Incidence calcs'!$A:$A,0))</f>
        <v>9.871691666666667</v>
      </c>
      <c r="T18" s="347">
        <f>INDEX('Incidence calcs'!AJ:AJ,MATCH($A18,'Incidence calcs'!$A:$A,0))</f>
        <v>6.5226583333333332</v>
      </c>
      <c r="U18" s="347">
        <f>INDEX('Incidence calcs'!AK:AK,MATCH($A18,'Incidence calcs'!$A:$A,0))</f>
        <v>6.5226583333333332</v>
      </c>
      <c r="V18" s="347">
        <f>INDEX('Incidence calcs'!AL:AL,MATCH($A18,'Incidence calcs'!$A:$A,0))</f>
        <v>6.5226583333333332</v>
      </c>
      <c r="W18" s="347">
        <f>INDEX('Incidence calcs'!AM:AM,MATCH($A18,'Incidence calcs'!$A:$A,0))</f>
        <v>6.5226583333333332</v>
      </c>
    </row>
    <row r="19" spans="1:23" x14ac:dyDescent="0.45">
      <c r="A19" t="s">
        <v>80</v>
      </c>
      <c r="B19" s="339">
        <f>INDEX('Incidence calcs'!$F:$F,MATCH($A19,'Incidence calcs'!$A:$A,0))</f>
        <v>2010</v>
      </c>
      <c r="C19" s="339" t="b">
        <v>1</v>
      </c>
      <c r="D19" s="347">
        <f>INDEX('Incidence calcs'!Q:Q,MATCH($A19,'Incidence calcs'!$A:$A,0))</f>
        <v>6.2</v>
      </c>
      <c r="E19" s="347">
        <f>INDEX('Incidence calcs'!R:R,MATCH($A19,'Incidence calcs'!$A:$A,0))</f>
        <v>6.2</v>
      </c>
      <c r="F19" s="347">
        <f>INDEX('Incidence calcs'!S:S,MATCH($A19,'Incidence calcs'!$A:$A,0))</f>
        <v>6.2</v>
      </c>
      <c r="G19" s="347">
        <f>INDEX('Incidence calcs'!T:T,MATCH($A19,'Incidence calcs'!$A:$A,0))</f>
        <v>3.3147130153975972</v>
      </c>
      <c r="H19" s="347">
        <f>INDEX('Incidence calcs'!X:X,MATCH($A19,'Incidence calcs'!$A:$A,0))</f>
        <v>4.2259200000000003</v>
      </c>
      <c r="I19" s="347">
        <f>INDEX('Incidence calcs'!Y:Y,MATCH($A19,'Incidence calcs'!$A:$A,0))</f>
        <v>4.1527599999999998</v>
      </c>
      <c r="J19" s="347">
        <f>INDEX('Incidence calcs'!Z:Z,MATCH($A19,'Incidence calcs'!$A:$A,0))</f>
        <v>2.9691800000000002</v>
      </c>
      <c r="K19" s="347">
        <f>INDEX('Incidence calcs'!AA:AA,MATCH($A19,'Incidence calcs'!$A:$A,0))</f>
        <v>2.9493400000000003</v>
      </c>
      <c r="L19" s="347">
        <f>INDEX('Incidence calcs'!AB:AB,MATCH($A19,'Incidence calcs'!$A:$A,0))</f>
        <v>2.6126800000000001</v>
      </c>
      <c r="M19" s="347">
        <f>INDEX('Incidence calcs'!AC:AC,MATCH($A19,'Incidence calcs'!$A:$A,0))</f>
        <v>2.7825600000000001</v>
      </c>
      <c r="N19" s="347">
        <f>INDEX('Incidence calcs'!AD:AD,MATCH($A19,'Incidence calcs'!$A:$A,0))</f>
        <v>2.7298600000000004</v>
      </c>
      <c r="O19" s="347">
        <f>INDEX('Incidence calcs'!AE:AE,MATCH($A19,'Incidence calcs'!$A:$A,0))</f>
        <v>2.7298600000000004</v>
      </c>
      <c r="P19" s="347">
        <f>INDEX('Incidence calcs'!AF:AF,MATCH($A19,'Incidence calcs'!$A:$A,0))</f>
        <v>2.5494400000000002</v>
      </c>
      <c r="Q19" s="347">
        <f>INDEX('Incidence calcs'!AG:AG,MATCH($A19,'Incidence calcs'!$A:$A,0))</f>
        <v>2.5494400000000002</v>
      </c>
      <c r="R19" s="347">
        <f>INDEX('Incidence calcs'!AH:AH,MATCH($A19,'Incidence calcs'!$A:$A,0))</f>
        <v>3.3845800000000006</v>
      </c>
      <c r="S19" s="347">
        <f>INDEX('Incidence calcs'!AI:AI,MATCH($A19,'Incidence calcs'!$A:$A,0))</f>
        <v>3.3845800000000006</v>
      </c>
      <c r="T19" s="347">
        <f>INDEX('Incidence calcs'!AJ:AJ,MATCH($A19,'Incidence calcs'!$A:$A,0))</f>
        <v>2.2363400000000002</v>
      </c>
      <c r="U19" s="347">
        <f>INDEX('Incidence calcs'!AK:AK,MATCH($A19,'Incidence calcs'!$A:$A,0))</f>
        <v>2.2363400000000002</v>
      </c>
      <c r="V19" s="347">
        <f>INDEX('Incidence calcs'!AL:AL,MATCH($A19,'Incidence calcs'!$A:$A,0))</f>
        <v>2.2363400000000002</v>
      </c>
      <c r="W19" s="347">
        <f>INDEX('Incidence calcs'!AM:AM,MATCH($A19,'Incidence calcs'!$A:$A,0))</f>
        <v>2.2363400000000002</v>
      </c>
    </row>
    <row r="20" spans="1:23" x14ac:dyDescent="0.45">
      <c r="A20" t="s">
        <v>82</v>
      </c>
      <c r="B20" s="339">
        <f>INDEX('Incidence calcs'!$F:$F,MATCH($A20,'Incidence calcs'!$A:$A,0))</f>
        <v>2009</v>
      </c>
      <c r="C20" s="339" t="b">
        <v>1</v>
      </c>
      <c r="D20" s="347">
        <f>INDEX('Incidence calcs'!Q:Q,MATCH($A20,'Incidence calcs'!$A:$A,0))</f>
        <v>0.19</v>
      </c>
      <c r="E20" s="347">
        <f>INDEX('Incidence calcs'!R:R,MATCH($A20,'Incidence calcs'!$A:$A,0))</f>
        <v>0.84</v>
      </c>
      <c r="F20" s="347">
        <f>INDEX('Incidence calcs'!S:S,MATCH($A20,'Incidence calcs'!$A:$A,0))</f>
        <v>2.6</v>
      </c>
      <c r="G20" s="347">
        <f>INDEX('Incidence calcs'!T:T,MATCH($A20,'Incidence calcs'!$A:$A,0))</f>
        <v>6.2</v>
      </c>
      <c r="H20" s="347">
        <f>INDEX('Incidence calcs'!X:X,MATCH($A20,'Incidence calcs'!$A:$A,0))</f>
        <v>1.7627647500000001</v>
      </c>
      <c r="I20" s="347">
        <f>INDEX('Incidence calcs'!Y:Y,MATCH($A20,'Incidence calcs'!$A:$A,0))</f>
        <v>1.7315545000000001</v>
      </c>
      <c r="J20" s="347">
        <f>INDEX('Incidence calcs'!Z:Z,MATCH($A20,'Incidence calcs'!$A:$A,0))</f>
        <v>1.25406225</v>
      </c>
      <c r="K20" s="347">
        <f>INDEX('Incidence calcs'!AA:AA,MATCH($A20,'Incidence calcs'!$A:$A,0))</f>
        <v>1.22801275</v>
      </c>
      <c r="L20" s="347">
        <f>INDEX('Incidence calcs'!AB:AB,MATCH($A20,'Incidence calcs'!$A:$A,0))</f>
        <v>1.154042</v>
      </c>
      <c r="M20" s="347">
        <f>INDEX('Incidence calcs'!AC:AC,MATCH($A20,'Incidence calcs'!$A:$A,0))</f>
        <v>1.020354</v>
      </c>
      <c r="N20" s="347">
        <f>INDEX('Incidence calcs'!AD:AD,MATCH($A20,'Incidence calcs'!$A:$A,0))</f>
        <v>1.09727375</v>
      </c>
      <c r="O20" s="347">
        <f>INDEX('Incidence calcs'!AE:AE,MATCH($A20,'Incidence calcs'!$A:$A,0))</f>
        <v>1.09727375</v>
      </c>
      <c r="P20" s="347">
        <f>INDEX('Incidence calcs'!AF:AF,MATCH($A20,'Incidence calcs'!$A:$A,0))</f>
        <v>0.88592874999999993</v>
      </c>
      <c r="Q20" s="347">
        <f>INDEX('Incidence calcs'!AG:AG,MATCH($A20,'Incidence calcs'!$A:$A,0))</f>
        <v>0.88592874999999993</v>
      </c>
      <c r="R20" s="347">
        <f>INDEX('Incidence calcs'!AH:AH,MATCH($A20,'Incidence calcs'!$A:$A,0))</f>
        <v>1.323118</v>
      </c>
      <c r="S20" s="347">
        <f>INDEX('Incidence calcs'!AI:AI,MATCH($A20,'Incidence calcs'!$A:$A,0))</f>
        <v>1.323118</v>
      </c>
      <c r="T20" s="347">
        <f>INDEX('Incidence calcs'!AJ:AJ,MATCH($A20,'Incidence calcs'!$A:$A,0))</f>
        <v>1.03583625</v>
      </c>
      <c r="U20" s="347">
        <f>INDEX('Incidence calcs'!AK:AK,MATCH($A20,'Incidence calcs'!$A:$A,0))</f>
        <v>1.03583625</v>
      </c>
      <c r="V20" s="347">
        <f>INDEX('Incidence calcs'!AL:AL,MATCH($A20,'Incidence calcs'!$A:$A,0))</f>
        <v>1.03583625</v>
      </c>
      <c r="W20" s="347">
        <f>INDEX('Incidence calcs'!AM:AM,MATCH($A20,'Incidence calcs'!$A:$A,0))</f>
        <v>1.03583625</v>
      </c>
    </row>
    <row r="21" spans="1:23" x14ac:dyDescent="0.45">
      <c r="A21" t="s">
        <v>85</v>
      </c>
      <c r="B21" s="339">
        <f>INDEX('Incidence calcs'!$F:$F,MATCH($A21,'Incidence calcs'!$A:$A,0))</f>
        <v>2009</v>
      </c>
      <c r="C21" s="339" t="b">
        <v>1</v>
      </c>
      <c r="D21" s="347">
        <f>INDEX('Incidence calcs'!Q:Q,MATCH($A21,'Incidence calcs'!$A:$A,0))</f>
        <v>3</v>
      </c>
      <c r="E21" s="347">
        <f>INDEX('Incidence calcs'!R:R,MATCH($A21,'Incidence calcs'!$A:$A,0))</f>
        <v>5</v>
      </c>
      <c r="F21" s="347">
        <f>INDEX('Incidence calcs'!S:S,MATCH($A21,'Incidence calcs'!$A:$A,0))</f>
        <v>4.9000000000000004</v>
      </c>
      <c r="G21" s="347">
        <f>INDEX('Incidence calcs'!T:T,MATCH($A21,'Incidence calcs'!$A:$A,0))</f>
        <v>3</v>
      </c>
      <c r="H21" s="347">
        <f>INDEX('Incidence calcs'!X:X,MATCH($A21,'Incidence calcs'!$A:$A,0))</f>
        <v>2.9308799999999997</v>
      </c>
      <c r="I21" s="347">
        <f>INDEX('Incidence calcs'!Y:Y,MATCH($A21,'Incidence calcs'!$A:$A,0))</f>
        <v>2.8801399999999995</v>
      </c>
      <c r="J21" s="347">
        <f>INDEX('Incidence calcs'!Z:Z,MATCH($A21,'Incidence calcs'!$A:$A,0))</f>
        <v>2.0592699999999997</v>
      </c>
      <c r="K21" s="347">
        <f>INDEX('Incidence calcs'!AA:AA,MATCH($A21,'Incidence calcs'!$A:$A,0))</f>
        <v>2.0455100000000002</v>
      </c>
      <c r="L21" s="347">
        <f>INDEX('Incidence calcs'!AB:AB,MATCH($A21,'Incidence calcs'!$A:$A,0))</f>
        <v>1.81202</v>
      </c>
      <c r="M21" s="347">
        <f>INDEX('Incidence calcs'!AC:AC,MATCH($A21,'Incidence calcs'!$A:$A,0))</f>
        <v>1.9298399999999998</v>
      </c>
      <c r="N21" s="347">
        <f>INDEX('Incidence calcs'!AD:AD,MATCH($A21,'Incidence calcs'!$A:$A,0))</f>
        <v>1.8932899999999999</v>
      </c>
      <c r="O21" s="347">
        <f>INDEX('Incidence calcs'!AE:AE,MATCH($A21,'Incidence calcs'!$A:$A,0))</f>
        <v>1.8932899999999999</v>
      </c>
      <c r="P21" s="347">
        <f>INDEX('Incidence calcs'!AF:AF,MATCH($A21,'Incidence calcs'!$A:$A,0))</f>
        <v>1.76816</v>
      </c>
      <c r="Q21" s="347">
        <f>INDEX('Incidence calcs'!AG:AG,MATCH($A21,'Incidence calcs'!$A:$A,0))</f>
        <v>1.76816</v>
      </c>
      <c r="R21" s="347">
        <f>INDEX('Incidence calcs'!AH:AH,MATCH($A21,'Incidence calcs'!$A:$A,0))</f>
        <v>2.3473700000000002</v>
      </c>
      <c r="S21" s="347">
        <f>INDEX('Incidence calcs'!AI:AI,MATCH($A21,'Incidence calcs'!$A:$A,0))</f>
        <v>2.3473700000000002</v>
      </c>
      <c r="T21" s="347">
        <f>INDEX('Incidence calcs'!AJ:AJ,MATCH($A21,'Incidence calcs'!$A:$A,0))</f>
        <v>1.55101</v>
      </c>
      <c r="U21" s="347">
        <f>INDEX('Incidence calcs'!AK:AK,MATCH($A21,'Incidence calcs'!$A:$A,0))</f>
        <v>1.55101</v>
      </c>
      <c r="V21" s="347">
        <f>INDEX('Incidence calcs'!AL:AL,MATCH($A21,'Incidence calcs'!$A:$A,0))</f>
        <v>1.55101</v>
      </c>
      <c r="W21" s="347">
        <f>INDEX('Incidence calcs'!AM:AM,MATCH($A21,'Incidence calcs'!$A:$A,0))</f>
        <v>1.55101</v>
      </c>
    </row>
    <row r="22" spans="1:23" x14ac:dyDescent="0.45">
      <c r="A22" t="s">
        <v>87</v>
      </c>
      <c r="B22" s="339">
        <f>INDEX('Incidence calcs'!$F:$F,MATCH($A22,'Incidence calcs'!$A:$A,0))</f>
        <v>2011</v>
      </c>
      <c r="C22" s="339" t="b">
        <v>1</v>
      </c>
      <c r="D22" s="347">
        <f>INDEX('Incidence calcs'!Q:Q,MATCH($A22,'Incidence calcs'!$A:$A,0))</f>
        <v>2.2000000000000002</v>
      </c>
      <c r="E22" s="347">
        <f>INDEX('Incidence calcs'!R:R,MATCH($A22,'Incidence calcs'!$A:$A,0))</f>
        <v>2.2000000000000002</v>
      </c>
      <c r="F22" s="347">
        <f>INDEX('Incidence calcs'!S:S,MATCH($A22,'Incidence calcs'!$A:$A,0))</f>
        <v>2.2000000000000002</v>
      </c>
      <c r="G22" s="347">
        <f>INDEX('Incidence calcs'!T:T,MATCH($A22,'Incidence calcs'!$A:$A,0))</f>
        <v>1.4905263157894741</v>
      </c>
      <c r="H22" s="347">
        <f>INDEX('Incidence calcs'!X:X,MATCH($A22,'Incidence calcs'!$A:$A,0))</f>
        <v>1.4995200000000002</v>
      </c>
      <c r="I22" s="347">
        <f>INDEX('Incidence calcs'!Y:Y,MATCH($A22,'Incidence calcs'!$A:$A,0))</f>
        <v>1.47356</v>
      </c>
      <c r="J22" s="347">
        <f>INDEX('Incidence calcs'!Z:Z,MATCH($A22,'Incidence calcs'!$A:$A,0))</f>
        <v>1.05358</v>
      </c>
      <c r="K22" s="347">
        <f>INDEX('Incidence calcs'!AA:AA,MATCH($A22,'Incidence calcs'!$A:$A,0))</f>
        <v>1.04654</v>
      </c>
      <c r="L22" s="347">
        <f>INDEX('Incidence calcs'!AB:AB,MATCH($A22,'Incidence calcs'!$A:$A,0))</f>
        <v>0.92708000000000002</v>
      </c>
      <c r="M22" s="347">
        <f>INDEX('Incidence calcs'!AC:AC,MATCH($A22,'Incidence calcs'!$A:$A,0))</f>
        <v>0.98736000000000002</v>
      </c>
      <c r="N22" s="347">
        <f>INDEX('Incidence calcs'!AD:AD,MATCH($A22,'Incidence calcs'!$A:$A,0))</f>
        <v>0.96866000000000019</v>
      </c>
      <c r="O22" s="347">
        <f>INDEX('Incidence calcs'!AE:AE,MATCH($A22,'Incidence calcs'!$A:$A,0))</f>
        <v>0.96866000000000019</v>
      </c>
      <c r="P22" s="347">
        <f>INDEX('Incidence calcs'!AF:AF,MATCH($A22,'Incidence calcs'!$A:$A,0))</f>
        <v>0.90464000000000011</v>
      </c>
      <c r="Q22" s="347">
        <f>INDEX('Incidence calcs'!AG:AG,MATCH($A22,'Incidence calcs'!$A:$A,0))</f>
        <v>0.90464000000000011</v>
      </c>
      <c r="R22" s="347">
        <f>INDEX('Incidence calcs'!AH:AH,MATCH($A22,'Incidence calcs'!$A:$A,0))</f>
        <v>1.2009800000000002</v>
      </c>
      <c r="S22" s="347">
        <f>INDEX('Incidence calcs'!AI:AI,MATCH($A22,'Incidence calcs'!$A:$A,0))</f>
        <v>1.2009800000000002</v>
      </c>
      <c r="T22" s="347">
        <f>INDEX('Incidence calcs'!AJ:AJ,MATCH($A22,'Incidence calcs'!$A:$A,0))</f>
        <v>0.79354000000000013</v>
      </c>
      <c r="U22" s="347">
        <f>INDEX('Incidence calcs'!AK:AK,MATCH($A22,'Incidence calcs'!$A:$A,0))</f>
        <v>0.79354000000000013</v>
      </c>
      <c r="V22" s="347">
        <f>INDEX('Incidence calcs'!AL:AL,MATCH($A22,'Incidence calcs'!$A:$A,0))</f>
        <v>0.79354000000000013</v>
      </c>
      <c r="W22" s="347">
        <f>INDEX('Incidence calcs'!AM:AM,MATCH($A22,'Incidence calcs'!$A:$A,0))</f>
        <v>0.79354000000000013</v>
      </c>
    </row>
    <row r="23" spans="1:23" x14ac:dyDescent="0.45">
      <c r="A23" t="s">
        <v>88</v>
      </c>
      <c r="B23" s="339">
        <f>INDEX('Incidence calcs'!$F:$F,MATCH($A23,'Incidence calcs'!$A:$A,0))</f>
        <v>2004</v>
      </c>
      <c r="C23" s="339" t="b">
        <v>1</v>
      </c>
      <c r="D23" s="347">
        <f>INDEX('Incidence calcs'!Q:Q,MATCH($A23,'Incidence calcs'!$A:$A,0))</f>
        <v>5.35</v>
      </c>
      <c r="E23" s="347">
        <f>INDEX('Incidence calcs'!R:R,MATCH($A23,'Incidence calcs'!$A:$A,0))</f>
        <v>10.6</v>
      </c>
      <c r="F23" s="347">
        <f>INDEX('Incidence calcs'!S:S,MATCH($A23,'Incidence calcs'!$A:$A,0))</f>
        <v>8.5</v>
      </c>
      <c r="G23" s="347">
        <f>INDEX('Incidence calcs'!T:T,MATCH($A23,'Incidence calcs'!$A:$A,0))</f>
        <v>5.0999999999999996</v>
      </c>
      <c r="H23" s="347">
        <f>INDEX('Incidence calcs'!X:X,MATCH($A23,'Incidence calcs'!$A:$A,0))</f>
        <v>5.55504</v>
      </c>
      <c r="I23" s="347">
        <f>INDEX('Incidence calcs'!Y:Y,MATCH($A23,'Incidence calcs'!$A:$A,0))</f>
        <v>5.4588700000000001</v>
      </c>
      <c r="J23" s="347">
        <f>INDEX('Incidence calcs'!Z:Z,MATCH($A23,'Incidence calcs'!$A:$A,0))</f>
        <v>3.903035</v>
      </c>
      <c r="K23" s="347">
        <f>INDEX('Incidence calcs'!AA:AA,MATCH($A23,'Incidence calcs'!$A:$A,0))</f>
        <v>3.8769550000000002</v>
      </c>
      <c r="L23" s="347">
        <f>INDEX('Incidence calcs'!AB:AB,MATCH($A23,'Incidence calcs'!$A:$A,0))</f>
        <v>3.4344100000000002</v>
      </c>
      <c r="M23" s="347">
        <f>INDEX('Incidence calcs'!AC:AC,MATCH($A23,'Incidence calcs'!$A:$A,0))</f>
        <v>3.6577199999999999</v>
      </c>
      <c r="N23" s="347">
        <f>INDEX('Incidence calcs'!AD:AD,MATCH($A23,'Incidence calcs'!$A:$A,0))</f>
        <v>3.5884450000000006</v>
      </c>
      <c r="O23" s="347">
        <f>INDEX('Incidence calcs'!AE:AE,MATCH($A23,'Incidence calcs'!$A:$A,0))</f>
        <v>3.5884450000000006</v>
      </c>
      <c r="P23" s="347">
        <f>INDEX('Incidence calcs'!AF:AF,MATCH($A23,'Incidence calcs'!$A:$A,0))</f>
        <v>3.35128</v>
      </c>
      <c r="Q23" s="347">
        <f>INDEX('Incidence calcs'!AG:AG,MATCH($A23,'Incidence calcs'!$A:$A,0))</f>
        <v>3.35128</v>
      </c>
      <c r="R23" s="347">
        <f>INDEX('Incidence calcs'!AH:AH,MATCH($A23,'Incidence calcs'!$A:$A,0))</f>
        <v>4.4490850000000002</v>
      </c>
      <c r="S23" s="347">
        <f>INDEX('Incidence calcs'!AI:AI,MATCH($A23,'Incidence calcs'!$A:$A,0))</f>
        <v>4.4490850000000002</v>
      </c>
      <c r="T23" s="347">
        <f>INDEX('Incidence calcs'!AJ:AJ,MATCH($A23,'Incidence calcs'!$A:$A,0))</f>
        <v>2.9397050000000005</v>
      </c>
      <c r="U23" s="347">
        <f>INDEX('Incidence calcs'!AK:AK,MATCH($A23,'Incidence calcs'!$A:$A,0))</f>
        <v>2.9397050000000005</v>
      </c>
      <c r="V23" s="347">
        <f>INDEX('Incidence calcs'!AL:AL,MATCH($A23,'Incidence calcs'!$A:$A,0))</f>
        <v>2.9397050000000005</v>
      </c>
      <c r="W23" s="347">
        <f>INDEX('Incidence calcs'!AM:AM,MATCH($A23,'Incidence calcs'!$A:$A,0))</f>
        <v>2.9397050000000005</v>
      </c>
    </row>
    <row r="24" spans="1:23" x14ac:dyDescent="0.45">
      <c r="A24" t="s">
        <v>89</v>
      </c>
      <c r="B24" s="339">
        <f>INDEX('Incidence calcs'!$F:$F,MATCH($A24,'Incidence calcs'!$A:$A,0))</f>
        <v>2009</v>
      </c>
      <c r="C24" s="339" t="b">
        <v>1</v>
      </c>
      <c r="D24" s="347">
        <f>INDEX('Incidence calcs'!Q:Q,MATCH($A24,'Incidence calcs'!$A:$A,0))</f>
        <v>0.19</v>
      </c>
      <c r="E24" s="347">
        <f>INDEX('Incidence calcs'!R:R,MATCH($A24,'Incidence calcs'!$A:$A,0))</f>
        <v>0.84</v>
      </c>
      <c r="F24" s="347">
        <f>INDEX('Incidence calcs'!S:S,MATCH($A24,'Incidence calcs'!$A:$A,0))</f>
        <v>2.6</v>
      </c>
      <c r="G24" s="347">
        <f>INDEX('Incidence calcs'!T:T,MATCH($A24,'Incidence calcs'!$A:$A,0))</f>
        <v>6.2</v>
      </c>
      <c r="H24" s="347">
        <f>INDEX('Incidence calcs'!X:X,MATCH($A24,'Incidence calcs'!$A:$A,0))</f>
        <v>1.7627647500000001</v>
      </c>
      <c r="I24" s="347">
        <f>INDEX('Incidence calcs'!Y:Y,MATCH($A24,'Incidence calcs'!$A:$A,0))</f>
        <v>1.7315545000000001</v>
      </c>
      <c r="J24" s="347">
        <f>INDEX('Incidence calcs'!Z:Z,MATCH($A24,'Incidence calcs'!$A:$A,0))</f>
        <v>1.25406225</v>
      </c>
      <c r="K24" s="347">
        <f>INDEX('Incidence calcs'!AA:AA,MATCH($A24,'Incidence calcs'!$A:$A,0))</f>
        <v>1.22801275</v>
      </c>
      <c r="L24" s="347">
        <f>INDEX('Incidence calcs'!AB:AB,MATCH($A24,'Incidence calcs'!$A:$A,0))</f>
        <v>1.154042</v>
      </c>
      <c r="M24" s="347">
        <f>INDEX('Incidence calcs'!AC:AC,MATCH($A24,'Incidence calcs'!$A:$A,0))</f>
        <v>1.020354</v>
      </c>
      <c r="N24" s="347">
        <f>INDEX('Incidence calcs'!AD:AD,MATCH($A24,'Incidence calcs'!$A:$A,0))</f>
        <v>1.09727375</v>
      </c>
      <c r="O24" s="347">
        <f>INDEX('Incidence calcs'!AE:AE,MATCH($A24,'Incidence calcs'!$A:$A,0))</f>
        <v>1.09727375</v>
      </c>
      <c r="P24" s="347">
        <f>INDEX('Incidence calcs'!AF:AF,MATCH($A24,'Incidence calcs'!$A:$A,0))</f>
        <v>0.88592874999999993</v>
      </c>
      <c r="Q24" s="347">
        <f>INDEX('Incidence calcs'!AG:AG,MATCH($A24,'Incidence calcs'!$A:$A,0))</f>
        <v>0.88592874999999993</v>
      </c>
      <c r="R24" s="347">
        <f>INDEX('Incidence calcs'!AH:AH,MATCH($A24,'Incidence calcs'!$A:$A,0))</f>
        <v>1.323118</v>
      </c>
      <c r="S24" s="347">
        <f>INDEX('Incidence calcs'!AI:AI,MATCH($A24,'Incidence calcs'!$A:$A,0))</f>
        <v>1.323118</v>
      </c>
      <c r="T24" s="347">
        <f>INDEX('Incidence calcs'!AJ:AJ,MATCH($A24,'Incidence calcs'!$A:$A,0))</f>
        <v>1.03583625</v>
      </c>
      <c r="U24" s="347">
        <f>INDEX('Incidence calcs'!AK:AK,MATCH($A24,'Incidence calcs'!$A:$A,0))</f>
        <v>1.03583625</v>
      </c>
      <c r="V24" s="347">
        <f>INDEX('Incidence calcs'!AL:AL,MATCH($A24,'Incidence calcs'!$A:$A,0))</f>
        <v>1.03583625</v>
      </c>
      <c r="W24" s="347">
        <f>INDEX('Incidence calcs'!AM:AM,MATCH($A24,'Incidence calcs'!$A:$A,0))</f>
        <v>1.03583625</v>
      </c>
    </row>
    <row r="25" spans="1:23" x14ac:dyDescent="0.45">
      <c r="A25" t="s">
        <v>90</v>
      </c>
      <c r="B25" s="339">
        <f>INDEX('Incidence calcs'!$F:$F,MATCH($A25,'Incidence calcs'!$A:$A,0))</f>
        <v>2011</v>
      </c>
      <c r="C25" s="339" t="b">
        <v>1</v>
      </c>
      <c r="D25" s="347">
        <f>INDEX('Incidence calcs'!Q:Q,MATCH($A25,'Incidence calcs'!$A:$A,0))</f>
        <v>16.3</v>
      </c>
      <c r="E25" s="347">
        <f>INDEX('Incidence calcs'!R:R,MATCH($A25,'Incidence calcs'!$A:$A,0))</f>
        <v>16.3</v>
      </c>
      <c r="F25" s="347">
        <f>INDEX('Incidence calcs'!S:S,MATCH($A25,'Incidence calcs'!$A:$A,0))</f>
        <v>16.3</v>
      </c>
      <c r="G25" s="347">
        <f>INDEX('Incidence calcs'!T:T,MATCH($A25,'Incidence calcs'!$A:$A,0))</f>
        <v>11.028389154704946</v>
      </c>
      <c r="H25" s="347">
        <f>INDEX('Incidence calcs'!X:X,MATCH($A25,'Incidence calcs'!$A:$A,0))</f>
        <v>11.11008</v>
      </c>
      <c r="I25" s="347">
        <f>INDEX('Incidence calcs'!Y:Y,MATCH($A25,'Incidence calcs'!$A:$A,0))</f>
        <v>10.91774</v>
      </c>
      <c r="J25" s="347">
        <f>INDEX('Incidence calcs'!Z:Z,MATCH($A25,'Incidence calcs'!$A:$A,0))</f>
        <v>7.8060700000000001</v>
      </c>
      <c r="K25" s="347">
        <f>INDEX('Incidence calcs'!AA:AA,MATCH($A25,'Incidence calcs'!$A:$A,0))</f>
        <v>7.7539100000000003</v>
      </c>
      <c r="L25" s="347">
        <f>INDEX('Incidence calcs'!AB:AB,MATCH($A25,'Incidence calcs'!$A:$A,0))</f>
        <v>6.8688200000000004</v>
      </c>
      <c r="M25" s="347">
        <f>INDEX('Incidence calcs'!AC:AC,MATCH($A25,'Incidence calcs'!$A:$A,0))</f>
        <v>7.3154399999999997</v>
      </c>
      <c r="N25" s="347">
        <f>INDEX('Incidence calcs'!AD:AD,MATCH($A25,'Incidence calcs'!$A:$A,0))</f>
        <v>7.1768900000000011</v>
      </c>
      <c r="O25" s="347">
        <f>INDEX('Incidence calcs'!AE:AE,MATCH($A25,'Incidence calcs'!$A:$A,0))</f>
        <v>7.1768900000000011</v>
      </c>
      <c r="P25" s="347">
        <f>INDEX('Incidence calcs'!AF:AF,MATCH($A25,'Incidence calcs'!$A:$A,0))</f>
        <v>6.7025600000000001</v>
      </c>
      <c r="Q25" s="347">
        <f>INDEX('Incidence calcs'!AG:AG,MATCH($A25,'Incidence calcs'!$A:$A,0))</f>
        <v>6.7025600000000001</v>
      </c>
      <c r="R25" s="347">
        <f>INDEX('Incidence calcs'!AH:AH,MATCH($A25,'Incidence calcs'!$A:$A,0))</f>
        <v>8.8981700000000004</v>
      </c>
      <c r="S25" s="347">
        <f>INDEX('Incidence calcs'!AI:AI,MATCH($A25,'Incidence calcs'!$A:$A,0))</f>
        <v>8.8981700000000004</v>
      </c>
      <c r="T25" s="347">
        <f>INDEX('Incidence calcs'!AJ:AJ,MATCH($A25,'Incidence calcs'!$A:$A,0))</f>
        <v>5.8794100000000009</v>
      </c>
      <c r="U25" s="347">
        <f>INDEX('Incidence calcs'!AK:AK,MATCH($A25,'Incidence calcs'!$A:$A,0))</f>
        <v>5.8794100000000009</v>
      </c>
      <c r="V25" s="347">
        <f>INDEX('Incidence calcs'!AL:AL,MATCH($A25,'Incidence calcs'!$A:$A,0))</f>
        <v>5.8794100000000009</v>
      </c>
      <c r="W25" s="347">
        <f>INDEX('Incidence calcs'!AM:AM,MATCH($A25,'Incidence calcs'!$A:$A,0))</f>
        <v>5.8794100000000009</v>
      </c>
    </row>
    <row r="26" spans="1:23" x14ac:dyDescent="0.45">
      <c r="A26" t="s">
        <v>93</v>
      </c>
      <c r="B26" s="339">
        <f>INDEX('Incidence calcs'!$F:$F,MATCH($A26,'Incidence calcs'!$A:$A,0))</f>
        <v>2003</v>
      </c>
      <c r="C26" s="339" t="b">
        <v>1</v>
      </c>
      <c r="D26" s="347">
        <f>INDEX('Incidence calcs'!Q:Q,MATCH($A26,'Incidence calcs'!$A:$A,0))</f>
        <v>0.97</v>
      </c>
      <c r="E26" s="347">
        <f>INDEX('Incidence calcs'!R:R,MATCH($A26,'Incidence calcs'!$A:$A,0))</f>
        <v>0.97</v>
      </c>
      <c r="F26" s="347">
        <f>INDEX('Incidence calcs'!S:S,MATCH($A26,'Incidence calcs'!$A:$A,0))</f>
        <v>0.97</v>
      </c>
      <c r="G26" s="347">
        <f>INDEX('Incidence calcs'!T:T,MATCH($A26,'Incidence calcs'!$A:$A,0))</f>
        <v>1.0831599047960483</v>
      </c>
      <c r="H26" s="347">
        <f>INDEX('Incidence calcs'!X:X,MATCH($A26,'Incidence calcs'!$A:$A,0))</f>
        <v>0.66115200000000007</v>
      </c>
      <c r="I26" s="347">
        <f>INDEX('Incidence calcs'!Y:Y,MATCH($A26,'Incidence calcs'!$A:$A,0))</f>
        <v>0.64970600000000001</v>
      </c>
      <c r="J26" s="347">
        <f>INDEX('Incidence calcs'!Z:Z,MATCH($A26,'Incidence calcs'!$A:$A,0))</f>
        <v>0.46453300000000003</v>
      </c>
      <c r="K26" s="347">
        <f>INDEX('Incidence calcs'!AA:AA,MATCH($A26,'Incidence calcs'!$A:$A,0))</f>
        <v>0.46142900000000003</v>
      </c>
      <c r="L26" s="347">
        <f>INDEX('Incidence calcs'!AB:AB,MATCH($A26,'Incidence calcs'!$A:$A,0))</f>
        <v>0.40875800000000001</v>
      </c>
      <c r="M26" s="347">
        <f>INDEX('Incidence calcs'!AC:AC,MATCH($A26,'Incidence calcs'!$A:$A,0))</f>
        <v>0.435336</v>
      </c>
      <c r="N26" s="347">
        <f>INDEX('Incidence calcs'!AD:AD,MATCH($A26,'Incidence calcs'!$A:$A,0))</f>
        <v>0.42709100000000005</v>
      </c>
      <c r="O26" s="347">
        <f>INDEX('Incidence calcs'!AE:AE,MATCH($A26,'Incidence calcs'!$A:$A,0))</f>
        <v>0.42709100000000005</v>
      </c>
      <c r="P26" s="347">
        <f>INDEX('Incidence calcs'!AF:AF,MATCH($A26,'Incidence calcs'!$A:$A,0))</f>
        <v>0.39886400000000005</v>
      </c>
      <c r="Q26" s="347">
        <f>INDEX('Incidence calcs'!AG:AG,MATCH($A26,'Incidence calcs'!$A:$A,0))</f>
        <v>0.39886400000000005</v>
      </c>
      <c r="R26" s="347">
        <f>INDEX('Incidence calcs'!AH:AH,MATCH($A26,'Incidence calcs'!$A:$A,0))</f>
        <v>0.52952300000000008</v>
      </c>
      <c r="S26" s="347">
        <f>INDEX('Incidence calcs'!AI:AI,MATCH($A26,'Incidence calcs'!$A:$A,0))</f>
        <v>0.52952300000000008</v>
      </c>
      <c r="T26" s="347">
        <f>INDEX('Incidence calcs'!AJ:AJ,MATCH($A26,'Incidence calcs'!$A:$A,0))</f>
        <v>0.34987900000000005</v>
      </c>
      <c r="U26" s="347">
        <f>INDEX('Incidence calcs'!AK:AK,MATCH($A26,'Incidence calcs'!$A:$A,0))</f>
        <v>0.34987900000000005</v>
      </c>
      <c r="V26" s="347">
        <f>INDEX('Incidence calcs'!AL:AL,MATCH($A26,'Incidence calcs'!$A:$A,0))</f>
        <v>0.34987900000000005</v>
      </c>
      <c r="W26" s="347">
        <f>INDEX('Incidence calcs'!AM:AM,MATCH($A26,'Incidence calcs'!$A:$A,0))</f>
        <v>0.34987900000000005</v>
      </c>
    </row>
    <row r="27" spans="1:23" x14ac:dyDescent="0.45">
      <c r="A27" t="s">
        <v>95</v>
      </c>
      <c r="B27" s="339">
        <f>INDEX('Incidence calcs'!$F:$F,MATCH($A27,'Incidence calcs'!$A:$A,0))</f>
        <v>1995</v>
      </c>
      <c r="C27" s="339" t="b">
        <v>1</v>
      </c>
      <c r="D27" s="347">
        <f>INDEX('Incidence calcs'!Q:Q,MATCH($A27,'Incidence calcs'!$A:$A,0))</f>
        <v>5.9</v>
      </c>
      <c r="E27" s="347">
        <f>INDEX('Incidence calcs'!R:R,MATCH($A27,'Incidence calcs'!$A:$A,0))</f>
        <v>9.6</v>
      </c>
      <c r="F27" s="347">
        <f>INDEX('Incidence calcs'!S:S,MATCH($A27,'Incidence calcs'!$A:$A,0))</f>
        <v>12.65</v>
      </c>
      <c r="G27" s="347">
        <f>INDEX('Incidence calcs'!T:T,MATCH($A27,'Incidence calcs'!$A:$A,0))</f>
        <v>6.9623596878383225</v>
      </c>
      <c r="H27" s="347">
        <f>INDEX('Incidence calcs'!X:X,MATCH($A27,'Incidence calcs'!$A:$A,0))</f>
        <v>6.3956799999999996</v>
      </c>
      <c r="I27" s="347">
        <f>INDEX('Incidence calcs'!Y:Y,MATCH($A27,'Incidence calcs'!$A:$A,0))</f>
        <v>6.2849566666666661</v>
      </c>
      <c r="J27" s="347">
        <f>INDEX('Incidence calcs'!Z:Z,MATCH($A27,'Incidence calcs'!$A:$A,0))</f>
        <v>4.4936783333333334</v>
      </c>
      <c r="K27" s="347">
        <f>INDEX('Incidence calcs'!AA:AA,MATCH($A27,'Incidence calcs'!$A:$A,0))</f>
        <v>4.4636516666666664</v>
      </c>
      <c r="L27" s="347">
        <f>INDEX('Incidence calcs'!AB:AB,MATCH($A27,'Incidence calcs'!$A:$A,0))</f>
        <v>3.9541366666666664</v>
      </c>
      <c r="M27" s="347">
        <f>INDEX('Incidence calcs'!AC:AC,MATCH($A27,'Incidence calcs'!$A:$A,0))</f>
        <v>4.2112399999999992</v>
      </c>
      <c r="N27" s="347">
        <f>INDEX('Incidence calcs'!AD:AD,MATCH($A27,'Incidence calcs'!$A:$A,0))</f>
        <v>4.1314816666666667</v>
      </c>
      <c r="O27" s="347">
        <f>INDEX('Incidence calcs'!AE:AE,MATCH($A27,'Incidence calcs'!$A:$A,0))</f>
        <v>4.1314816666666667</v>
      </c>
      <c r="P27" s="347">
        <f>INDEX('Incidence calcs'!AF:AF,MATCH($A27,'Incidence calcs'!$A:$A,0))</f>
        <v>3.8584266666666664</v>
      </c>
      <c r="Q27" s="347">
        <f>INDEX('Incidence calcs'!AG:AG,MATCH($A27,'Incidence calcs'!$A:$A,0))</f>
        <v>3.8584266666666664</v>
      </c>
      <c r="R27" s="347">
        <f>INDEX('Incidence calcs'!AH:AH,MATCH($A27,'Incidence calcs'!$A:$A,0))</f>
        <v>5.1223616666666665</v>
      </c>
      <c r="S27" s="347">
        <f>INDEX('Incidence calcs'!AI:AI,MATCH($A27,'Incidence calcs'!$A:$A,0))</f>
        <v>5.1223616666666665</v>
      </c>
      <c r="T27" s="347">
        <f>INDEX('Incidence calcs'!AJ:AJ,MATCH($A27,'Incidence calcs'!$A:$A,0))</f>
        <v>3.3845683333333332</v>
      </c>
      <c r="U27" s="347">
        <f>INDEX('Incidence calcs'!AK:AK,MATCH($A27,'Incidence calcs'!$A:$A,0))</f>
        <v>3.3845683333333332</v>
      </c>
      <c r="V27" s="347">
        <f>INDEX('Incidence calcs'!AL:AL,MATCH($A27,'Incidence calcs'!$A:$A,0))</f>
        <v>3.3845683333333332</v>
      </c>
      <c r="W27" s="347">
        <f>INDEX('Incidence calcs'!AM:AM,MATCH($A27,'Incidence calcs'!$A:$A,0))</f>
        <v>3.3845683333333332</v>
      </c>
    </row>
    <row r="28" spans="1:23" x14ac:dyDescent="0.45">
      <c r="A28" t="s">
        <v>96</v>
      </c>
      <c r="B28" s="339">
        <f>INDEX('Incidence calcs'!$F:$F,MATCH($A28,'Incidence calcs'!$A:$A,0))</f>
        <v>2009</v>
      </c>
      <c r="C28" s="339" t="b">
        <v>1</v>
      </c>
      <c r="D28" s="347">
        <f>INDEX('Incidence calcs'!Q:Q,MATCH($A28,'Incidence calcs'!$A:$A,0))</f>
        <v>0.19</v>
      </c>
      <c r="E28" s="347">
        <f>INDEX('Incidence calcs'!R:R,MATCH($A28,'Incidence calcs'!$A:$A,0))</f>
        <v>0.84</v>
      </c>
      <c r="F28" s="347">
        <f>INDEX('Incidence calcs'!S:S,MATCH($A28,'Incidence calcs'!$A:$A,0))</f>
        <v>2.6</v>
      </c>
      <c r="G28" s="347">
        <f>INDEX('Incidence calcs'!T:T,MATCH($A28,'Incidence calcs'!$A:$A,0))</f>
        <v>6.2</v>
      </c>
      <c r="H28" s="347">
        <f>INDEX('Incidence calcs'!X:X,MATCH($A28,'Incidence calcs'!$A:$A,0))</f>
        <v>1.7627647500000001</v>
      </c>
      <c r="I28" s="347">
        <f>INDEX('Incidence calcs'!Y:Y,MATCH($A28,'Incidence calcs'!$A:$A,0))</f>
        <v>1.7315545000000001</v>
      </c>
      <c r="J28" s="347">
        <f>INDEX('Incidence calcs'!Z:Z,MATCH($A28,'Incidence calcs'!$A:$A,0))</f>
        <v>1.25406225</v>
      </c>
      <c r="K28" s="347">
        <f>INDEX('Incidence calcs'!AA:AA,MATCH($A28,'Incidence calcs'!$A:$A,0))</f>
        <v>1.22801275</v>
      </c>
      <c r="L28" s="347">
        <f>INDEX('Incidence calcs'!AB:AB,MATCH($A28,'Incidence calcs'!$A:$A,0))</f>
        <v>1.154042</v>
      </c>
      <c r="M28" s="347">
        <f>INDEX('Incidence calcs'!AC:AC,MATCH($A28,'Incidence calcs'!$A:$A,0))</f>
        <v>1.020354</v>
      </c>
      <c r="N28" s="347">
        <f>INDEX('Incidence calcs'!AD:AD,MATCH($A28,'Incidence calcs'!$A:$A,0))</f>
        <v>1.09727375</v>
      </c>
      <c r="O28" s="347">
        <f>INDEX('Incidence calcs'!AE:AE,MATCH($A28,'Incidence calcs'!$A:$A,0))</f>
        <v>1.09727375</v>
      </c>
      <c r="P28" s="347">
        <f>INDEX('Incidence calcs'!AF:AF,MATCH($A28,'Incidence calcs'!$A:$A,0))</f>
        <v>0.88592874999999993</v>
      </c>
      <c r="Q28" s="347">
        <f>INDEX('Incidence calcs'!AG:AG,MATCH($A28,'Incidence calcs'!$A:$A,0))</f>
        <v>0.88592874999999993</v>
      </c>
      <c r="R28" s="347">
        <f>INDEX('Incidence calcs'!AH:AH,MATCH($A28,'Incidence calcs'!$A:$A,0))</f>
        <v>1.323118</v>
      </c>
      <c r="S28" s="347">
        <f>INDEX('Incidence calcs'!AI:AI,MATCH($A28,'Incidence calcs'!$A:$A,0))</f>
        <v>1.323118</v>
      </c>
      <c r="T28" s="347">
        <f>INDEX('Incidence calcs'!AJ:AJ,MATCH($A28,'Incidence calcs'!$A:$A,0))</f>
        <v>1.03583625</v>
      </c>
      <c r="U28" s="347">
        <f>INDEX('Incidence calcs'!AK:AK,MATCH($A28,'Incidence calcs'!$A:$A,0))</f>
        <v>1.03583625</v>
      </c>
      <c r="V28" s="347">
        <f>INDEX('Incidence calcs'!AL:AL,MATCH($A28,'Incidence calcs'!$A:$A,0))</f>
        <v>1.03583625</v>
      </c>
      <c r="W28" s="347">
        <f>INDEX('Incidence calcs'!AM:AM,MATCH($A28,'Incidence calcs'!$A:$A,0))</f>
        <v>1.03583625</v>
      </c>
    </row>
    <row r="29" spans="1:23" x14ac:dyDescent="0.45">
      <c r="A29" t="s">
        <v>97</v>
      </c>
      <c r="B29" s="339">
        <f>INDEX('Incidence calcs'!$F:$F,MATCH($A29,'Incidence calcs'!$A:$A,0))</f>
        <v>2009</v>
      </c>
      <c r="C29" s="339" t="b">
        <v>1</v>
      </c>
      <c r="D29" s="347">
        <f>INDEX('Incidence calcs'!Q:Q,MATCH($A29,'Incidence calcs'!$A:$A,0))</f>
        <v>0.19</v>
      </c>
      <c r="E29" s="347">
        <f>INDEX('Incidence calcs'!R:R,MATCH($A29,'Incidence calcs'!$A:$A,0))</f>
        <v>0.84</v>
      </c>
      <c r="F29" s="347">
        <f>INDEX('Incidence calcs'!S:S,MATCH($A29,'Incidence calcs'!$A:$A,0))</f>
        <v>2.6</v>
      </c>
      <c r="G29" s="347">
        <f>INDEX('Incidence calcs'!T:T,MATCH($A29,'Incidence calcs'!$A:$A,0))</f>
        <v>6.2</v>
      </c>
      <c r="H29" s="347">
        <f>INDEX('Incidence calcs'!X:X,MATCH($A29,'Incidence calcs'!$A:$A,0))</f>
        <v>1.7627647500000001</v>
      </c>
      <c r="I29" s="347">
        <f>INDEX('Incidence calcs'!Y:Y,MATCH($A29,'Incidence calcs'!$A:$A,0))</f>
        <v>1.7315545000000001</v>
      </c>
      <c r="J29" s="347">
        <f>INDEX('Incidence calcs'!Z:Z,MATCH($A29,'Incidence calcs'!$A:$A,0))</f>
        <v>1.25406225</v>
      </c>
      <c r="K29" s="347">
        <f>INDEX('Incidence calcs'!AA:AA,MATCH($A29,'Incidence calcs'!$A:$A,0))</f>
        <v>1.22801275</v>
      </c>
      <c r="L29" s="347">
        <f>INDEX('Incidence calcs'!AB:AB,MATCH($A29,'Incidence calcs'!$A:$A,0))</f>
        <v>1.154042</v>
      </c>
      <c r="M29" s="347">
        <f>INDEX('Incidence calcs'!AC:AC,MATCH($A29,'Incidence calcs'!$A:$A,0))</f>
        <v>1.020354</v>
      </c>
      <c r="N29" s="347">
        <f>INDEX('Incidence calcs'!AD:AD,MATCH($A29,'Incidence calcs'!$A:$A,0))</f>
        <v>1.09727375</v>
      </c>
      <c r="O29" s="347">
        <f>INDEX('Incidence calcs'!AE:AE,MATCH($A29,'Incidence calcs'!$A:$A,0))</f>
        <v>1.09727375</v>
      </c>
      <c r="P29" s="347">
        <f>INDEX('Incidence calcs'!AF:AF,MATCH($A29,'Incidence calcs'!$A:$A,0))</f>
        <v>0.88592874999999993</v>
      </c>
      <c r="Q29" s="347">
        <f>INDEX('Incidence calcs'!AG:AG,MATCH($A29,'Incidence calcs'!$A:$A,0))</f>
        <v>0.88592874999999993</v>
      </c>
      <c r="R29" s="347">
        <f>INDEX('Incidence calcs'!AH:AH,MATCH($A29,'Incidence calcs'!$A:$A,0))</f>
        <v>1.323118</v>
      </c>
      <c r="S29" s="347">
        <f>INDEX('Incidence calcs'!AI:AI,MATCH($A29,'Incidence calcs'!$A:$A,0))</f>
        <v>1.323118</v>
      </c>
      <c r="T29" s="347">
        <f>INDEX('Incidence calcs'!AJ:AJ,MATCH($A29,'Incidence calcs'!$A:$A,0))</f>
        <v>1.03583625</v>
      </c>
      <c r="U29" s="347">
        <f>INDEX('Incidence calcs'!AK:AK,MATCH($A29,'Incidence calcs'!$A:$A,0))</f>
        <v>1.03583625</v>
      </c>
      <c r="V29" s="347">
        <f>INDEX('Incidence calcs'!AL:AL,MATCH($A29,'Incidence calcs'!$A:$A,0))</f>
        <v>1.03583625</v>
      </c>
      <c r="W29" s="347">
        <f>INDEX('Incidence calcs'!AM:AM,MATCH($A29,'Incidence calcs'!$A:$A,0))</f>
        <v>1.03583625</v>
      </c>
    </row>
    <row r="30" spans="1:23" x14ac:dyDescent="0.45">
      <c r="A30" t="s">
        <v>98</v>
      </c>
      <c r="B30" s="339">
        <f>INDEX('Incidence calcs'!$F:$F,MATCH($A30,'Incidence calcs'!$A:$A,0))</f>
        <v>2003</v>
      </c>
      <c r="C30" s="339" t="b">
        <v>1</v>
      </c>
      <c r="D30" s="347">
        <f>INDEX('Incidence calcs'!Q:Q,MATCH($A30,'Incidence calcs'!$A:$A,0))</f>
        <v>0.97</v>
      </c>
      <c r="E30" s="347">
        <f>INDEX('Incidence calcs'!R:R,MATCH($A30,'Incidence calcs'!$A:$A,0))</f>
        <v>0.97</v>
      </c>
      <c r="F30" s="347">
        <f>INDEX('Incidence calcs'!S:S,MATCH($A30,'Incidence calcs'!$A:$A,0))</f>
        <v>0.97</v>
      </c>
      <c r="G30" s="347">
        <f>INDEX('Incidence calcs'!T:T,MATCH($A30,'Incidence calcs'!$A:$A,0))</f>
        <v>1.0831599047960483</v>
      </c>
      <c r="H30" s="347">
        <f>INDEX('Incidence calcs'!X:X,MATCH($A30,'Incidence calcs'!$A:$A,0))</f>
        <v>0.66115200000000007</v>
      </c>
      <c r="I30" s="347">
        <f>INDEX('Incidence calcs'!Y:Y,MATCH($A30,'Incidence calcs'!$A:$A,0))</f>
        <v>0.64970600000000001</v>
      </c>
      <c r="J30" s="347">
        <f>INDEX('Incidence calcs'!Z:Z,MATCH($A30,'Incidence calcs'!$A:$A,0))</f>
        <v>0.46453300000000003</v>
      </c>
      <c r="K30" s="347">
        <f>INDEX('Incidence calcs'!AA:AA,MATCH($A30,'Incidence calcs'!$A:$A,0))</f>
        <v>0.46142900000000003</v>
      </c>
      <c r="L30" s="347">
        <f>INDEX('Incidence calcs'!AB:AB,MATCH($A30,'Incidence calcs'!$A:$A,0))</f>
        <v>0.40875800000000001</v>
      </c>
      <c r="M30" s="347">
        <f>INDEX('Incidence calcs'!AC:AC,MATCH($A30,'Incidence calcs'!$A:$A,0))</f>
        <v>0.435336</v>
      </c>
      <c r="N30" s="347">
        <f>INDEX('Incidence calcs'!AD:AD,MATCH($A30,'Incidence calcs'!$A:$A,0))</f>
        <v>0.42709100000000005</v>
      </c>
      <c r="O30" s="347">
        <f>INDEX('Incidence calcs'!AE:AE,MATCH($A30,'Incidence calcs'!$A:$A,0))</f>
        <v>0.42709100000000005</v>
      </c>
      <c r="P30" s="347">
        <f>INDEX('Incidence calcs'!AF:AF,MATCH($A30,'Incidence calcs'!$A:$A,0))</f>
        <v>0.39886400000000005</v>
      </c>
      <c r="Q30" s="347">
        <f>INDEX('Incidence calcs'!AG:AG,MATCH($A30,'Incidence calcs'!$A:$A,0))</f>
        <v>0.39886400000000005</v>
      </c>
      <c r="R30" s="347">
        <f>INDEX('Incidence calcs'!AH:AH,MATCH($A30,'Incidence calcs'!$A:$A,0))</f>
        <v>0.52952300000000008</v>
      </c>
      <c r="S30" s="347">
        <f>INDEX('Incidence calcs'!AI:AI,MATCH($A30,'Incidence calcs'!$A:$A,0))</f>
        <v>0.52952300000000008</v>
      </c>
      <c r="T30" s="347">
        <f>INDEX('Incidence calcs'!AJ:AJ,MATCH($A30,'Incidence calcs'!$A:$A,0))</f>
        <v>0.34987900000000005</v>
      </c>
      <c r="U30" s="347">
        <f>INDEX('Incidence calcs'!AK:AK,MATCH($A30,'Incidence calcs'!$A:$A,0))</f>
        <v>0.34987900000000005</v>
      </c>
      <c r="V30" s="347">
        <f>INDEX('Incidence calcs'!AL:AL,MATCH($A30,'Incidence calcs'!$A:$A,0))</f>
        <v>0.34987900000000005</v>
      </c>
      <c r="W30" s="347">
        <f>INDEX('Incidence calcs'!AM:AM,MATCH($A30,'Incidence calcs'!$A:$A,0))</f>
        <v>0.34987900000000005</v>
      </c>
    </row>
    <row r="31" spans="1:23" x14ac:dyDescent="0.45">
      <c r="A31" t="s">
        <v>99</v>
      </c>
      <c r="B31" s="339">
        <f>INDEX('Incidence calcs'!$F:$F,MATCH($A31,'Incidence calcs'!$A:$A,0))</f>
        <v>2009</v>
      </c>
      <c r="C31" s="339" t="b">
        <v>1</v>
      </c>
      <c r="D31" s="347">
        <f>INDEX('Incidence calcs'!Q:Q,MATCH($A31,'Incidence calcs'!$A:$A,0))</f>
        <v>0.19</v>
      </c>
      <c r="E31" s="347">
        <f>INDEX('Incidence calcs'!R:R,MATCH($A31,'Incidence calcs'!$A:$A,0))</f>
        <v>0.84</v>
      </c>
      <c r="F31" s="347">
        <f>INDEX('Incidence calcs'!S:S,MATCH($A31,'Incidence calcs'!$A:$A,0))</f>
        <v>2.6</v>
      </c>
      <c r="G31" s="347">
        <f>INDEX('Incidence calcs'!T:T,MATCH($A31,'Incidence calcs'!$A:$A,0))</f>
        <v>6.2</v>
      </c>
      <c r="H31" s="347">
        <f>INDEX('Incidence calcs'!X:X,MATCH($A31,'Incidence calcs'!$A:$A,0))</f>
        <v>1.7627647500000001</v>
      </c>
      <c r="I31" s="347">
        <f>INDEX('Incidence calcs'!Y:Y,MATCH($A31,'Incidence calcs'!$A:$A,0))</f>
        <v>1.7315545000000001</v>
      </c>
      <c r="J31" s="347">
        <f>INDEX('Incidence calcs'!Z:Z,MATCH($A31,'Incidence calcs'!$A:$A,0))</f>
        <v>1.25406225</v>
      </c>
      <c r="K31" s="347">
        <f>INDEX('Incidence calcs'!AA:AA,MATCH($A31,'Incidence calcs'!$A:$A,0))</f>
        <v>1.22801275</v>
      </c>
      <c r="L31" s="347">
        <f>INDEX('Incidence calcs'!AB:AB,MATCH($A31,'Incidence calcs'!$A:$A,0))</f>
        <v>1.154042</v>
      </c>
      <c r="M31" s="347">
        <f>INDEX('Incidence calcs'!AC:AC,MATCH($A31,'Incidence calcs'!$A:$A,0))</f>
        <v>1.020354</v>
      </c>
      <c r="N31" s="347">
        <f>INDEX('Incidence calcs'!AD:AD,MATCH($A31,'Incidence calcs'!$A:$A,0))</f>
        <v>1.09727375</v>
      </c>
      <c r="O31" s="347">
        <f>INDEX('Incidence calcs'!AE:AE,MATCH($A31,'Incidence calcs'!$A:$A,0))</f>
        <v>1.09727375</v>
      </c>
      <c r="P31" s="347">
        <f>INDEX('Incidence calcs'!AF:AF,MATCH($A31,'Incidence calcs'!$A:$A,0))</f>
        <v>0.88592874999999993</v>
      </c>
      <c r="Q31" s="347">
        <f>INDEX('Incidence calcs'!AG:AG,MATCH($A31,'Incidence calcs'!$A:$A,0))</f>
        <v>0.88592874999999993</v>
      </c>
      <c r="R31" s="347">
        <f>INDEX('Incidence calcs'!AH:AH,MATCH($A31,'Incidence calcs'!$A:$A,0))</f>
        <v>1.323118</v>
      </c>
      <c r="S31" s="347">
        <f>INDEX('Incidence calcs'!AI:AI,MATCH($A31,'Incidence calcs'!$A:$A,0))</f>
        <v>1.323118</v>
      </c>
      <c r="T31" s="347">
        <f>INDEX('Incidence calcs'!AJ:AJ,MATCH($A31,'Incidence calcs'!$A:$A,0))</f>
        <v>1.03583625</v>
      </c>
      <c r="U31" s="347">
        <f>INDEX('Incidence calcs'!AK:AK,MATCH($A31,'Incidence calcs'!$A:$A,0))</f>
        <v>1.03583625</v>
      </c>
      <c r="V31" s="347">
        <f>INDEX('Incidence calcs'!AL:AL,MATCH($A31,'Incidence calcs'!$A:$A,0))</f>
        <v>1.03583625</v>
      </c>
      <c r="W31" s="347">
        <f>INDEX('Incidence calcs'!AM:AM,MATCH($A31,'Incidence calcs'!$A:$A,0))</f>
        <v>1.03583625</v>
      </c>
    </row>
    <row r="32" spans="1:23" x14ac:dyDescent="0.45">
      <c r="A32" t="s">
        <v>100</v>
      </c>
      <c r="B32" s="339">
        <f>INDEX('Incidence calcs'!$F:$F,MATCH($A32,'Incidence calcs'!$A:$A,0))</f>
        <v>2012</v>
      </c>
      <c r="C32" s="339" t="b">
        <v>1</v>
      </c>
      <c r="D32" s="347">
        <f>INDEX('Incidence calcs'!Q:Q,MATCH($A32,'Incidence calcs'!$A:$A,0))</f>
        <v>21.45</v>
      </c>
      <c r="E32" s="347">
        <f>INDEX('Incidence calcs'!R:R,MATCH($A32,'Incidence calcs'!$A:$A,0))</f>
        <v>31.75</v>
      </c>
      <c r="F32" s="347">
        <f>INDEX('Incidence calcs'!S:S,MATCH($A32,'Incidence calcs'!$A:$A,0))</f>
        <v>36.450000000000003</v>
      </c>
      <c r="G32" s="347">
        <f>INDEX('Incidence calcs'!T:T,MATCH($A32,'Incidence calcs'!$A:$A,0))</f>
        <v>17.3</v>
      </c>
      <c r="H32" s="347">
        <f>INDEX('Incidence calcs'!X:X,MATCH($A32,'Incidence calcs'!$A:$A,0))</f>
        <v>20.368480000000002</v>
      </c>
      <c r="I32" s="347">
        <f>INDEX('Incidence calcs'!Y:Y,MATCH($A32,'Incidence calcs'!$A:$A,0))</f>
        <v>20.015856666666668</v>
      </c>
      <c r="J32" s="347">
        <f>INDEX('Incidence calcs'!Z:Z,MATCH($A32,'Incidence calcs'!$A:$A,0))</f>
        <v>14.311128333333334</v>
      </c>
      <c r="K32" s="347">
        <f>INDEX('Incidence calcs'!AA:AA,MATCH($A32,'Incidence calcs'!$A:$A,0))</f>
        <v>14.215501666666668</v>
      </c>
      <c r="L32" s="347">
        <f>INDEX('Incidence calcs'!AB:AB,MATCH($A32,'Incidence calcs'!$A:$A,0))</f>
        <v>12.592836666666669</v>
      </c>
      <c r="M32" s="347">
        <f>INDEX('Incidence calcs'!AC:AC,MATCH($A32,'Incidence calcs'!$A:$A,0))</f>
        <v>13.41164</v>
      </c>
      <c r="N32" s="347">
        <f>INDEX('Incidence calcs'!AD:AD,MATCH($A32,'Incidence calcs'!$A:$A,0))</f>
        <v>13.157631666666669</v>
      </c>
      <c r="O32" s="347">
        <f>INDEX('Incidence calcs'!AE:AE,MATCH($A32,'Incidence calcs'!$A:$A,0))</f>
        <v>13.157631666666669</v>
      </c>
      <c r="P32" s="347">
        <f>INDEX('Incidence calcs'!AF:AF,MATCH($A32,'Incidence calcs'!$A:$A,0))</f>
        <v>12.288026666666669</v>
      </c>
      <c r="Q32" s="347">
        <f>INDEX('Incidence calcs'!AG:AG,MATCH($A32,'Incidence calcs'!$A:$A,0))</f>
        <v>12.288026666666669</v>
      </c>
      <c r="R32" s="347">
        <f>INDEX('Incidence calcs'!AH:AH,MATCH($A32,'Incidence calcs'!$A:$A,0))</f>
        <v>16.313311666666671</v>
      </c>
      <c r="S32" s="347">
        <f>INDEX('Incidence calcs'!AI:AI,MATCH($A32,'Incidence calcs'!$A:$A,0))</f>
        <v>16.313311666666671</v>
      </c>
      <c r="T32" s="347">
        <f>INDEX('Incidence calcs'!AJ:AJ,MATCH($A32,'Incidence calcs'!$A:$A,0))</f>
        <v>10.778918333333335</v>
      </c>
      <c r="U32" s="347">
        <f>INDEX('Incidence calcs'!AK:AK,MATCH($A32,'Incidence calcs'!$A:$A,0))</f>
        <v>10.778918333333335</v>
      </c>
      <c r="V32" s="347">
        <f>INDEX('Incidence calcs'!AL:AL,MATCH($A32,'Incidence calcs'!$A:$A,0))</f>
        <v>10.778918333333335</v>
      </c>
      <c r="W32" s="347">
        <f>INDEX('Incidence calcs'!AM:AM,MATCH($A32,'Incidence calcs'!$A:$A,0))</f>
        <v>10.778918333333335</v>
      </c>
    </row>
    <row r="33" spans="1:23" x14ac:dyDescent="0.45">
      <c r="A33" t="s">
        <v>101</v>
      </c>
      <c r="B33" s="339">
        <f>INDEX('Incidence calcs'!$F:$F,MATCH($A33,'Incidence calcs'!$A:$A,0))</f>
        <v>2009</v>
      </c>
      <c r="C33" s="339" t="b">
        <v>1</v>
      </c>
      <c r="D33" s="347">
        <f>INDEX('Incidence calcs'!Q:Q,MATCH($A33,'Incidence calcs'!$A:$A,0))</f>
        <v>0.19</v>
      </c>
      <c r="E33" s="347">
        <f>INDEX('Incidence calcs'!R:R,MATCH($A33,'Incidence calcs'!$A:$A,0))</f>
        <v>0.84</v>
      </c>
      <c r="F33" s="347">
        <f>INDEX('Incidence calcs'!S:S,MATCH($A33,'Incidence calcs'!$A:$A,0))</f>
        <v>2.6</v>
      </c>
      <c r="G33" s="347">
        <f>INDEX('Incidence calcs'!T:T,MATCH($A33,'Incidence calcs'!$A:$A,0))</f>
        <v>6.2</v>
      </c>
      <c r="H33" s="347">
        <f>INDEX('Incidence calcs'!X:X,MATCH($A33,'Incidence calcs'!$A:$A,0))</f>
        <v>1.7627647500000001</v>
      </c>
      <c r="I33" s="347">
        <f>INDEX('Incidence calcs'!Y:Y,MATCH($A33,'Incidence calcs'!$A:$A,0))</f>
        <v>1.7315545000000001</v>
      </c>
      <c r="J33" s="347">
        <f>INDEX('Incidence calcs'!Z:Z,MATCH($A33,'Incidence calcs'!$A:$A,0))</f>
        <v>1.25406225</v>
      </c>
      <c r="K33" s="347">
        <f>INDEX('Incidence calcs'!AA:AA,MATCH($A33,'Incidence calcs'!$A:$A,0))</f>
        <v>1.22801275</v>
      </c>
      <c r="L33" s="347">
        <f>INDEX('Incidence calcs'!AB:AB,MATCH($A33,'Incidence calcs'!$A:$A,0))</f>
        <v>1.154042</v>
      </c>
      <c r="M33" s="347">
        <f>INDEX('Incidence calcs'!AC:AC,MATCH($A33,'Incidence calcs'!$A:$A,0))</f>
        <v>1.020354</v>
      </c>
      <c r="N33" s="347">
        <f>INDEX('Incidence calcs'!AD:AD,MATCH($A33,'Incidence calcs'!$A:$A,0))</f>
        <v>1.09727375</v>
      </c>
      <c r="O33" s="347">
        <f>INDEX('Incidence calcs'!AE:AE,MATCH($A33,'Incidence calcs'!$A:$A,0))</f>
        <v>1.09727375</v>
      </c>
      <c r="P33" s="347">
        <f>INDEX('Incidence calcs'!AF:AF,MATCH($A33,'Incidence calcs'!$A:$A,0))</f>
        <v>0.88592874999999993</v>
      </c>
      <c r="Q33" s="347">
        <f>INDEX('Incidence calcs'!AG:AG,MATCH($A33,'Incidence calcs'!$A:$A,0))</f>
        <v>0.88592874999999993</v>
      </c>
      <c r="R33" s="347">
        <f>INDEX('Incidence calcs'!AH:AH,MATCH($A33,'Incidence calcs'!$A:$A,0))</f>
        <v>1.323118</v>
      </c>
      <c r="S33" s="347">
        <f>INDEX('Incidence calcs'!AI:AI,MATCH($A33,'Incidence calcs'!$A:$A,0))</f>
        <v>1.323118</v>
      </c>
      <c r="T33" s="347">
        <f>INDEX('Incidence calcs'!AJ:AJ,MATCH($A33,'Incidence calcs'!$A:$A,0))</f>
        <v>1.03583625</v>
      </c>
      <c r="U33" s="347">
        <f>INDEX('Incidence calcs'!AK:AK,MATCH($A33,'Incidence calcs'!$A:$A,0))</f>
        <v>1.03583625</v>
      </c>
      <c r="V33" s="347">
        <f>INDEX('Incidence calcs'!AL:AL,MATCH($A33,'Incidence calcs'!$A:$A,0))</f>
        <v>1.03583625</v>
      </c>
      <c r="W33" s="347">
        <f>INDEX('Incidence calcs'!AM:AM,MATCH($A33,'Incidence calcs'!$A:$A,0))</f>
        <v>1.03583625</v>
      </c>
    </row>
    <row r="34" spans="1:23" x14ac:dyDescent="0.45">
      <c r="A34" t="s">
        <v>103</v>
      </c>
      <c r="B34" s="339">
        <f>INDEX('Incidence calcs'!$F:$F,MATCH($A34,'Incidence calcs'!$A:$A,0))</f>
        <v>2009</v>
      </c>
      <c r="C34" s="339" t="b">
        <v>1</v>
      </c>
      <c r="D34" s="347">
        <f>INDEX('Incidence calcs'!Q:Q,MATCH($A34,'Incidence calcs'!$A:$A,0))</f>
        <v>0.19</v>
      </c>
      <c r="E34" s="347">
        <f>INDEX('Incidence calcs'!R:R,MATCH($A34,'Incidence calcs'!$A:$A,0))</f>
        <v>0.84</v>
      </c>
      <c r="F34" s="347">
        <f>INDEX('Incidence calcs'!S:S,MATCH($A34,'Incidence calcs'!$A:$A,0))</f>
        <v>2.6</v>
      </c>
      <c r="G34" s="347">
        <f>INDEX('Incidence calcs'!T:T,MATCH($A34,'Incidence calcs'!$A:$A,0))</f>
        <v>6.2</v>
      </c>
      <c r="H34" s="347">
        <f>INDEX('Incidence calcs'!X:X,MATCH($A34,'Incidence calcs'!$A:$A,0))</f>
        <v>1.7627647500000001</v>
      </c>
      <c r="I34" s="347">
        <f>INDEX('Incidence calcs'!Y:Y,MATCH($A34,'Incidence calcs'!$A:$A,0))</f>
        <v>1.7315545000000001</v>
      </c>
      <c r="J34" s="347">
        <f>INDEX('Incidence calcs'!Z:Z,MATCH($A34,'Incidence calcs'!$A:$A,0))</f>
        <v>1.25406225</v>
      </c>
      <c r="K34" s="347">
        <f>INDEX('Incidence calcs'!AA:AA,MATCH($A34,'Incidence calcs'!$A:$A,0))</f>
        <v>1.22801275</v>
      </c>
      <c r="L34" s="347">
        <f>INDEX('Incidence calcs'!AB:AB,MATCH($A34,'Incidence calcs'!$A:$A,0))</f>
        <v>1.154042</v>
      </c>
      <c r="M34" s="347">
        <f>INDEX('Incidence calcs'!AC:AC,MATCH($A34,'Incidence calcs'!$A:$A,0))</f>
        <v>1.020354</v>
      </c>
      <c r="N34" s="347">
        <f>INDEX('Incidence calcs'!AD:AD,MATCH($A34,'Incidence calcs'!$A:$A,0))</f>
        <v>1.09727375</v>
      </c>
      <c r="O34" s="347">
        <f>INDEX('Incidence calcs'!AE:AE,MATCH($A34,'Incidence calcs'!$A:$A,0))</f>
        <v>1.09727375</v>
      </c>
      <c r="P34" s="347">
        <f>INDEX('Incidence calcs'!AF:AF,MATCH($A34,'Incidence calcs'!$A:$A,0))</f>
        <v>0.88592874999999993</v>
      </c>
      <c r="Q34" s="347">
        <f>INDEX('Incidence calcs'!AG:AG,MATCH($A34,'Incidence calcs'!$A:$A,0))</f>
        <v>0.88592874999999993</v>
      </c>
      <c r="R34" s="347">
        <f>INDEX('Incidence calcs'!AH:AH,MATCH($A34,'Incidence calcs'!$A:$A,0))</f>
        <v>1.323118</v>
      </c>
      <c r="S34" s="347">
        <f>INDEX('Incidence calcs'!AI:AI,MATCH($A34,'Incidence calcs'!$A:$A,0))</f>
        <v>1.323118</v>
      </c>
      <c r="T34" s="347">
        <f>INDEX('Incidence calcs'!AJ:AJ,MATCH($A34,'Incidence calcs'!$A:$A,0))</f>
        <v>1.03583625</v>
      </c>
      <c r="U34" s="347">
        <f>INDEX('Incidence calcs'!AK:AK,MATCH($A34,'Incidence calcs'!$A:$A,0))</f>
        <v>1.03583625</v>
      </c>
      <c r="V34" s="347">
        <f>INDEX('Incidence calcs'!AL:AL,MATCH($A34,'Incidence calcs'!$A:$A,0))</f>
        <v>1.03583625</v>
      </c>
      <c r="W34" s="347">
        <f>INDEX('Incidence calcs'!AM:AM,MATCH($A34,'Incidence calcs'!$A:$A,0))</f>
        <v>1.03583625</v>
      </c>
    </row>
    <row r="35" spans="1:23" x14ac:dyDescent="0.45">
      <c r="A35" t="s">
        <v>104</v>
      </c>
      <c r="B35" s="339">
        <f>INDEX('Incidence calcs'!$F:$F,MATCH($A35,'Incidence calcs'!$A:$A,0))</f>
        <v>2009</v>
      </c>
      <c r="C35" s="339" t="b">
        <v>1</v>
      </c>
      <c r="D35" s="347">
        <f>INDEX('Incidence calcs'!Q:Q,MATCH($A35,'Incidence calcs'!$A:$A,0))</f>
        <v>0.19</v>
      </c>
      <c r="E35" s="347">
        <f>INDEX('Incidence calcs'!R:R,MATCH($A35,'Incidence calcs'!$A:$A,0))</f>
        <v>0.84</v>
      </c>
      <c r="F35" s="347">
        <f>INDEX('Incidence calcs'!S:S,MATCH($A35,'Incidence calcs'!$A:$A,0))</f>
        <v>2.6</v>
      </c>
      <c r="G35" s="347">
        <f>INDEX('Incidence calcs'!T:T,MATCH($A35,'Incidence calcs'!$A:$A,0))</f>
        <v>6.2</v>
      </c>
      <c r="H35" s="347">
        <f>INDEX('Incidence calcs'!X:X,MATCH($A35,'Incidence calcs'!$A:$A,0))</f>
        <v>1.7627647500000001</v>
      </c>
      <c r="I35" s="347">
        <f>INDEX('Incidence calcs'!Y:Y,MATCH($A35,'Incidence calcs'!$A:$A,0))</f>
        <v>1.7315545000000001</v>
      </c>
      <c r="J35" s="347">
        <f>INDEX('Incidence calcs'!Z:Z,MATCH($A35,'Incidence calcs'!$A:$A,0))</f>
        <v>1.25406225</v>
      </c>
      <c r="K35" s="347">
        <f>INDEX('Incidence calcs'!AA:AA,MATCH($A35,'Incidence calcs'!$A:$A,0))</f>
        <v>1.22801275</v>
      </c>
      <c r="L35" s="347">
        <f>INDEX('Incidence calcs'!AB:AB,MATCH($A35,'Incidence calcs'!$A:$A,0))</f>
        <v>1.154042</v>
      </c>
      <c r="M35" s="347">
        <f>INDEX('Incidence calcs'!AC:AC,MATCH($A35,'Incidence calcs'!$A:$A,0))</f>
        <v>1.020354</v>
      </c>
      <c r="N35" s="347">
        <f>INDEX('Incidence calcs'!AD:AD,MATCH($A35,'Incidence calcs'!$A:$A,0))</f>
        <v>1.09727375</v>
      </c>
      <c r="O35" s="347">
        <f>INDEX('Incidence calcs'!AE:AE,MATCH($A35,'Incidence calcs'!$A:$A,0))</f>
        <v>1.09727375</v>
      </c>
      <c r="P35" s="347">
        <f>INDEX('Incidence calcs'!AF:AF,MATCH($A35,'Incidence calcs'!$A:$A,0))</f>
        <v>0.88592874999999993</v>
      </c>
      <c r="Q35" s="347">
        <f>INDEX('Incidence calcs'!AG:AG,MATCH($A35,'Incidence calcs'!$A:$A,0))</f>
        <v>0.88592874999999993</v>
      </c>
      <c r="R35" s="347">
        <f>INDEX('Incidence calcs'!AH:AH,MATCH($A35,'Incidence calcs'!$A:$A,0))</f>
        <v>1.323118</v>
      </c>
      <c r="S35" s="347">
        <f>INDEX('Incidence calcs'!AI:AI,MATCH($A35,'Incidence calcs'!$A:$A,0))</f>
        <v>1.323118</v>
      </c>
      <c r="T35" s="347">
        <f>INDEX('Incidence calcs'!AJ:AJ,MATCH($A35,'Incidence calcs'!$A:$A,0))</f>
        <v>1.03583625</v>
      </c>
      <c r="U35" s="347">
        <f>INDEX('Incidence calcs'!AK:AK,MATCH($A35,'Incidence calcs'!$A:$A,0))</f>
        <v>1.03583625</v>
      </c>
      <c r="V35" s="347">
        <f>INDEX('Incidence calcs'!AL:AL,MATCH($A35,'Incidence calcs'!$A:$A,0))</f>
        <v>1.03583625</v>
      </c>
      <c r="W35" s="347">
        <f>INDEX('Incidence calcs'!AM:AM,MATCH($A35,'Incidence calcs'!$A:$A,0))</f>
        <v>1.03583625</v>
      </c>
    </row>
    <row r="36" spans="1:23" x14ac:dyDescent="0.45">
      <c r="A36" t="s">
        <v>105</v>
      </c>
      <c r="B36" s="339">
        <f>INDEX('Incidence calcs'!$F:$F,MATCH($A36,'Incidence calcs'!$A:$A,0))</f>
        <v>2011</v>
      </c>
      <c r="C36" s="339" t="b">
        <v>1</v>
      </c>
      <c r="D36" s="347">
        <f>INDEX('Incidence calcs'!Q:Q,MATCH($A36,'Incidence calcs'!$A:$A,0))</f>
        <v>16.95</v>
      </c>
      <c r="E36" s="347">
        <f>INDEX('Incidence calcs'!R:R,MATCH($A36,'Incidence calcs'!$A:$A,0))</f>
        <v>31.183333333333334</v>
      </c>
      <c r="F36" s="347">
        <f>INDEX('Incidence calcs'!S:S,MATCH($A36,'Incidence calcs'!$A:$A,0))</f>
        <v>40.1</v>
      </c>
      <c r="G36" s="347">
        <f>INDEX('Incidence calcs'!T:T,MATCH($A36,'Incidence calcs'!$A:$A,0))</f>
        <v>21.892339553202852</v>
      </c>
      <c r="H36" s="347">
        <f>INDEX('Incidence calcs'!X:X,MATCH($A36,'Incidence calcs'!$A:$A,0))</f>
        <v>20.046613333333333</v>
      </c>
      <c r="I36" s="347">
        <f>INDEX('Incidence calcs'!Y:Y,MATCH($A36,'Incidence calcs'!$A:$A,0))</f>
        <v>19.69956222222222</v>
      </c>
      <c r="J36" s="347">
        <f>INDEX('Incidence calcs'!Z:Z,MATCH($A36,'Incidence calcs'!$A:$A,0))</f>
        <v>14.084981111111111</v>
      </c>
      <c r="K36" s="347">
        <f>INDEX('Incidence calcs'!AA:AA,MATCH($A36,'Incidence calcs'!$A:$A,0))</f>
        <v>13.990865555555557</v>
      </c>
      <c r="L36" s="347">
        <f>INDEX('Incidence calcs'!AB:AB,MATCH($A36,'Incidence calcs'!$A:$A,0))</f>
        <v>12.393842222222222</v>
      </c>
      <c r="M36" s="347">
        <f>INDEX('Incidence calcs'!AC:AC,MATCH($A36,'Incidence calcs'!$A:$A,0))</f>
        <v>13.199706666666666</v>
      </c>
      <c r="N36" s="347">
        <f>INDEX('Incidence calcs'!AD:AD,MATCH($A36,'Incidence calcs'!$A:$A,0))</f>
        <v>12.949712222222223</v>
      </c>
      <c r="O36" s="347">
        <f>INDEX('Incidence calcs'!AE:AE,MATCH($A36,'Incidence calcs'!$A:$A,0))</f>
        <v>12.949712222222223</v>
      </c>
      <c r="P36" s="347">
        <f>INDEX('Incidence calcs'!AF:AF,MATCH($A36,'Incidence calcs'!$A:$A,0))</f>
        <v>12.093848888888889</v>
      </c>
      <c r="Q36" s="347">
        <f>INDEX('Incidence calcs'!AG:AG,MATCH($A36,'Incidence calcs'!$A:$A,0))</f>
        <v>12.093848888888889</v>
      </c>
      <c r="R36" s="347">
        <f>INDEX('Incidence calcs'!AH:AH,MATCH($A36,'Incidence calcs'!$A:$A,0))</f>
        <v>16.055525555555558</v>
      </c>
      <c r="S36" s="347">
        <f>INDEX('Incidence calcs'!AI:AI,MATCH($A36,'Incidence calcs'!$A:$A,0))</f>
        <v>16.055525555555558</v>
      </c>
      <c r="T36" s="347">
        <f>INDEX('Incidence calcs'!AJ:AJ,MATCH($A36,'Incidence calcs'!$A:$A,0))</f>
        <v>10.608587777777778</v>
      </c>
      <c r="U36" s="347">
        <f>INDEX('Incidence calcs'!AK:AK,MATCH($A36,'Incidence calcs'!$A:$A,0))</f>
        <v>10.608587777777778</v>
      </c>
      <c r="V36" s="347">
        <f>INDEX('Incidence calcs'!AL:AL,MATCH($A36,'Incidence calcs'!$A:$A,0))</f>
        <v>10.608587777777778</v>
      </c>
      <c r="W36" s="347">
        <f>INDEX('Incidence calcs'!AM:AM,MATCH($A36,'Incidence calcs'!$A:$A,0))</f>
        <v>10.608587777777778</v>
      </c>
    </row>
    <row r="37" spans="1:23" x14ac:dyDescent="0.45">
      <c r="A37" t="s">
        <v>107</v>
      </c>
      <c r="B37" s="339">
        <f>INDEX('Incidence calcs'!$F:$F,MATCH($A37,'Incidence calcs'!$A:$A,0))</f>
        <v>2010</v>
      </c>
      <c r="C37" s="339" t="b">
        <v>1</v>
      </c>
      <c r="D37" s="347">
        <f>INDEX('Incidence calcs'!Q:Q,MATCH($A37,'Incidence calcs'!$A:$A,0))</f>
        <v>7.56</v>
      </c>
      <c r="E37" s="347">
        <f>INDEX('Incidence calcs'!R:R,MATCH($A37,'Incidence calcs'!$A:$A,0))</f>
        <v>15.48</v>
      </c>
      <c r="F37" s="347">
        <f>INDEX('Incidence calcs'!S:S,MATCH($A37,'Incidence calcs'!$A:$A,0))</f>
        <v>18.759999999999998</v>
      </c>
      <c r="G37" s="347">
        <f>INDEX('Incidence calcs'!T:T,MATCH($A37,'Incidence calcs'!$A:$A,0))</f>
        <v>9.4400000000000013</v>
      </c>
      <c r="H37" s="347">
        <f>INDEX('Incidence calcs'!X:X,MATCH($A37,'Incidence calcs'!$A:$A,0))</f>
        <v>9.4969599999999978</v>
      </c>
      <c r="I37" s="347">
        <f>INDEX('Incidence calcs'!Y:Y,MATCH($A37,'Incidence calcs'!$A:$A,0))</f>
        <v>9.3325466666666657</v>
      </c>
      <c r="J37" s="347">
        <f>INDEX('Incidence calcs'!Z:Z,MATCH($A37,'Incidence calcs'!$A:$A,0))</f>
        <v>6.6726733333333321</v>
      </c>
      <c r="K37" s="347">
        <f>INDEX('Incidence calcs'!AA:AA,MATCH($A37,'Incidence calcs'!$A:$A,0))</f>
        <v>6.6280866666666665</v>
      </c>
      <c r="L37" s="347">
        <f>INDEX('Incidence calcs'!AB:AB,MATCH($A37,'Incidence calcs'!$A:$A,0))</f>
        <v>5.871506666666666</v>
      </c>
      <c r="M37" s="347">
        <f>INDEX('Incidence calcs'!AC:AC,MATCH($A37,'Incidence calcs'!$A:$A,0))</f>
        <v>6.2532799999999993</v>
      </c>
      <c r="N37" s="347">
        <f>INDEX('Incidence calcs'!AD:AD,MATCH($A37,'Incidence calcs'!$A:$A,0))</f>
        <v>6.1348466666666663</v>
      </c>
      <c r="O37" s="347">
        <f>INDEX('Incidence calcs'!AE:AE,MATCH($A37,'Incidence calcs'!$A:$A,0))</f>
        <v>6.1348466666666663</v>
      </c>
      <c r="P37" s="347">
        <f>INDEX('Incidence calcs'!AF:AF,MATCH($A37,'Incidence calcs'!$A:$A,0))</f>
        <v>5.7293866666666657</v>
      </c>
      <c r="Q37" s="347">
        <f>INDEX('Incidence calcs'!AG:AG,MATCH($A37,'Incidence calcs'!$A:$A,0))</f>
        <v>5.7293866666666657</v>
      </c>
      <c r="R37" s="347">
        <f>INDEX('Incidence calcs'!AH:AH,MATCH($A37,'Incidence calcs'!$A:$A,0))</f>
        <v>7.6062066666666661</v>
      </c>
      <c r="S37" s="347">
        <f>INDEX('Incidence calcs'!AI:AI,MATCH($A37,'Incidence calcs'!$A:$A,0))</f>
        <v>7.6062066666666661</v>
      </c>
      <c r="T37" s="347">
        <f>INDEX('Incidence calcs'!AJ:AJ,MATCH($A37,'Incidence calcs'!$A:$A,0))</f>
        <v>5.0257533333333333</v>
      </c>
      <c r="U37" s="347">
        <f>INDEX('Incidence calcs'!AK:AK,MATCH($A37,'Incidence calcs'!$A:$A,0))</f>
        <v>5.0257533333333333</v>
      </c>
      <c r="V37" s="347">
        <f>INDEX('Incidence calcs'!AL:AL,MATCH($A37,'Incidence calcs'!$A:$A,0))</f>
        <v>5.0257533333333333</v>
      </c>
      <c r="W37" s="347">
        <f>INDEX('Incidence calcs'!AM:AM,MATCH($A37,'Incidence calcs'!$A:$A,0))</f>
        <v>5.0257533333333333</v>
      </c>
    </row>
    <row r="38" spans="1:23" x14ac:dyDescent="0.45">
      <c r="A38" t="s">
        <v>108</v>
      </c>
      <c r="B38" s="339">
        <f>INDEX('Incidence calcs'!$F:$F,MATCH($A38,'Incidence calcs'!$A:$A,0))</f>
        <v>2012</v>
      </c>
      <c r="C38" s="339" t="b">
        <v>1</v>
      </c>
      <c r="D38" s="347">
        <f>INDEX('Incidence calcs'!Q:Q,MATCH($A38,'Incidence calcs'!$A:$A,0))</f>
        <v>1.1000000000000001</v>
      </c>
      <c r="E38" s="347">
        <f>INDEX('Incidence calcs'!R:R,MATCH($A38,'Incidence calcs'!$A:$A,0))</f>
        <v>1.98</v>
      </c>
      <c r="F38" s="347">
        <f>INDEX('Incidence calcs'!S:S,MATCH($A38,'Incidence calcs'!$A:$A,0))</f>
        <v>2.68</v>
      </c>
      <c r="G38" s="347">
        <f>INDEX('Incidence calcs'!T:T,MATCH($A38,'Incidence calcs'!$A:$A,0))</f>
        <v>1.43</v>
      </c>
      <c r="H38" s="347">
        <f>INDEX('Incidence calcs'!X:X,MATCH($A38,'Incidence calcs'!$A:$A,0))</f>
        <v>1.3086719999999998</v>
      </c>
      <c r="I38" s="347">
        <f>INDEX('Incidence calcs'!Y:Y,MATCH($A38,'Incidence calcs'!$A:$A,0))</f>
        <v>1.2860159999999998</v>
      </c>
      <c r="J38" s="347">
        <f>INDEX('Incidence calcs'!Z:Z,MATCH($A38,'Incidence calcs'!$A:$A,0))</f>
        <v>0.91948799999999997</v>
      </c>
      <c r="K38" s="347">
        <f>INDEX('Incidence calcs'!AA:AA,MATCH($A38,'Incidence calcs'!$A:$A,0))</f>
        <v>0.91334399999999993</v>
      </c>
      <c r="L38" s="347">
        <f>INDEX('Incidence calcs'!AB:AB,MATCH($A38,'Incidence calcs'!$A:$A,0))</f>
        <v>0.80908799999999992</v>
      </c>
      <c r="M38" s="347">
        <f>INDEX('Incidence calcs'!AC:AC,MATCH($A38,'Incidence calcs'!$A:$A,0))</f>
        <v>0.86169599999999991</v>
      </c>
      <c r="N38" s="347">
        <f>INDEX('Incidence calcs'!AD:AD,MATCH($A38,'Incidence calcs'!$A:$A,0))</f>
        <v>0.84537600000000002</v>
      </c>
      <c r="O38" s="347">
        <f>INDEX('Incidence calcs'!AE:AE,MATCH($A38,'Incidence calcs'!$A:$A,0))</f>
        <v>0.84537600000000002</v>
      </c>
      <c r="P38" s="347">
        <f>INDEX('Incidence calcs'!AF:AF,MATCH($A38,'Incidence calcs'!$A:$A,0))</f>
        <v>0.78950399999999998</v>
      </c>
      <c r="Q38" s="347">
        <f>INDEX('Incidence calcs'!AG:AG,MATCH($A38,'Incidence calcs'!$A:$A,0))</f>
        <v>0.78950399999999998</v>
      </c>
      <c r="R38" s="347">
        <f>INDEX('Incidence calcs'!AH:AH,MATCH($A38,'Incidence calcs'!$A:$A,0))</f>
        <v>1.0481280000000002</v>
      </c>
      <c r="S38" s="347">
        <f>INDEX('Incidence calcs'!AI:AI,MATCH($A38,'Incidence calcs'!$A:$A,0))</f>
        <v>1.0481280000000002</v>
      </c>
      <c r="T38" s="347">
        <f>INDEX('Incidence calcs'!AJ:AJ,MATCH($A38,'Incidence calcs'!$A:$A,0))</f>
        <v>0.69254400000000005</v>
      </c>
      <c r="U38" s="347">
        <f>INDEX('Incidence calcs'!AK:AK,MATCH($A38,'Incidence calcs'!$A:$A,0))</f>
        <v>0.69254400000000005</v>
      </c>
      <c r="V38" s="347">
        <f>INDEX('Incidence calcs'!AL:AL,MATCH($A38,'Incidence calcs'!$A:$A,0))</f>
        <v>0.69254400000000005</v>
      </c>
      <c r="W38" s="347">
        <f>INDEX('Incidence calcs'!AM:AM,MATCH($A38,'Incidence calcs'!$A:$A,0))</f>
        <v>0.69254400000000005</v>
      </c>
    </row>
    <row r="39" spans="1:23" x14ac:dyDescent="0.45">
      <c r="A39" t="s">
        <v>155</v>
      </c>
      <c r="B39" s="339">
        <f>INDEX('Incidence calcs'!$F:$F,MATCH($A39,'Incidence calcs'!$A:$A,0))</f>
        <v>1994</v>
      </c>
      <c r="C39" s="339" t="b">
        <v>1</v>
      </c>
      <c r="D39" s="347">
        <f>INDEX('Incidence calcs'!Q:Q,MATCH($A39,'Incidence calcs'!$A:$A,0))</f>
        <v>2</v>
      </c>
      <c r="E39" s="347">
        <f>INDEX('Incidence calcs'!R:R,MATCH($A39,'Incidence calcs'!$A:$A,0))</f>
        <v>2</v>
      </c>
      <c r="F39" s="347">
        <f>INDEX('Incidence calcs'!S:S,MATCH($A39,'Incidence calcs'!$A:$A,0))</f>
        <v>2</v>
      </c>
      <c r="G39" s="347">
        <f>INDEX('Incidence calcs'!T:T,MATCH($A39,'Incidence calcs'!$A:$A,0))</f>
        <v>2.2333193913320586</v>
      </c>
      <c r="H39" s="347">
        <f>INDEX('Incidence calcs'!X:X,MATCH($A39,'Incidence calcs'!$A:$A,0))</f>
        <v>1.3632</v>
      </c>
      <c r="I39" s="347">
        <f>INDEX('Incidence calcs'!Y:Y,MATCH($A39,'Incidence calcs'!$A:$A,0))</f>
        <v>1.3395999999999999</v>
      </c>
      <c r="J39" s="347">
        <f>INDEX('Incidence calcs'!Z:Z,MATCH($A39,'Incidence calcs'!$A:$A,0))</f>
        <v>0.95779999999999998</v>
      </c>
      <c r="K39" s="347">
        <f>INDEX('Incidence calcs'!AA:AA,MATCH($A39,'Incidence calcs'!$A:$A,0))</f>
        <v>0.95140000000000002</v>
      </c>
      <c r="L39" s="347">
        <f>INDEX('Incidence calcs'!AB:AB,MATCH($A39,'Incidence calcs'!$A:$A,0))</f>
        <v>0.84279999999999999</v>
      </c>
      <c r="M39" s="347">
        <f>INDEX('Incidence calcs'!AC:AC,MATCH($A39,'Incidence calcs'!$A:$A,0))</f>
        <v>0.89759999999999995</v>
      </c>
      <c r="N39" s="347">
        <f>INDEX('Incidence calcs'!AD:AD,MATCH($A39,'Incidence calcs'!$A:$A,0))</f>
        <v>0.88060000000000005</v>
      </c>
      <c r="O39" s="347">
        <f>INDEX('Incidence calcs'!AE:AE,MATCH($A39,'Incidence calcs'!$A:$A,0))</f>
        <v>0.88060000000000005</v>
      </c>
      <c r="P39" s="347">
        <f>INDEX('Incidence calcs'!AF:AF,MATCH($A39,'Incidence calcs'!$A:$A,0))</f>
        <v>0.82240000000000002</v>
      </c>
      <c r="Q39" s="347">
        <f>INDEX('Incidence calcs'!AG:AG,MATCH($A39,'Incidence calcs'!$A:$A,0))</f>
        <v>0.82240000000000002</v>
      </c>
      <c r="R39" s="347">
        <f>INDEX('Incidence calcs'!AH:AH,MATCH($A39,'Incidence calcs'!$A:$A,0))</f>
        <v>1.0918000000000001</v>
      </c>
      <c r="S39" s="347">
        <f>INDEX('Incidence calcs'!AI:AI,MATCH($A39,'Incidence calcs'!$A:$A,0))</f>
        <v>1.0918000000000001</v>
      </c>
      <c r="T39" s="347">
        <f>INDEX('Incidence calcs'!AJ:AJ,MATCH($A39,'Incidence calcs'!$A:$A,0))</f>
        <v>0.72140000000000004</v>
      </c>
      <c r="U39" s="347">
        <f>INDEX('Incidence calcs'!AK:AK,MATCH($A39,'Incidence calcs'!$A:$A,0))</f>
        <v>0.72140000000000004</v>
      </c>
      <c r="V39" s="347">
        <f>INDEX('Incidence calcs'!AL:AL,MATCH($A39,'Incidence calcs'!$A:$A,0))</f>
        <v>0.72140000000000004</v>
      </c>
      <c r="W39" s="347">
        <f>INDEX('Incidence calcs'!AM:AM,MATCH($A39,'Incidence calcs'!$A:$A,0))</f>
        <v>0.72140000000000004</v>
      </c>
    </row>
    <row r="40" spans="1:23" x14ac:dyDescent="0.45">
      <c r="A40" t="s">
        <v>184</v>
      </c>
      <c r="B40" s="339">
        <f>INDEX('Incidence calcs'!$F:$F,MATCH($A40,'Incidence calcs'!$A:$A,0))</f>
        <v>1994</v>
      </c>
      <c r="C40" s="339" t="b">
        <v>1</v>
      </c>
      <c r="D40" s="347">
        <f>INDEX('Incidence calcs'!Q:Q,MATCH($A40,'Incidence calcs'!$A:$A,0))</f>
        <v>2</v>
      </c>
      <c r="E40" s="347">
        <f>INDEX('Incidence calcs'!R:R,MATCH($A40,'Incidence calcs'!$A:$A,0))</f>
        <v>2</v>
      </c>
      <c r="F40" s="347">
        <f>INDEX('Incidence calcs'!S:S,MATCH($A40,'Incidence calcs'!$A:$A,0))</f>
        <v>2</v>
      </c>
      <c r="G40" s="347">
        <f>INDEX('Incidence calcs'!T:T,MATCH($A40,'Incidence calcs'!$A:$A,0))</f>
        <v>2.2333193913320586</v>
      </c>
      <c r="H40" s="347">
        <f>INDEX('Incidence calcs'!X:X,MATCH($A40,'Incidence calcs'!$A:$A,0))</f>
        <v>1.3632</v>
      </c>
      <c r="I40" s="347">
        <f>INDEX('Incidence calcs'!Y:Y,MATCH($A40,'Incidence calcs'!$A:$A,0))</f>
        <v>1.3395999999999999</v>
      </c>
      <c r="J40" s="347">
        <f>INDEX('Incidence calcs'!Z:Z,MATCH($A40,'Incidence calcs'!$A:$A,0))</f>
        <v>0.95779999999999998</v>
      </c>
      <c r="K40" s="347">
        <f>INDEX('Incidence calcs'!AA:AA,MATCH($A40,'Incidence calcs'!$A:$A,0))</f>
        <v>0.95140000000000002</v>
      </c>
      <c r="L40" s="347">
        <f>INDEX('Incidence calcs'!AB:AB,MATCH($A40,'Incidence calcs'!$A:$A,0))</f>
        <v>0.84279999999999999</v>
      </c>
      <c r="M40" s="347">
        <f>INDEX('Incidence calcs'!AC:AC,MATCH($A40,'Incidence calcs'!$A:$A,0))</f>
        <v>0.89759999999999995</v>
      </c>
      <c r="N40" s="347">
        <f>INDEX('Incidence calcs'!AD:AD,MATCH($A40,'Incidence calcs'!$A:$A,0))</f>
        <v>0.88060000000000005</v>
      </c>
      <c r="O40" s="347">
        <f>INDEX('Incidence calcs'!AE:AE,MATCH($A40,'Incidence calcs'!$A:$A,0))</f>
        <v>0.88060000000000005</v>
      </c>
      <c r="P40" s="347">
        <f>INDEX('Incidence calcs'!AF:AF,MATCH($A40,'Incidence calcs'!$A:$A,0))</f>
        <v>0.82240000000000002</v>
      </c>
      <c r="Q40" s="347">
        <f>INDEX('Incidence calcs'!AG:AG,MATCH($A40,'Incidence calcs'!$A:$A,0))</f>
        <v>0.82240000000000002</v>
      </c>
      <c r="R40" s="347">
        <f>INDEX('Incidence calcs'!AH:AH,MATCH($A40,'Incidence calcs'!$A:$A,0))</f>
        <v>1.0918000000000001</v>
      </c>
      <c r="S40" s="347">
        <f>INDEX('Incidence calcs'!AI:AI,MATCH($A40,'Incidence calcs'!$A:$A,0))</f>
        <v>1.0918000000000001</v>
      </c>
      <c r="T40" s="347">
        <f>INDEX('Incidence calcs'!AJ:AJ,MATCH($A40,'Incidence calcs'!$A:$A,0))</f>
        <v>0.72140000000000004</v>
      </c>
      <c r="U40" s="347">
        <f>INDEX('Incidence calcs'!AK:AK,MATCH($A40,'Incidence calcs'!$A:$A,0))</f>
        <v>0.72140000000000004</v>
      </c>
      <c r="V40" s="347">
        <f>INDEX('Incidence calcs'!AL:AL,MATCH($A40,'Incidence calcs'!$A:$A,0))</f>
        <v>0.72140000000000004</v>
      </c>
      <c r="W40" s="347">
        <f>INDEX('Incidence calcs'!AM:AM,MATCH($A40,'Incidence calcs'!$A:$A,0))</f>
        <v>0.72140000000000004</v>
      </c>
    </row>
    <row r="41" spans="1:23" x14ac:dyDescent="0.45">
      <c r="A41" t="s">
        <v>250</v>
      </c>
      <c r="B41" s="339">
        <f>INDEX('Incidence calcs'!$F:$F,MATCH($A41,'Incidence calcs'!$A:$A,0))</f>
        <v>2010</v>
      </c>
      <c r="C41" s="339" t="b">
        <v>1</v>
      </c>
      <c r="D41" s="347">
        <f>INDEX('Incidence calcs'!Q:Q,MATCH($A41,'Incidence calcs'!$A:$A,0))</f>
        <v>6.4</v>
      </c>
      <c r="E41" s="347">
        <f>INDEX('Incidence calcs'!R:R,MATCH($A41,'Incidence calcs'!$A:$A,0))</f>
        <v>6.4</v>
      </c>
      <c r="F41" s="347">
        <f>INDEX('Incidence calcs'!S:S,MATCH($A41,'Incidence calcs'!$A:$A,0))</f>
        <v>6.4</v>
      </c>
      <c r="G41" s="347">
        <f>INDEX('Incidence calcs'!T:T,MATCH($A41,'Incidence calcs'!$A:$A,0))</f>
        <v>7.1466220522625878</v>
      </c>
      <c r="H41" s="347">
        <f>INDEX('Incidence calcs'!X:X,MATCH($A41,'Incidence calcs'!$A:$A,0))</f>
        <v>4.3622400000000008</v>
      </c>
      <c r="I41" s="347">
        <f>INDEX('Incidence calcs'!Y:Y,MATCH($A41,'Incidence calcs'!$A:$A,0))</f>
        <v>4.2867200000000008</v>
      </c>
      <c r="J41" s="347">
        <f>INDEX('Incidence calcs'!Z:Z,MATCH($A41,'Incidence calcs'!$A:$A,0))</f>
        <v>3.0649600000000006</v>
      </c>
      <c r="K41" s="347">
        <f>INDEX('Incidence calcs'!AA:AA,MATCH($A41,'Incidence calcs'!$A:$A,0))</f>
        <v>3.0444800000000005</v>
      </c>
      <c r="L41" s="347">
        <f>INDEX('Incidence calcs'!AB:AB,MATCH($A41,'Incidence calcs'!$A:$A,0))</f>
        <v>2.6969600000000007</v>
      </c>
      <c r="M41" s="347">
        <f>INDEX('Incidence calcs'!AC:AC,MATCH($A41,'Incidence calcs'!$A:$A,0))</f>
        <v>2.8723200000000002</v>
      </c>
      <c r="N41" s="347">
        <f>INDEX('Incidence calcs'!AD:AD,MATCH($A41,'Incidence calcs'!$A:$A,0))</f>
        <v>2.8179200000000009</v>
      </c>
      <c r="O41" s="347">
        <f>INDEX('Incidence calcs'!AE:AE,MATCH($A41,'Incidence calcs'!$A:$A,0))</f>
        <v>2.8179200000000009</v>
      </c>
      <c r="P41" s="347">
        <f>INDEX('Incidence calcs'!AF:AF,MATCH($A41,'Incidence calcs'!$A:$A,0))</f>
        <v>2.6316800000000007</v>
      </c>
      <c r="Q41" s="347">
        <f>INDEX('Incidence calcs'!AG:AG,MATCH($A41,'Incidence calcs'!$A:$A,0))</f>
        <v>2.6316800000000007</v>
      </c>
      <c r="R41" s="347">
        <f>INDEX('Incidence calcs'!AH:AH,MATCH($A41,'Incidence calcs'!$A:$A,0))</f>
        <v>3.4937600000000009</v>
      </c>
      <c r="S41" s="347">
        <f>INDEX('Incidence calcs'!AI:AI,MATCH($A41,'Incidence calcs'!$A:$A,0))</f>
        <v>3.4937600000000009</v>
      </c>
      <c r="T41" s="347">
        <f>INDEX('Incidence calcs'!AJ:AJ,MATCH($A41,'Incidence calcs'!$A:$A,0))</f>
        <v>2.3084800000000008</v>
      </c>
      <c r="U41" s="347">
        <f>INDEX('Incidence calcs'!AK:AK,MATCH($A41,'Incidence calcs'!$A:$A,0))</f>
        <v>2.3084800000000008</v>
      </c>
      <c r="V41" s="347">
        <f>INDEX('Incidence calcs'!AL:AL,MATCH($A41,'Incidence calcs'!$A:$A,0))</f>
        <v>2.3084800000000008</v>
      </c>
      <c r="W41" s="347">
        <f>INDEX('Incidence calcs'!AM:AM,MATCH($A41,'Incidence calcs'!$A:$A,0))</f>
        <v>2.3084800000000008</v>
      </c>
    </row>
    <row r="42" spans="1:23" x14ac:dyDescent="0.45">
      <c r="A42" t="s">
        <v>109</v>
      </c>
      <c r="B42" s="339">
        <f>INDEX('Incidence calcs'!$F:$F,MATCH($A42,'Incidence calcs'!$A:$A,0))</f>
        <v>1995</v>
      </c>
      <c r="C42" s="339" t="b">
        <v>1</v>
      </c>
      <c r="D42" s="347">
        <f>INDEX('Incidence calcs'!Q:Q,MATCH($A42,'Incidence calcs'!$A:$A,0))</f>
        <v>0.9</v>
      </c>
      <c r="E42" s="347">
        <f>INDEX('Incidence calcs'!R:R,MATCH($A42,'Incidence calcs'!$A:$A,0))</f>
        <v>1.4</v>
      </c>
      <c r="F42" s="347">
        <f>INDEX('Incidence calcs'!S:S,MATCH($A42,'Incidence calcs'!$A:$A,0))</f>
        <v>1.6</v>
      </c>
      <c r="G42" s="347">
        <f>INDEX('Incidence calcs'!T:T,MATCH($A42,'Incidence calcs'!$A:$A,0))</f>
        <v>0.88076555023923464</v>
      </c>
      <c r="H42" s="347">
        <f>INDEX('Incidence calcs'!X:X,MATCH($A42,'Incidence calcs'!$A:$A,0))</f>
        <v>0.88607999999999998</v>
      </c>
      <c r="I42" s="347">
        <f>INDEX('Incidence calcs'!Y:Y,MATCH($A42,'Incidence calcs'!$A:$A,0))</f>
        <v>0.87073999999999996</v>
      </c>
      <c r="J42" s="347">
        <f>INDEX('Incidence calcs'!Z:Z,MATCH($A42,'Incidence calcs'!$A:$A,0))</f>
        <v>0.62256999999999996</v>
      </c>
      <c r="K42" s="347">
        <f>INDEX('Incidence calcs'!AA:AA,MATCH($A42,'Incidence calcs'!$A:$A,0))</f>
        <v>0.61841000000000002</v>
      </c>
      <c r="L42" s="347">
        <f>INDEX('Incidence calcs'!AB:AB,MATCH($A42,'Incidence calcs'!$A:$A,0))</f>
        <v>0.54781999999999997</v>
      </c>
      <c r="M42" s="347">
        <f>INDEX('Incidence calcs'!AC:AC,MATCH($A42,'Incidence calcs'!$A:$A,0))</f>
        <v>0.58343999999999996</v>
      </c>
      <c r="N42" s="347">
        <f>INDEX('Incidence calcs'!AD:AD,MATCH($A42,'Incidence calcs'!$A:$A,0))</f>
        <v>0.57239000000000007</v>
      </c>
      <c r="O42" s="347">
        <f>INDEX('Incidence calcs'!AE:AE,MATCH($A42,'Incidence calcs'!$A:$A,0))</f>
        <v>0.57239000000000007</v>
      </c>
      <c r="P42" s="347">
        <f>INDEX('Incidence calcs'!AF:AF,MATCH($A42,'Incidence calcs'!$A:$A,0))</f>
        <v>0.53456000000000004</v>
      </c>
      <c r="Q42" s="347">
        <f>INDEX('Incidence calcs'!AG:AG,MATCH($A42,'Incidence calcs'!$A:$A,0))</f>
        <v>0.53456000000000004</v>
      </c>
      <c r="R42" s="347">
        <f>INDEX('Incidence calcs'!AH:AH,MATCH($A42,'Incidence calcs'!$A:$A,0))</f>
        <v>0.70967000000000013</v>
      </c>
      <c r="S42" s="347">
        <f>INDEX('Incidence calcs'!AI:AI,MATCH($A42,'Incidence calcs'!$A:$A,0))</f>
        <v>0.70967000000000013</v>
      </c>
      <c r="T42" s="347">
        <f>INDEX('Incidence calcs'!AJ:AJ,MATCH($A42,'Incidence calcs'!$A:$A,0))</f>
        <v>0.46891000000000005</v>
      </c>
      <c r="U42" s="347">
        <f>INDEX('Incidence calcs'!AK:AK,MATCH($A42,'Incidence calcs'!$A:$A,0))</f>
        <v>0.46891000000000005</v>
      </c>
      <c r="V42" s="347">
        <f>INDEX('Incidence calcs'!AL:AL,MATCH($A42,'Incidence calcs'!$A:$A,0))</f>
        <v>0.46891000000000005</v>
      </c>
      <c r="W42" s="347">
        <f>INDEX('Incidence calcs'!AM:AM,MATCH($A42,'Incidence calcs'!$A:$A,0))</f>
        <v>0.46891000000000005</v>
      </c>
    </row>
    <row r="43" spans="1:23" x14ac:dyDescent="0.45">
      <c r="A43" t="s">
        <v>110</v>
      </c>
      <c r="B43" s="339">
        <f>INDEX('Incidence calcs'!$F:$F,MATCH($A43,'Incidence calcs'!$A:$A,0))</f>
        <v>1992</v>
      </c>
      <c r="C43" s="339" t="b">
        <v>1</v>
      </c>
      <c r="D43" s="347">
        <f>INDEX('Incidence calcs'!Q:Q,MATCH($A43,'Incidence calcs'!$A:$A,0))</f>
        <v>0.8</v>
      </c>
      <c r="E43" s="347">
        <f>INDEX('Incidence calcs'!R:R,MATCH($A43,'Incidence calcs'!$A:$A,0))</f>
        <v>0.85000000000000009</v>
      </c>
      <c r="F43" s="347">
        <f>INDEX('Incidence calcs'!S:S,MATCH($A43,'Incidence calcs'!$A:$A,0))</f>
        <v>2.35</v>
      </c>
      <c r="G43" s="347">
        <f>INDEX('Incidence calcs'!T:T,MATCH($A43,'Incidence calcs'!$A:$A,0))</f>
        <v>1.6613450659962288</v>
      </c>
      <c r="H43" s="347">
        <f>INDEX('Incidence calcs'!X:X,MATCH($A43,'Incidence calcs'!$A:$A,0))</f>
        <v>1.0152207039597738</v>
      </c>
      <c r="I43" s="347">
        <f>INDEX('Incidence calcs'!Y:Y,MATCH($A43,'Incidence calcs'!$A:$A,0))</f>
        <v>0.9972459333752357</v>
      </c>
      <c r="J43" s="347">
        <f>INDEX('Incidence calcs'!Z:Z,MATCH($A43,'Incidence calcs'!$A:$A,0))</f>
        <v>0.72224609679446883</v>
      </c>
      <c r="K43" s="347">
        <f>INDEX('Incidence calcs'!AA:AA,MATCH($A43,'Incidence calcs'!$A:$A,0))</f>
        <v>0.70724353236957882</v>
      </c>
      <c r="L43" s="347">
        <f>INDEX('Incidence calcs'!AB:AB,MATCH($A43,'Incidence calcs'!$A:$A,0))</f>
        <v>0.66464191074795731</v>
      </c>
      <c r="M43" s="347">
        <f>INDEX('Incidence calcs'!AC:AC,MATCH($A43,'Incidence calcs'!$A:$A,0))</f>
        <v>0.58764761785040853</v>
      </c>
      <c r="N43" s="347">
        <f>INDEX('Incidence calcs'!AD:AD,MATCH($A43,'Incidence calcs'!$A:$A,0))</f>
        <v>0.63194764299182904</v>
      </c>
      <c r="O43" s="347">
        <f>INDEX('Incidence calcs'!AE:AE,MATCH($A43,'Incidence calcs'!$A:$A,0))</f>
        <v>0.63194764299182904</v>
      </c>
      <c r="P43" s="347">
        <f>INDEX('Incidence calcs'!AF:AF,MATCH($A43,'Incidence calcs'!$A:$A,0))</f>
        <v>0.51022872407291009</v>
      </c>
      <c r="Q43" s="347">
        <f>INDEX('Incidence calcs'!AG:AG,MATCH($A43,'Incidence calcs'!$A:$A,0))</f>
        <v>0.51022872407291009</v>
      </c>
      <c r="R43" s="347">
        <f>INDEX('Incidence calcs'!AH:AH,MATCH($A43,'Incidence calcs'!$A:$A,0))</f>
        <v>0.76201704588309238</v>
      </c>
      <c r="S43" s="347">
        <f>INDEX('Incidence calcs'!AI:AI,MATCH($A43,'Incidence calcs'!$A:$A,0))</f>
        <v>0.76201704588309238</v>
      </c>
      <c r="T43" s="347">
        <f>INDEX('Incidence calcs'!AJ:AJ,MATCH($A43,'Incidence calcs'!$A:$A,0))</f>
        <v>0.59656423632935263</v>
      </c>
      <c r="U43" s="347">
        <f>INDEX('Incidence calcs'!AK:AK,MATCH($A43,'Incidence calcs'!$A:$A,0))</f>
        <v>0.59656423632935263</v>
      </c>
      <c r="V43" s="347">
        <f>INDEX('Incidence calcs'!AL:AL,MATCH($A43,'Incidence calcs'!$A:$A,0))</f>
        <v>0.59656423632935263</v>
      </c>
      <c r="W43" s="347">
        <f>INDEX('Incidence calcs'!AM:AM,MATCH($A43,'Incidence calcs'!$A:$A,0))</f>
        <v>0.59656423632935263</v>
      </c>
    </row>
    <row r="44" spans="1:23" x14ac:dyDescent="0.45">
      <c r="A44" t="s">
        <v>112</v>
      </c>
      <c r="B44" s="339">
        <f>INDEX('Incidence calcs'!$F:$F,MATCH($A44,'Incidence calcs'!$A:$A,0))</f>
        <v>1995</v>
      </c>
      <c r="C44" s="339" t="b">
        <v>1</v>
      </c>
      <c r="D44" s="347">
        <f>INDEX('Incidence calcs'!Q:Q,MATCH($A44,'Incidence calcs'!$A:$A,0))</f>
        <v>0.9</v>
      </c>
      <c r="E44" s="347">
        <f>INDEX('Incidence calcs'!R:R,MATCH($A44,'Incidence calcs'!$A:$A,0))</f>
        <v>1.4</v>
      </c>
      <c r="F44" s="347">
        <f>INDEX('Incidence calcs'!S:S,MATCH($A44,'Incidence calcs'!$A:$A,0))</f>
        <v>1.6</v>
      </c>
      <c r="G44" s="347">
        <f>INDEX('Incidence calcs'!T:T,MATCH($A44,'Incidence calcs'!$A:$A,0))</f>
        <v>0.88076555023923464</v>
      </c>
      <c r="H44" s="347">
        <f>INDEX('Incidence calcs'!X:X,MATCH($A44,'Incidence calcs'!$A:$A,0))</f>
        <v>0.88607999999999998</v>
      </c>
      <c r="I44" s="347">
        <f>INDEX('Incidence calcs'!Y:Y,MATCH($A44,'Incidence calcs'!$A:$A,0))</f>
        <v>0.87073999999999996</v>
      </c>
      <c r="J44" s="347">
        <f>INDEX('Incidence calcs'!Z:Z,MATCH($A44,'Incidence calcs'!$A:$A,0))</f>
        <v>0.62256999999999996</v>
      </c>
      <c r="K44" s="347">
        <f>INDEX('Incidence calcs'!AA:AA,MATCH($A44,'Incidence calcs'!$A:$A,0))</f>
        <v>0.61841000000000002</v>
      </c>
      <c r="L44" s="347">
        <f>INDEX('Incidence calcs'!AB:AB,MATCH($A44,'Incidence calcs'!$A:$A,0))</f>
        <v>0.54781999999999997</v>
      </c>
      <c r="M44" s="347">
        <f>INDEX('Incidence calcs'!AC:AC,MATCH($A44,'Incidence calcs'!$A:$A,0))</f>
        <v>0.58343999999999996</v>
      </c>
      <c r="N44" s="347">
        <f>INDEX('Incidence calcs'!AD:AD,MATCH($A44,'Incidence calcs'!$A:$A,0))</f>
        <v>0.57239000000000007</v>
      </c>
      <c r="O44" s="347">
        <f>INDEX('Incidence calcs'!AE:AE,MATCH($A44,'Incidence calcs'!$A:$A,0))</f>
        <v>0.57239000000000007</v>
      </c>
      <c r="P44" s="347">
        <f>INDEX('Incidence calcs'!AF:AF,MATCH($A44,'Incidence calcs'!$A:$A,0))</f>
        <v>0.53456000000000004</v>
      </c>
      <c r="Q44" s="347">
        <f>INDEX('Incidence calcs'!AG:AG,MATCH($A44,'Incidence calcs'!$A:$A,0))</f>
        <v>0.53456000000000004</v>
      </c>
      <c r="R44" s="347">
        <f>INDEX('Incidence calcs'!AH:AH,MATCH($A44,'Incidence calcs'!$A:$A,0))</f>
        <v>0.70967000000000013</v>
      </c>
      <c r="S44" s="347">
        <f>INDEX('Incidence calcs'!AI:AI,MATCH($A44,'Incidence calcs'!$A:$A,0))</f>
        <v>0.70967000000000013</v>
      </c>
      <c r="T44" s="347">
        <f>INDEX('Incidence calcs'!AJ:AJ,MATCH($A44,'Incidence calcs'!$A:$A,0))</f>
        <v>0.46891000000000005</v>
      </c>
      <c r="U44" s="347">
        <f>INDEX('Incidence calcs'!AK:AK,MATCH($A44,'Incidence calcs'!$A:$A,0))</f>
        <v>0.46891000000000005</v>
      </c>
      <c r="V44" s="347">
        <f>INDEX('Incidence calcs'!AL:AL,MATCH($A44,'Incidence calcs'!$A:$A,0))</f>
        <v>0.46891000000000005</v>
      </c>
      <c r="W44" s="347">
        <f>INDEX('Incidence calcs'!AM:AM,MATCH($A44,'Incidence calcs'!$A:$A,0))</f>
        <v>0.46891000000000005</v>
      </c>
    </row>
    <row r="45" spans="1:23" x14ac:dyDescent="0.45">
      <c r="A45" t="s">
        <v>113</v>
      </c>
      <c r="B45" s="339">
        <f>INDEX('Incidence calcs'!$F:$F,MATCH($A45,'Incidence calcs'!$A:$A,0))</f>
        <v>2009</v>
      </c>
      <c r="C45" s="339" t="b">
        <v>1</v>
      </c>
      <c r="D45" s="347">
        <f>INDEX('Incidence calcs'!Q:Q,MATCH($A45,'Incidence calcs'!$A:$A,0))</f>
        <v>0.19</v>
      </c>
      <c r="E45" s="347">
        <f>INDEX('Incidence calcs'!R:R,MATCH($A45,'Incidence calcs'!$A:$A,0))</f>
        <v>0.84</v>
      </c>
      <c r="F45" s="347">
        <f>INDEX('Incidence calcs'!S:S,MATCH($A45,'Incidence calcs'!$A:$A,0))</f>
        <v>2.6</v>
      </c>
      <c r="G45" s="347">
        <f>INDEX('Incidence calcs'!T:T,MATCH($A45,'Incidence calcs'!$A:$A,0))</f>
        <v>6.2</v>
      </c>
      <c r="H45" s="347">
        <f>INDEX('Incidence calcs'!X:X,MATCH($A45,'Incidence calcs'!$A:$A,0))</f>
        <v>1.7627647500000001</v>
      </c>
      <c r="I45" s="347">
        <f>INDEX('Incidence calcs'!Y:Y,MATCH($A45,'Incidence calcs'!$A:$A,0))</f>
        <v>1.7315545000000001</v>
      </c>
      <c r="J45" s="347">
        <f>INDEX('Incidence calcs'!Z:Z,MATCH($A45,'Incidence calcs'!$A:$A,0))</f>
        <v>1.25406225</v>
      </c>
      <c r="K45" s="347">
        <f>INDEX('Incidence calcs'!AA:AA,MATCH($A45,'Incidence calcs'!$A:$A,0))</f>
        <v>1.22801275</v>
      </c>
      <c r="L45" s="347">
        <f>INDEX('Incidence calcs'!AB:AB,MATCH($A45,'Incidence calcs'!$A:$A,0))</f>
        <v>1.154042</v>
      </c>
      <c r="M45" s="347">
        <f>INDEX('Incidence calcs'!AC:AC,MATCH($A45,'Incidence calcs'!$A:$A,0))</f>
        <v>1.020354</v>
      </c>
      <c r="N45" s="347">
        <f>INDEX('Incidence calcs'!AD:AD,MATCH($A45,'Incidence calcs'!$A:$A,0))</f>
        <v>1.09727375</v>
      </c>
      <c r="O45" s="347">
        <f>INDEX('Incidence calcs'!AE:AE,MATCH($A45,'Incidence calcs'!$A:$A,0))</f>
        <v>1.09727375</v>
      </c>
      <c r="P45" s="347">
        <f>INDEX('Incidence calcs'!AF:AF,MATCH($A45,'Incidence calcs'!$A:$A,0))</f>
        <v>0.88592874999999993</v>
      </c>
      <c r="Q45" s="347">
        <f>INDEX('Incidence calcs'!AG:AG,MATCH($A45,'Incidence calcs'!$A:$A,0))</f>
        <v>0.88592874999999993</v>
      </c>
      <c r="R45" s="347">
        <f>INDEX('Incidence calcs'!AH:AH,MATCH($A45,'Incidence calcs'!$A:$A,0))</f>
        <v>1.323118</v>
      </c>
      <c r="S45" s="347">
        <f>INDEX('Incidence calcs'!AI:AI,MATCH($A45,'Incidence calcs'!$A:$A,0))</f>
        <v>1.323118</v>
      </c>
      <c r="T45" s="347">
        <f>INDEX('Incidence calcs'!AJ:AJ,MATCH($A45,'Incidence calcs'!$A:$A,0))</f>
        <v>1.03583625</v>
      </c>
      <c r="U45" s="347">
        <f>INDEX('Incidence calcs'!AK:AK,MATCH($A45,'Incidence calcs'!$A:$A,0))</f>
        <v>1.03583625</v>
      </c>
      <c r="V45" s="347">
        <f>INDEX('Incidence calcs'!AL:AL,MATCH($A45,'Incidence calcs'!$A:$A,0))</f>
        <v>1.03583625</v>
      </c>
      <c r="W45" s="347">
        <f>INDEX('Incidence calcs'!AM:AM,MATCH($A45,'Incidence calcs'!$A:$A,0))</f>
        <v>1.03583625</v>
      </c>
    </row>
    <row r="46" spans="1:23" x14ac:dyDescent="0.45">
      <c r="A46" t="s">
        <v>115</v>
      </c>
      <c r="B46" s="339">
        <f>INDEX('Incidence calcs'!$F:$F,MATCH($A46,'Incidence calcs'!$A:$A,0))</f>
        <v>2008</v>
      </c>
      <c r="C46" s="339" t="b">
        <v>1</v>
      </c>
      <c r="D46" s="347">
        <f>INDEX('Incidence calcs'!Q:Q,MATCH($A46,'Incidence calcs'!$A:$A,0))</f>
        <v>13.100000000000001</v>
      </c>
      <c r="E46" s="347">
        <f>INDEX('Incidence calcs'!R:R,MATCH($A46,'Incidence calcs'!$A:$A,0))</f>
        <v>18.700000000000003</v>
      </c>
      <c r="F46" s="347">
        <f>INDEX('Incidence calcs'!S:S,MATCH($A46,'Incidence calcs'!$A:$A,0))</f>
        <v>20</v>
      </c>
      <c r="G46" s="347">
        <f>INDEX('Incidence calcs'!T:T,MATCH($A46,'Incidence calcs'!$A:$A,0))</f>
        <v>12.844995146011877</v>
      </c>
      <c r="H46" s="347">
        <f>INDEX('Incidence calcs'!X:X,MATCH($A46,'Incidence calcs'!$A:$A,0))</f>
        <v>11.768960000000002</v>
      </c>
      <c r="I46" s="347">
        <f>INDEX('Incidence calcs'!Y:Y,MATCH($A46,'Incidence calcs'!$A:$A,0))</f>
        <v>11.565213333333334</v>
      </c>
      <c r="J46" s="347">
        <f>INDEX('Incidence calcs'!Z:Z,MATCH($A46,'Incidence calcs'!$A:$A,0))</f>
        <v>8.2690066666666677</v>
      </c>
      <c r="K46" s="347">
        <f>INDEX('Incidence calcs'!AA:AA,MATCH($A46,'Incidence calcs'!$A:$A,0))</f>
        <v>8.2137533333333348</v>
      </c>
      <c r="L46" s="347">
        <f>INDEX('Incidence calcs'!AB:AB,MATCH($A46,'Incidence calcs'!$A:$A,0))</f>
        <v>7.2761733333333343</v>
      </c>
      <c r="M46" s="347">
        <f>INDEX('Incidence calcs'!AC:AC,MATCH($A46,'Incidence calcs'!$A:$A,0))</f>
        <v>7.7492800000000006</v>
      </c>
      <c r="N46" s="347">
        <f>INDEX('Incidence calcs'!AD:AD,MATCH($A46,'Incidence calcs'!$A:$A,0))</f>
        <v>7.6025133333333352</v>
      </c>
      <c r="O46" s="347">
        <f>INDEX('Incidence calcs'!AE:AE,MATCH($A46,'Incidence calcs'!$A:$A,0))</f>
        <v>7.6025133333333352</v>
      </c>
      <c r="P46" s="347">
        <f>INDEX('Incidence calcs'!AF:AF,MATCH($A46,'Incidence calcs'!$A:$A,0))</f>
        <v>7.1000533333333342</v>
      </c>
      <c r="Q46" s="347">
        <f>INDEX('Incidence calcs'!AG:AG,MATCH($A46,'Incidence calcs'!$A:$A,0))</f>
        <v>7.1000533333333342</v>
      </c>
      <c r="R46" s="347">
        <f>INDEX('Incidence calcs'!AH:AH,MATCH($A46,'Incidence calcs'!$A:$A,0))</f>
        <v>9.4258733333333353</v>
      </c>
      <c r="S46" s="347">
        <f>INDEX('Incidence calcs'!AI:AI,MATCH($A46,'Incidence calcs'!$A:$A,0))</f>
        <v>9.4258733333333353</v>
      </c>
      <c r="T46" s="347">
        <f>INDEX('Incidence calcs'!AJ:AJ,MATCH($A46,'Incidence calcs'!$A:$A,0))</f>
        <v>6.2280866666666679</v>
      </c>
      <c r="U46" s="347">
        <f>INDEX('Incidence calcs'!AK:AK,MATCH($A46,'Incidence calcs'!$A:$A,0))</f>
        <v>6.2280866666666679</v>
      </c>
      <c r="V46" s="347">
        <f>INDEX('Incidence calcs'!AL:AL,MATCH($A46,'Incidence calcs'!$A:$A,0))</f>
        <v>6.2280866666666679</v>
      </c>
      <c r="W46" s="347">
        <f>INDEX('Incidence calcs'!AM:AM,MATCH($A46,'Incidence calcs'!$A:$A,0))</f>
        <v>6.2280866666666679</v>
      </c>
    </row>
    <row r="47" spans="1:23" x14ac:dyDescent="0.45">
      <c r="A47" t="s">
        <v>84</v>
      </c>
      <c r="B47" s="339">
        <f>INDEX('Incidence calcs'!$F:$F,MATCH($A47,'Incidence calcs'!$A:$A,0))</f>
        <v>1995</v>
      </c>
      <c r="C47" s="339" t="b">
        <v>1</v>
      </c>
      <c r="D47" s="347">
        <f>INDEX('Incidence calcs'!Q:Q,MATCH($A47,'Incidence calcs'!$A:$A,0))</f>
        <v>1.1000000000000001</v>
      </c>
      <c r="E47" s="347">
        <f>INDEX('Incidence calcs'!R:R,MATCH($A47,'Incidence calcs'!$A:$A,0))</f>
        <v>2.7</v>
      </c>
      <c r="F47" s="347">
        <f>INDEX('Incidence calcs'!S:S,MATCH($A47,'Incidence calcs'!$A:$A,0))</f>
        <v>3.1500000000000004</v>
      </c>
      <c r="G47" s="347">
        <f>INDEX('Incidence calcs'!T:T,MATCH($A47,'Incidence calcs'!$A:$A,0))</f>
        <v>1.5582775119617227</v>
      </c>
      <c r="H47" s="347">
        <f>INDEX('Incidence calcs'!X:X,MATCH($A47,'Incidence calcs'!$A:$A,0))</f>
        <v>1.57904</v>
      </c>
      <c r="I47" s="347">
        <f>INDEX('Incidence calcs'!Y:Y,MATCH($A47,'Incidence calcs'!$A:$A,0))</f>
        <v>1.5517033333333334</v>
      </c>
      <c r="J47" s="347">
        <f>INDEX('Incidence calcs'!Z:Z,MATCH($A47,'Incidence calcs'!$A:$A,0))</f>
        <v>1.1094516666666667</v>
      </c>
      <c r="K47" s="347">
        <f>INDEX('Incidence calcs'!AA:AA,MATCH($A47,'Incidence calcs'!$A:$A,0))</f>
        <v>1.1020383333333335</v>
      </c>
      <c r="L47" s="347">
        <f>INDEX('Incidence calcs'!AB:AB,MATCH($A47,'Incidence calcs'!$A:$A,0))</f>
        <v>0.97624333333333346</v>
      </c>
      <c r="M47" s="347">
        <f>INDEX('Incidence calcs'!AC:AC,MATCH($A47,'Incidence calcs'!$A:$A,0))</f>
        <v>1.03972</v>
      </c>
      <c r="N47" s="347">
        <f>INDEX('Incidence calcs'!AD:AD,MATCH($A47,'Incidence calcs'!$A:$A,0))</f>
        <v>1.0200283333333335</v>
      </c>
      <c r="O47" s="347">
        <f>INDEX('Incidence calcs'!AE:AE,MATCH($A47,'Incidence calcs'!$A:$A,0))</f>
        <v>1.0200283333333335</v>
      </c>
      <c r="P47" s="347">
        <f>INDEX('Incidence calcs'!AF:AF,MATCH($A47,'Incidence calcs'!$A:$A,0))</f>
        <v>0.95261333333333342</v>
      </c>
      <c r="Q47" s="347">
        <f>INDEX('Incidence calcs'!AG:AG,MATCH($A47,'Incidence calcs'!$A:$A,0))</f>
        <v>0.95261333333333342</v>
      </c>
      <c r="R47" s="347">
        <f>INDEX('Incidence calcs'!AH:AH,MATCH($A47,'Incidence calcs'!$A:$A,0))</f>
        <v>1.2646683333333335</v>
      </c>
      <c r="S47" s="347">
        <f>INDEX('Incidence calcs'!AI:AI,MATCH($A47,'Incidence calcs'!$A:$A,0))</f>
        <v>1.2646683333333335</v>
      </c>
      <c r="T47" s="347">
        <f>INDEX('Incidence calcs'!AJ:AJ,MATCH($A47,'Incidence calcs'!$A:$A,0))</f>
        <v>0.83562166666666682</v>
      </c>
      <c r="U47" s="347">
        <f>INDEX('Incidence calcs'!AK:AK,MATCH($A47,'Incidence calcs'!$A:$A,0))</f>
        <v>0.83562166666666682</v>
      </c>
      <c r="V47" s="347">
        <f>INDEX('Incidence calcs'!AL:AL,MATCH($A47,'Incidence calcs'!$A:$A,0))</f>
        <v>0.83562166666666682</v>
      </c>
      <c r="W47" s="347">
        <f>INDEX('Incidence calcs'!AM:AM,MATCH($A47,'Incidence calcs'!$A:$A,0))</f>
        <v>0.83562166666666682</v>
      </c>
    </row>
    <row r="48" spans="1:23" x14ac:dyDescent="0.45">
      <c r="A48" t="s">
        <v>116</v>
      </c>
      <c r="B48" s="339">
        <f>INDEX('Incidence calcs'!$F:$F,MATCH($A48,'Incidence calcs'!$A:$A,0))</f>
        <v>1992</v>
      </c>
      <c r="C48" s="339" t="b">
        <v>1</v>
      </c>
      <c r="D48" s="347">
        <f>INDEX('Incidence calcs'!Q:Q,MATCH($A48,'Incidence calcs'!$A:$A,0))</f>
        <v>0.1</v>
      </c>
      <c r="E48" s="347">
        <f>INDEX('Incidence calcs'!R:R,MATCH($A48,'Incidence calcs'!$A:$A,0))</f>
        <v>0.2</v>
      </c>
      <c r="F48" s="347">
        <f>INDEX('Incidence calcs'!S:S,MATCH($A48,'Incidence calcs'!$A:$A,0))</f>
        <v>0.1</v>
      </c>
      <c r="G48" s="347">
        <f>INDEX('Incidence calcs'!T:T,MATCH($A48,'Incidence calcs'!$A:$A,0))</f>
        <v>0.10162679425837323</v>
      </c>
      <c r="H48" s="347">
        <f>INDEX('Incidence calcs'!X:X,MATCH($A48,'Incidence calcs'!$A:$A,0))</f>
        <v>9.0880000000000002E-2</v>
      </c>
      <c r="I48" s="347">
        <f>INDEX('Incidence calcs'!Y:Y,MATCH($A48,'Incidence calcs'!$A:$A,0))</f>
        <v>8.9306666666666659E-2</v>
      </c>
      <c r="J48" s="347">
        <f>INDEX('Incidence calcs'!Z:Z,MATCH($A48,'Incidence calcs'!$A:$A,0))</f>
        <v>6.3853333333333331E-2</v>
      </c>
      <c r="K48" s="347">
        <f>INDEX('Incidence calcs'!AA:AA,MATCH($A48,'Incidence calcs'!$A:$A,0))</f>
        <v>6.3426666666666673E-2</v>
      </c>
      <c r="L48" s="347">
        <f>INDEX('Incidence calcs'!AB:AB,MATCH($A48,'Incidence calcs'!$A:$A,0))</f>
        <v>5.6186666666666663E-2</v>
      </c>
      <c r="M48" s="347">
        <f>INDEX('Incidence calcs'!AC:AC,MATCH($A48,'Incidence calcs'!$A:$A,0))</f>
        <v>5.9839999999999997E-2</v>
      </c>
      <c r="N48" s="347">
        <f>INDEX('Incidence calcs'!AD:AD,MATCH($A48,'Incidence calcs'!$A:$A,0))</f>
        <v>5.8706666666666671E-2</v>
      </c>
      <c r="O48" s="347">
        <f>INDEX('Incidence calcs'!AE:AE,MATCH($A48,'Incidence calcs'!$A:$A,0))</f>
        <v>5.8706666666666671E-2</v>
      </c>
      <c r="P48" s="347">
        <f>INDEX('Incidence calcs'!AF:AF,MATCH($A48,'Incidence calcs'!$A:$A,0))</f>
        <v>5.4826666666666669E-2</v>
      </c>
      <c r="Q48" s="347">
        <f>INDEX('Incidence calcs'!AG:AG,MATCH($A48,'Incidence calcs'!$A:$A,0))</f>
        <v>5.4826666666666669E-2</v>
      </c>
      <c r="R48" s="347">
        <f>INDEX('Incidence calcs'!AH:AH,MATCH($A48,'Incidence calcs'!$A:$A,0))</f>
        <v>7.2786666666666666E-2</v>
      </c>
      <c r="S48" s="347">
        <f>INDEX('Incidence calcs'!AI:AI,MATCH($A48,'Incidence calcs'!$A:$A,0))</f>
        <v>7.2786666666666666E-2</v>
      </c>
      <c r="T48" s="347">
        <f>INDEX('Incidence calcs'!AJ:AJ,MATCH($A48,'Incidence calcs'!$A:$A,0))</f>
        <v>4.8093333333333335E-2</v>
      </c>
      <c r="U48" s="347">
        <f>INDEX('Incidence calcs'!AK:AK,MATCH($A48,'Incidence calcs'!$A:$A,0))</f>
        <v>4.8093333333333335E-2</v>
      </c>
      <c r="V48" s="347">
        <f>INDEX('Incidence calcs'!AL:AL,MATCH($A48,'Incidence calcs'!$A:$A,0))</f>
        <v>4.8093333333333335E-2</v>
      </c>
      <c r="W48" s="347">
        <f>INDEX('Incidence calcs'!AM:AM,MATCH($A48,'Incidence calcs'!$A:$A,0))</f>
        <v>4.8093333333333335E-2</v>
      </c>
    </row>
    <row r="49" spans="1:23" x14ac:dyDescent="0.45">
      <c r="A49" t="s">
        <v>117</v>
      </c>
      <c r="B49" s="339">
        <f>INDEX('Incidence calcs'!$F:$F,MATCH($A49,'Incidence calcs'!$A:$A,0))</f>
        <v>2005</v>
      </c>
      <c r="C49" s="339" t="b">
        <v>1</v>
      </c>
      <c r="D49" s="347">
        <f>INDEX('Incidence calcs'!Q:Q,MATCH($A49,'Incidence calcs'!$A:$A,0))</f>
        <v>12.8</v>
      </c>
      <c r="E49" s="347">
        <f>INDEX('Incidence calcs'!R:R,MATCH($A49,'Incidence calcs'!$A:$A,0))</f>
        <v>16.2</v>
      </c>
      <c r="F49" s="347">
        <f>INDEX('Incidence calcs'!S:S,MATCH($A49,'Incidence calcs'!$A:$A,0))</f>
        <v>14.2</v>
      </c>
      <c r="G49" s="347">
        <f>INDEX('Incidence calcs'!T:T,MATCH($A49,'Incidence calcs'!$A:$A,0))</f>
        <v>10.722778556670786</v>
      </c>
      <c r="H49" s="347">
        <f>INDEX('Incidence calcs'!X:X,MATCH($A49,'Incidence calcs'!$A:$A,0))</f>
        <v>9.8150399999999998</v>
      </c>
      <c r="I49" s="347">
        <f>INDEX('Incidence calcs'!Y:Y,MATCH($A49,'Incidence calcs'!$A:$A,0))</f>
        <v>9.6451200000000004</v>
      </c>
      <c r="J49" s="347">
        <f>INDEX('Incidence calcs'!Z:Z,MATCH($A49,'Incidence calcs'!$A:$A,0))</f>
        <v>6.8961600000000001</v>
      </c>
      <c r="K49" s="347">
        <f>INDEX('Incidence calcs'!AA:AA,MATCH($A49,'Incidence calcs'!$A:$A,0))</f>
        <v>6.8500800000000002</v>
      </c>
      <c r="L49" s="347">
        <f>INDEX('Incidence calcs'!AB:AB,MATCH($A49,'Incidence calcs'!$A:$A,0))</f>
        <v>6.0681599999999998</v>
      </c>
      <c r="M49" s="347">
        <f>INDEX('Incidence calcs'!AC:AC,MATCH($A49,'Incidence calcs'!$A:$A,0))</f>
        <v>6.46272</v>
      </c>
      <c r="N49" s="347">
        <f>INDEX('Incidence calcs'!AD:AD,MATCH($A49,'Incidence calcs'!$A:$A,0))</f>
        <v>6.3403200000000002</v>
      </c>
      <c r="O49" s="347">
        <f>INDEX('Incidence calcs'!AE:AE,MATCH($A49,'Incidence calcs'!$A:$A,0))</f>
        <v>6.3403200000000002</v>
      </c>
      <c r="P49" s="347">
        <f>INDEX('Incidence calcs'!AF:AF,MATCH($A49,'Incidence calcs'!$A:$A,0))</f>
        <v>5.9212800000000003</v>
      </c>
      <c r="Q49" s="347">
        <f>INDEX('Incidence calcs'!AG:AG,MATCH($A49,'Incidence calcs'!$A:$A,0))</f>
        <v>5.9212800000000003</v>
      </c>
      <c r="R49" s="347">
        <f>INDEX('Incidence calcs'!AH:AH,MATCH($A49,'Incidence calcs'!$A:$A,0))</f>
        <v>7.8609600000000013</v>
      </c>
      <c r="S49" s="347">
        <f>INDEX('Incidence calcs'!AI:AI,MATCH($A49,'Incidence calcs'!$A:$A,0))</f>
        <v>7.8609600000000013</v>
      </c>
      <c r="T49" s="347">
        <f>INDEX('Incidence calcs'!AJ:AJ,MATCH($A49,'Incidence calcs'!$A:$A,0))</f>
        <v>5.1940800000000005</v>
      </c>
      <c r="U49" s="347">
        <f>INDEX('Incidence calcs'!AK:AK,MATCH($A49,'Incidence calcs'!$A:$A,0))</f>
        <v>5.1940800000000005</v>
      </c>
      <c r="V49" s="347">
        <f>INDEX('Incidence calcs'!AL:AL,MATCH($A49,'Incidence calcs'!$A:$A,0))</f>
        <v>5.1940800000000005</v>
      </c>
      <c r="W49" s="347">
        <f>INDEX('Incidence calcs'!AM:AM,MATCH($A49,'Incidence calcs'!$A:$A,0))</f>
        <v>5.1940800000000005</v>
      </c>
    </row>
    <row r="50" spans="1:23" x14ac:dyDescent="0.45">
      <c r="A50" t="s">
        <v>118</v>
      </c>
      <c r="B50" s="339">
        <f>INDEX('Incidence calcs'!$F:$F,MATCH($A50,'Incidence calcs'!$A:$A,0))</f>
        <v>2011</v>
      </c>
      <c r="C50" s="339" t="b">
        <v>1</v>
      </c>
      <c r="D50" s="347">
        <f>INDEX('Incidence calcs'!Q:Q,MATCH($A50,'Incidence calcs'!$A:$A,0))</f>
        <v>14.8</v>
      </c>
      <c r="E50" s="347">
        <f>INDEX('Incidence calcs'!R:R,MATCH($A50,'Incidence calcs'!$A:$A,0))</f>
        <v>24.15</v>
      </c>
      <c r="F50" s="347">
        <f>INDEX('Incidence calcs'!S:S,MATCH($A50,'Incidence calcs'!$A:$A,0))</f>
        <v>26.450000000000003</v>
      </c>
      <c r="G50" s="347">
        <f>INDEX('Incidence calcs'!T:T,MATCH($A50,'Incidence calcs'!$A:$A,0))</f>
        <v>16.233095314959936</v>
      </c>
      <c r="H50" s="347">
        <f>INDEX('Incidence calcs'!X:X,MATCH($A50,'Incidence calcs'!$A:$A,0))</f>
        <v>14.858880000000001</v>
      </c>
      <c r="I50" s="347">
        <f>INDEX('Incidence calcs'!Y:Y,MATCH($A50,'Incidence calcs'!$A:$A,0))</f>
        <v>14.60164</v>
      </c>
      <c r="J50" s="347">
        <f>INDEX('Incidence calcs'!Z:Z,MATCH($A50,'Incidence calcs'!$A:$A,0))</f>
        <v>10.440020000000001</v>
      </c>
      <c r="K50" s="347">
        <f>INDEX('Incidence calcs'!AA:AA,MATCH($A50,'Incidence calcs'!$A:$A,0))</f>
        <v>10.37026</v>
      </c>
      <c r="L50" s="347">
        <f>INDEX('Incidence calcs'!AB:AB,MATCH($A50,'Incidence calcs'!$A:$A,0))</f>
        <v>9.1865199999999998</v>
      </c>
      <c r="M50" s="347">
        <f>INDEX('Incidence calcs'!AC:AC,MATCH($A50,'Incidence calcs'!$A:$A,0))</f>
        <v>9.7838399999999996</v>
      </c>
      <c r="N50" s="347">
        <f>INDEX('Incidence calcs'!AD:AD,MATCH($A50,'Incidence calcs'!$A:$A,0))</f>
        <v>9.5985400000000016</v>
      </c>
      <c r="O50" s="347">
        <f>INDEX('Incidence calcs'!AE:AE,MATCH($A50,'Incidence calcs'!$A:$A,0))</f>
        <v>9.5985400000000016</v>
      </c>
      <c r="P50" s="347">
        <f>INDEX('Incidence calcs'!AF:AF,MATCH($A50,'Incidence calcs'!$A:$A,0))</f>
        <v>8.9641599999999997</v>
      </c>
      <c r="Q50" s="347">
        <f>INDEX('Incidence calcs'!AG:AG,MATCH($A50,'Incidence calcs'!$A:$A,0))</f>
        <v>8.9641599999999997</v>
      </c>
      <c r="R50" s="347">
        <f>INDEX('Incidence calcs'!AH:AH,MATCH($A50,'Incidence calcs'!$A:$A,0))</f>
        <v>11.900620000000002</v>
      </c>
      <c r="S50" s="347">
        <f>INDEX('Incidence calcs'!AI:AI,MATCH($A50,'Incidence calcs'!$A:$A,0))</f>
        <v>11.900620000000002</v>
      </c>
      <c r="T50" s="347">
        <f>INDEX('Incidence calcs'!AJ:AJ,MATCH($A50,'Incidence calcs'!$A:$A,0))</f>
        <v>7.8632600000000004</v>
      </c>
      <c r="U50" s="347">
        <f>INDEX('Incidence calcs'!AK:AK,MATCH($A50,'Incidence calcs'!$A:$A,0))</f>
        <v>7.8632600000000004</v>
      </c>
      <c r="V50" s="347">
        <f>INDEX('Incidence calcs'!AL:AL,MATCH($A50,'Incidence calcs'!$A:$A,0))</f>
        <v>7.8632600000000004</v>
      </c>
      <c r="W50" s="347">
        <f>INDEX('Incidence calcs'!AM:AM,MATCH($A50,'Incidence calcs'!$A:$A,0))</f>
        <v>7.8632600000000004</v>
      </c>
    </row>
    <row r="51" spans="1:23" x14ac:dyDescent="0.45">
      <c r="A51" t="s">
        <v>119</v>
      </c>
      <c r="B51" s="339">
        <f>INDEX('Incidence calcs'!$F:$F,MATCH($A51,'Incidence calcs'!$A:$A,0))</f>
        <v>2013</v>
      </c>
      <c r="C51" s="339" t="b">
        <v>1</v>
      </c>
      <c r="D51" s="347">
        <f>INDEX('Incidence calcs'!Q:Q,MATCH($A51,'Incidence calcs'!$A:$A,0))</f>
        <v>1.69</v>
      </c>
      <c r="E51" s="347">
        <f>INDEX('Incidence calcs'!R:R,MATCH($A51,'Incidence calcs'!$A:$A,0))</f>
        <v>3.1749999999999998</v>
      </c>
      <c r="F51" s="347">
        <f>INDEX('Incidence calcs'!S:S,MATCH($A51,'Incidence calcs'!$A:$A,0))</f>
        <v>4.4749999999999996</v>
      </c>
      <c r="G51" s="347">
        <f>INDEX('Incidence calcs'!T:T,MATCH($A51,'Incidence calcs'!$A:$A,0))</f>
        <v>3.5733110261312939</v>
      </c>
      <c r="H51" s="347">
        <f>INDEX('Incidence calcs'!X:X,MATCH($A51,'Incidence calcs'!$A:$A,0))</f>
        <v>2.1220479999999999</v>
      </c>
      <c r="I51" s="347">
        <f>INDEX('Incidence calcs'!Y:Y,MATCH($A51,'Incidence calcs'!$A:$A,0))</f>
        <v>2.0853106666666665</v>
      </c>
      <c r="J51" s="347">
        <f>INDEX('Incidence calcs'!Z:Z,MATCH($A51,'Incidence calcs'!$A:$A,0))</f>
        <v>1.4909753333333333</v>
      </c>
      <c r="K51" s="347">
        <f>INDEX('Incidence calcs'!AA:AA,MATCH($A51,'Incidence calcs'!$A:$A,0))</f>
        <v>1.4810126666666668</v>
      </c>
      <c r="L51" s="347">
        <f>INDEX('Incidence calcs'!AB:AB,MATCH($A51,'Incidence calcs'!$A:$A,0))</f>
        <v>1.3119586666666667</v>
      </c>
      <c r="M51" s="347">
        <f>INDEX('Incidence calcs'!AC:AC,MATCH($A51,'Incidence calcs'!$A:$A,0))</f>
        <v>1.3972639999999998</v>
      </c>
      <c r="N51" s="347">
        <f>INDEX('Incidence calcs'!AD:AD,MATCH($A51,'Incidence calcs'!$A:$A,0))</f>
        <v>1.3708006666666668</v>
      </c>
      <c r="O51" s="347">
        <f>INDEX('Incidence calcs'!AE:AE,MATCH($A51,'Incidence calcs'!$A:$A,0))</f>
        <v>1.3708006666666668</v>
      </c>
      <c r="P51" s="347">
        <f>INDEX('Incidence calcs'!AF:AF,MATCH($A51,'Incidence calcs'!$A:$A,0))</f>
        <v>1.2802026666666666</v>
      </c>
      <c r="Q51" s="347">
        <f>INDEX('Incidence calcs'!AG:AG,MATCH($A51,'Incidence calcs'!$A:$A,0))</f>
        <v>1.2802026666666666</v>
      </c>
      <c r="R51" s="347">
        <f>INDEX('Incidence calcs'!AH:AH,MATCH($A51,'Incidence calcs'!$A:$A,0))</f>
        <v>1.6995686666666667</v>
      </c>
      <c r="S51" s="347">
        <f>INDEX('Incidence calcs'!AI:AI,MATCH($A51,'Incidence calcs'!$A:$A,0))</f>
        <v>1.6995686666666667</v>
      </c>
      <c r="T51" s="347">
        <f>INDEX('Incidence calcs'!AJ:AJ,MATCH($A51,'Incidence calcs'!$A:$A,0))</f>
        <v>1.1229793333333333</v>
      </c>
      <c r="U51" s="347">
        <f>INDEX('Incidence calcs'!AK:AK,MATCH($A51,'Incidence calcs'!$A:$A,0))</f>
        <v>1.1229793333333333</v>
      </c>
      <c r="V51" s="347">
        <f>INDEX('Incidence calcs'!AL:AL,MATCH($A51,'Incidence calcs'!$A:$A,0))</f>
        <v>1.1229793333333333</v>
      </c>
      <c r="W51" s="347">
        <f>INDEX('Incidence calcs'!AM:AM,MATCH($A51,'Incidence calcs'!$A:$A,0))</f>
        <v>1.1229793333333333</v>
      </c>
    </row>
    <row r="52" spans="1:23" x14ac:dyDescent="0.45">
      <c r="A52" t="s">
        <v>121</v>
      </c>
      <c r="B52" s="339">
        <f>INDEX('Incidence calcs'!$F:$F,MATCH($A52,'Incidence calcs'!$A:$A,0))</f>
        <v>2009</v>
      </c>
      <c r="C52" s="339" t="b">
        <v>1</v>
      </c>
      <c r="D52" s="347">
        <f>INDEX('Incidence calcs'!Q:Q,MATCH($A52,'Incidence calcs'!$A:$A,0))</f>
        <v>0.19</v>
      </c>
      <c r="E52" s="347">
        <f>INDEX('Incidence calcs'!R:R,MATCH($A52,'Incidence calcs'!$A:$A,0))</f>
        <v>0.84</v>
      </c>
      <c r="F52" s="347">
        <f>INDEX('Incidence calcs'!S:S,MATCH($A52,'Incidence calcs'!$A:$A,0))</f>
        <v>2.6</v>
      </c>
      <c r="G52" s="347">
        <f>INDEX('Incidence calcs'!T:T,MATCH($A52,'Incidence calcs'!$A:$A,0))</f>
        <v>6.2</v>
      </c>
      <c r="H52" s="347">
        <f>INDEX('Incidence calcs'!X:X,MATCH($A52,'Incidence calcs'!$A:$A,0))</f>
        <v>1.7627647500000001</v>
      </c>
      <c r="I52" s="347">
        <f>INDEX('Incidence calcs'!Y:Y,MATCH($A52,'Incidence calcs'!$A:$A,0))</f>
        <v>1.7315545000000001</v>
      </c>
      <c r="J52" s="347">
        <f>INDEX('Incidence calcs'!Z:Z,MATCH($A52,'Incidence calcs'!$A:$A,0))</f>
        <v>1.25406225</v>
      </c>
      <c r="K52" s="347">
        <f>INDEX('Incidence calcs'!AA:AA,MATCH($A52,'Incidence calcs'!$A:$A,0))</f>
        <v>1.22801275</v>
      </c>
      <c r="L52" s="347">
        <f>INDEX('Incidence calcs'!AB:AB,MATCH($A52,'Incidence calcs'!$A:$A,0))</f>
        <v>1.154042</v>
      </c>
      <c r="M52" s="347">
        <f>INDEX('Incidence calcs'!AC:AC,MATCH($A52,'Incidence calcs'!$A:$A,0))</f>
        <v>1.020354</v>
      </c>
      <c r="N52" s="347">
        <f>INDEX('Incidence calcs'!AD:AD,MATCH($A52,'Incidence calcs'!$A:$A,0))</f>
        <v>1.09727375</v>
      </c>
      <c r="O52" s="347">
        <f>INDEX('Incidence calcs'!AE:AE,MATCH($A52,'Incidence calcs'!$A:$A,0))</f>
        <v>1.09727375</v>
      </c>
      <c r="P52" s="347">
        <f>INDEX('Incidence calcs'!AF:AF,MATCH($A52,'Incidence calcs'!$A:$A,0))</f>
        <v>0.88592874999999993</v>
      </c>
      <c r="Q52" s="347">
        <f>INDEX('Incidence calcs'!AG:AG,MATCH($A52,'Incidence calcs'!$A:$A,0))</f>
        <v>0.88592874999999993</v>
      </c>
      <c r="R52" s="347">
        <f>INDEX('Incidence calcs'!AH:AH,MATCH($A52,'Incidence calcs'!$A:$A,0))</f>
        <v>1.323118</v>
      </c>
      <c r="S52" s="347">
        <f>INDEX('Incidence calcs'!AI:AI,MATCH($A52,'Incidence calcs'!$A:$A,0))</f>
        <v>1.323118</v>
      </c>
      <c r="T52" s="347">
        <f>INDEX('Incidence calcs'!AJ:AJ,MATCH($A52,'Incidence calcs'!$A:$A,0))</f>
        <v>1.03583625</v>
      </c>
      <c r="U52" s="347">
        <f>INDEX('Incidence calcs'!AK:AK,MATCH($A52,'Incidence calcs'!$A:$A,0))</f>
        <v>1.03583625</v>
      </c>
      <c r="V52" s="347">
        <f>INDEX('Incidence calcs'!AL:AL,MATCH($A52,'Incidence calcs'!$A:$A,0))</f>
        <v>1.03583625</v>
      </c>
      <c r="W52" s="347">
        <f>INDEX('Incidence calcs'!AM:AM,MATCH($A52,'Incidence calcs'!$A:$A,0))</f>
        <v>1.03583625</v>
      </c>
    </row>
    <row r="53" spans="1:23" x14ac:dyDescent="0.45">
      <c r="A53" t="s">
        <v>122</v>
      </c>
      <c r="B53" s="339">
        <f>INDEX('Incidence calcs'!$F:$F,MATCH($A53,'Incidence calcs'!$A:$A,0))</f>
        <v>2011</v>
      </c>
      <c r="C53" s="339" t="b">
        <v>1</v>
      </c>
      <c r="D53" s="347">
        <f>INDEX('Incidence calcs'!Q:Q,MATCH($A53,'Incidence calcs'!$A:$A,0))</f>
        <v>14.399999999999999</v>
      </c>
      <c r="E53" s="347">
        <f>INDEX('Incidence calcs'!R:R,MATCH($A53,'Incidence calcs'!$A:$A,0))</f>
        <v>29.5</v>
      </c>
      <c r="F53" s="347">
        <f>INDEX('Incidence calcs'!S:S,MATCH($A53,'Incidence calcs'!$A:$A,0))</f>
        <v>37</v>
      </c>
      <c r="G53" s="347">
        <f>INDEX('Incidence calcs'!T:T,MATCH($A53,'Incidence calcs'!$A:$A,0))</f>
        <v>20.067977923769284</v>
      </c>
      <c r="H53" s="347">
        <f>INDEX('Incidence calcs'!X:X,MATCH($A53,'Incidence calcs'!$A:$A,0))</f>
        <v>18.380480000000002</v>
      </c>
      <c r="I53" s="347">
        <f>INDEX('Incidence calcs'!Y:Y,MATCH($A53,'Incidence calcs'!$A:$A,0))</f>
        <v>18.062273333333334</v>
      </c>
      <c r="J53" s="347">
        <f>INDEX('Incidence calcs'!Z:Z,MATCH($A53,'Incidence calcs'!$A:$A,0))</f>
        <v>12.914336666666667</v>
      </c>
      <c r="K53" s="347">
        <f>INDEX('Incidence calcs'!AA:AA,MATCH($A53,'Incidence calcs'!$A:$A,0))</f>
        <v>12.828043333333335</v>
      </c>
      <c r="L53" s="347">
        <f>INDEX('Incidence calcs'!AB:AB,MATCH($A53,'Incidence calcs'!$A:$A,0))</f>
        <v>11.363753333333333</v>
      </c>
      <c r="M53" s="347">
        <f>INDEX('Incidence calcs'!AC:AC,MATCH($A53,'Incidence calcs'!$A:$A,0))</f>
        <v>12.102640000000001</v>
      </c>
      <c r="N53" s="347">
        <f>INDEX('Incidence calcs'!AD:AD,MATCH($A53,'Incidence calcs'!$A:$A,0))</f>
        <v>11.873423333333335</v>
      </c>
      <c r="O53" s="347">
        <f>INDEX('Incidence calcs'!AE:AE,MATCH($A53,'Incidence calcs'!$A:$A,0))</f>
        <v>11.873423333333335</v>
      </c>
      <c r="P53" s="347">
        <f>INDEX('Incidence calcs'!AF:AF,MATCH($A53,'Incidence calcs'!$A:$A,0))</f>
        <v>11.088693333333334</v>
      </c>
      <c r="Q53" s="347">
        <f>INDEX('Incidence calcs'!AG:AG,MATCH($A53,'Incidence calcs'!$A:$A,0))</f>
        <v>11.088693333333334</v>
      </c>
      <c r="R53" s="347">
        <f>INDEX('Incidence calcs'!AH:AH,MATCH($A53,'Incidence calcs'!$A:$A,0))</f>
        <v>14.721103333333335</v>
      </c>
      <c r="S53" s="347">
        <f>INDEX('Incidence calcs'!AI:AI,MATCH($A53,'Incidence calcs'!$A:$A,0))</f>
        <v>14.721103333333335</v>
      </c>
      <c r="T53" s="347">
        <f>INDEX('Incidence calcs'!AJ:AJ,MATCH($A53,'Incidence calcs'!$A:$A,0))</f>
        <v>9.7268766666666675</v>
      </c>
      <c r="U53" s="347">
        <f>INDEX('Incidence calcs'!AK:AK,MATCH($A53,'Incidence calcs'!$A:$A,0))</f>
        <v>9.7268766666666675</v>
      </c>
      <c r="V53" s="347">
        <f>INDEX('Incidence calcs'!AL:AL,MATCH($A53,'Incidence calcs'!$A:$A,0))</f>
        <v>9.7268766666666675</v>
      </c>
      <c r="W53" s="347">
        <f>INDEX('Incidence calcs'!AM:AM,MATCH($A53,'Incidence calcs'!$A:$A,0))</f>
        <v>9.7268766666666675</v>
      </c>
    </row>
    <row r="54" spans="1:23" x14ac:dyDescent="0.45">
      <c r="A54" t="s">
        <v>123</v>
      </c>
      <c r="B54" s="339">
        <f>INDEX('Incidence calcs'!$F:$F,MATCH($A54,'Incidence calcs'!$A:$A,0))</f>
        <v>2002</v>
      </c>
      <c r="C54" s="339" t="b">
        <v>1</v>
      </c>
      <c r="D54" s="347">
        <f>INDEX('Incidence calcs'!Q:Q,MATCH($A54,'Incidence calcs'!$A:$A,0))</f>
        <v>0.1</v>
      </c>
      <c r="E54" s="347">
        <f>INDEX('Incidence calcs'!R:R,MATCH($A54,'Incidence calcs'!$A:$A,0))</f>
        <v>0.2</v>
      </c>
      <c r="F54" s="347">
        <f>INDEX('Incidence calcs'!S:S,MATCH($A54,'Incidence calcs'!$A:$A,0))</f>
        <v>0.64999999999999991</v>
      </c>
      <c r="G54" s="347">
        <f>INDEX('Incidence calcs'!T:T,MATCH($A54,'Incidence calcs'!$A:$A,0))</f>
        <v>4.3</v>
      </c>
      <c r="H54" s="347">
        <f>INDEX('Incidence calcs'!X:X,MATCH($A54,'Incidence calcs'!$A:$A,0))</f>
        <v>0.21583999999999998</v>
      </c>
      <c r="I54" s="347">
        <f>INDEX('Incidence calcs'!Y:Y,MATCH($A54,'Incidence calcs'!$A:$A,0))</f>
        <v>0.21210333333333331</v>
      </c>
      <c r="J54" s="347">
        <f>INDEX('Incidence calcs'!Z:Z,MATCH($A54,'Incidence calcs'!$A:$A,0))</f>
        <v>0.15165166666666666</v>
      </c>
      <c r="K54" s="347">
        <f>INDEX('Incidence calcs'!AA:AA,MATCH($A54,'Incidence calcs'!$A:$A,0))</f>
        <v>0.15063833333333332</v>
      </c>
      <c r="L54" s="347">
        <f>INDEX('Incidence calcs'!AB:AB,MATCH($A54,'Incidence calcs'!$A:$A,0))</f>
        <v>0.13344333333333333</v>
      </c>
      <c r="M54" s="347">
        <f>INDEX('Incidence calcs'!AC:AC,MATCH($A54,'Incidence calcs'!$A:$A,0))</f>
        <v>0.14212</v>
      </c>
      <c r="N54" s="347">
        <f>INDEX('Incidence calcs'!AD:AD,MATCH($A54,'Incidence calcs'!$A:$A,0))</f>
        <v>0.13942833333333332</v>
      </c>
      <c r="O54" s="347">
        <f>INDEX('Incidence calcs'!AE:AE,MATCH($A54,'Incidence calcs'!$A:$A,0))</f>
        <v>0.13942833333333332</v>
      </c>
      <c r="P54" s="347">
        <f>INDEX('Incidence calcs'!AF:AF,MATCH($A54,'Incidence calcs'!$A:$A,0))</f>
        <v>0.13021333333333332</v>
      </c>
      <c r="Q54" s="347">
        <f>INDEX('Incidence calcs'!AG:AG,MATCH($A54,'Incidence calcs'!$A:$A,0))</f>
        <v>0.13021333333333332</v>
      </c>
      <c r="R54" s="347">
        <f>INDEX('Incidence calcs'!AH:AH,MATCH($A54,'Incidence calcs'!$A:$A,0))</f>
        <v>0.17286833333333335</v>
      </c>
      <c r="S54" s="347">
        <f>INDEX('Incidence calcs'!AI:AI,MATCH($A54,'Incidence calcs'!$A:$A,0))</f>
        <v>0.17286833333333335</v>
      </c>
      <c r="T54" s="347">
        <f>INDEX('Incidence calcs'!AJ:AJ,MATCH($A54,'Incidence calcs'!$A:$A,0))</f>
        <v>0.11422166666666667</v>
      </c>
      <c r="U54" s="347">
        <f>INDEX('Incidence calcs'!AK:AK,MATCH($A54,'Incidence calcs'!$A:$A,0))</f>
        <v>0.11422166666666667</v>
      </c>
      <c r="V54" s="347">
        <f>INDEX('Incidence calcs'!AL:AL,MATCH($A54,'Incidence calcs'!$A:$A,0))</f>
        <v>0.11422166666666667</v>
      </c>
      <c r="W54" s="347">
        <f>INDEX('Incidence calcs'!AM:AM,MATCH($A54,'Incidence calcs'!$A:$A,0))</f>
        <v>0.11422166666666667</v>
      </c>
    </row>
    <row r="55" spans="1:23" x14ac:dyDescent="0.45">
      <c r="A55" t="s">
        <v>126</v>
      </c>
      <c r="B55" s="339">
        <f>INDEX('Incidence calcs'!$F:$F,MATCH($A55,'Incidence calcs'!$A:$A,0))</f>
        <v>1997</v>
      </c>
      <c r="C55" s="339" t="b">
        <v>1</v>
      </c>
      <c r="D55" s="347">
        <f>INDEX('Incidence calcs'!Q:Q,MATCH($A55,'Incidence calcs'!$A:$A,0))</f>
        <v>0.5</v>
      </c>
      <c r="E55" s="347">
        <f>INDEX('Incidence calcs'!R:R,MATCH($A55,'Incidence calcs'!$A:$A,0))</f>
        <v>0.5</v>
      </c>
      <c r="F55" s="347">
        <f>INDEX('Incidence calcs'!S:S,MATCH($A55,'Incidence calcs'!$A:$A,0))</f>
        <v>0.5</v>
      </c>
      <c r="G55" s="347">
        <f>INDEX('Incidence calcs'!T:T,MATCH($A55,'Incidence calcs'!$A:$A,0))</f>
        <v>0.33875598086124409</v>
      </c>
      <c r="H55" s="347">
        <f>INDEX('Incidence calcs'!X:X,MATCH($A55,'Incidence calcs'!$A:$A,0))</f>
        <v>0.34079999999999999</v>
      </c>
      <c r="I55" s="347">
        <f>INDEX('Incidence calcs'!Y:Y,MATCH($A55,'Incidence calcs'!$A:$A,0))</f>
        <v>0.33489999999999998</v>
      </c>
      <c r="J55" s="347">
        <f>INDEX('Incidence calcs'!Z:Z,MATCH($A55,'Incidence calcs'!$A:$A,0))</f>
        <v>0.23945</v>
      </c>
      <c r="K55" s="347">
        <f>INDEX('Incidence calcs'!AA:AA,MATCH($A55,'Incidence calcs'!$A:$A,0))</f>
        <v>0.23785000000000001</v>
      </c>
      <c r="L55" s="347">
        <f>INDEX('Incidence calcs'!AB:AB,MATCH($A55,'Incidence calcs'!$A:$A,0))</f>
        <v>0.2107</v>
      </c>
      <c r="M55" s="347">
        <f>INDEX('Incidence calcs'!AC:AC,MATCH($A55,'Incidence calcs'!$A:$A,0))</f>
        <v>0.22439999999999999</v>
      </c>
      <c r="N55" s="347">
        <f>INDEX('Incidence calcs'!AD:AD,MATCH($A55,'Incidence calcs'!$A:$A,0))</f>
        <v>0.22015000000000001</v>
      </c>
      <c r="O55" s="347">
        <f>INDEX('Incidence calcs'!AE:AE,MATCH($A55,'Incidence calcs'!$A:$A,0))</f>
        <v>0.22015000000000001</v>
      </c>
      <c r="P55" s="347">
        <f>INDEX('Incidence calcs'!AF:AF,MATCH($A55,'Incidence calcs'!$A:$A,0))</f>
        <v>0.2056</v>
      </c>
      <c r="Q55" s="347">
        <f>INDEX('Incidence calcs'!AG:AG,MATCH($A55,'Incidence calcs'!$A:$A,0))</f>
        <v>0.2056</v>
      </c>
      <c r="R55" s="347">
        <f>INDEX('Incidence calcs'!AH:AH,MATCH($A55,'Incidence calcs'!$A:$A,0))</f>
        <v>0.27295000000000003</v>
      </c>
      <c r="S55" s="347">
        <f>INDEX('Incidence calcs'!AI:AI,MATCH($A55,'Incidence calcs'!$A:$A,0))</f>
        <v>0.27295000000000003</v>
      </c>
      <c r="T55" s="347">
        <f>INDEX('Incidence calcs'!AJ:AJ,MATCH($A55,'Incidence calcs'!$A:$A,0))</f>
        <v>0.18035000000000001</v>
      </c>
      <c r="U55" s="347">
        <f>INDEX('Incidence calcs'!AK:AK,MATCH($A55,'Incidence calcs'!$A:$A,0))</f>
        <v>0.18035000000000001</v>
      </c>
      <c r="V55" s="347">
        <f>INDEX('Incidence calcs'!AL:AL,MATCH($A55,'Incidence calcs'!$A:$A,0))</f>
        <v>0.18035000000000001</v>
      </c>
      <c r="W55" s="347">
        <f>INDEX('Incidence calcs'!AM:AM,MATCH($A55,'Incidence calcs'!$A:$A,0))</f>
        <v>0.18035000000000001</v>
      </c>
    </row>
    <row r="56" spans="1:23" x14ac:dyDescent="0.45">
      <c r="A56" t="s">
        <v>127</v>
      </c>
      <c r="B56" s="339">
        <f>INDEX('Incidence calcs'!$F:$F,MATCH($A56,'Incidence calcs'!$A:$A,0))</f>
        <v>1995</v>
      </c>
      <c r="C56" s="339" t="b">
        <v>1</v>
      </c>
      <c r="D56" s="347">
        <f>INDEX('Incidence calcs'!Q:Q,MATCH($A56,'Incidence calcs'!$A:$A,0))</f>
        <v>0.9</v>
      </c>
      <c r="E56" s="347">
        <f>INDEX('Incidence calcs'!R:R,MATCH($A56,'Incidence calcs'!$A:$A,0))</f>
        <v>1.4</v>
      </c>
      <c r="F56" s="347">
        <f>INDEX('Incidence calcs'!S:S,MATCH($A56,'Incidence calcs'!$A:$A,0))</f>
        <v>1.6</v>
      </c>
      <c r="G56" s="347">
        <f>INDEX('Incidence calcs'!T:T,MATCH($A56,'Incidence calcs'!$A:$A,0))</f>
        <v>0.88076555023923464</v>
      </c>
      <c r="H56" s="347">
        <f>INDEX('Incidence calcs'!X:X,MATCH($A56,'Incidence calcs'!$A:$A,0))</f>
        <v>0.88607999999999998</v>
      </c>
      <c r="I56" s="347">
        <f>INDEX('Incidence calcs'!Y:Y,MATCH($A56,'Incidence calcs'!$A:$A,0))</f>
        <v>0.87073999999999996</v>
      </c>
      <c r="J56" s="347">
        <f>INDEX('Incidence calcs'!Z:Z,MATCH($A56,'Incidence calcs'!$A:$A,0))</f>
        <v>0.62256999999999996</v>
      </c>
      <c r="K56" s="347">
        <f>INDEX('Incidence calcs'!AA:AA,MATCH($A56,'Incidence calcs'!$A:$A,0))</f>
        <v>0.61841000000000002</v>
      </c>
      <c r="L56" s="347">
        <f>INDEX('Incidence calcs'!AB:AB,MATCH($A56,'Incidence calcs'!$A:$A,0))</f>
        <v>0.54781999999999997</v>
      </c>
      <c r="M56" s="347">
        <f>INDEX('Incidence calcs'!AC:AC,MATCH($A56,'Incidence calcs'!$A:$A,0))</f>
        <v>0.58343999999999996</v>
      </c>
      <c r="N56" s="347">
        <f>INDEX('Incidence calcs'!AD:AD,MATCH($A56,'Incidence calcs'!$A:$A,0))</f>
        <v>0.57239000000000007</v>
      </c>
      <c r="O56" s="347">
        <f>INDEX('Incidence calcs'!AE:AE,MATCH($A56,'Incidence calcs'!$A:$A,0))</f>
        <v>0.57239000000000007</v>
      </c>
      <c r="P56" s="347">
        <f>INDEX('Incidence calcs'!AF:AF,MATCH($A56,'Incidence calcs'!$A:$A,0))</f>
        <v>0.53456000000000004</v>
      </c>
      <c r="Q56" s="347">
        <f>INDEX('Incidence calcs'!AG:AG,MATCH($A56,'Incidence calcs'!$A:$A,0))</f>
        <v>0.53456000000000004</v>
      </c>
      <c r="R56" s="347">
        <f>INDEX('Incidence calcs'!AH:AH,MATCH($A56,'Incidence calcs'!$A:$A,0))</f>
        <v>0.70967000000000013</v>
      </c>
      <c r="S56" s="347">
        <f>INDEX('Incidence calcs'!AI:AI,MATCH($A56,'Incidence calcs'!$A:$A,0))</f>
        <v>0.70967000000000013</v>
      </c>
      <c r="T56" s="347">
        <f>INDEX('Incidence calcs'!AJ:AJ,MATCH($A56,'Incidence calcs'!$A:$A,0))</f>
        <v>0.46891000000000005</v>
      </c>
      <c r="U56" s="347">
        <f>INDEX('Incidence calcs'!AK:AK,MATCH($A56,'Incidence calcs'!$A:$A,0))</f>
        <v>0.46891000000000005</v>
      </c>
      <c r="V56" s="347">
        <f>INDEX('Incidence calcs'!AL:AL,MATCH($A56,'Incidence calcs'!$A:$A,0))</f>
        <v>0.46891000000000005</v>
      </c>
      <c r="W56" s="347">
        <f>INDEX('Incidence calcs'!AM:AM,MATCH($A56,'Incidence calcs'!$A:$A,0))</f>
        <v>0.46891000000000005</v>
      </c>
    </row>
    <row r="57" spans="1:23" x14ac:dyDescent="0.45">
      <c r="A57" t="s">
        <v>128</v>
      </c>
      <c r="B57" s="339">
        <f>INDEX('Incidence calcs'!$F:$F,MATCH($A57,'Incidence calcs'!$A:$A,0))</f>
        <v>2011</v>
      </c>
      <c r="C57" s="339" t="b">
        <v>1</v>
      </c>
      <c r="D57" s="347">
        <f>INDEX('Incidence calcs'!Q:Q,MATCH($A57,'Incidence calcs'!$A:$A,0))</f>
        <v>3.1</v>
      </c>
      <c r="E57" s="347">
        <f>INDEX('Incidence calcs'!R:R,MATCH($A57,'Incidence calcs'!$A:$A,0))</f>
        <v>3.1</v>
      </c>
      <c r="F57" s="347">
        <f>INDEX('Incidence calcs'!S:S,MATCH($A57,'Incidence calcs'!$A:$A,0))</f>
        <v>3.1</v>
      </c>
      <c r="G57" s="347">
        <f>INDEX('Incidence calcs'!T:T,MATCH($A57,'Incidence calcs'!$A:$A,0))</f>
        <v>5.2440312582691968</v>
      </c>
      <c r="H57" s="347">
        <f>INDEX('Incidence calcs'!X:X,MATCH($A57,'Incidence calcs'!$A:$A,0))</f>
        <v>2.1129600000000002</v>
      </c>
      <c r="I57" s="347">
        <f>INDEX('Incidence calcs'!Y:Y,MATCH($A57,'Incidence calcs'!$A:$A,0))</f>
        <v>2.0763799999999999</v>
      </c>
      <c r="J57" s="347">
        <f>INDEX('Incidence calcs'!Z:Z,MATCH($A57,'Incidence calcs'!$A:$A,0))</f>
        <v>1.4845900000000001</v>
      </c>
      <c r="K57" s="347">
        <f>INDEX('Incidence calcs'!AA:AA,MATCH($A57,'Incidence calcs'!$A:$A,0))</f>
        <v>1.4746700000000001</v>
      </c>
      <c r="L57" s="347">
        <f>INDEX('Incidence calcs'!AB:AB,MATCH($A57,'Incidence calcs'!$A:$A,0))</f>
        <v>1.3063400000000001</v>
      </c>
      <c r="M57" s="347">
        <f>INDEX('Incidence calcs'!AC:AC,MATCH($A57,'Incidence calcs'!$A:$A,0))</f>
        <v>1.3912800000000001</v>
      </c>
      <c r="N57" s="347">
        <f>INDEX('Incidence calcs'!AD:AD,MATCH($A57,'Incidence calcs'!$A:$A,0))</f>
        <v>1.3649300000000002</v>
      </c>
      <c r="O57" s="347">
        <f>INDEX('Incidence calcs'!AE:AE,MATCH($A57,'Incidence calcs'!$A:$A,0))</f>
        <v>1.3649300000000002</v>
      </c>
      <c r="P57" s="347">
        <f>INDEX('Incidence calcs'!AF:AF,MATCH($A57,'Incidence calcs'!$A:$A,0))</f>
        <v>1.2747200000000001</v>
      </c>
      <c r="Q57" s="347">
        <f>INDEX('Incidence calcs'!AG:AG,MATCH($A57,'Incidence calcs'!$A:$A,0))</f>
        <v>1.2747200000000001</v>
      </c>
      <c r="R57" s="347">
        <f>INDEX('Incidence calcs'!AH:AH,MATCH($A57,'Incidence calcs'!$A:$A,0))</f>
        <v>1.6922900000000003</v>
      </c>
      <c r="S57" s="347">
        <f>INDEX('Incidence calcs'!AI:AI,MATCH($A57,'Incidence calcs'!$A:$A,0))</f>
        <v>1.6922900000000003</v>
      </c>
      <c r="T57" s="347">
        <f>INDEX('Incidence calcs'!AJ:AJ,MATCH($A57,'Incidence calcs'!$A:$A,0))</f>
        <v>1.1181700000000001</v>
      </c>
      <c r="U57" s="347">
        <f>INDEX('Incidence calcs'!AK:AK,MATCH($A57,'Incidence calcs'!$A:$A,0))</f>
        <v>1.1181700000000001</v>
      </c>
      <c r="V57" s="347">
        <f>INDEX('Incidence calcs'!AL:AL,MATCH($A57,'Incidence calcs'!$A:$A,0))</f>
        <v>1.1181700000000001</v>
      </c>
      <c r="W57" s="347">
        <f>INDEX('Incidence calcs'!AM:AM,MATCH($A57,'Incidence calcs'!$A:$A,0))</f>
        <v>1.1181700000000001</v>
      </c>
    </row>
    <row r="58" spans="1:23" x14ac:dyDescent="0.45">
      <c r="A58" t="s">
        <v>129</v>
      </c>
      <c r="B58" s="339">
        <f>INDEX('Incidence calcs'!$F:$F,MATCH($A58,'Incidence calcs'!$A:$A,0))</f>
        <v>2010</v>
      </c>
      <c r="C58" s="339" t="b">
        <v>1</v>
      </c>
      <c r="D58" s="347">
        <f>INDEX('Incidence calcs'!Q:Q,MATCH($A58,'Incidence calcs'!$A:$A,0))</f>
        <v>6.2</v>
      </c>
      <c r="E58" s="347">
        <f>INDEX('Incidence calcs'!R:R,MATCH($A58,'Incidence calcs'!$A:$A,0))</f>
        <v>6.2</v>
      </c>
      <c r="F58" s="347">
        <f>INDEX('Incidence calcs'!S:S,MATCH($A58,'Incidence calcs'!$A:$A,0))</f>
        <v>6.2</v>
      </c>
      <c r="G58" s="347">
        <f>INDEX('Incidence calcs'!T:T,MATCH($A58,'Incidence calcs'!$A:$A,0))</f>
        <v>3.3147130153975972</v>
      </c>
      <c r="H58" s="347">
        <f>INDEX('Incidence calcs'!X:X,MATCH($A58,'Incidence calcs'!$A:$A,0))</f>
        <v>4.2259200000000003</v>
      </c>
      <c r="I58" s="347">
        <f>INDEX('Incidence calcs'!Y:Y,MATCH($A58,'Incidence calcs'!$A:$A,0))</f>
        <v>4.1527599999999998</v>
      </c>
      <c r="J58" s="347">
        <f>INDEX('Incidence calcs'!Z:Z,MATCH($A58,'Incidence calcs'!$A:$A,0))</f>
        <v>2.9691800000000002</v>
      </c>
      <c r="K58" s="347">
        <f>INDEX('Incidence calcs'!AA:AA,MATCH($A58,'Incidence calcs'!$A:$A,0))</f>
        <v>2.9493400000000003</v>
      </c>
      <c r="L58" s="347">
        <f>INDEX('Incidence calcs'!AB:AB,MATCH($A58,'Incidence calcs'!$A:$A,0))</f>
        <v>2.6126800000000001</v>
      </c>
      <c r="M58" s="347">
        <f>INDEX('Incidence calcs'!AC:AC,MATCH($A58,'Incidence calcs'!$A:$A,0))</f>
        <v>2.7825600000000001</v>
      </c>
      <c r="N58" s="347">
        <f>INDEX('Incidence calcs'!AD:AD,MATCH($A58,'Incidence calcs'!$A:$A,0))</f>
        <v>2.7298600000000004</v>
      </c>
      <c r="O58" s="347">
        <f>INDEX('Incidence calcs'!AE:AE,MATCH($A58,'Incidence calcs'!$A:$A,0))</f>
        <v>2.7298600000000004</v>
      </c>
      <c r="P58" s="347">
        <f>INDEX('Incidence calcs'!AF:AF,MATCH($A58,'Incidence calcs'!$A:$A,0))</f>
        <v>2.5494400000000002</v>
      </c>
      <c r="Q58" s="347">
        <f>INDEX('Incidence calcs'!AG:AG,MATCH($A58,'Incidence calcs'!$A:$A,0))</f>
        <v>2.5494400000000002</v>
      </c>
      <c r="R58" s="347">
        <f>INDEX('Incidence calcs'!AH:AH,MATCH($A58,'Incidence calcs'!$A:$A,0))</f>
        <v>3.3845800000000006</v>
      </c>
      <c r="S58" s="347">
        <f>INDEX('Incidence calcs'!AI:AI,MATCH($A58,'Incidence calcs'!$A:$A,0))</f>
        <v>3.3845800000000006</v>
      </c>
      <c r="T58" s="347">
        <f>INDEX('Incidence calcs'!AJ:AJ,MATCH($A58,'Incidence calcs'!$A:$A,0))</f>
        <v>2.2363400000000002</v>
      </c>
      <c r="U58" s="347">
        <f>INDEX('Incidence calcs'!AK:AK,MATCH($A58,'Incidence calcs'!$A:$A,0))</f>
        <v>2.2363400000000002</v>
      </c>
      <c r="V58" s="347">
        <f>INDEX('Incidence calcs'!AL:AL,MATCH($A58,'Incidence calcs'!$A:$A,0))</f>
        <v>2.2363400000000002</v>
      </c>
      <c r="W58" s="347">
        <f>INDEX('Incidence calcs'!AM:AM,MATCH($A58,'Incidence calcs'!$A:$A,0))</f>
        <v>2.2363400000000002</v>
      </c>
    </row>
    <row r="59" spans="1:23" x14ac:dyDescent="0.45">
      <c r="A59" t="s">
        <v>130</v>
      </c>
      <c r="B59" s="339">
        <f>INDEX('Incidence calcs'!$F:$F,MATCH($A59,'Incidence calcs'!$A:$A,0))</f>
        <v>2009</v>
      </c>
      <c r="C59" s="339" t="b">
        <v>1</v>
      </c>
      <c r="D59" s="347">
        <f>INDEX('Incidence calcs'!Q:Q,MATCH($A59,'Incidence calcs'!$A:$A,0))</f>
        <v>0.19</v>
      </c>
      <c r="E59" s="347">
        <f>INDEX('Incidence calcs'!R:R,MATCH($A59,'Incidence calcs'!$A:$A,0))</f>
        <v>0.84</v>
      </c>
      <c r="F59" s="347">
        <f>INDEX('Incidence calcs'!S:S,MATCH($A59,'Incidence calcs'!$A:$A,0))</f>
        <v>2.6</v>
      </c>
      <c r="G59" s="347">
        <f>INDEX('Incidence calcs'!T:T,MATCH($A59,'Incidence calcs'!$A:$A,0))</f>
        <v>6.2</v>
      </c>
      <c r="H59" s="347">
        <f>INDEX('Incidence calcs'!X:X,MATCH($A59,'Incidence calcs'!$A:$A,0))</f>
        <v>1.7627647500000001</v>
      </c>
      <c r="I59" s="347">
        <f>INDEX('Incidence calcs'!Y:Y,MATCH($A59,'Incidence calcs'!$A:$A,0))</f>
        <v>1.7315545000000001</v>
      </c>
      <c r="J59" s="347">
        <f>INDEX('Incidence calcs'!Z:Z,MATCH($A59,'Incidence calcs'!$A:$A,0))</f>
        <v>1.25406225</v>
      </c>
      <c r="K59" s="347">
        <f>INDEX('Incidence calcs'!AA:AA,MATCH($A59,'Incidence calcs'!$A:$A,0))</f>
        <v>1.22801275</v>
      </c>
      <c r="L59" s="347">
        <f>INDEX('Incidence calcs'!AB:AB,MATCH($A59,'Incidence calcs'!$A:$A,0))</f>
        <v>1.154042</v>
      </c>
      <c r="M59" s="347">
        <f>INDEX('Incidence calcs'!AC:AC,MATCH($A59,'Incidence calcs'!$A:$A,0))</f>
        <v>1.020354</v>
      </c>
      <c r="N59" s="347">
        <f>INDEX('Incidence calcs'!AD:AD,MATCH($A59,'Incidence calcs'!$A:$A,0))</f>
        <v>1.09727375</v>
      </c>
      <c r="O59" s="347">
        <f>INDEX('Incidence calcs'!AE:AE,MATCH($A59,'Incidence calcs'!$A:$A,0))</f>
        <v>1.09727375</v>
      </c>
      <c r="P59" s="347">
        <f>INDEX('Incidence calcs'!AF:AF,MATCH($A59,'Incidence calcs'!$A:$A,0))</f>
        <v>0.88592874999999993</v>
      </c>
      <c r="Q59" s="347">
        <f>INDEX('Incidence calcs'!AG:AG,MATCH($A59,'Incidence calcs'!$A:$A,0))</f>
        <v>0.88592874999999993</v>
      </c>
      <c r="R59" s="347">
        <f>INDEX('Incidence calcs'!AH:AH,MATCH($A59,'Incidence calcs'!$A:$A,0))</f>
        <v>1.323118</v>
      </c>
      <c r="S59" s="347">
        <f>INDEX('Incidence calcs'!AI:AI,MATCH($A59,'Incidence calcs'!$A:$A,0))</f>
        <v>1.323118</v>
      </c>
      <c r="T59" s="347">
        <f>INDEX('Incidence calcs'!AJ:AJ,MATCH($A59,'Incidence calcs'!$A:$A,0))</f>
        <v>1.03583625</v>
      </c>
      <c r="U59" s="347">
        <f>INDEX('Incidence calcs'!AK:AK,MATCH($A59,'Incidence calcs'!$A:$A,0))</f>
        <v>1.03583625</v>
      </c>
      <c r="V59" s="347">
        <f>INDEX('Incidence calcs'!AL:AL,MATCH($A59,'Incidence calcs'!$A:$A,0))</f>
        <v>1.03583625</v>
      </c>
      <c r="W59" s="347">
        <f>INDEX('Incidence calcs'!AM:AM,MATCH($A59,'Incidence calcs'!$A:$A,0))</f>
        <v>1.03583625</v>
      </c>
    </row>
    <row r="60" spans="1:23" x14ac:dyDescent="0.45">
      <c r="A60" t="s">
        <v>131</v>
      </c>
      <c r="B60" s="339">
        <f>INDEX('Incidence calcs'!$F:$F,MATCH($A60,'Incidence calcs'!$A:$A,0))</f>
        <v>2002</v>
      </c>
      <c r="C60" s="339" t="b">
        <v>1</v>
      </c>
      <c r="D60" s="347">
        <f>INDEX('Incidence calcs'!Q:Q,MATCH($A60,'Incidence calcs'!$A:$A,0))</f>
        <v>0.1</v>
      </c>
      <c r="E60" s="347">
        <f>INDEX('Incidence calcs'!R:R,MATCH($A60,'Incidence calcs'!$A:$A,0))</f>
        <v>0.2</v>
      </c>
      <c r="F60" s="347">
        <f>INDEX('Incidence calcs'!S:S,MATCH($A60,'Incidence calcs'!$A:$A,0))</f>
        <v>0.64999999999999991</v>
      </c>
      <c r="G60" s="347">
        <f>INDEX('Incidence calcs'!T:T,MATCH($A60,'Incidence calcs'!$A:$A,0))</f>
        <v>4.3</v>
      </c>
      <c r="H60" s="347">
        <f>INDEX('Incidence calcs'!X:X,MATCH($A60,'Incidence calcs'!$A:$A,0))</f>
        <v>0.94145625000000011</v>
      </c>
      <c r="I60" s="347">
        <f>INDEX('Incidence calcs'!Y:Y,MATCH($A60,'Incidence calcs'!$A:$A,0))</f>
        <v>0.92478749999999998</v>
      </c>
      <c r="J60" s="347">
        <f>INDEX('Incidence calcs'!Z:Z,MATCH($A60,'Incidence calcs'!$A:$A,0))</f>
        <v>0.66976875000000002</v>
      </c>
      <c r="K60" s="347">
        <f>INDEX('Incidence calcs'!AA:AA,MATCH($A60,'Incidence calcs'!$A:$A,0))</f>
        <v>0.65585624999999992</v>
      </c>
      <c r="L60" s="347">
        <f>INDEX('Incidence calcs'!AB:AB,MATCH($A60,'Incidence calcs'!$A:$A,0))</f>
        <v>0.61635000000000006</v>
      </c>
      <c r="M60" s="347">
        <f>INDEX('Incidence calcs'!AC:AC,MATCH($A60,'Incidence calcs'!$A:$A,0))</f>
        <v>0.54495000000000005</v>
      </c>
      <c r="N60" s="347">
        <f>INDEX('Incidence calcs'!AD:AD,MATCH($A60,'Incidence calcs'!$A:$A,0))</f>
        <v>0.58603125</v>
      </c>
      <c r="O60" s="347">
        <f>INDEX('Incidence calcs'!AE:AE,MATCH($A60,'Incidence calcs'!$A:$A,0))</f>
        <v>0.58603125</v>
      </c>
      <c r="P60" s="347">
        <f>INDEX('Incidence calcs'!AF:AF,MATCH($A60,'Incidence calcs'!$A:$A,0))</f>
        <v>0.47315625</v>
      </c>
      <c r="Q60" s="347">
        <f>INDEX('Incidence calcs'!AG:AG,MATCH($A60,'Incidence calcs'!$A:$A,0))</f>
        <v>0.47315625</v>
      </c>
      <c r="R60" s="347">
        <f>INDEX('Incidence calcs'!AH:AH,MATCH($A60,'Incidence calcs'!$A:$A,0))</f>
        <v>0.70665</v>
      </c>
      <c r="S60" s="347">
        <f>INDEX('Incidence calcs'!AI:AI,MATCH($A60,'Incidence calcs'!$A:$A,0))</f>
        <v>0.70665</v>
      </c>
      <c r="T60" s="347">
        <f>INDEX('Incidence calcs'!AJ:AJ,MATCH($A60,'Incidence calcs'!$A:$A,0))</f>
        <v>0.55321874999999998</v>
      </c>
      <c r="U60" s="347">
        <f>INDEX('Incidence calcs'!AK:AK,MATCH($A60,'Incidence calcs'!$A:$A,0))</f>
        <v>0.55321874999999998</v>
      </c>
      <c r="V60" s="347">
        <f>INDEX('Incidence calcs'!AL:AL,MATCH($A60,'Incidence calcs'!$A:$A,0))</f>
        <v>0.55321874999999998</v>
      </c>
      <c r="W60" s="347">
        <f>INDEX('Incidence calcs'!AM:AM,MATCH($A60,'Incidence calcs'!$A:$A,0))</f>
        <v>0.55321874999999998</v>
      </c>
    </row>
    <row r="61" spans="1:23" x14ac:dyDescent="0.45">
      <c r="A61" t="s">
        <v>132</v>
      </c>
      <c r="B61" s="339">
        <f>INDEX('Incidence calcs'!$F:$F,MATCH($A61,'Incidence calcs'!$A:$A,0))</f>
        <v>2003</v>
      </c>
      <c r="C61" s="339" t="b">
        <v>1</v>
      </c>
      <c r="D61" s="347">
        <f>INDEX('Incidence calcs'!Q:Q,MATCH($A61,'Incidence calcs'!$A:$A,0))</f>
        <v>15.7</v>
      </c>
      <c r="E61" s="347">
        <f>INDEX('Incidence calcs'!R:R,MATCH($A61,'Incidence calcs'!$A:$A,0))</f>
        <v>21.2</v>
      </c>
      <c r="F61" s="347">
        <f>INDEX('Incidence calcs'!S:S,MATCH($A61,'Incidence calcs'!$A:$A,0))</f>
        <v>14.5</v>
      </c>
      <c r="G61" s="347">
        <f>INDEX('Incidence calcs'!T:T,MATCH($A61,'Incidence calcs'!$A:$A,0))</f>
        <v>12.770531406034998</v>
      </c>
      <c r="H61" s="347">
        <f>INDEX('Incidence calcs'!X:X,MATCH($A61,'Incidence calcs'!$A:$A,0))</f>
        <v>11.67808</v>
      </c>
      <c r="I61" s="347">
        <f>INDEX('Incidence calcs'!Y:Y,MATCH($A61,'Incidence calcs'!$A:$A,0))</f>
        <v>11.475906666666665</v>
      </c>
      <c r="J61" s="347">
        <f>INDEX('Incidence calcs'!Z:Z,MATCH($A61,'Incidence calcs'!$A:$A,0))</f>
        <v>8.2051533333333335</v>
      </c>
      <c r="K61" s="347">
        <f>INDEX('Incidence calcs'!AA:AA,MATCH($A61,'Incidence calcs'!$A:$A,0))</f>
        <v>8.1503266666666665</v>
      </c>
      <c r="L61" s="347">
        <f>INDEX('Incidence calcs'!AB:AB,MATCH($A61,'Incidence calcs'!$A:$A,0))</f>
        <v>7.2199866666666663</v>
      </c>
      <c r="M61" s="347">
        <f>INDEX('Incidence calcs'!AC:AC,MATCH($A61,'Incidence calcs'!$A:$A,0))</f>
        <v>7.6894399999999994</v>
      </c>
      <c r="N61" s="347">
        <f>INDEX('Incidence calcs'!AD:AD,MATCH($A61,'Incidence calcs'!$A:$A,0))</f>
        <v>7.5438066666666668</v>
      </c>
      <c r="O61" s="347">
        <f>INDEX('Incidence calcs'!AE:AE,MATCH($A61,'Incidence calcs'!$A:$A,0))</f>
        <v>7.5438066666666668</v>
      </c>
      <c r="P61" s="347">
        <f>INDEX('Incidence calcs'!AF:AF,MATCH($A61,'Incidence calcs'!$A:$A,0))</f>
        <v>7.0452266666666663</v>
      </c>
      <c r="Q61" s="347">
        <f>INDEX('Incidence calcs'!AG:AG,MATCH($A61,'Incidence calcs'!$A:$A,0))</f>
        <v>7.0452266666666663</v>
      </c>
      <c r="R61" s="347">
        <f>INDEX('Incidence calcs'!AH:AH,MATCH($A61,'Incidence calcs'!$A:$A,0))</f>
        <v>9.3530866666666679</v>
      </c>
      <c r="S61" s="347">
        <f>INDEX('Incidence calcs'!AI:AI,MATCH($A61,'Incidence calcs'!$A:$A,0))</f>
        <v>9.3530866666666679</v>
      </c>
      <c r="T61" s="347">
        <f>INDEX('Incidence calcs'!AJ:AJ,MATCH($A61,'Incidence calcs'!$A:$A,0))</f>
        <v>6.1799933333333339</v>
      </c>
      <c r="U61" s="347">
        <f>INDEX('Incidence calcs'!AK:AK,MATCH($A61,'Incidence calcs'!$A:$A,0))</f>
        <v>6.1799933333333339</v>
      </c>
      <c r="V61" s="347">
        <f>INDEX('Incidence calcs'!AL:AL,MATCH($A61,'Incidence calcs'!$A:$A,0))</f>
        <v>6.1799933333333339</v>
      </c>
      <c r="W61" s="347">
        <f>INDEX('Incidence calcs'!AM:AM,MATCH($A61,'Incidence calcs'!$A:$A,0))</f>
        <v>6.1799933333333339</v>
      </c>
    </row>
    <row r="62" spans="1:23" x14ac:dyDescent="0.45">
      <c r="A62" t="s">
        <v>124</v>
      </c>
      <c r="B62" s="339">
        <f>INDEX('Incidence calcs'!$F:$F,MATCH($A62,'Incidence calcs'!$A:$A,0))</f>
        <v>2002</v>
      </c>
      <c r="C62" s="339" t="b">
        <v>1</v>
      </c>
      <c r="D62" s="347">
        <f>INDEX('Incidence calcs'!Q:Q,MATCH($A62,'Incidence calcs'!$A:$A,0))</f>
        <v>0.1</v>
      </c>
      <c r="E62" s="347">
        <f>INDEX('Incidence calcs'!R:R,MATCH($A62,'Incidence calcs'!$A:$A,0))</f>
        <v>0.2</v>
      </c>
      <c r="F62" s="347">
        <f>INDEX('Incidence calcs'!S:S,MATCH($A62,'Incidence calcs'!$A:$A,0))</f>
        <v>0.64999999999999991</v>
      </c>
      <c r="G62" s="347">
        <f>INDEX('Incidence calcs'!T:T,MATCH($A62,'Incidence calcs'!$A:$A,0))</f>
        <v>4.3</v>
      </c>
      <c r="H62" s="347">
        <f>INDEX('Incidence calcs'!X:X,MATCH($A62,'Incidence calcs'!$A:$A,0))</f>
        <v>0.94145625000000011</v>
      </c>
      <c r="I62" s="347">
        <f>INDEX('Incidence calcs'!Y:Y,MATCH($A62,'Incidence calcs'!$A:$A,0))</f>
        <v>0.92478749999999998</v>
      </c>
      <c r="J62" s="347">
        <f>INDEX('Incidence calcs'!Z:Z,MATCH($A62,'Incidence calcs'!$A:$A,0))</f>
        <v>0.66976875000000002</v>
      </c>
      <c r="K62" s="347">
        <f>INDEX('Incidence calcs'!AA:AA,MATCH($A62,'Incidence calcs'!$A:$A,0))</f>
        <v>0.65585624999999992</v>
      </c>
      <c r="L62" s="347">
        <f>INDEX('Incidence calcs'!AB:AB,MATCH($A62,'Incidence calcs'!$A:$A,0))</f>
        <v>0.61635000000000006</v>
      </c>
      <c r="M62" s="347">
        <f>INDEX('Incidence calcs'!AC:AC,MATCH($A62,'Incidence calcs'!$A:$A,0))</f>
        <v>0.54495000000000005</v>
      </c>
      <c r="N62" s="347">
        <f>INDEX('Incidence calcs'!AD:AD,MATCH($A62,'Incidence calcs'!$A:$A,0))</f>
        <v>0.58603125</v>
      </c>
      <c r="O62" s="347">
        <f>INDEX('Incidence calcs'!AE:AE,MATCH($A62,'Incidence calcs'!$A:$A,0))</f>
        <v>0.58603125</v>
      </c>
      <c r="P62" s="347">
        <f>INDEX('Incidence calcs'!AF:AF,MATCH($A62,'Incidence calcs'!$A:$A,0))</f>
        <v>0.47315625</v>
      </c>
      <c r="Q62" s="347">
        <f>INDEX('Incidence calcs'!AG:AG,MATCH($A62,'Incidence calcs'!$A:$A,0))</f>
        <v>0.47315625</v>
      </c>
      <c r="R62" s="347">
        <f>INDEX('Incidence calcs'!AH:AH,MATCH($A62,'Incidence calcs'!$A:$A,0))</f>
        <v>0.70665</v>
      </c>
      <c r="S62" s="347">
        <f>INDEX('Incidence calcs'!AI:AI,MATCH($A62,'Incidence calcs'!$A:$A,0))</f>
        <v>0.70665</v>
      </c>
      <c r="T62" s="347">
        <f>INDEX('Incidence calcs'!AJ:AJ,MATCH($A62,'Incidence calcs'!$A:$A,0))</f>
        <v>0.55321874999999998</v>
      </c>
      <c r="U62" s="347">
        <f>INDEX('Incidence calcs'!AK:AK,MATCH($A62,'Incidence calcs'!$A:$A,0))</f>
        <v>0.55321874999999998</v>
      </c>
      <c r="V62" s="347">
        <f>INDEX('Incidence calcs'!AL:AL,MATCH($A62,'Incidence calcs'!$A:$A,0))</f>
        <v>0.55321874999999998</v>
      </c>
      <c r="W62" s="347">
        <f>INDEX('Incidence calcs'!AM:AM,MATCH($A62,'Incidence calcs'!$A:$A,0))</f>
        <v>0.55321874999999998</v>
      </c>
    </row>
    <row r="63" spans="1:23" x14ac:dyDescent="0.45">
      <c r="A63" t="s">
        <v>134</v>
      </c>
      <c r="B63" s="339">
        <f>INDEX('Incidence calcs'!$F:$F,MATCH($A63,'Incidence calcs'!$A:$A,0))</f>
        <v>1998</v>
      </c>
      <c r="C63" s="339" t="b">
        <v>1</v>
      </c>
      <c r="D63" s="347">
        <f>INDEX('Incidence calcs'!Q:Q,MATCH($A63,'Incidence calcs'!$A:$A,0))</f>
        <v>0.1</v>
      </c>
      <c r="E63" s="347">
        <f>INDEX('Incidence calcs'!R:R,MATCH($A63,'Incidence calcs'!$A:$A,0))</f>
        <v>0.1</v>
      </c>
      <c r="F63" s="347">
        <f>INDEX('Incidence calcs'!S:S,MATCH($A63,'Incidence calcs'!$A:$A,0))</f>
        <v>0.1</v>
      </c>
      <c r="G63" s="347">
        <f>INDEX('Incidence calcs'!T:T,MATCH($A63,'Incidence calcs'!$A:$A,0))</f>
        <v>0.11166596956660294</v>
      </c>
      <c r="H63" s="347">
        <f>INDEX('Incidence calcs'!X:X,MATCH($A63,'Incidence calcs'!$A:$A,0))</f>
        <v>6.8160000000000012E-2</v>
      </c>
      <c r="I63" s="347">
        <f>INDEX('Incidence calcs'!Y:Y,MATCH($A63,'Incidence calcs'!$A:$A,0))</f>
        <v>6.6980000000000012E-2</v>
      </c>
      <c r="J63" s="347">
        <f>INDEX('Incidence calcs'!Z:Z,MATCH($A63,'Incidence calcs'!$A:$A,0))</f>
        <v>4.7890000000000009E-2</v>
      </c>
      <c r="K63" s="347">
        <f>INDEX('Incidence calcs'!AA:AA,MATCH($A63,'Incidence calcs'!$A:$A,0))</f>
        <v>4.7570000000000008E-2</v>
      </c>
      <c r="L63" s="347">
        <f>INDEX('Incidence calcs'!AB:AB,MATCH($A63,'Incidence calcs'!$A:$A,0))</f>
        <v>4.2140000000000011E-2</v>
      </c>
      <c r="M63" s="347">
        <f>INDEX('Incidence calcs'!AC:AC,MATCH($A63,'Incidence calcs'!$A:$A,0))</f>
        <v>4.4880000000000003E-2</v>
      </c>
      <c r="N63" s="347">
        <f>INDEX('Incidence calcs'!AD:AD,MATCH($A63,'Incidence calcs'!$A:$A,0))</f>
        <v>4.4030000000000014E-2</v>
      </c>
      <c r="O63" s="347">
        <f>INDEX('Incidence calcs'!AE:AE,MATCH($A63,'Incidence calcs'!$A:$A,0))</f>
        <v>4.4030000000000014E-2</v>
      </c>
      <c r="P63" s="347">
        <f>INDEX('Incidence calcs'!AF:AF,MATCH($A63,'Incidence calcs'!$A:$A,0))</f>
        <v>4.1120000000000011E-2</v>
      </c>
      <c r="Q63" s="347">
        <f>INDEX('Incidence calcs'!AG:AG,MATCH($A63,'Incidence calcs'!$A:$A,0))</f>
        <v>4.1120000000000011E-2</v>
      </c>
      <c r="R63" s="347">
        <f>INDEX('Incidence calcs'!AH:AH,MATCH($A63,'Incidence calcs'!$A:$A,0))</f>
        <v>5.4590000000000014E-2</v>
      </c>
      <c r="S63" s="347">
        <f>INDEX('Incidence calcs'!AI:AI,MATCH($A63,'Incidence calcs'!$A:$A,0))</f>
        <v>5.4590000000000014E-2</v>
      </c>
      <c r="T63" s="347">
        <f>INDEX('Incidence calcs'!AJ:AJ,MATCH($A63,'Incidence calcs'!$A:$A,0))</f>
        <v>3.6070000000000012E-2</v>
      </c>
      <c r="U63" s="347">
        <f>INDEX('Incidence calcs'!AK:AK,MATCH($A63,'Incidence calcs'!$A:$A,0))</f>
        <v>3.6070000000000012E-2</v>
      </c>
      <c r="V63" s="347">
        <f>INDEX('Incidence calcs'!AL:AL,MATCH($A63,'Incidence calcs'!$A:$A,0))</f>
        <v>3.6070000000000012E-2</v>
      </c>
      <c r="W63" s="347">
        <f>INDEX('Incidence calcs'!AM:AM,MATCH($A63,'Incidence calcs'!$A:$A,0))</f>
        <v>3.6070000000000012E-2</v>
      </c>
    </row>
    <row r="64" spans="1:23" x14ac:dyDescent="0.45">
      <c r="A64" t="s">
        <v>136</v>
      </c>
      <c r="B64" s="339">
        <f>INDEX('Incidence calcs'!$F:$F,MATCH($A64,'Incidence calcs'!$A:$A,0))</f>
        <v>2007</v>
      </c>
      <c r="C64" s="339" t="b">
        <v>1</v>
      </c>
      <c r="D64" s="347">
        <f>INDEX('Incidence calcs'!Q:Q,MATCH($A64,'Incidence calcs'!$A:$A,0))</f>
        <v>0.9</v>
      </c>
      <c r="E64" s="347">
        <f>INDEX('Incidence calcs'!R:R,MATCH($A64,'Incidence calcs'!$A:$A,0))</f>
        <v>0.9</v>
      </c>
      <c r="F64" s="347">
        <f>INDEX('Incidence calcs'!S:S,MATCH($A64,'Incidence calcs'!$A:$A,0))</f>
        <v>0.9</v>
      </c>
      <c r="G64" s="347">
        <f>INDEX('Incidence calcs'!T:T,MATCH($A64,'Incidence calcs'!$A:$A,0))</f>
        <v>1.0049937260994264</v>
      </c>
      <c r="H64" s="347">
        <f>INDEX('Incidence calcs'!X:X,MATCH($A64,'Incidence calcs'!$A:$A,0))</f>
        <v>0.61343999999999999</v>
      </c>
      <c r="I64" s="347">
        <f>INDEX('Incidence calcs'!Y:Y,MATCH($A64,'Incidence calcs'!$A:$A,0))</f>
        <v>0.60282000000000002</v>
      </c>
      <c r="J64" s="347">
        <f>INDEX('Incidence calcs'!Z:Z,MATCH($A64,'Incidence calcs'!$A:$A,0))</f>
        <v>0.43101</v>
      </c>
      <c r="K64" s="347">
        <f>INDEX('Incidence calcs'!AA:AA,MATCH($A64,'Incidence calcs'!$A:$A,0))</f>
        <v>0.42813000000000001</v>
      </c>
      <c r="L64" s="347">
        <f>INDEX('Incidence calcs'!AB:AB,MATCH($A64,'Incidence calcs'!$A:$A,0))</f>
        <v>0.37925999999999999</v>
      </c>
      <c r="M64" s="347">
        <f>INDEX('Incidence calcs'!AC:AC,MATCH($A64,'Incidence calcs'!$A:$A,0))</f>
        <v>0.40392</v>
      </c>
      <c r="N64" s="347">
        <f>INDEX('Incidence calcs'!AD:AD,MATCH($A64,'Incidence calcs'!$A:$A,0))</f>
        <v>0.39627000000000001</v>
      </c>
      <c r="O64" s="347">
        <f>INDEX('Incidence calcs'!AE:AE,MATCH($A64,'Incidence calcs'!$A:$A,0))</f>
        <v>0.39627000000000001</v>
      </c>
      <c r="P64" s="347">
        <f>INDEX('Incidence calcs'!AF:AF,MATCH($A64,'Incidence calcs'!$A:$A,0))</f>
        <v>0.37008000000000002</v>
      </c>
      <c r="Q64" s="347">
        <f>INDEX('Incidence calcs'!AG:AG,MATCH($A64,'Incidence calcs'!$A:$A,0))</f>
        <v>0.37008000000000002</v>
      </c>
      <c r="R64" s="347">
        <f>INDEX('Incidence calcs'!AH:AH,MATCH($A64,'Incidence calcs'!$A:$A,0))</f>
        <v>0.49131000000000008</v>
      </c>
      <c r="S64" s="347">
        <f>INDEX('Incidence calcs'!AI:AI,MATCH($A64,'Incidence calcs'!$A:$A,0))</f>
        <v>0.49131000000000008</v>
      </c>
      <c r="T64" s="347">
        <f>INDEX('Incidence calcs'!AJ:AJ,MATCH($A64,'Incidence calcs'!$A:$A,0))</f>
        <v>0.32463000000000003</v>
      </c>
      <c r="U64" s="347">
        <f>INDEX('Incidence calcs'!AK:AK,MATCH($A64,'Incidence calcs'!$A:$A,0))</f>
        <v>0.32463000000000003</v>
      </c>
      <c r="V64" s="347">
        <f>INDEX('Incidence calcs'!AL:AL,MATCH($A64,'Incidence calcs'!$A:$A,0))</f>
        <v>0.32463000000000003</v>
      </c>
      <c r="W64" s="347">
        <f>INDEX('Incidence calcs'!AM:AM,MATCH($A64,'Incidence calcs'!$A:$A,0))</f>
        <v>0.32463000000000003</v>
      </c>
    </row>
    <row r="65" spans="1:23" x14ac:dyDescent="0.45">
      <c r="A65" t="s">
        <v>137</v>
      </c>
      <c r="B65" s="339">
        <f>INDEX('Incidence calcs'!$F:$F,MATCH($A65,'Incidence calcs'!$A:$A,0))</f>
        <v>2009</v>
      </c>
      <c r="C65" s="339" t="b">
        <v>1</v>
      </c>
      <c r="D65" s="347">
        <f>INDEX('Incidence calcs'!Q:Q,MATCH($A65,'Incidence calcs'!$A:$A,0))</f>
        <v>54.95</v>
      </c>
      <c r="E65" s="347">
        <f>INDEX('Incidence calcs'!R:R,MATCH($A65,'Incidence calcs'!$A:$A,0))</f>
        <v>71.400000000000006</v>
      </c>
      <c r="F65" s="347">
        <f>INDEX('Incidence calcs'!S:S,MATCH($A65,'Incidence calcs'!$A:$A,0))</f>
        <v>60.449999999999996</v>
      </c>
      <c r="G65" s="347">
        <f>INDEX('Incidence calcs'!T:T,MATCH($A65,'Incidence calcs'!$A:$A,0))</f>
        <v>46.316446265619639</v>
      </c>
      <c r="H65" s="347">
        <f>INDEX('Incidence calcs'!X:X,MATCH($A65,'Incidence calcs'!$A:$A,0))</f>
        <v>42.440960000000004</v>
      </c>
      <c r="I65" s="347">
        <f>INDEX('Incidence calcs'!Y:Y,MATCH($A65,'Incidence calcs'!$A:$A,0))</f>
        <v>41.706213333333338</v>
      </c>
      <c r="J65" s="347">
        <f>INDEX('Incidence calcs'!Z:Z,MATCH($A65,'Incidence calcs'!$A:$A,0))</f>
        <v>29.819506666666669</v>
      </c>
      <c r="K65" s="347">
        <f>INDEX('Incidence calcs'!AA:AA,MATCH($A65,'Incidence calcs'!$A:$A,0))</f>
        <v>29.620253333333338</v>
      </c>
      <c r="L65" s="347">
        <f>INDEX('Incidence calcs'!AB:AB,MATCH($A65,'Incidence calcs'!$A:$A,0))</f>
        <v>26.239173333333337</v>
      </c>
      <c r="M65" s="347">
        <f>INDEX('Incidence calcs'!AC:AC,MATCH($A65,'Incidence calcs'!$A:$A,0))</f>
        <v>27.94528</v>
      </c>
      <c r="N65" s="347">
        <f>INDEX('Incidence calcs'!AD:AD,MATCH($A65,'Incidence calcs'!$A:$A,0))</f>
        <v>27.416013333333339</v>
      </c>
      <c r="O65" s="347">
        <f>INDEX('Incidence calcs'!AE:AE,MATCH($A65,'Incidence calcs'!$A:$A,0))</f>
        <v>27.416013333333339</v>
      </c>
      <c r="P65" s="347">
        <f>INDEX('Incidence calcs'!AF:AF,MATCH($A65,'Incidence calcs'!$A:$A,0))</f>
        <v>25.604053333333336</v>
      </c>
      <c r="Q65" s="347">
        <f>INDEX('Incidence calcs'!AG:AG,MATCH($A65,'Incidence calcs'!$A:$A,0))</f>
        <v>25.604053333333336</v>
      </c>
      <c r="R65" s="347">
        <f>INDEX('Incidence calcs'!AH:AH,MATCH($A65,'Incidence calcs'!$A:$A,0))</f>
        <v>33.991373333333343</v>
      </c>
      <c r="S65" s="347">
        <f>INDEX('Incidence calcs'!AI:AI,MATCH($A65,'Incidence calcs'!$A:$A,0))</f>
        <v>33.991373333333343</v>
      </c>
      <c r="T65" s="347">
        <f>INDEX('Incidence calcs'!AJ:AJ,MATCH($A65,'Incidence calcs'!$A:$A,0))</f>
        <v>22.45958666666667</v>
      </c>
      <c r="U65" s="347">
        <f>INDEX('Incidence calcs'!AK:AK,MATCH($A65,'Incidence calcs'!$A:$A,0))</f>
        <v>22.45958666666667</v>
      </c>
      <c r="V65" s="347">
        <f>INDEX('Incidence calcs'!AL:AL,MATCH($A65,'Incidence calcs'!$A:$A,0))</f>
        <v>22.45958666666667</v>
      </c>
      <c r="W65" s="347">
        <f>INDEX('Incidence calcs'!AM:AM,MATCH($A65,'Incidence calcs'!$A:$A,0))</f>
        <v>22.45958666666667</v>
      </c>
    </row>
    <row r="66" spans="1:23" x14ac:dyDescent="0.45">
      <c r="A66" t="s">
        <v>138</v>
      </c>
      <c r="B66" s="339">
        <f>INDEX('Incidence calcs'!$F:$F,MATCH($A66,'Incidence calcs'!$A:$A,0))</f>
        <v>2015</v>
      </c>
      <c r="C66" s="339" t="b">
        <v>1</v>
      </c>
      <c r="D66" s="347">
        <f>INDEX('Incidence calcs'!Q:Q,MATCH($A66,'Incidence calcs'!$A:$A,0))</f>
        <v>14.15</v>
      </c>
      <c r="E66" s="347">
        <f>INDEX('Incidence calcs'!R:R,MATCH($A66,'Incidence calcs'!$A:$A,0))</f>
        <v>19.45</v>
      </c>
      <c r="F66" s="347">
        <f>INDEX('Incidence calcs'!S:S,MATCH($A66,'Incidence calcs'!$A:$A,0))</f>
        <v>23.1</v>
      </c>
      <c r="G66" s="347">
        <f>INDEX('Incidence calcs'!T:T,MATCH($A66,'Incidence calcs'!$A:$A,0))</f>
        <v>14.073646855630404</v>
      </c>
      <c r="H66" s="347">
        <f>INDEX('Incidence calcs'!X:X,MATCH($A66,'Incidence calcs'!$A:$A,0))</f>
        <v>12.882240000000001</v>
      </c>
      <c r="I66" s="347">
        <f>INDEX('Incidence calcs'!Y:Y,MATCH($A66,'Incidence calcs'!$A:$A,0))</f>
        <v>12.659220000000001</v>
      </c>
      <c r="J66" s="347">
        <f>INDEX('Incidence calcs'!Z:Z,MATCH($A66,'Incidence calcs'!$A:$A,0))</f>
        <v>9.0512100000000011</v>
      </c>
      <c r="K66" s="347">
        <f>INDEX('Incidence calcs'!AA:AA,MATCH($A66,'Incidence calcs'!$A:$A,0))</f>
        <v>8.990730000000001</v>
      </c>
      <c r="L66" s="347">
        <f>INDEX('Incidence calcs'!AB:AB,MATCH($A66,'Incidence calcs'!$A:$A,0))</f>
        <v>7.9644600000000008</v>
      </c>
      <c r="M66" s="347">
        <f>INDEX('Incidence calcs'!AC:AC,MATCH($A66,'Incidence calcs'!$A:$A,0))</f>
        <v>8.4823199999999996</v>
      </c>
      <c r="N66" s="347">
        <f>INDEX('Incidence calcs'!AD:AD,MATCH($A66,'Incidence calcs'!$A:$A,0))</f>
        <v>8.321670000000001</v>
      </c>
      <c r="O66" s="347">
        <f>INDEX('Incidence calcs'!AE:AE,MATCH($A66,'Incidence calcs'!$A:$A,0))</f>
        <v>8.321670000000001</v>
      </c>
      <c r="P66" s="347">
        <f>INDEX('Incidence calcs'!AF:AF,MATCH($A66,'Incidence calcs'!$A:$A,0))</f>
        <v>7.7716800000000008</v>
      </c>
      <c r="Q66" s="347">
        <f>INDEX('Incidence calcs'!AG:AG,MATCH($A66,'Incidence calcs'!$A:$A,0))</f>
        <v>7.7716800000000008</v>
      </c>
      <c r="R66" s="347">
        <f>INDEX('Incidence calcs'!AH:AH,MATCH($A66,'Incidence calcs'!$A:$A,0))</f>
        <v>10.317510000000002</v>
      </c>
      <c r="S66" s="347">
        <f>INDEX('Incidence calcs'!AI:AI,MATCH($A66,'Incidence calcs'!$A:$A,0))</f>
        <v>10.317510000000002</v>
      </c>
      <c r="T66" s="347">
        <f>INDEX('Incidence calcs'!AJ:AJ,MATCH($A66,'Incidence calcs'!$A:$A,0))</f>
        <v>6.8172300000000012</v>
      </c>
      <c r="U66" s="347">
        <f>INDEX('Incidence calcs'!AK:AK,MATCH($A66,'Incidence calcs'!$A:$A,0))</f>
        <v>6.8172300000000012</v>
      </c>
      <c r="V66" s="347">
        <f>INDEX('Incidence calcs'!AL:AL,MATCH($A66,'Incidence calcs'!$A:$A,0))</f>
        <v>6.8172300000000012</v>
      </c>
      <c r="W66" s="347">
        <f>INDEX('Incidence calcs'!AM:AM,MATCH($A66,'Incidence calcs'!$A:$A,0))</f>
        <v>6.8172300000000012</v>
      </c>
    </row>
    <row r="67" spans="1:23" x14ac:dyDescent="0.45">
      <c r="A67" t="s">
        <v>139</v>
      </c>
      <c r="B67" s="339">
        <f>INDEX('Incidence calcs'!$F:$F,MATCH($A67,'Incidence calcs'!$A:$A,0))</f>
        <v>2007</v>
      </c>
      <c r="C67" s="339" t="b">
        <v>1</v>
      </c>
      <c r="D67" s="347">
        <f>INDEX('Incidence calcs'!Q:Q,MATCH($A67,'Incidence calcs'!$A:$A,0))</f>
        <v>0.9</v>
      </c>
      <c r="E67" s="347">
        <f>INDEX('Incidence calcs'!R:R,MATCH($A67,'Incidence calcs'!$A:$A,0))</f>
        <v>0.9</v>
      </c>
      <c r="F67" s="347">
        <f>INDEX('Incidence calcs'!S:S,MATCH($A67,'Incidence calcs'!$A:$A,0))</f>
        <v>0.9</v>
      </c>
      <c r="G67" s="347">
        <f>INDEX('Incidence calcs'!T:T,MATCH($A67,'Incidence calcs'!$A:$A,0))</f>
        <v>1.0049937260994264</v>
      </c>
      <c r="H67" s="347">
        <f>INDEX('Incidence calcs'!X:X,MATCH($A67,'Incidence calcs'!$A:$A,0))</f>
        <v>0.61343999999999999</v>
      </c>
      <c r="I67" s="347">
        <f>INDEX('Incidence calcs'!Y:Y,MATCH($A67,'Incidence calcs'!$A:$A,0))</f>
        <v>0.60282000000000002</v>
      </c>
      <c r="J67" s="347">
        <f>INDEX('Incidence calcs'!Z:Z,MATCH($A67,'Incidence calcs'!$A:$A,0))</f>
        <v>0.43101</v>
      </c>
      <c r="K67" s="347">
        <f>INDEX('Incidence calcs'!AA:AA,MATCH($A67,'Incidence calcs'!$A:$A,0))</f>
        <v>0.42813000000000001</v>
      </c>
      <c r="L67" s="347">
        <f>INDEX('Incidence calcs'!AB:AB,MATCH($A67,'Incidence calcs'!$A:$A,0))</f>
        <v>0.37925999999999999</v>
      </c>
      <c r="M67" s="347">
        <f>INDEX('Incidence calcs'!AC:AC,MATCH($A67,'Incidence calcs'!$A:$A,0))</f>
        <v>0.40392</v>
      </c>
      <c r="N67" s="347">
        <f>INDEX('Incidence calcs'!AD:AD,MATCH($A67,'Incidence calcs'!$A:$A,0))</f>
        <v>0.39627000000000001</v>
      </c>
      <c r="O67" s="347">
        <f>INDEX('Incidence calcs'!AE:AE,MATCH($A67,'Incidence calcs'!$A:$A,0))</f>
        <v>0.39627000000000001</v>
      </c>
      <c r="P67" s="347">
        <f>INDEX('Incidence calcs'!AF:AF,MATCH($A67,'Incidence calcs'!$A:$A,0))</f>
        <v>0.37008000000000002</v>
      </c>
      <c r="Q67" s="347">
        <f>INDEX('Incidence calcs'!AG:AG,MATCH($A67,'Incidence calcs'!$A:$A,0))</f>
        <v>0.37008000000000002</v>
      </c>
      <c r="R67" s="347">
        <f>INDEX('Incidence calcs'!AH:AH,MATCH($A67,'Incidence calcs'!$A:$A,0))</f>
        <v>0.49131000000000008</v>
      </c>
      <c r="S67" s="347">
        <f>INDEX('Incidence calcs'!AI:AI,MATCH($A67,'Incidence calcs'!$A:$A,0))</f>
        <v>0.49131000000000008</v>
      </c>
      <c r="T67" s="347">
        <f>INDEX('Incidence calcs'!AJ:AJ,MATCH($A67,'Incidence calcs'!$A:$A,0))</f>
        <v>0.32463000000000003</v>
      </c>
      <c r="U67" s="347">
        <f>INDEX('Incidence calcs'!AK:AK,MATCH($A67,'Incidence calcs'!$A:$A,0))</f>
        <v>0.32463000000000003</v>
      </c>
      <c r="V67" s="347">
        <f>INDEX('Incidence calcs'!AL:AL,MATCH($A67,'Incidence calcs'!$A:$A,0))</f>
        <v>0.32463000000000003</v>
      </c>
      <c r="W67" s="347">
        <f>INDEX('Incidence calcs'!AM:AM,MATCH($A67,'Incidence calcs'!$A:$A,0))</f>
        <v>0.32463000000000003</v>
      </c>
    </row>
    <row r="68" spans="1:23" x14ac:dyDescent="0.45">
      <c r="A68" t="s">
        <v>140</v>
      </c>
      <c r="B68" s="339">
        <f>INDEX('Incidence calcs'!$F:$F,MATCH($A68,'Incidence calcs'!$A:$A,0))</f>
        <v>2009</v>
      </c>
      <c r="C68" s="339" t="b">
        <v>1</v>
      </c>
      <c r="D68" s="347">
        <f>INDEX('Incidence calcs'!Q:Q,MATCH($A68,'Incidence calcs'!$A:$A,0))</f>
        <v>0.19</v>
      </c>
      <c r="E68" s="347">
        <f>INDEX('Incidence calcs'!R:R,MATCH($A68,'Incidence calcs'!$A:$A,0))</f>
        <v>0.84</v>
      </c>
      <c r="F68" s="347">
        <f>INDEX('Incidence calcs'!S:S,MATCH($A68,'Incidence calcs'!$A:$A,0))</f>
        <v>2.6</v>
      </c>
      <c r="G68" s="347">
        <f>INDEX('Incidence calcs'!T:T,MATCH($A68,'Incidence calcs'!$A:$A,0))</f>
        <v>6.2</v>
      </c>
      <c r="H68" s="347">
        <f>INDEX('Incidence calcs'!X:X,MATCH($A68,'Incidence calcs'!$A:$A,0))</f>
        <v>1.7627647500000001</v>
      </c>
      <c r="I68" s="347">
        <f>INDEX('Incidence calcs'!Y:Y,MATCH($A68,'Incidence calcs'!$A:$A,0))</f>
        <v>1.7315545000000001</v>
      </c>
      <c r="J68" s="347">
        <f>INDEX('Incidence calcs'!Z:Z,MATCH($A68,'Incidence calcs'!$A:$A,0))</f>
        <v>1.25406225</v>
      </c>
      <c r="K68" s="347">
        <f>INDEX('Incidence calcs'!AA:AA,MATCH($A68,'Incidence calcs'!$A:$A,0))</f>
        <v>1.22801275</v>
      </c>
      <c r="L68" s="347">
        <f>INDEX('Incidence calcs'!AB:AB,MATCH($A68,'Incidence calcs'!$A:$A,0))</f>
        <v>1.154042</v>
      </c>
      <c r="M68" s="347">
        <f>INDEX('Incidence calcs'!AC:AC,MATCH($A68,'Incidence calcs'!$A:$A,0))</f>
        <v>1.020354</v>
      </c>
      <c r="N68" s="347">
        <f>INDEX('Incidence calcs'!AD:AD,MATCH($A68,'Incidence calcs'!$A:$A,0))</f>
        <v>1.09727375</v>
      </c>
      <c r="O68" s="347">
        <f>INDEX('Incidence calcs'!AE:AE,MATCH($A68,'Incidence calcs'!$A:$A,0))</f>
        <v>1.09727375</v>
      </c>
      <c r="P68" s="347">
        <f>INDEX('Incidence calcs'!AF:AF,MATCH($A68,'Incidence calcs'!$A:$A,0))</f>
        <v>0.88592874999999993</v>
      </c>
      <c r="Q68" s="347">
        <f>INDEX('Incidence calcs'!AG:AG,MATCH($A68,'Incidence calcs'!$A:$A,0))</f>
        <v>0.88592874999999993</v>
      </c>
      <c r="R68" s="347">
        <f>INDEX('Incidence calcs'!AH:AH,MATCH($A68,'Incidence calcs'!$A:$A,0))</f>
        <v>1.323118</v>
      </c>
      <c r="S68" s="347">
        <f>INDEX('Incidence calcs'!AI:AI,MATCH($A68,'Incidence calcs'!$A:$A,0))</f>
        <v>1.323118</v>
      </c>
      <c r="T68" s="347">
        <f>INDEX('Incidence calcs'!AJ:AJ,MATCH($A68,'Incidence calcs'!$A:$A,0))</f>
        <v>1.03583625</v>
      </c>
      <c r="U68" s="347">
        <f>INDEX('Incidence calcs'!AK:AK,MATCH($A68,'Incidence calcs'!$A:$A,0))</f>
        <v>1.03583625</v>
      </c>
      <c r="V68" s="347">
        <f>INDEX('Incidence calcs'!AL:AL,MATCH($A68,'Incidence calcs'!$A:$A,0))</f>
        <v>1.03583625</v>
      </c>
      <c r="W68" s="347">
        <f>INDEX('Incidence calcs'!AM:AM,MATCH($A68,'Incidence calcs'!$A:$A,0))</f>
        <v>1.03583625</v>
      </c>
    </row>
    <row r="69" spans="1:23" x14ac:dyDescent="0.45">
      <c r="A69" t="s">
        <v>141</v>
      </c>
      <c r="B69" s="339">
        <f>INDEX('Incidence calcs'!$F:$F,MATCH($A69,'Incidence calcs'!$A:$A,0))</f>
        <v>2009</v>
      </c>
      <c r="C69" s="339" t="b">
        <v>1</v>
      </c>
      <c r="D69" s="347">
        <f>INDEX('Incidence calcs'!Q:Q,MATCH($A69,'Incidence calcs'!$A:$A,0))</f>
        <v>0.19</v>
      </c>
      <c r="E69" s="347">
        <f>INDEX('Incidence calcs'!R:R,MATCH($A69,'Incidence calcs'!$A:$A,0))</f>
        <v>0.84</v>
      </c>
      <c r="F69" s="347">
        <f>INDEX('Incidence calcs'!S:S,MATCH($A69,'Incidence calcs'!$A:$A,0))</f>
        <v>2.6</v>
      </c>
      <c r="G69" s="347">
        <f>INDEX('Incidence calcs'!T:T,MATCH($A69,'Incidence calcs'!$A:$A,0))</f>
        <v>6.2</v>
      </c>
      <c r="H69" s="347">
        <f>INDEX('Incidence calcs'!X:X,MATCH($A69,'Incidence calcs'!$A:$A,0))</f>
        <v>1.7627647500000001</v>
      </c>
      <c r="I69" s="347">
        <f>INDEX('Incidence calcs'!Y:Y,MATCH($A69,'Incidence calcs'!$A:$A,0))</f>
        <v>1.7315545000000001</v>
      </c>
      <c r="J69" s="347">
        <f>INDEX('Incidence calcs'!Z:Z,MATCH($A69,'Incidence calcs'!$A:$A,0))</f>
        <v>1.25406225</v>
      </c>
      <c r="K69" s="347">
        <f>INDEX('Incidence calcs'!AA:AA,MATCH($A69,'Incidence calcs'!$A:$A,0))</f>
        <v>1.22801275</v>
      </c>
      <c r="L69" s="347">
        <f>INDEX('Incidence calcs'!AB:AB,MATCH($A69,'Incidence calcs'!$A:$A,0))</f>
        <v>1.154042</v>
      </c>
      <c r="M69" s="347">
        <f>INDEX('Incidence calcs'!AC:AC,MATCH($A69,'Incidence calcs'!$A:$A,0))</f>
        <v>1.020354</v>
      </c>
      <c r="N69" s="347">
        <f>INDEX('Incidence calcs'!AD:AD,MATCH($A69,'Incidence calcs'!$A:$A,0))</f>
        <v>1.09727375</v>
      </c>
      <c r="O69" s="347">
        <f>INDEX('Incidence calcs'!AE:AE,MATCH($A69,'Incidence calcs'!$A:$A,0))</f>
        <v>1.09727375</v>
      </c>
      <c r="P69" s="347">
        <f>INDEX('Incidence calcs'!AF:AF,MATCH($A69,'Incidence calcs'!$A:$A,0))</f>
        <v>0.88592874999999993</v>
      </c>
      <c r="Q69" s="347">
        <f>INDEX('Incidence calcs'!AG:AG,MATCH($A69,'Incidence calcs'!$A:$A,0))</f>
        <v>0.88592874999999993</v>
      </c>
      <c r="R69" s="347">
        <f>INDEX('Incidence calcs'!AH:AH,MATCH($A69,'Incidence calcs'!$A:$A,0))</f>
        <v>1.323118</v>
      </c>
      <c r="S69" s="347">
        <f>INDEX('Incidence calcs'!AI:AI,MATCH($A69,'Incidence calcs'!$A:$A,0))</f>
        <v>1.323118</v>
      </c>
      <c r="T69" s="347">
        <f>INDEX('Incidence calcs'!AJ:AJ,MATCH($A69,'Incidence calcs'!$A:$A,0))</f>
        <v>1.03583625</v>
      </c>
      <c r="U69" s="347">
        <f>INDEX('Incidence calcs'!AK:AK,MATCH($A69,'Incidence calcs'!$A:$A,0))</f>
        <v>1.03583625</v>
      </c>
      <c r="V69" s="347">
        <f>INDEX('Incidence calcs'!AL:AL,MATCH($A69,'Incidence calcs'!$A:$A,0))</f>
        <v>1.03583625</v>
      </c>
      <c r="W69" s="347">
        <f>INDEX('Incidence calcs'!AM:AM,MATCH($A69,'Incidence calcs'!$A:$A,0))</f>
        <v>1.03583625</v>
      </c>
    </row>
    <row r="70" spans="1:23" x14ac:dyDescent="0.45">
      <c r="A70" t="s">
        <v>142</v>
      </c>
      <c r="B70" s="339">
        <f>INDEX('Incidence calcs'!$F:$F,MATCH($A70,'Incidence calcs'!$A:$A,0))</f>
        <v>1999</v>
      </c>
      <c r="C70" s="339" t="b">
        <v>1</v>
      </c>
      <c r="D70" s="347">
        <f>INDEX('Incidence calcs'!Q:Q,MATCH($A70,'Incidence calcs'!$A:$A,0))</f>
        <v>4.5999999999999996</v>
      </c>
      <c r="E70" s="347">
        <f>INDEX('Incidence calcs'!R:R,MATCH($A70,'Incidence calcs'!$A:$A,0))</f>
        <v>4.5999999999999996</v>
      </c>
      <c r="F70" s="347">
        <f>INDEX('Incidence calcs'!S:S,MATCH($A70,'Incidence calcs'!$A:$A,0))</f>
        <v>4.5999999999999996</v>
      </c>
      <c r="G70" s="347">
        <f>INDEX('Incidence calcs'!T:T,MATCH($A70,'Incidence calcs'!$A:$A,0))</f>
        <v>3.4253320389365003</v>
      </c>
      <c r="H70" s="347">
        <f>INDEX('Incidence calcs'!X:X,MATCH($A70,'Incidence calcs'!$A:$A,0))</f>
        <v>3.1353599999999995</v>
      </c>
      <c r="I70" s="347">
        <f>INDEX('Incidence calcs'!Y:Y,MATCH($A70,'Incidence calcs'!$A:$A,0))</f>
        <v>3.0810799999999996</v>
      </c>
      <c r="J70" s="347">
        <f>INDEX('Incidence calcs'!Z:Z,MATCH($A70,'Incidence calcs'!$A:$A,0))</f>
        <v>2.2029399999999999</v>
      </c>
      <c r="K70" s="347">
        <f>INDEX('Incidence calcs'!AA:AA,MATCH($A70,'Incidence calcs'!$A:$A,0))</f>
        <v>2.1882199999999998</v>
      </c>
      <c r="L70" s="347">
        <f>INDEX('Incidence calcs'!AB:AB,MATCH($A70,'Incidence calcs'!$A:$A,0))</f>
        <v>1.9384399999999999</v>
      </c>
      <c r="M70" s="347">
        <f>INDEX('Incidence calcs'!AC:AC,MATCH($A70,'Incidence calcs'!$A:$A,0))</f>
        <v>2.0644799999999996</v>
      </c>
      <c r="N70" s="347">
        <f>INDEX('Incidence calcs'!AD:AD,MATCH($A70,'Incidence calcs'!$A:$A,0))</f>
        <v>2.0253799999999997</v>
      </c>
      <c r="O70" s="347">
        <f>INDEX('Incidence calcs'!AE:AE,MATCH($A70,'Incidence calcs'!$A:$A,0))</f>
        <v>2.0253799999999997</v>
      </c>
      <c r="P70" s="347">
        <f>INDEX('Incidence calcs'!AF:AF,MATCH($A70,'Incidence calcs'!$A:$A,0))</f>
        <v>1.8915199999999999</v>
      </c>
      <c r="Q70" s="347">
        <f>INDEX('Incidence calcs'!AG:AG,MATCH($A70,'Incidence calcs'!$A:$A,0))</f>
        <v>1.8915199999999999</v>
      </c>
      <c r="R70" s="347">
        <f>INDEX('Incidence calcs'!AH:AH,MATCH($A70,'Incidence calcs'!$A:$A,0))</f>
        <v>2.5111400000000001</v>
      </c>
      <c r="S70" s="347">
        <f>INDEX('Incidence calcs'!AI:AI,MATCH($A70,'Incidence calcs'!$A:$A,0))</f>
        <v>2.5111400000000001</v>
      </c>
      <c r="T70" s="347">
        <f>INDEX('Incidence calcs'!AJ:AJ,MATCH($A70,'Incidence calcs'!$A:$A,0))</f>
        <v>1.6592199999999999</v>
      </c>
      <c r="U70" s="347">
        <f>INDEX('Incidence calcs'!AK:AK,MATCH($A70,'Incidence calcs'!$A:$A,0))</f>
        <v>1.6592199999999999</v>
      </c>
      <c r="V70" s="347">
        <f>INDEX('Incidence calcs'!AL:AL,MATCH($A70,'Incidence calcs'!$A:$A,0))</f>
        <v>1.6592199999999999</v>
      </c>
      <c r="W70" s="347">
        <f>INDEX('Incidence calcs'!AM:AM,MATCH($A70,'Incidence calcs'!$A:$A,0))</f>
        <v>1.6592199999999999</v>
      </c>
    </row>
    <row r="71" spans="1:23" x14ac:dyDescent="0.45">
      <c r="A71" t="s">
        <v>143</v>
      </c>
      <c r="B71" s="339">
        <f>INDEX('Incidence calcs'!$F:$F,MATCH($A71,'Incidence calcs'!$A:$A,0))</f>
        <v>2011</v>
      </c>
      <c r="C71" s="339" t="b">
        <v>1</v>
      </c>
      <c r="D71" s="347">
        <f>INDEX('Incidence calcs'!Q:Q,MATCH($A71,'Incidence calcs'!$A:$A,0))</f>
        <v>17.100000000000001</v>
      </c>
      <c r="E71" s="347">
        <f>INDEX('Incidence calcs'!R:R,MATCH($A71,'Incidence calcs'!$A:$A,0))</f>
        <v>27.116666666666667</v>
      </c>
      <c r="F71" s="347">
        <f>INDEX('Incidence calcs'!S:S,MATCH($A71,'Incidence calcs'!$A:$A,0))</f>
        <v>28.583333333333336</v>
      </c>
      <c r="G71" s="347">
        <f>INDEX('Incidence calcs'!T:T,MATCH($A71,'Incidence calcs'!$A:$A,0))</f>
        <v>18.057456944393508</v>
      </c>
      <c r="H71" s="347">
        <f>INDEX('Incidence calcs'!X:X,MATCH($A71,'Incidence calcs'!$A:$A,0))</f>
        <v>16.54016</v>
      </c>
      <c r="I71" s="347">
        <f>INDEX('Incidence calcs'!Y:Y,MATCH($A71,'Incidence calcs'!$A:$A,0))</f>
        <v>16.253813333333333</v>
      </c>
      <c r="J71" s="347">
        <f>INDEX('Incidence calcs'!Z:Z,MATCH($A71,'Incidence calcs'!$A:$A,0))</f>
        <v>11.621306666666667</v>
      </c>
      <c r="K71" s="347">
        <f>INDEX('Incidence calcs'!AA:AA,MATCH($A71,'Incidence calcs'!$A:$A,0))</f>
        <v>11.543653333333335</v>
      </c>
      <c r="L71" s="347">
        <f>INDEX('Incidence calcs'!AB:AB,MATCH($A71,'Incidence calcs'!$A:$A,0))</f>
        <v>10.225973333333334</v>
      </c>
      <c r="M71" s="347">
        <f>INDEX('Incidence calcs'!AC:AC,MATCH($A71,'Incidence calcs'!$A:$A,0))</f>
        <v>10.890880000000001</v>
      </c>
      <c r="N71" s="347">
        <f>INDEX('Incidence calcs'!AD:AD,MATCH($A71,'Incidence calcs'!$A:$A,0))</f>
        <v>10.684613333333335</v>
      </c>
      <c r="O71" s="347">
        <f>INDEX('Incidence calcs'!AE:AE,MATCH($A71,'Incidence calcs'!$A:$A,0))</f>
        <v>10.684613333333335</v>
      </c>
      <c r="P71" s="347">
        <f>INDEX('Incidence calcs'!AF:AF,MATCH($A71,'Incidence calcs'!$A:$A,0))</f>
        <v>9.9784533333333343</v>
      </c>
      <c r="Q71" s="347">
        <f>INDEX('Incidence calcs'!AG:AG,MATCH($A71,'Incidence calcs'!$A:$A,0))</f>
        <v>9.9784533333333343</v>
      </c>
      <c r="R71" s="347">
        <f>INDEX('Incidence calcs'!AH:AH,MATCH($A71,'Incidence calcs'!$A:$A,0))</f>
        <v>13.247173333333336</v>
      </c>
      <c r="S71" s="347">
        <f>INDEX('Incidence calcs'!AI:AI,MATCH($A71,'Incidence calcs'!$A:$A,0))</f>
        <v>13.247173333333336</v>
      </c>
      <c r="T71" s="347">
        <f>INDEX('Incidence calcs'!AJ:AJ,MATCH($A71,'Incidence calcs'!$A:$A,0))</f>
        <v>8.7529866666666685</v>
      </c>
      <c r="U71" s="347">
        <f>INDEX('Incidence calcs'!AK:AK,MATCH($A71,'Incidence calcs'!$A:$A,0))</f>
        <v>8.7529866666666685</v>
      </c>
      <c r="V71" s="347">
        <f>INDEX('Incidence calcs'!AL:AL,MATCH($A71,'Incidence calcs'!$A:$A,0))</f>
        <v>8.7529866666666685</v>
      </c>
      <c r="W71" s="347">
        <f>INDEX('Incidence calcs'!AM:AM,MATCH($A71,'Incidence calcs'!$A:$A,0))</f>
        <v>8.7529866666666685</v>
      </c>
    </row>
    <row r="72" spans="1:23" x14ac:dyDescent="0.45">
      <c r="A72" t="s">
        <v>144</v>
      </c>
      <c r="B72" s="339">
        <f>INDEX('Incidence calcs'!$F:$F,MATCH($A72,'Incidence calcs'!$A:$A,0))</f>
        <v>2009</v>
      </c>
      <c r="C72" s="339" t="b">
        <v>1</v>
      </c>
      <c r="D72" s="347">
        <f>INDEX('Incidence calcs'!Q:Q,MATCH($A72,'Incidence calcs'!$A:$A,0))</f>
        <v>0.19</v>
      </c>
      <c r="E72" s="347">
        <f>INDEX('Incidence calcs'!R:R,MATCH($A72,'Incidence calcs'!$A:$A,0))</f>
        <v>0.84</v>
      </c>
      <c r="F72" s="347">
        <f>INDEX('Incidence calcs'!S:S,MATCH($A72,'Incidence calcs'!$A:$A,0))</f>
        <v>2.6</v>
      </c>
      <c r="G72" s="347">
        <f>INDEX('Incidence calcs'!T:T,MATCH($A72,'Incidence calcs'!$A:$A,0))</f>
        <v>6.2</v>
      </c>
      <c r="H72" s="347">
        <f>INDEX('Incidence calcs'!X:X,MATCH($A72,'Incidence calcs'!$A:$A,0))</f>
        <v>1.7627647500000001</v>
      </c>
      <c r="I72" s="347">
        <f>INDEX('Incidence calcs'!Y:Y,MATCH($A72,'Incidence calcs'!$A:$A,0))</f>
        <v>1.7315545000000001</v>
      </c>
      <c r="J72" s="347">
        <f>INDEX('Incidence calcs'!Z:Z,MATCH($A72,'Incidence calcs'!$A:$A,0))</f>
        <v>1.25406225</v>
      </c>
      <c r="K72" s="347">
        <f>INDEX('Incidence calcs'!AA:AA,MATCH($A72,'Incidence calcs'!$A:$A,0))</f>
        <v>1.22801275</v>
      </c>
      <c r="L72" s="347">
        <f>INDEX('Incidence calcs'!AB:AB,MATCH($A72,'Incidence calcs'!$A:$A,0))</f>
        <v>1.154042</v>
      </c>
      <c r="M72" s="347">
        <f>INDEX('Incidence calcs'!AC:AC,MATCH($A72,'Incidence calcs'!$A:$A,0))</f>
        <v>1.020354</v>
      </c>
      <c r="N72" s="347">
        <f>INDEX('Incidence calcs'!AD:AD,MATCH($A72,'Incidence calcs'!$A:$A,0))</f>
        <v>1.09727375</v>
      </c>
      <c r="O72" s="347">
        <f>INDEX('Incidence calcs'!AE:AE,MATCH($A72,'Incidence calcs'!$A:$A,0))</f>
        <v>1.09727375</v>
      </c>
      <c r="P72" s="347">
        <f>INDEX('Incidence calcs'!AF:AF,MATCH($A72,'Incidence calcs'!$A:$A,0))</f>
        <v>0.88592874999999993</v>
      </c>
      <c r="Q72" s="347">
        <f>INDEX('Incidence calcs'!AG:AG,MATCH($A72,'Incidence calcs'!$A:$A,0))</f>
        <v>0.88592874999999993</v>
      </c>
      <c r="R72" s="347">
        <f>INDEX('Incidence calcs'!AH:AH,MATCH($A72,'Incidence calcs'!$A:$A,0))</f>
        <v>1.323118</v>
      </c>
      <c r="S72" s="347">
        <f>INDEX('Incidence calcs'!AI:AI,MATCH($A72,'Incidence calcs'!$A:$A,0))</f>
        <v>1.323118</v>
      </c>
      <c r="T72" s="347">
        <f>INDEX('Incidence calcs'!AJ:AJ,MATCH($A72,'Incidence calcs'!$A:$A,0))</f>
        <v>1.03583625</v>
      </c>
      <c r="U72" s="347">
        <f>INDEX('Incidence calcs'!AK:AK,MATCH($A72,'Incidence calcs'!$A:$A,0))</f>
        <v>1.03583625</v>
      </c>
      <c r="V72" s="347">
        <f>INDEX('Incidence calcs'!AL:AL,MATCH($A72,'Incidence calcs'!$A:$A,0))</f>
        <v>1.03583625</v>
      </c>
      <c r="W72" s="347">
        <f>INDEX('Incidence calcs'!AM:AM,MATCH($A72,'Incidence calcs'!$A:$A,0))</f>
        <v>1.03583625</v>
      </c>
    </row>
    <row r="73" spans="1:23" x14ac:dyDescent="0.45">
      <c r="A73" t="s">
        <v>145</v>
      </c>
      <c r="B73" s="339">
        <f>INDEX('Incidence calcs'!$F:$F,MATCH($A73,'Incidence calcs'!$A:$A,0))</f>
        <v>2014</v>
      </c>
      <c r="C73" s="339" t="b">
        <v>1</v>
      </c>
      <c r="D73" s="347">
        <f>INDEX('Incidence calcs'!Q:Q,MATCH($A73,'Incidence calcs'!$A:$A,0))</f>
        <v>9.1</v>
      </c>
      <c r="E73" s="347">
        <f>INDEX('Incidence calcs'!R:R,MATCH($A73,'Incidence calcs'!$A:$A,0))</f>
        <v>18.600000000000001</v>
      </c>
      <c r="F73" s="347">
        <f>INDEX('Incidence calcs'!S:S,MATCH($A73,'Incidence calcs'!$A:$A,0))</f>
        <v>19.8</v>
      </c>
      <c r="G73" s="347">
        <f>INDEX('Incidence calcs'!T:T,MATCH($A73,'Incidence calcs'!$A:$A,0))</f>
        <v>11.765270916347111</v>
      </c>
      <c r="H73" s="347">
        <f>INDEX('Incidence calcs'!X:X,MATCH($A73,'Incidence calcs'!$A:$A,0))</f>
        <v>10.792</v>
      </c>
      <c r="I73" s="347">
        <f>INDEX('Incidence calcs'!Y:Y,MATCH($A73,'Incidence calcs'!$A:$A,0))</f>
        <v>10.605166666666666</v>
      </c>
      <c r="J73" s="347">
        <f>INDEX('Incidence calcs'!Z:Z,MATCH($A73,'Incidence calcs'!$A:$A,0))</f>
        <v>7.5825833333333339</v>
      </c>
      <c r="K73" s="347">
        <f>INDEX('Incidence calcs'!AA:AA,MATCH($A73,'Incidence calcs'!$A:$A,0))</f>
        <v>7.5319166666666675</v>
      </c>
      <c r="L73" s="347">
        <f>INDEX('Incidence calcs'!AB:AB,MATCH($A73,'Incidence calcs'!$A:$A,0))</f>
        <v>6.6721666666666666</v>
      </c>
      <c r="M73" s="347">
        <f>INDEX('Incidence calcs'!AC:AC,MATCH($A73,'Incidence calcs'!$A:$A,0))</f>
        <v>7.1059999999999999</v>
      </c>
      <c r="N73" s="347">
        <f>INDEX('Incidence calcs'!AD:AD,MATCH($A73,'Incidence calcs'!$A:$A,0))</f>
        <v>6.9714166666666673</v>
      </c>
      <c r="O73" s="347">
        <f>INDEX('Incidence calcs'!AE:AE,MATCH($A73,'Incidence calcs'!$A:$A,0))</f>
        <v>6.9714166666666673</v>
      </c>
      <c r="P73" s="347">
        <f>INDEX('Incidence calcs'!AF:AF,MATCH($A73,'Incidence calcs'!$A:$A,0))</f>
        <v>6.5106666666666673</v>
      </c>
      <c r="Q73" s="347">
        <f>INDEX('Incidence calcs'!AG:AG,MATCH($A73,'Incidence calcs'!$A:$A,0))</f>
        <v>6.5106666666666673</v>
      </c>
      <c r="R73" s="347">
        <f>INDEX('Incidence calcs'!AH:AH,MATCH($A73,'Incidence calcs'!$A:$A,0))</f>
        <v>8.643416666666667</v>
      </c>
      <c r="S73" s="347">
        <f>INDEX('Incidence calcs'!AI:AI,MATCH($A73,'Incidence calcs'!$A:$A,0))</f>
        <v>8.643416666666667</v>
      </c>
      <c r="T73" s="347">
        <f>INDEX('Incidence calcs'!AJ:AJ,MATCH($A73,'Incidence calcs'!$A:$A,0))</f>
        <v>5.7110833333333337</v>
      </c>
      <c r="U73" s="347">
        <f>INDEX('Incidence calcs'!AK:AK,MATCH($A73,'Incidence calcs'!$A:$A,0))</f>
        <v>5.7110833333333337</v>
      </c>
      <c r="V73" s="347">
        <f>INDEX('Incidence calcs'!AL:AL,MATCH($A73,'Incidence calcs'!$A:$A,0))</f>
        <v>5.7110833333333337</v>
      </c>
      <c r="W73" s="347">
        <f>INDEX('Incidence calcs'!AM:AM,MATCH($A73,'Incidence calcs'!$A:$A,0))</f>
        <v>5.7110833333333337</v>
      </c>
    </row>
    <row r="74" spans="1:23" x14ac:dyDescent="0.45">
      <c r="A74" t="s">
        <v>147</v>
      </c>
      <c r="B74" s="339">
        <f>INDEX('Incidence calcs'!$F:$F,MATCH($A74,'Incidence calcs'!$A:$A,0))</f>
        <v>1987</v>
      </c>
      <c r="C74" s="339" t="b">
        <v>1</v>
      </c>
      <c r="D74" s="347">
        <f>INDEX('Incidence calcs'!Q:Q,MATCH($A74,'Incidence calcs'!$A:$A,0))</f>
        <v>4.97</v>
      </c>
      <c r="E74" s="347">
        <f>INDEX('Incidence calcs'!R:R,MATCH($A74,'Incidence calcs'!$A:$A,0))</f>
        <v>4.97</v>
      </c>
      <c r="F74" s="347">
        <f>INDEX('Incidence calcs'!S:S,MATCH($A74,'Incidence calcs'!$A:$A,0))</f>
        <v>4.97</v>
      </c>
      <c r="G74" s="347">
        <f>INDEX('Incidence calcs'!T:T,MATCH($A74,'Incidence calcs'!$A:$A,0))</f>
        <v>2.6571167236332349</v>
      </c>
      <c r="H74" s="347">
        <f>INDEX('Incidence calcs'!X:X,MATCH($A74,'Incidence calcs'!$A:$A,0))</f>
        <v>3.3875519999999999</v>
      </c>
      <c r="I74" s="347">
        <f>INDEX('Incidence calcs'!Y:Y,MATCH($A74,'Incidence calcs'!$A:$A,0))</f>
        <v>3.3289059999999995</v>
      </c>
      <c r="J74" s="347">
        <f>INDEX('Incidence calcs'!Z:Z,MATCH($A74,'Incidence calcs'!$A:$A,0))</f>
        <v>2.3801329999999998</v>
      </c>
      <c r="K74" s="347">
        <f>INDEX('Incidence calcs'!AA:AA,MATCH($A74,'Incidence calcs'!$A:$A,0))</f>
        <v>2.3642289999999999</v>
      </c>
      <c r="L74" s="347">
        <f>INDEX('Incidence calcs'!AB:AB,MATCH($A74,'Incidence calcs'!$A:$A,0))</f>
        <v>2.0943579999999997</v>
      </c>
      <c r="M74" s="347">
        <f>INDEX('Incidence calcs'!AC:AC,MATCH($A74,'Incidence calcs'!$A:$A,0))</f>
        <v>2.2305359999999999</v>
      </c>
      <c r="N74" s="347">
        <f>INDEX('Incidence calcs'!AD:AD,MATCH($A74,'Incidence calcs'!$A:$A,0))</f>
        <v>2.188291</v>
      </c>
      <c r="O74" s="347">
        <f>INDEX('Incidence calcs'!AE:AE,MATCH($A74,'Incidence calcs'!$A:$A,0))</f>
        <v>2.188291</v>
      </c>
      <c r="P74" s="347">
        <f>INDEX('Incidence calcs'!AF:AF,MATCH($A74,'Incidence calcs'!$A:$A,0))</f>
        <v>2.0436640000000001</v>
      </c>
      <c r="Q74" s="347">
        <f>INDEX('Incidence calcs'!AG:AG,MATCH($A74,'Incidence calcs'!$A:$A,0))</f>
        <v>2.0436640000000001</v>
      </c>
      <c r="R74" s="347">
        <f>INDEX('Incidence calcs'!AH:AH,MATCH($A74,'Incidence calcs'!$A:$A,0))</f>
        <v>2.713123</v>
      </c>
      <c r="S74" s="347">
        <f>INDEX('Incidence calcs'!AI:AI,MATCH($A74,'Incidence calcs'!$A:$A,0))</f>
        <v>2.713123</v>
      </c>
      <c r="T74" s="347">
        <f>INDEX('Incidence calcs'!AJ:AJ,MATCH($A74,'Incidence calcs'!$A:$A,0))</f>
        <v>1.7926789999999999</v>
      </c>
      <c r="U74" s="347">
        <f>INDEX('Incidence calcs'!AK:AK,MATCH($A74,'Incidence calcs'!$A:$A,0))</f>
        <v>1.7926789999999999</v>
      </c>
      <c r="V74" s="347">
        <f>INDEX('Incidence calcs'!AL:AL,MATCH($A74,'Incidence calcs'!$A:$A,0))</f>
        <v>1.7926789999999999</v>
      </c>
      <c r="W74" s="347">
        <f>INDEX('Incidence calcs'!AM:AM,MATCH($A74,'Incidence calcs'!$A:$A,0))</f>
        <v>1.7926789999999999</v>
      </c>
    </row>
    <row r="75" spans="1:23" x14ac:dyDescent="0.45">
      <c r="A75" t="s">
        <v>148</v>
      </c>
      <c r="B75" s="339">
        <f>INDEX('Incidence calcs'!$F:$F,MATCH($A75,'Incidence calcs'!$A:$A,0))</f>
        <v>1998</v>
      </c>
      <c r="C75" s="339" t="b">
        <v>1</v>
      </c>
      <c r="D75" s="347">
        <f>INDEX('Incidence calcs'!Q:Q,MATCH($A75,'Incidence calcs'!$A:$A,0))</f>
        <v>0.1</v>
      </c>
      <c r="E75" s="347">
        <f>INDEX('Incidence calcs'!R:R,MATCH($A75,'Incidence calcs'!$A:$A,0))</f>
        <v>0.1</v>
      </c>
      <c r="F75" s="347">
        <f>INDEX('Incidence calcs'!S:S,MATCH($A75,'Incidence calcs'!$A:$A,0))</f>
        <v>0.1</v>
      </c>
      <c r="G75" s="347">
        <f>INDEX('Incidence calcs'!T:T,MATCH($A75,'Incidence calcs'!$A:$A,0))</f>
        <v>0.11166596956660294</v>
      </c>
      <c r="H75" s="347">
        <f>INDEX('Incidence calcs'!X:X,MATCH($A75,'Incidence calcs'!$A:$A,0))</f>
        <v>6.8160000000000012E-2</v>
      </c>
      <c r="I75" s="347">
        <f>INDEX('Incidence calcs'!Y:Y,MATCH($A75,'Incidence calcs'!$A:$A,0))</f>
        <v>6.6980000000000012E-2</v>
      </c>
      <c r="J75" s="347">
        <f>INDEX('Incidence calcs'!Z:Z,MATCH($A75,'Incidence calcs'!$A:$A,0))</f>
        <v>4.7890000000000009E-2</v>
      </c>
      <c r="K75" s="347">
        <f>INDEX('Incidence calcs'!AA:AA,MATCH($A75,'Incidence calcs'!$A:$A,0))</f>
        <v>4.7570000000000008E-2</v>
      </c>
      <c r="L75" s="347">
        <f>INDEX('Incidence calcs'!AB:AB,MATCH($A75,'Incidence calcs'!$A:$A,0))</f>
        <v>4.2140000000000011E-2</v>
      </c>
      <c r="M75" s="347">
        <f>INDEX('Incidence calcs'!AC:AC,MATCH($A75,'Incidence calcs'!$A:$A,0))</f>
        <v>4.4880000000000003E-2</v>
      </c>
      <c r="N75" s="347">
        <f>INDEX('Incidence calcs'!AD:AD,MATCH($A75,'Incidence calcs'!$A:$A,0))</f>
        <v>4.4030000000000014E-2</v>
      </c>
      <c r="O75" s="347">
        <f>INDEX('Incidence calcs'!AE:AE,MATCH($A75,'Incidence calcs'!$A:$A,0))</f>
        <v>4.4030000000000014E-2</v>
      </c>
      <c r="P75" s="347">
        <f>INDEX('Incidence calcs'!AF:AF,MATCH($A75,'Incidence calcs'!$A:$A,0))</f>
        <v>4.1120000000000011E-2</v>
      </c>
      <c r="Q75" s="347">
        <f>INDEX('Incidence calcs'!AG:AG,MATCH($A75,'Incidence calcs'!$A:$A,0))</f>
        <v>4.1120000000000011E-2</v>
      </c>
      <c r="R75" s="347">
        <f>INDEX('Incidence calcs'!AH:AH,MATCH($A75,'Incidence calcs'!$A:$A,0))</f>
        <v>5.4590000000000014E-2</v>
      </c>
      <c r="S75" s="347">
        <f>INDEX('Incidence calcs'!AI:AI,MATCH($A75,'Incidence calcs'!$A:$A,0))</f>
        <v>5.4590000000000014E-2</v>
      </c>
      <c r="T75" s="347">
        <f>INDEX('Incidence calcs'!AJ:AJ,MATCH($A75,'Incidence calcs'!$A:$A,0))</f>
        <v>3.6070000000000012E-2</v>
      </c>
      <c r="U75" s="347">
        <f>INDEX('Incidence calcs'!AK:AK,MATCH($A75,'Incidence calcs'!$A:$A,0))</f>
        <v>3.6070000000000012E-2</v>
      </c>
      <c r="V75" s="347">
        <f>INDEX('Incidence calcs'!AL:AL,MATCH($A75,'Incidence calcs'!$A:$A,0))</f>
        <v>3.6070000000000012E-2</v>
      </c>
      <c r="W75" s="347">
        <f>INDEX('Incidence calcs'!AM:AM,MATCH($A75,'Incidence calcs'!$A:$A,0))</f>
        <v>3.6070000000000012E-2</v>
      </c>
    </row>
    <row r="76" spans="1:23" x14ac:dyDescent="0.45">
      <c r="A76" t="s">
        <v>149</v>
      </c>
      <c r="B76" s="339">
        <f>INDEX('Incidence calcs'!$F:$F,MATCH($A76,'Incidence calcs'!$A:$A,0))</f>
        <v>2010</v>
      </c>
      <c r="C76" s="339" t="b">
        <v>1</v>
      </c>
      <c r="D76" s="347">
        <f>INDEX('Incidence calcs'!Q:Q,MATCH($A76,'Incidence calcs'!$A:$A,0))</f>
        <v>6.2</v>
      </c>
      <c r="E76" s="347">
        <f>INDEX('Incidence calcs'!R:R,MATCH($A76,'Incidence calcs'!$A:$A,0))</f>
        <v>6.2</v>
      </c>
      <c r="F76" s="347">
        <f>INDEX('Incidence calcs'!S:S,MATCH($A76,'Incidence calcs'!$A:$A,0))</f>
        <v>6.2</v>
      </c>
      <c r="G76" s="347">
        <f>INDEX('Incidence calcs'!T:T,MATCH($A76,'Incidence calcs'!$A:$A,0))</f>
        <v>3.3147130153975972</v>
      </c>
      <c r="H76" s="347">
        <f>INDEX('Incidence calcs'!X:X,MATCH($A76,'Incidence calcs'!$A:$A,0))</f>
        <v>4.2259200000000003</v>
      </c>
      <c r="I76" s="347">
        <f>INDEX('Incidence calcs'!Y:Y,MATCH($A76,'Incidence calcs'!$A:$A,0))</f>
        <v>4.1527599999999998</v>
      </c>
      <c r="J76" s="347">
        <f>INDEX('Incidence calcs'!Z:Z,MATCH($A76,'Incidence calcs'!$A:$A,0))</f>
        <v>2.9691800000000002</v>
      </c>
      <c r="K76" s="347">
        <f>INDEX('Incidence calcs'!AA:AA,MATCH($A76,'Incidence calcs'!$A:$A,0))</f>
        <v>2.9493400000000003</v>
      </c>
      <c r="L76" s="347">
        <f>INDEX('Incidence calcs'!AB:AB,MATCH($A76,'Incidence calcs'!$A:$A,0))</f>
        <v>2.6126800000000001</v>
      </c>
      <c r="M76" s="347">
        <f>INDEX('Incidence calcs'!AC:AC,MATCH($A76,'Incidence calcs'!$A:$A,0))</f>
        <v>2.7825600000000001</v>
      </c>
      <c r="N76" s="347">
        <f>INDEX('Incidence calcs'!AD:AD,MATCH($A76,'Incidence calcs'!$A:$A,0))</f>
        <v>2.7298600000000004</v>
      </c>
      <c r="O76" s="347">
        <f>INDEX('Incidence calcs'!AE:AE,MATCH($A76,'Incidence calcs'!$A:$A,0))</f>
        <v>2.7298600000000004</v>
      </c>
      <c r="P76" s="347">
        <f>INDEX('Incidence calcs'!AF:AF,MATCH($A76,'Incidence calcs'!$A:$A,0))</f>
        <v>2.5494400000000002</v>
      </c>
      <c r="Q76" s="347">
        <f>INDEX('Incidence calcs'!AG:AG,MATCH($A76,'Incidence calcs'!$A:$A,0))</f>
        <v>2.5494400000000002</v>
      </c>
      <c r="R76" s="347">
        <f>INDEX('Incidence calcs'!AH:AH,MATCH($A76,'Incidence calcs'!$A:$A,0))</f>
        <v>3.3845800000000006</v>
      </c>
      <c r="S76" s="347">
        <f>INDEX('Incidence calcs'!AI:AI,MATCH($A76,'Incidence calcs'!$A:$A,0))</f>
        <v>3.3845800000000006</v>
      </c>
      <c r="T76" s="347">
        <f>INDEX('Incidence calcs'!AJ:AJ,MATCH($A76,'Incidence calcs'!$A:$A,0))</f>
        <v>2.2363400000000002</v>
      </c>
      <c r="U76" s="347">
        <f>INDEX('Incidence calcs'!AK:AK,MATCH($A76,'Incidence calcs'!$A:$A,0))</f>
        <v>2.2363400000000002</v>
      </c>
      <c r="V76" s="347">
        <f>INDEX('Incidence calcs'!AL:AL,MATCH($A76,'Incidence calcs'!$A:$A,0))</f>
        <v>2.2363400000000002</v>
      </c>
      <c r="W76" s="347">
        <f>INDEX('Incidence calcs'!AM:AM,MATCH($A76,'Incidence calcs'!$A:$A,0))</f>
        <v>2.2363400000000002</v>
      </c>
    </row>
    <row r="77" spans="1:23" x14ac:dyDescent="0.45">
      <c r="A77" t="s">
        <v>150</v>
      </c>
      <c r="B77" s="339">
        <f>INDEX('Incidence calcs'!$F:$F,MATCH($A77,'Incidence calcs'!$A:$A,0))</f>
        <v>2009</v>
      </c>
      <c r="C77" s="339" t="b">
        <v>1</v>
      </c>
      <c r="D77" s="347">
        <f>INDEX('Incidence calcs'!Q:Q,MATCH($A77,'Incidence calcs'!$A:$A,0))</f>
        <v>0.19</v>
      </c>
      <c r="E77" s="347">
        <f>INDEX('Incidence calcs'!R:R,MATCH($A77,'Incidence calcs'!$A:$A,0))</f>
        <v>0.84</v>
      </c>
      <c r="F77" s="347">
        <f>INDEX('Incidence calcs'!S:S,MATCH($A77,'Incidence calcs'!$A:$A,0))</f>
        <v>2.6</v>
      </c>
      <c r="G77" s="347">
        <f>INDEX('Incidence calcs'!T:T,MATCH($A77,'Incidence calcs'!$A:$A,0))</f>
        <v>6.2</v>
      </c>
      <c r="H77" s="347">
        <f>INDEX('Incidence calcs'!X:X,MATCH($A77,'Incidence calcs'!$A:$A,0))</f>
        <v>1.7627647500000001</v>
      </c>
      <c r="I77" s="347">
        <f>INDEX('Incidence calcs'!Y:Y,MATCH($A77,'Incidence calcs'!$A:$A,0))</f>
        <v>1.7315545000000001</v>
      </c>
      <c r="J77" s="347">
        <f>INDEX('Incidence calcs'!Z:Z,MATCH($A77,'Incidence calcs'!$A:$A,0))</f>
        <v>1.25406225</v>
      </c>
      <c r="K77" s="347">
        <f>INDEX('Incidence calcs'!AA:AA,MATCH($A77,'Incidence calcs'!$A:$A,0))</f>
        <v>1.22801275</v>
      </c>
      <c r="L77" s="347">
        <f>INDEX('Incidence calcs'!AB:AB,MATCH($A77,'Incidence calcs'!$A:$A,0))</f>
        <v>1.154042</v>
      </c>
      <c r="M77" s="347">
        <f>INDEX('Incidence calcs'!AC:AC,MATCH($A77,'Incidence calcs'!$A:$A,0))</f>
        <v>1.020354</v>
      </c>
      <c r="N77" s="347">
        <f>INDEX('Incidence calcs'!AD:AD,MATCH($A77,'Incidence calcs'!$A:$A,0))</f>
        <v>1.09727375</v>
      </c>
      <c r="O77" s="347">
        <f>INDEX('Incidence calcs'!AE:AE,MATCH($A77,'Incidence calcs'!$A:$A,0))</f>
        <v>1.09727375</v>
      </c>
      <c r="P77" s="347">
        <f>INDEX('Incidence calcs'!AF:AF,MATCH($A77,'Incidence calcs'!$A:$A,0))</f>
        <v>0.88592874999999993</v>
      </c>
      <c r="Q77" s="347">
        <f>INDEX('Incidence calcs'!AG:AG,MATCH($A77,'Incidence calcs'!$A:$A,0))</f>
        <v>0.88592874999999993</v>
      </c>
      <c r="R77" s="347">
        <f>INDEX('Incidence calcs'!AH:AH,MATCH($A77,'Incidence calcs'!$A:$A,0))</f>
        <v>1.323118</v>
      </c>
      <c r="S77" s="347">
        <f>INDEX('Incidence calcs'!AI:AI,MATCH($A77,'Incidence calcs'!$A:$A,0))</f>
        <v>1.323118</v>
      </c>
      <c r="T77" s="347">
        <f>INDEX('Incidence calcs'!AJ:AJ,MATCH($A77,'Incidence calcs'!$A:$A,0))</f>
        <v>1.03583625</v>
      </c>
      <c r="U77" s="347">
        <f>INDEX('Incidence calcs'!AK:AK,MATCH($A77,'Incidence calcs'!$A:$A,0))</f>
        <v>1.03583625</v>
      </c>
      <c r="V77" s="347">
        <f>INDEX('Incidence calcs'!AL:AL,MATCH($A77,'Incidence calcs'!$A:$A,0))</f>
        <v>1.03583625</v>
      </c>
      <c r="W77" s="347">
        <f>INDEX('Incidence calcs'!AM:AM,MATCH($A77,'Incidence calcs'!$A:$A,0))</f>
        <v>1.03583625</v>
      </c>
    </row>
    <row r="78" spans="1:23" x14ac:dyDescent="0.45">
      <c r="A78" t="s">
        <v>151</v>
      </c>
      <c r="B78" s="339">
        <f>INDEX('Incidence calcs'!$F:$F,MATCH($A78,'Incidence calcs'!$A:$A,0))</f>
        <v>2009</v>
      </c>
      <c r="C78" s="339" t="b">
        <v>1</v>
      </c>
      <c r="D78" s="347">
        <f>INDEX('Incidence calcs'!Q:Q,MATCH($A78,'Incidence calcs'!$A:$A,0))</f>
        <v>0.19</v>
      </c>
      <c r="E78" s="347">
        <f>INDEX('Incidence calcs'!R:R,MATCH($A78,'Incidence calcs'!$A:$A,0))</f>
        <v>0.84</v>
      </c>
      <c r="F78" s="347">
        <f>INDEX('Incidence calcs'!S:S,MATCH($A78,'Incidence calcs'!$A:$A,0))</f>
        <v>2.6</v>
      </c>
      <c r="G78" s="347">
        <f>INDEX('Incidence calcs'!T:T,MATCH($A78,'Incidence calcs'!$A:$A,0))</f>
        <v>6.2</v>
      </c>
      <c r="H78" s="347">
        <f>INDEX('Incidence calcs'!X:X,MATCH($A78,'Incidence calcs'!$A:$A,0))</f>
        <v>1.7627647500000001</v>
      </c>
      <c r="I78" s="347">
        <f>INDEX('Incidence calcs'!Y:Y,MATCH($A78,'Incidence calcs'!$A:$A,0))</f>
        <v>1.7315545000000001</v>
      </c>
      <c r="J78" s="347">
        <f>INDEX('Incidence calcs'!Z:Z,MATCH($A78,'Incidence calcs'!$A:$A,0))</f>
        <v>1.25406225</v>
      </c>
      <c r="K78" s="347">
        <f>INDEX('Incidence calcs'!AA:AA,MATCH($A78,'Incidence calcs'!$A:$A,0))</f>
        <v>1.22801275</v>
      </c>
      <c r="L78" s="347">
        <f>INDEX('Incidence calcs'!AB:AB,MATCH($A78,'Incidence calcs'!$A:$A,0))</f>
        <v>1.154042</v>
      </c>
      <c r="M78" s="347">
        <f>INDEX('Incidence calcs'!AC:AC,MATCH($A78,'Incidence calcs'!$A:$A,0))</f>
        <v>1.020354</v>
      </c>
      <c r="N78" s="347">
        <f>INDEX('Incidence calcs'!AD:AD,MATCH($A78,'Incidence calcs'!$A:$A,0))</f>
        <v>1.09727375</v>
      </c>
      <c r="O78" s="347">
        <f>INDEX('Incidence calcs'!AE:AE,MATCH($A78,'Incidence calcs'!$A:$A,0))</f>
        <v>1.09727375</v>
      </c>
      <c r="P78" s="347">
        <f>INDEX('Incidence calcs'!AF:AF,MATCH($A78,'Incidence calcs'!$A:$A,0))</f>
        <v>0.88592874999999993</v>
      </c>
      <c r="Q78" s="347">
        <f>INDEX('Incidence calcs'!AG:AG,MATCH($A78,'Incidence calcs'!$A:$A,0))</f>
        <v>0.88592874999999993</v>
      </c>
      <c r="R78" s="347">
        <f>INDEX('Incidence calcs'!AH:AH,MATCH($A78,'Incidence calcs'!$A:$A,0))</f>
        <v>1.323118</v>
      </c>
      <c r="S78" s="347">
        <f>INDEX('Incidence calcs'!AI:AI,MATCH($A78,'Incidence calcs'!$A:$A,0))</f>
        <v>1.323118</v>
      </c>
      <c r="T78" s="347">
        <f>INDEX('Incidence calcs'!AJ:AJ,MATCH($A78,'Incidence calcs'!$A:$A,0))</f>
        <v>1.03583625</v>
      </c>
      <c r="U78" s="347">
        <f>INDEX('Incidence calcs'!AK:AK,MATCH($A78,'Incidence calcs'!$A:$A,0))</f>
        <v>1.03583625</v>
      </c>
      <c r="V78" s="347">
        <f>INDEX('Incidence calcs'!AL:AL,MATCH($A78,'Incidence calcs'!$A:$A,0))</f>
        <v>1.03583625</v>
      </c>
      <c r="W78" s="347">
        <f>INDEX('Incidence calcs'!AM:AM,MATCH($A78,'Incidence calcs'!$A:$A,0))</f>
        <v>1.03583625</v>
      </c>
    </row>
    <row r="79" spans="1:23" x14ac:dyDescent="0.45">
      <c r="A79" t="s">
        <v>152</v>
      </c>
      <c r="B79" s="339">
        <f>INDEX('Incidence calcs'!$F:$F,MATCH($A79,'Incidence calcs'!$A:$A,0))</f>
        <v>1992</v>
      </c>
      <c r="C79" s="339" t="b">
        <v>1</v>
      </c>
      <c r="D79" s="347">
        <f>INDEX('Incidence calcs'!Q:Q,MATCH($A79,'Incidence calcs'!$A:$A,0))</f>
        <v>0.1</v>
      </c>
      <c r="E79" s="347">
        <f>INDEX('Incidence calcs'!R:R,MATCH($A79,'Incidence calcs'!$A:$A,0))</f>
        <v>0.2</v>
      </c>
      <c r="F79" s="347">
        <f>INDEX('Incidence calcs'!S:S,MATCH($A79,'Incidence calcs'!$A:$A,0))</f>
        <v>0.1</v>
      </c>
      <c r="G79" s="347">
        <f>INDEX('Incidence calcs'!T:T,MATCH($A79,'Incidence calcs'!$A:$A,0))</f>
        <v>0.10162679425837323</v>
      </c>
      <c r="H79" s="347">
        <f>INDEX('Incidence calcs'!X:X,MATCH($A79,'Incidence calcs'!$A:$A,0))</f>
        <v>9.0880000000000002E-2</v>
      </c>
      <c r="I79" s="347">
        <f>INDEX('Incidence calcs'!Y:Y,MATCH($A79,'Incidence calcs'!$A:$A,0))</f>
        <v>8.9306666666666659E-2</v>
      </c>
      <c r="J79" s="347">
        <f>INDEX('Incidence calcs'!Z:Z,MATCH($A79,'Incidence calcs'!$A:$A,0))</f>
        <v>6.3853333333333331E-2</v>
      </c>
      <c r="K79" s="347">
        <f>INDEX('Incidence calcs'!AA:AA,MATCH($A79,'Incidence calcs'!$A:$A,0))</f>
        <v>6.3426666666666673E-2</v>
      </c>
      <c r="L79" s="347">
        <f>INDEX('Incidence calcs'!AB:AB,MATCH($A79,'Incidence calcs'!$A:$A,0))</f>
        <v>5.6186666666666663E-2</v>
      </c>
      <c r="M79" s="347">
        <f>INDEX('Incidence calcs'!AC:AC,MATCH($A79,'Incidence calcs'!$A:$A,0))</f>
        <v>5.9839999999999997E-2</v>
      </c>
      <c r="N79" s="347">
        <f>INDEX('Incidence calcs'!AD:AD,MATCH($A79,'Incidence calcs'!$A:$A,0))</f>
        <v>5.8706666666666671E-2</v>
      </c>
      <c r="O79" s="347">
        <f>INDEX('Incidence calcs'!AE:AE,MATCH($A79,'Incidence calcs'!$A:$A,0))</f>
        <v>5.8706666666666671E-2</v>
      </c>
      <c r="P79" s="347">
        <f>INDEX('Incidence calcs'!AF:AF,MATCH($A79,'Incidence calcs'!$A:$A,0))</f>
        <v>5.4826666666666669E-2</v>
      </c>
      <c r="Q79" s="347">
        <f>INDEX('Incidence calcs'!AG:AG,MATCH($A79,'Incidence calcs'!$A:$A,0))</f>
        <v>5.4826666666666669E-2</v>
      </c>
      <c r="R79" s="347">
        <f>INDEX('Incidence calcs'!AH:AH,MATCH($A79,'Incidence calcs'!$A:$A,0))</f>
        <v>7.2786666666666666E-2</v>
      </c>
      <c r="S79" s="347">
        <f>INDEX('Incidence calcs'!AI:AI,MATCH($A79,'Incidence calcs'!$A:$A,0))</f>
        <v>7.2786666666666666E-2</v>
      </c>
      <c r="T79" s="347">
        <f>INDEX('Incidence calcs'!AJ:AJ,MATCH($A79,'Incidence calcs'!$A:$A,0))</f>
        <v>4.8093333333333335E-2</v>
      </c>
      <c r="U79" s="347">
        <f>INDEX('Incidence calcs'!AK:AK,MATCH($A79,'Incidence calcs'!$A:$A,0))</f>
        <v>4.8093333333333335E-2</v>
      </c>
      <c r="V79" s="347">
        <f>INDEX('Incidence calcs'!AL:AL,MATCH($A79,'Incidence calcs'!$A:$A,0))</f>
        <v>4.8093333333333335E-2</v>
      </c>
      <c r="W79" s="347">
        <f>INDEX('Incidence calcs'!AM:AM,MATCH($A79,'Incidence calcs'!$A:$A,0))</f>
        <v>4.8093333333333335E-2</v>
      </c>
    </row>
    <row r="80" spans="1:23" x14ac:dyDescent="0.45">
      <c r="A80" t="s">
        <v>153</v>
      </c>
      <c r="B80" s="339">
        <f>INDEX('Incidence calcs'!$F:$F,MATCH($A80,'Incidence calcs'!$A:$A,0))</f>
        <v>1997</v>
      </c>
      <c r="C80" s="339" t="b">
        <v>1</v>
      </c>
      <c r="D80" s="347">
        <f>INDEX('Incidence calcs'!Q:Q,MATCH($A80,'Incidence calcs'!$A:$A,0))</f>
        <v>0.5</v>
      </c>
      <c r="E80" s="347">
        <f>INDEX('Incidence calcs'!R:R,MATCH($A80,'Incidence calcs'!$A:$A,0))</f>
        <v>0.5</v>
      </c>
      <c r="F80" s="347">
        <f>INDEX('Incidence calcs'!S:S,MATCH($A80,'Incidence calcs'!$A:$A,0))</f>
        <v>0.5</v>
      </c>
      <c r="G80" s="347">
        <f>INDEX('Incidence calcs'!T:T,MATCH($A80,'Incidence calcs'!$A:$A,0))</f>
        <v>0.33875598086124409</v>
      </c>
      <c r="H80" s="347">
        <f>INDEX('Incidence calcs'!X:X,MATCH($A80,'Incidence calcs'!$A:$A,0))</f>
        <v>0.34079999999999999</v>
      </c>
      <c r="I80" s="347">
        <f>INDEX('Incidence calcs'!Y:Y,MATCH($A80,'Incidence calcs'!$A:$A,0))</f>
        <v>0.33489999999999998</v>
      </c>
      <c r="J80" s="347">
        <f>INDEX('Incidence calcs'!Z:Z,MATCH($A80,'Incidence calcs'!$A:$A,0))</f>
        <v>0.23945</v>
      </c>
      <c r="K80" s="347">
        <f>INDEX('Incidence calcs'!AA:AA,MATCH($A80,'Incidence calcs'!$A:$A,0))</f>
        <v>0.23785000000000001</v>
      </c>
      <c r="L80" s="347">
        <f>INDEX('Incidence calcs'!AB:AB,MATCH($A80,'Incidence calcs'!$A:$A,0))</f>
        <v>0.2107</v>
      </c>
      <c r="M80" s="347">
        <f>INDEX('Incidence calcs'!AC:AC,MATCH($A80,'Incidence calcs'!$A:$A,0))</f>
        <v>0.22439999999999999</v>
      </c>
      <c r="N80" s="347">
        <f>INDEX('Incidence calcs'!AD:AD,MATCH($A80,'Incidence calcs'!$A:$A,0))</f>
        <v>0.22015000000000001</v>
      </c>
      <c r="O80" s="347">
        <f>INDEX('Incidence calcs'!AE:AE,MATCH($A80,'Incidence calcs'!$A:$A,0))</f>
        <v>0.22015000000000001</v>
      </c>
      <c r="P80" s="347">
        <f>INDEX('Incidence calcs'!AF:AF,MATCH($A80,'Incidence calcs'!$A:$A,0))</f>
        <v>0.2056</v>
      </c>
      <c r="Q80" s="347">
        <f>INDEX('Incidence calcs'!AG:AG,MATCH($A80,'Incidence calcs'!$A:$A,0))</f>
        <v>0.2056</v>
      </c>
      <c r="R80" s="347">
        <f>INDEX('Incidence calcs'!AH:AH,MATCH($A80,'Incidence calcs'!$A:$A,0))</f>
        <v>0.27295000000000003</v>
      </c>
      <c r="S80" s="347">
        <f>INDEX('Incidence calcs'!AI:AI,MATCH($A80,'Incidence calcs'!$A:$A,0))</f>
        <v>0.27295000000000003</v>
      </c>
      <c r="T80" s="347">
        <f>INDEX('Incidence calcs'!AJ:AJ,MATCH($A80,'Incidence calcs'!$A:$A,0))</f>
        <v>0.18035000000000001</v>
      </c>
      <c r="U80" s="347">
        <f>INDEX('Incidence calcs'!AK:AK,MATCH($A80,'Incidence calcs'!$A:$A,0))</f>
        <v>0.18035000000000001</v>
      </c>
      <c r="V80" s="347">
        <f>INDEX('Incidence calcs'!AL:AL,MATCH($A80,'Incidence calcs'!$A:$A,0))</f>
        <v>0.18035000000000001</v>
      </c>
      <c r="W80" s="347">
        <f>INDEX('Incidence calcs'!AM:AM,MATCH($A80,'Incidence calcs'!$A:$A,0))</f>
        <v>0.18035000000000001</v>
      </c>
    </row>
    <row r="81" spans="1:23" x14ac:dyDescent="0.45">
      <c r="A81" t="s">
        <v>154</v>
      </c>
      <c r="B81" s="339">
        <f>INDEX('Incidence calcs'!$F:$F,MATCH($A81,'Incidence calcs'!$A:$A,0))</f>
        <v>2010</v>
      </c>
      <c r="C81" s="339" t="b">
        <v>1</v>
      </c>
      <c r="D81" s="347">
        <f>INDEX('Incidence calcs'!Q:Q,MATCH($A81,'Incidence calcs'!$A:$A,0))</f>
        <v>6.2</v>
      </c>
      <c r="E81" s="347">
        <f>INDEX('Incidence calcs'!R:R,MATCH($A81,'Incidence calcs'!$A:$A,0))</f>
        <v>6.2</v>
      </c>
      <c r="F81" s="347">
        <f>INDEX('Incidence calcs'!S:S,MATCH($A81,'Incidence calcs'!$A:$A,0))</f>
        <v>6.2</v>
      </c>
      <c r="G81" s="347">
        <f>INDEX('Incidence calcs'!T:T,MATCH($A81,'Incidence calcs'!$A:$A,0))</f>
        <v>3.3147130153975972</v>
      </c>
      <c r="H81" s="347">
        <f>INDEX('Incidence calcs'!X:X,MATCH($A81,'Incidence calcs'!$A:$A,0))</f>
        <v>4.2259200000000003</v>
      </c>
      <c r="I81" s="347">
        <f>INDEX('Incidence calcs'!Y:Y,MATCH($A81,'Incidence calcs'!$A:$A,0))</f>
        <v>4.1527599999999998</v>
      </c>
      <c r="J81" s="347">
        <f>INDEX('Incidence calcs'!Z:Z,MATCH($A81,'Incidence calcs'!$A:$A,0))</f>
        <v>2.9691800000000002</v>
      </c>
      <c r="K81" s="347">
        <f>INDEX('Incidence calcs'!AA:AA,MATCH($A81,'Incidence calcs'!$A:$A,0))</f>
        <v>2.9493400000000003</v>
      </c>
      <c r="L81" s="347">
        <f>INDEX('Incidence calcs'!AB:AB,MATCH($A81,'Incidence calcs'!$A:$A,0))</f>
        <v>2.6126800000000001</v>
      </c>
      <c r="M81" s="347">
        <f>INDEX('Incidence calcs'!AC:AC,MATCH($A81,'Incidence calcs'!$A:$A,0))</f>
        <v>2.7825600000000001</v>
      </c>
      <c r="N81" s="347">
        <f>INDEX('Incidence calcs'!AD:AD,MATCH($A81,'Incidence calcs'!$A:$A,0))</f>
        <v>2.7298600000000004</v>
      </c>
      <c r="O81" s="347">
        <f>INDEX('Incidence calcs'!AE:AE,MATCH($A81,'Incidence calcs'!$A:$A,0))</f>
        <v>2.7298600000000004</v>
      </c>
      <c r="P81" s="347">
        <f>INDEX('Incidence calcs'!AF:AF,MATCH($A81,'Incidence calcs'!$A:$A,0))</f>
        <v>2.5494400000000002</v>
      </c>
      <c r="Q81" s="347">
        <f>INDEX('Incidence calcs'!AG:AG,MATCH($A81,'Incidence calcs'!$A:$A,0))</f>
        <v>2.5494400000000002</v>
      </c>
      <c r="R81" s="347">
        <f>INDEX('Incidence calcs'!AH:AH,MATCH($A81,'Incidence calcs'!$A:$A,0))</f>
        <v>3.3845800000000006</v>
      </c>
      <c r="S81" s="347">
        <f>INDEX('Incidence calcs'!AI:AI,MATCH($A81,'Incidence calcs'!$A:$A,0))</f>
        <v>3.3845800000000006</v>
      </c>
      <c r="T81" s="347">
        <f>INDEX('Incidence calcs'!AJ:AJ,MATCH($A81,'Incidence calcs'!$A:$A,0))</f>
        <v>2.2363400000000002</v>
      </c>
      <c r="U81" s="347">
        <f>INDEX('Incidence calcs'!AK:AK,MATCH($A81,'Incidence calcs'!$A:$A,0))</f>
        <v>2.2363400000000002</v>
      </c>
      <c r="V81" s="347">
        <f>INDEX('Incidence calcs'!AL:AL,MATCH($A81,'Incidence calcs'!$A:$A,0))</f>
        <v>2.2363400000000002</v>
      </c>
      <c r="W81" s="347">
        <f>INDEX('Incidence calcs'!AM:AM,MATCH($A81,'Incidence calcs'!$A:$A,0))</f>
        <v>2.2363400000000002</v>
      </c>
    </row>
    <row r="82" spans="1:23" x14ac:dyDescent="0.45">
      <c r="A82" t="s">
        <v>157</v>
      </c>
      <c r="B82" s="339">
        <f>INDEX('Incidence calcs'!$F:$F,MATCH($A82,'Incidence calcs'!$A:$A,0))</f>
        <v>2011</v>
      </c>
      <c r="C82" s="339" t="b">
        <v>1</v>
      </c>
      <c r="D82" s="347">
        <f>INDEX('Incidence calcs'!Q:Q,MATCH($A82,'Incidence calcs'!$A:$A,0))</f>
        <v>14.5</v>
      </c>
      <c r="E82" s="347">
        <f>INDEX('Incidence calcs'!R:R,MATCH($A82,'Incidence calcs'!$A:$A,0))</f>
        <v>21.85</v>
      </c>
      <c r="F82" s="347">
        <f>INDEX('Incidence calcs'!S:S,MATCH($A82,'Incidence calcs'!$A:$A,0))</f>
        <v>23.75</v>
      </c>
      <c r="G82" s="347">
        <f>INDEX('Incidence calcs'!T:T,MATCH($A82,'Incidence calcs'!$A:$A,0))</f>
        <v>14.92997986536453</v>
      </c>
      <c r="H82" s="347">
        <f>INDEX('Incidence calcs'!X:X,MATCH($A82,'Incidence calcs'!$A:$A,0))</f>
        <v>13.654720000000001</v>
      </c>
      <c r="I82" s="347">
        <f>INDEX('Incidence calcs'!Y:Y,MATCH($A82,'Incidence calcs'!$A:$A,0))</f>
        <v>13.418326666666667</v>
      </c>
      <c r="J82" s="347">
        <f>INDEX('Incidence calcs'!Z:Z,MATCH($A82,'Incidence calcs'!$A:$A,0))</f>
        <v>9.5939633333333347</v>
      </c>
      <c r="K82" s="347">
        <f>INDEX('Incidence calcs'!AA:AA,MATCH($A82,'Incidence calcs'!$A:$A,0))</f>
        <v>9.5298566666666673</v>
      </c>
      <c r="L82" s="347">
        <f>INDEX('Incidence calcs'!AB:AB,MATCH($A82,'Incidence calcs'!$A:$A,0))</f>
        <v>8.442046666666668</v>
      </c>
      <c r="M82" s="347">
        <f>INDEX('Incidence calcs'!AC:AC,MATCH($A82,'Incidence calcs'!$A:$A,0))</f>
        <v>8.9909599999999994</v>
      </c>
      <c r="N82" s="347">
        <f>INDEX('Incidence calcs'!AD:AD,MATCH($A82,'Incidence calcs'!$A:$A,0))</f>
        <v>8.8206766666666674</v>
      </c>
      <c r="O82" s="347">
        <f>INDEX('Incidence calcs'!AE:AE,MATCH($A82,'Incidence calcs'!$A:$A,0))</f>
        <v>8.8206766666666674</v>
      </c>
      <c r="P82" s="347">
        <f>INDEX('Incidence calcs'!AF:AF,MATCH($A82,'Incidence calcs'!$A:$A,0))</f>
        <v>8.2377066666666678</v>
      </c>
      <c r="Q82" s="347">
        <f>INDEX('Incidence calcs'!AG:AG,MATCH($A82,'Incidence calcs'!$A:$A,0))</f>
        <v>8.2377066666666678</v>
      </c>
      <c r="R82" s="347">
        <f>INDEX('Incidence calcs'!AH:AH,MATCH($A82,'Incidence calcs'!$A:$A,0))</f>
        <v>10.936196666666669</v>
      </c>
      <c r="S82" s="347">
        <f>INDEX('Incidence calcs'!AI:AI,MATCH($A82,'Incidence calcs'!$A:$A,0))</f>
        <v>10.936196666666669</v>
      </c>
      <c r="T82" s="347">
        <f>INDEX('Incidence calcs'!AJ:AJ,MATCH($A82,'Incidence calcs'!$A:$A,0))</f>
        <v>7.2260233333333339</v>
      </c>
      <c r="U82" s="347">
        <f>INDEX('Incidence calcs'!AK:AK,MATCH($A82,'Incidence calcs'!$A:$A,0))</f>
        <v>7.2260233333333339</v>
      </c>
      <c r="V82" s="347">
        <f>INDEX('Incidence calcs'!AL:AL,MATCH($A82,'Incidence calcs'!$A:$A,0))</f>
        <v>7.2260233333333339</v>
      </c>
      <c r="W82" s="347">
        <f>INDEX('Incidence calcs'!AM:AM,MATCH($A82,'Incidence calcs'!$A:$A,0))</f>
        <v>7.2260233333333339</v>
      </c>
    </row>
    <row r="83" spans="1:23" x14ac:dyDescent="0.45">
      <c r="A83" t="s">
        <v>158</v>
      </c>
      <c r="B83" s="339">
        <f>INDEX('Incidence calcs'!$F:$F,MATCH($A83,'Incidence calcs'!$A:$A,0))</f>
        <v>1996</v>
      </c>
      <c r="C83" s="339" t="b">
        <v>1</v>
      </c>
      <c r="D83" s="347">
        <f>INDEX('Incidence calcs'!Q:Q,MATCH($A83,'Incidence calcs'!$A:$A,0))</f>
        <v>14.7</v>
      </c>
      <c r="E83" s="347">
        <f>INDEX('Incidence calcs'!R:R,MATCH($A83,'Incidence calcs'!$A:$A,0))</f>
        <v>14.7</v>
      </c>
      <c r="F83" s="347">
        <f>INDEX('Incidence calcs'!S:S,MATCH($A83,'Incidence calcs'!$A:$A,0))</f>
        <v>14.7</v>
      </c>
      <c r="G83" s="347">
        <f>INDEX('Incidence calcs'!T:T,MATCH($A83,'Incidence calcs'!$A:$A,0))</f>
        <v>10.946169776601426</v>
      </c>
      <c r="H83" s="347">
        <f>INDEX('Incidence calcs'!X:X,MATCH($A83,'Incidence calcs'!$A:$A,0))</f>
        <v>10.019519999999998</v>
      </c>
      <c r="I83" s="347">
        <f>INDEX('Incidence calcs'!Y:Y,MATCH($A83,'Incidence calcs'!$A:$A,0))</f>
        <v>9.8460599999999978</v>
      </c>
      <c r="J83" s="347">
        <f>INDEX('Incidence calcs'!Z:Z,MATCH($A83,'Incidence calcs'!$A:$A,0))</f>
        <v>7.0398299999999985</v>
      </c>
      <c r="K83" s="347">
        <f>INDEX('Incidence calcs'!AA:AA,MATCH($A83,'Incidence calcs'!$A:$A,0))</f>
        <v>6.9927899999999994</v>
      </c>
      <c r="L83" s="347">
        <f>INDEX('Incidence calcs'!AB:AB,MATCH($A83,'Incidence calcs'!$A:$A,0))</f>
        <v>6.1945799999999993</v>
      </c>
      <c r="M83" s="347">
        <f>INDEX('Incidence calcs'!AC:AC,MATCH($A83,'Incidence calcs'!$A:$A,0))</f>
        <v>6.5973599999999983</v>
      </c>
      <c r="N83" s="347">
        <f>INDEX('Incidence calcs'!AD:AD,MATCH($A83,'Incidence calcs'!$A:$A,0))</f>
        <v>6.4724099999999991</v>
      </c>
      <c r="O83" s="347">
        <f>INDEX('Incidence calcs'!AE:AE,MATCH($A83,'Incidence calcs'!$A:$A,0))</f>
        <v>6.4724099999999991</v>
      </c>
      <c r="P83" s="347">
        <f>INDEX('Incidence calcs'!AF:AF,MATCH($A83,'Incidence calcs'!$A:$A,0))</f>
        <v>6.0446399999999993</v>
      </c>
      <c r="Q83" s="347">
        <f>INDEX('Incidence calcs'!AG:AG,MATCH($A83,'Incidence calcs'!$A:$A,0))</f>
        <v>6.0446399999999993</v>
      </c>
      <c r="R83" s="347">
        <f>INDEX('Incidence calcs'!AH:AH,MATCH($A83,'Incidence calcs'!$A:$A,0))</f>
        <v>8.0247299999999999</v>
      </c>
      <c r="S83" s="347">
        <f>INDEX('Incidence calcs'!AI:AI,MATCH($A83,'Incidence calcs'!$A:$A,0))</f>
        <v>8.0247299999999999</v>
      </c>
      <c r="T83" s="347">
        <f>INDEX('Incidence calcs'!AJ:AJ,MATCH($A83,'Incidence calcs'!$A:$A,0))</f>
        <v>5.3022899999999993</v>
      </c>
      <c r="U83" s="347">
        <f>INDEX('Incidence calcs'!AK:AK,MATCH($A83,'Incidence calcs'!$A:$A,0))</f>
        <v>5.3022899999999993</v>
      </c>
      <c r="V83" s="347">
        <f>INDEX('Incidence calcs'!AL:AL,MATCH($A83,'Incidence calcs'!$A:$A,0))</f>
        <v>5.3022899999999993</v>
      </c>
      <c r="W83" s="347">
        <f>INDEX('Incidence calcs'!AM:AM,MATCH($A83,'Incidence calcs'!$A:$A,0))</f>
        <v>5.3022899999999993</v>
      </c>
    </row>
    <row r="84" spans="1:23" x14ac:dyDescent="0.45">
      <c r="A84" t="s">
        <v>86</v>
      </c>
      <c r="B84" s="339">
        <f>INDEX('Incidence calcs'!$F:$F,MATCH($A84,'Incidence calcs'!$A:$A,0))</f>
        <v>2009</v>
      </c>
      <c r="C84" s="339" t="b">
        <v>1</v>
      </c>
      <c r="D84" s="347">
        <f>INDEX('Incidence calcs'!Q:Q,MATCH($A84,'Incidence calcs'!$A:$A,0))</f>
        <v>3</v>
      </c>
      <c r="E84" s="347">
        <f>INDEX('Incidence calcs'!R:R,MATCH($A84,'Incidence calcs'!$A:$A,0))</f>
        <v>5</v>
      </c>
      <c r="F84" s="347">
        <f>INDEX('Incidence calcs'!S:S,MATCH($A84,'Incidence calcs'!$A:$A,0))</f>
        <v>4.9000000000000004</v>
      </c>
      <c r="G84" s="347">
        <f>INDEX('Incidence calcs'!T:T,MATCH($A84,'Incidence calcs'!$A:$A,0))</f>
        <v>3</v>
      </c>
      <c r="H84" s="347">
        <f>INDEX('Incidence calcs'!X:X,MATCH($A84,'Incidence calcs'!$A:$A,0))</f>
        <v>2.9308799999999997</v>
      </c>
      <c r="I84" s="347">
        <f>INDEX('Incidence calcs'!Y:Y,MATCH($A84,'Incidence calcs'!$A:$A,0))</f>
        <v>2.8801399999999995</v>
      </c>
      <c r="J84" s="347">
        <f>INDEX('Incidence calcs'!Z:Z,MATCH($A84,'Incidence calcs'!$A:$A,0))</f>
        <v>2.0592699999999997</v>
      </c>
      <c r="K84" s="347">
        <f>INDEX('Incidence calcs'!AA:AA,MATCH($A84,'Incidence calcs'!$A:$A,0))</f>
        <v>2.0455100000000002</v>
      </c>
      <c r="L84" s="347">
        <f>INDEX('Incidence calcs'!AB:AB,MATCH($A84,'Incidence calcs'!$A:$A,0))</f>
        <v>1.81202</v>
      </c>
      <c r="M84" s="347">
        <f>INDEX('Incidence calcs'!AC:AC,MATCH($A84,'Incidence calcs'!$A:$A,0))</f>
        <v>1.9298399999999998</v>
      </c>
      <c r="N84" s="347">
        <f>INDEX('Incidence calcs'!AD:AD,MATCH($A84,'Incidence calcs'!$A:$A,0))</f>
        <v>1.8932899999999999</v>
      </c>
      <c r="O84" s="347">
        <f>INDEX('Incidence calcs'!AE:AE,MATCH($A84,'Incidence calcs'!$A:$A,0))</f>
        <v>1.8932899999999999</v>
      </c>
      <c r="P84" s="347">
        <f>INDEX('Incidence calcs'!AF:AF,MATCH($A84,'Incidence calcs'!$A:$A,0))</f>
        <v>1.76816</v>
      </c>
      <c r="Q84" s="347">
        <f>INDEX('Incidence calcs'!AG:AG,MATCH($A84,'Incidence calcs'!$A:$A,0))</f>
        <v>1.76816</v>
      </c>
      <c r="R84" s="347">
        <f>INDEX('Incidence calcs'!AH:AH,MATCH($A84,'Incidence calcs'!$A:$A,0))</f>
        <v>2.3473700000000002</v>
      </c>
      <c r="S84" s="347">
        <f>INDEX('Incidence calcs'!AI:AI,MATCH($A84,'Incidence calcs'!$A:$A,0))</f>
        <v>2.3473700000000002</v>
      </c>
      <c r="T84" s="347">
        <f>INDEX('Incidence calcs'!AJ:AJ,MATCH($A84,'Incidence calcs'!$A:$A,0))</f>
        <v>1.55101</v>
      </c>
      <c r="U84" s="347">
        <f>INDEX('Incidence calcs'!AK:AK,MATCH($A84,'Incidence calcs'!$A:$A,0))</f>
        <v>1.55101</v>
      </c>
      <c r="V84" s="347">
        <f>INDEX('Incidence calcs'!AL:AL,MATCH($A84,'Incidence calcs'!$A:$A,0))</f>
        <v>1.55101</v>
      </c>
      <c r="W84" s="347">
        <f>INDEX('Incidence calcs'!AM:AM,MATCH($A84,'Incidence calcs'!$A:$A,0))</f>
        <v>1.55101</v>
      </c>
    </row>
    <row r="85" spans="1:23" x14ac:dyDescent="0.45">
      <c r="A85" t="s">
        <v>159</v>
      </c>
      <c r="B85" s="339">
        <f>INDEX('Incidence calcs'!$F:$F,MATCH($A85,'Incidence calcs'!$A:$A,0))</f>
        <v>2003</v>
      </c>
      <c r="C85" s="339" t="b">
        <v>1</v>
      </c>
      <c r="D85" s="347">
        <f>INDEX('Incidence calcs'!Q:Q,MATCH($A85,'Incidence calcs'!$A:$A,0))</f>
        <v>0.97</v>
      </c>
      <c r="E85" s="347">
        <f>INDEX('Incidence calcs'!R:R,MATCH($A85,'Incidence calcs'!$A:$A,0))</f>
        <v>0.97</v>
      </c>
      <c r="F85" s="347">
        <f>INDEX('Incidence calcs'!S:S,MATCH($A85,'Incidence calcs'!$A:$A,0))</f>
        <v>0.97</v>
      </c>
      <c r="G85" s="347">
        <f>INDEX('Incidence calcs'!T:T,MATCH($A85,'Incidence calcs'!$A:$A,0))</f>
        <v>1.0831599047960483</v>
      </c>
      <c r="H85" s="347">
        <f>INDEX('Incidence calcs'!X:X,MATCH($A85,'Incidence calcs'!$A:$A,0))</f>
        <v>0.66115200000000007</v>
      </c>
      <c r="I85" s="347">
        <f>INDEX('Incidence calcs'!Y:Y,MATCH($A85,'Incidence calcs'!$A:$A,0))</f>
        <v>0.64970600000000001</v>
      </c>
      <c r="J85" s="347">
        <f>INDEX('Incidence calcs'!Z:Z,MATCH($A85,'Incidence calcs'!$A:$A,0))</f>
        <v>0.46453300000000003</v>
      </c>
      <c r="K85" s="347">
        <f>INDEX('Incidence calcs'!AA:AA,MATCH($A85,'Incidence calcs'!$A:$A,0))</f>
        <v>0.46142900000000003</v>
      </c>
      <c r="L85" s="347">
        <f>INDEX('Incidence calcs'!AB:AB,MATCH($A85,'Incidence calcs'!$A:$A,0))</f>
        <v>0.40875800000000001</v>
      </c>
      <c r="M85" s="347">
        <f>INDEX('Incidence calcs'!AC:AC,MATCH($A85,'Incidence calcs'!$A:$A,0))</f>
        <v>0.435336</v>
      </c>
      <c r="N85" s="347">
        <f>INDEX('Incidence calcs'!AD:AD,MATCH($A85,'Incidence calcs'!$A:$A,0))</f>
        <v>0.42709100000000005</v>
      </c>
      <c r="O85" s="347">
        <f>INDEX('Incidence calcs'!AE:AE,MATCH($A85,'Incidence calcs'!$A:$A,0))</f>
        <v>0.42709100000000005</v>
      </c>
      <c r="P85" s="347">
        <f>INDEX('Incidence calcs'!AF:AF,MATCH($A85,'Incidence calcs'!$A:$A,0))</f>
        <v>0.39886400000000005</v>
      </c>
      <c r="Q85" s="347">
        <f>INDEX('Incidence calcs'!AG:AG,MATCH($A85,'Incidence calcs'!$A:$A,0))</f>
        <v>0.39886400000000005</v>
      </c>
      <c r="R85" s="347">
        <f>INDEX('Incidence calcs'!AH:AH,MATCH($A85,'Incidence calcs'!$A:$A,0))</f>
        <v>0.52952300000000008</v>
      </c>
      <c r="S85" s="347">
        <f>INDEX('Incidence calcs'!AI:AI,MATCH($A85,'Incidence calcs'!$A:$A,0))</f>
        <v>0.52952300000000008</v>
      </c>
      <c r="T85" s="347">
        <f>INDEX('Incidence calcs'!AJ:AJ,MATCH($A85,'Incidence calcs'!$A:$A,0))</f>
        <v>0.34987900000000005</v>
      </c>
      <c r="U85" s="347">
        <f>INDEX('Incidence calcs'!AK:AK,MATCH($A85,'Incidence calcs'!$A:$A,0))</f>
        <v>0.34987900000000005</v>
      </c>
      <c r="V85" s="347">
        <f>INDEX('Incidence calcs'!AL:AL,MATCH($A85,'Incidence calcs'!$A:$A,0))</f>
        <v>0.34987900000000005</v>
      </c>
      <c r="W85" s="347">
        <f>INDEX('Incidence calcs'!AM:AM,MATCH($A85,'Incidence calcs'!$A:$A,0))</f>
        <v>0.34987900000000005</v>
      </c>
    </row>
    <row r="86" spans="1:23" x14ac:dyDescent="0.45">
      <c r="A86" t="s">
        <v>160</v>
      </c>
      <c r="B86" s="339">
        <f>INDEX('Incidence calcs'!$F:$F,MATCH($A86,'Incidence calcs'!$A:$A,0))</f>
        <v>1994</v>
      </c>
      <c r="C86" s="339" t="b">
        <v>1</v>
      </c>
      <c r="D86" s="347">
        <f>INDEX('Incidence calcs'!Q:Q,MATCH($A86,'Incidence calcs'!$A:$A,0))</f>
        <v>1.3</v>
      </c>
      <c r="E86" s="347">
        <f>INDEX('Incidence calcs'!R:R,MATCH($A86,'Incidence calcs'!$A:$A,0))</f>
        <v>3.2</v>
      </c>
      <c r="F86" s="347">
        <f>INDEX('Incidence calcs'!S:S,MATCH($A86,'Incidence calcs'!$A:$A,0))</f>
        <v>5.5</v>
      </c>
      <c r="G86" s="347">
        <f>INDEX('Incidence calcs'!T:T,MATCH($A86,'Incidence calcs'!$A:$A,0))</f>
        <v>5.4131935569230425</v>
      </c>
      <c r="H86" s="347">
        <f>INDEX('Incidence calcs'!X:X,MATCH($A86,'Incidence calcs'!$A:$A,0))</f>
        <v>2.2720000000000002</v>
      </c>
      <c r="I86" s="347">
        <f>INDEX('Incidence calcs'!Y:Y,MATCH($A86,'Incidence calcs'!$A:$A,0))</f>
        <v>2.2326666666666668</v>
      </c>
      <c r="J86" s="347">
        <f>INDEX('Incidence calcs'!Z:Z,MATCH($A86,'Incidence calcs'!$A:$A,0))</f>
        <v>1.5963333333333334</v>
      </c>
      <c r="K86" s="347">
        <f>INDEX('Incidence calcs'!AA:AA,MATCH($A86,'Incidence calcs'!$A:$A,0))</f>
        <v>1.5856666666666668</v>
      </c>
      <c r="L86" s="347">
        <f>INDEX('Incidence calcs'!AB:AB,MATCH($A86,'Incidence calcs'!$A:$A,0))</f>
        <v>1.4046666666666667</v>
      </c>
      <c r="M86" s="347">
        <f>INDEX('Incidence calcs'!AC:AC,MATCH($A86,'Incidence calcs'!$A:$A,0))</f>
        <v>1.496</v>
      </c>
      <c r="N86" s="347">
        <f>INDEX('Incidence calcs'!AD:AD,MATCH($A86,'Incidence calcs'!$A:$A,0))</f>
        <v>1.4676666666666669</v>
      </c>
      <c r="O86" s="347">
        <f>INDEX('Incidence calcs'!AE:AE,MATCH($A86,'Incidence calcs'!$A:$A,0))</f>
        <v>1.4676666666666669</v>
      </c>
      <c r="P86" s="347">
        <f>INDEX('Incidence calcs'!AF:AF,MATCH($A86,'Incidence calcs'!$A:$A,0))</f>
        <v>1.3706666666666667</v>
      </c>
      <c r="Q86" s="347">
        <f>INDEX('Incidence calcs'!AG:AG,MATCH($A86,'Incidence calcs'!$A:$A,0))</f>
        <v>1.3706666666666667</v>
      </c>
      <c r="R86" s="347">
        <f>INDEX('Incidence calcs'!AH:AH,MATCH($A86,'Incidence calcs'!$A:$A,0))</f>
        <v>1.819666666666667</v>
      </c>
      <c r="S86" s="347">
        <f>INDEX('Incidence calcs'!AI:AI,MATCH($A86,'Incidence calcs'!$A:$A,0))</f>
        <v>1.819666666666667</v>
      </c>
      <c r="T86" s="347">
        <f>INDEX('Incidence calcs'!AJ:AJ,MATCH($A86,'Incidence calcs'!$A:$A,0))</f>
        <v>1.2023333333333335</v>
      </c>
      <c r="U86" s="347">
        <f>INDEX('Incidence calcs'!AK:AK,MATCH($A86,'Incidence calcs'!$A:$A,0))</f>
        <v>1.2023333333333335</v>
      </c>
      <c r="V86" s="347">
        <f>INDEX('Incidence calcs'!AL:AL,MATCH($A86,'Incidence calcs'!$A:$A,0))</f>
        <v>1.2023333333333335</v>
      </c>
      <c r="W86" s="347">
        <f>INDEX('Incidence calcs'!AM:AM,MATCH($A86,'Incidence calcs'!$A:$A,0))</f>
        <v>1.2023333333333335</v>
      </c>
    </row>
    <row r="87" spans="1:23" x14ac:dyDescent="0.45">
      <c r="A87" t="s">
        <v>162</v>
      </c>
      <c r="B87" s="339">
        <f>INDEX('Incidence calcs'!$F:$F,MATCH($A87,'Incidence calcs'!$A:$A,0))</f>
        <v>2011</v>
      </c>
      <c r="C87" s="339" t="b">
        <v>1</v>
      </c>
      <c r="D87" s="347">
        <f>INDEX('Incidence calcs'!Q:Q,MATCH($A87,'Incidence calcs'!$A:$A,0))</f>
        <v>17.5</v>
      </c>
      <c r="E87" s="347">
        <f>INDEX('Incidence calcs'!R:R,MATCH($A87,'Incidence calcs'!$A:$A,0))</f>
        <v>30.45</v>
      </c>
      <c r="F87" s="347">
        <f>INDEX('Incidence calcs'!S:S,MATCH($A87,'Incidence calcs'!$A:$A,0))</f>
        <v>34.6</v>
      </c>
      <c r="G87" s="347">
        <f>INDEX('Incidence calcs'!T:T,MATCH($A87,'Incidence calcs'!$A:$A,0))</f>
        <v>20.477528493642126</v>
      </c>
      <c r="H87" s="347">
        <f>INDEX('Incidence calcs'!X:X,MATCH($A87,'Incidence calcs'!$A:$A,0))</f>
        <v>18.75536</v>
      </c>
      <c r="I87" s="347">
        <f>INDEX('Incidence calcs'!Y:Y,MATCH($A87,'Incidence calcs'!$A:$A,0))</f>
        <v>18.430663333333335</v>
      </c>
      <c r="J87" s="347">
        <f>INDEX('Incidence calcs'!Z:Z,MATCH($A87,'Incidence calcs'!$A:$A,0))</f>
        <v>13.177731666666668</v>
      </c>
      <c r="K87" s="347">
        <f>INDEX('Incidence calcs'!AA:AA,MATCH($A87,'Incidence calcs'!$A:$A,0))</f>
        <v>13.089678333333335</v>
      </c>
      <c r="L87" s="347">
        <f>INDEX('Incidence calcs'!AB:AB,MATCH($A87,'Incidence calcs'!$A:$A,0))</f>
        <v>11.595523333333334</v>
      </c>
      <c r="M87" s="347">
        <f>INDEX('Incidence calcs'!AC:AC,MATCH($A87,'Incidence calcs'!$A:$A,0))</f>
        <v>12.34948</v>
      </c>
      <c r="N87" s="347">
        <f>INDEX('Incidence calcs'!AD:AD,MATCH($A87,'Incidence calcs'!$A:$A,0))</f>
        <v>12.115588333333335</v>
      </c>
      <c r="O87" s="347">
        <f>INDEX('Incidence calcs'!AE:AE,MATCH($A87,'Incidence calcs'!$A:$A,0))</f>
        <v>12.115588333333335</v>
      </c>
      <c r="P87" s="347">
        <f>INDEX('Incidence calcs'!AF:AF,MATCH($A87,'Incidence calcs'!$A:$A,0))</f>
        <v>11.314853333333335</v>
      </c>
      <c r="Q87" s="347">
        <f>INDEX('Incidence calcs'!AG:AG,MATCH($A87,'Incidence calcs'!$A:$A,0))</f>
        <v>11.314853333333335</v>
      </c>
      <c r="R87" s="347">
        <f>INDEX('Incidence calcs'!AH:AH,MATCH($A87,'Incidence calcs'!$A:$A,0))</f>
        <v>15.021348333333336</v>
      </c>
      <c r="S87" s="347">
        <f>INDEX('Incidence calcs'!AI:AI,MATCH($A87,'Incidence calcs'!$A:$A,0))</f>
        <v>15.021348333333336</v>
      </c>
      <c r="T87" s="347">
        <f>INDEX('Incidence calcs'!AJ:AJ,MATCH($A87,'Incidence calcs'!$A:$A,0))</f>
        <v>9.9252616666666675</v>
      </c>
      <c r="U87" s="347">
        <f>INDEX('Incidence calcs'!AK:AK,MATCH($A87,'Incidence calcs'!$A:$A,0))</f>
        <v>9.9252616666666675</v>
      </c>
      <c r="V87" s="347">
        <f>INDEX('Incidence calcs'!AL:AL,MATCH($A87,'Incidence calcs'!$A:$A,0))</f>
        <v>9.9252616666666675</v>
      </c>
      <c r="W87" s="347">
        <f>INDEX('Incidence calcs'!AM:AM,MATCH($A87,'Incidence calcs'!$A:$A,0))</f>
        <v>9.9252616666666675</v>
      </c>
    </row>
    <row r="88" spans="1:23" x14ac:dyDescent="0.45">
      <c r="A88" t="s">
        <v>163</v>
      </c>
      <c r="B88" s="339">
        <f>INDEX('Incidence calcs'!$F:$F,MATCH($A88,'Incidence calcs'!$A:$A,0))</f>
        <v>1994</v>
      </c>
      <c r="C88" s="339" t="b">
        <v>1</v>
      </c>
      <c r="D88" s="347">
        <f>INDEX('Incidence calcs'!Q:Q,MATCH($A88,'Incidence calcs'!$A:$A,0))</f>
        <v>2.2949999999999999</v>
      </c>
      <c r="E88" s="347">
        <f>INDEX('Incidence calcs'!R:R,MATCH($A88,'Incidence calcs'!$A:$A,0))</f>
        <v>3.5600000000000005</v>
      </c>
      <c r="F88" s="347">
        <f>INDEX('Incidence calcs'!S:S,MATCH($A88,'Incidence calcs'!$A:$A,0))</f>
        <v>5.19</v>
      </c>
      <c r="G88" s="347">
        <f>INDEX('Incidence calcs'!T:T,MATCH($A88,'Incidence calcs'!$A:$A,0))</f>
        <v>4.7149999999999999</v>
      </c>
      <c r="H88" s="347">
        <f>INDEX('Incidence calcs'!X:X,MATCH($A88,'Incidence calcs'!$A:$A,0))</f>
        <v>2.5094240000000001</v>
      </c>
      <c r="I88" s="347">
        <f>INDEX('Incidence calcs'!Y:Y,MATCH($A88,'Incidence calcs'!$A:$A,0))</f>
        <v>2.4659803333333334</v>
      </c>
      <c r="J88" s="347">
        <f>INDEX('Incidence calcs'!Z:Z,MATCH($A88,'Incidence calcs'!$A:$A,0))</f>
        <v>1.7631501666666669</v>
      </c>
      <c r="K88" s="347">
        <f>INDEX('Incidence calcs'!AA:AA,MATCH($A88,'Incidence calcs'!$A:$A,0))</f>
        <v>1.7513688333333335</v>
      </c>
      <c r="L88" s="347">
        <f>INDEX('Incidence calcs'!AB:AB,MATCH($A88,'Incidence calcs'!$A:$A,0))</f>
        <v>1.5514543333333335</v>
      </c>
      <c r="M88" s="347">
        <f>INDEX('Incidence calcs'!AC:AC,MATCH($A88,'Incidence calcs'!$A:$A,0))</f>
        <v>1.6523320000000001</v>
      </c>
      <c r="N88" s="347">
        <f>INDEX('Incidence calcs'!AD:AD,MATCH($A88,'Incidence calcs'!$A:$A,0))</f>
        <v>1.6210378333333335</v>
      </c>
      <c r="O88" s="347">
        <f>INDEX('Incidence calcs'!AE:AE,MATCH($A88,'Incidence calcs'!$A:$A,0))</f>
        <v>1.6210378333333335</v>
      </c>
      <c r="P88" s="347">
        <f>INDEX('Incidence calcs'!AF:AF,MATCH($A88,'Incidence calcs'!$A:$A,0))</f>
        <v>1.5139013333333335</v>
      </c>
      <c r="Q88" s="347">
        <f>INDEX('Incidence calcs'!AG:AG,MATCH($A88,'Incidence calcs'!$A:$A,0))</f>
        <v>1.5139013333333335</v>
      </c>
      <c r="R88" s="347">
        <f>INDEX('Incidence calcs'!AH:AH,MATCH($A88,'Incidence calcs'!$A:$A,0))</f>
        <v>2.009821833333334</v>
      </c>
      <c r="S88" s="347">
        <f>INDEX('Incidence calcs'!AI:AI,MATCH($A88,'Incidence calcs'!$A:$A,0))</f>
        <v>2.009821833333334</v>
      </c>
      <c r="T88" s="347">
        <f>INDEX('Incidence calcs'!AJ:AJ,MATCH($A88,'Incidence calcs'!$A:$A,0))</f>
        <v>1.3279771666666669</v>
      </c>
      <c r="U88" s="347">
        <f>INDEX('Incidence calcs'!AK:AK,MATCH($A88,'Incidence calcs'!$A:$A,0))</f>
        <v>1.3279771666666669</v>
      </c>
      <c r="V88" s="347">
        <f>INDEX('Incidence calcs'!AL:AL,MATCH($A88,'Incidence calcs'!$A:$A,0))</f>
        <v>1.3279771666666669</v>
      </c>
      <c r="W88" s="347">
        <f>INDEX('Incidence calcs'!AM:AM,MATCH($A88,'Incidence calcs'!$A:$A,0))</f>
        <v>1.3279771666666669</v>
      </c>
    </row>
    <row r="89" spans="1:23" x14ac:dyDescent="0.45">
      <c r="A89" t="s">
        <v>164</v>
      </c>
      <c r="B89" s="339">
        <f>INDEX('Incidence calcs'!$F:$F,MATCH($A89,'Incidence calcs'!$A:$A,0))</f>
        <v>2007</v>
      </c>
      <c r="C89" s="339" t="b">
        <v>1</v>
      </c>
      <c r="D89" s="347">
        <f>INDEX('Incidence calcs'!Q:Q,MATCH($A89,'Incidence calcs'!$A:$A,0))</f>
        <v>8.1</v>
      </c>
      <c r="E89" s="347">
        <f>INDEX('Incidence calcs'!R:R,MATCH($A89,'Incidence calcs'!$A:$A,0))</f>
        <v>17</v>
      </c>
      <c r="F89" s="347">
        <f>INDEX('Incidence calcs'!S:S,MATCH($A89,'Incidence calcs'!$A:$A,0))</f>
        <v>19.5</v>
      </c>
      <c r="G89" s="347">
        <f>INDEX('Incidence calcs'!T:T,MATCH($A89,'Incidence calcs'!$A:$A,0))</f>
        <v>24.5</v>
      </c>
      <c r="H89" s="347">
        <f>INDEX('Incidence calcs'!X:X,MATCH($A89,'Incidence calcs'!$A:$A,0))</f>
        <v>10.13312</v>
      </c>
      <c r="I89" s="347">
        <f>INDEX('Incidence calcs'!Y:Y,MATCH($A89,'Incidence calcs'!$A:$A,0))</f>
        <v>9.9576933333333333</v>
      </c>
      <c r="J89" s="347">
        <f>INDEX('Incidence calcs'!Z:Z,MATCH($A89,'Incidence calcs'!$A:$A,0))</f>
        <v>7.1196466666666671</v>
      </c>
      <c r="K89" s="347">
        <f>INDEX('Incidence calcs'!AA:AA,MATCH($A89,'Incidence calcs'!$A:$A,0))</f>
        <v>7.0720733333333339</v>
      </c>
      <c r="L89" s="347">
        <f>INDEX('Incidence calcs'!AB:AB,MATCH($A89,'Incidence calcs'!$A:$A,0))</f>
        <v>6.2648133333333336</v>
      </c>
      <c r="M89" s="347">
        <f>INDEX('Incidence calcs'!AC:AC,MATCH($A89,'Incidence calcs'!$A:$A,0))</f>
        <v>6.6721599999999999</v>
      </c>
      <c r="N89" s="347">
        <f>INDEX('Incidence calcs'!AD:AD,MATCH($A89,'Incidence calcs'!$A:$A,0))</f>
        <v>6.545793333333334</v>
      </c>
      <c r="O89" s="347">
        <f>INDEX('Incidence calcs'!AE:AE,MATCH($A89,'Incidence calcs'!$A:$A,0))</f>
        <v>6.545793333333334</v>
      </c>
      <c r="P89" s="347">
        <f>INDEX('Incidence calcs'!AF:AF,MATCH($A89,'Incidence calcs'!$A:$A,0))</f>
        <v>6.113173333333334</v>
      </c>
      <c r="Q89" s="347">
        <f>INDEX('Incidence calcs'!AG:AG,MATCH($A89,'Incidence calcs'!$A:$A,0))</f>
        <v>6.113173333333334</v>
      </c>
      <c r="R89" s="347">
        <f>INDEX('Incidence calcs'!AH:AH,MATCH($A89,'Incidence calcs'!$A:$A,0))</f>
        <v>8.1157133333333338</v>
      </c>
      <c r="S89" s="347">
        <f>INDEX('Incidence calcs'!AI:AI,MATCH($A89,'Incidence calcs'!$A:$A,0))</f>
        <v>8.1157133333333338</v>
      </c>
      <c r="T89" s="347">
        <f>INDEX('Incidence calcs'!AJ:AJ,MATCH($A89,'Incidence calcs'!$A:$A,0))</f>
        <v>5.3624066666666668</v>
      </c>
      <c r="U89" s="347">
        <f>INDEX('Incidence calcs'!AK:AK,MATCH($A89,'Incidence calcs'!$A:$A,0))</f>
        <v>5.3624066666666668</v>
      </c>
      <c r="V89" s="347">
        <f>INDEX('Incidence calcs'!AL:AL,MATCH($A89,'Incidence calcs'!$A:$A,0))</f>
        <v>5.3624066666666668</v>
      </c>
      <c r="W89" s="347">
        <f>INDEX('Incidence calcs'!AM:AM,MATCH($A89,'Incidence calcs'!$A:$A,0))</f>
        <v>5.3624066666666668</v>
      </c>
    </row>
    <row r="90" spans="1:23" x14ac:dyDescent="0.45">
      <c r="A90" t="s">
        <v>165</v>
      </c>
      <c r="B90" s="339">
        <f>INDEX('Incidence calcs'!$F:$F,MATCH($A90,'Incidence calcs'!$A:$A,0))</f>
        <v>2008</v>
      </c>
      <c r="C90" s="339" t="b">
        <v>1</v>
      </c>
      <c r="D90" s="347">
        <f>INDEX('Incidence calcs'!Q:Q,MATCH($A90,'Incidence calcs'!$A:$A,0))</f>
        <v>9.1999999999999993</v>
      </c>
      <c r="E90" s="347">
        <f>INDEX('Incidence calcs'!R:R,MATCH($A90,'Incidence calcs'!$A:$A,0))</f>
        <v>18.100000000000001</v>
      </c>
      <c r="F90" s="347">
        <f>INDEX('Incidence calcs'!S:S,MATCH($A90,'Incidence calcs'!$A:$A,0))</f>
        <v>21.2</v>
      </c>
      <c r="G90" s="347">
        <f>INDEX('Incidence calcs'!T:T,MATCH($A90,'Incidence calcs'!$A:$A,0))</f>
        <v>13.2</v>
      </c>
      <c r="H90" s="347">
        <f>INDEX('Incidence calcs'!X:X,MATCH($A90,'Incidence calcs'!$A:$A,0))</f>
        <v>11.0192</v>
      </c>
      <c r="I90" s="347">
        <f>INDEX('Incidence calcs'!Y:Y,MATCH($A90,'Incidence calcs'!$A:$A,0))</f>
        <v>10.828433333333333</v>
      </c>
      <c r="J90" s="347">
        <f>INDEX('Incidence calcs'!Z:Z,MATCH($A90,'Incidence calcs'!$A:$A,0))</f>
        <v>7.7422166666666667</v>
      </c>
      <c r="K90" s="347">
        <f>INDEX('Incidence calcs'!AA:AA,MATCH($A90,'Incidence calcs'!$A:$A,0))</f>
        <v>7.6904833333333338</v>
      </c>
      <c r="L90" s="347">
        <f>INDEX('Incidence calcs'!AB:AB,MATCH($A90,'Incidence calcs'!$A:$A,0))</f>
        <v>6.8126333333333342</v>
      </c>
      <c r="M90" s="347">
        <f>INDEX('Incidence calcs'!AC:AC,MATCH($A90,'Incidence calcs'!$A:$A,0))</f>
        <v>7.2556000000000003</v>
      </c>
      <c r="N90" s="347">
        <f>INDEX('Incidence calcs'!AD:AD,MATCH($A90,'Incidence calcs'!$A:$A,0))</f>
        <v>7.1181833333333344</v>
      </c>
      <c r="O90" s="347">
        <f>INDEX('Incidence calcs'!AE:AE,MATCH($A90,'Incidence calcs'!$A:$A,0))</f>
        <v>7.1181833333333344</v>
      </c>
      <c r="P90" s="347">
        <f>INDEX('Incidence calcs'!AF:AF,MATCH($A90,'Incidence calcs'!$A:$A,0))</f>
        <v>6.6477333333333339</v>
      </c>
      <c r="Q90" s="347">
        <f>INDEX('Incidence calcs'!AG:AG,MATCH($A90,'Incidence calcs'!$A:$A,0))</f>
        <v>6.6477333333333339</v>
      </c>
      <c r="R90" s="347">
        <f>INDEX('Incidence calcs'!AH:AH,MATCH($A90,'Incidence calcs'!$A:$A,0))</f>
        <v>8.8253833333333347</v>
      </c>
      <c r="S90" s="347">
        <f>INDEX('Incidence calcs'!AI:AI,MATCH($A90,'Incidence calcs'!$A:$A,0))</f>
        <v>8.8253833333333347</v>
      </c>
      <c r="T90" s="347">
        <f>INDEX('Incidence calcs'!AJ:AJ,MATCH($A90,'Incidence calcs'!$A:$A,0))</f>
        <v>5.8313166666666678</v>
      </c>
      <c r="U90" s="347">
        <f>INDEX('Incidence calcs'!AK:AK,MATCH($A90,'Incidence calcs'!$A:$A,0))</f>
        <v>5.8313166666666678</v>
      </c>
      <c r="V90" s="347">
        <f>INDEX('Incidence calcs'!AL:AL,MATCH($A90,'Incidence calcs'!$A:$A,0))</f>
        <v>5.8313166666666678</v>
      </c>
      <c r="W90" s="347">
        <f>INDEX('Incidence calcs'!AM:AM,MATCH($A90,'Incidence calcs'!$A:$A,0))</f>
        <v>5.8313166666666678</v>
      </c>
    </row>
    <row r="91" spans="1:23" x14ac:dyDescent="0.45">
      <c r="A91" t="s">
        <v>166</v>
      </c>
      <c r="B91" s="339">
        <f>INDEX('Incidence calcs'!$F:$F,MATCH($A91,'Incidence calcs'!$A:$A,0))</f>
        <v>1995</v>
      </c>
      <c r="C91" s="339" t="b">
        <v>1</v>
      </c>
      <c r="D91" s="347">
        <f>INDEX('Incidence calcs'!Q:Q,MATCH($A91,'Incidence calcs'!$A:$A,0))</f>
        <v>1.1000000000000001</v>
      </c>
      <c r="E91" s="347">
        <f>INDEX('Incidence calcs'!R:R,MATCH($A91,'Incidence calcs'!$A:$A,0))</f>
        <v>2.7</v>
      </c>
      <c r="F91" s="347">
        <f>INDEX('Incidence calcs'!S:S,MATCH($A91,'Incidence calcs'!$A:$A,0))</f>
        <v>3.1500000000000004</v>
      </c>
      <c r="G91" s="347">
        <f>INDEX('Incidence calcs'!T:T,MATCH($A91,'Incidence calcs'!$A:$A,0))</f>
        <v>1.5582775119617227</v>
      </c>
      <c r="H91" s="347">
        <f>INDEX('Incidence calcs'!X:X,MATCH($A91,'Incidence calcs'!$A:$A,0))</f>
        <v>1.57904</v>
      </c>
      <c r="I91" s="347">
        <f>INDEX('Incidence calcs'!Y:Y,MATCH($A91,'Incidence calcs'!$A:$A,0))</f>
        <v>1.5517033333333334</v>
      </c>
      <c r="J91" s="347">
        <f>INDEX('Incidence calcs'!Z:Z,MATCH($A91,'Incidence calcs'!$A:$A,0))</f>
        <v>1.1094516666666667</v>
      </c>
      <c r="K91" s="347">
        <f>INDEX('Incidence calcs'!AA:AA,MATCH($A91,'Incidence calcs'!$A:$A,0))</f>
        <v>1.1020383333333335</v>
      </c>
      <c r="L91" s="347">
        <f>INDEX('Incidence calcs'!AB:AB,MATCH($A91,'Incidence calcs'!$A:$A,0))</f>
        <v>0.97624333333333346</v>
      </c>
      <c r="M91" s="347">
        <f>INDEX('Incidence calcs'!AC:AC,MATCH($A91,'Incidence calcs'!$A:$A,0))</f>
        <v>1.03972</v>
      </c>
      <c r="N91" s="347">
        <f>INDEX('Incidence calcs'!AD:AD,MATCH($A91,'Incidence calcs'!$A:$A,0))</f>
        <v>1.0200283333333335</v>
      </c>
      <c r="O91" s="347">
        <f>INDEX('Incidence calcs'!AE:AE,MATCH($A91,'Incidence calcs'!$A:$A,0))</f>
        <v>1.0200283333333335</v>
      </c>
      <c r="P91" s="347">
        <f>INDEX('Incidence calcs'!AF:AF,MATCH($A91,'Incidence calcs'!$A:$A,0))</f>
        <v>0.95261333333333342</v>
      </c>
      <c r="Q91" s="347">
        <f>INDEX('Incidence calcs'!AG:AG,MATCH($A91,'Incidence calcs'!$A:$A,0))</f>
        <v>0.95261333333333342</v>
      </c>
      <c r="R91" s="347">
        <f>INDEX('Incidence calcs'!AH:AH,MATCH($A91,'Incidence calcs'!$A:$A,0))</f>
        <v>1.2646683333333335</v>
      </c>
      <c r="S91" s="347">
        <f>INDEX('Incidence calcs'!AI:AI,MATCH($A91,'Incidence calcs'!$A:$A,0))</f>
        <v>1.2646683333333335</v>
      </c>
      <c r="T91" s="347">
        <f>INDEX('Incidence calcs'!AJ:AJ,MATCH($A91,'Incidence calcs'!$A:$A,0))</f>
        <v>0.83562166666666682</v>
      </c>
      <c r="U91" s="347">
        <f>INDEX('Incidence calcs'!AK:AK,MATCH($A91,'Incidence calcs'!$A:$A,0))</f>
        <v>0.83562166666666682</v>
      </c>
      <c r="V91" s="347">
        <f>INDEX('Incidence calcs'!AL:AL,MATCH($A91,'Incidence calcs'!$A:$A,0))</f>
        <v>0.83562166666666682</v>
      </c>
      <c r="W91" s="347">
        <f>INDEX('Incidence calcs'!AM:AM,MATCH($A91,'Incidence calcs'!$A:$A,0))</f>
        <v>0.83562166666666682</v>
      </c>
    </row>
    <row r="92" spans="1:23" x14ac:dyDescent="0.45">
      <c r="A92" t="s">
        <v>167</v>
      </c>
      <c r="B92" s="339">
        <f>INDEX('Incidence calcs'!$F:$F,MATCH($A92,'Incidence calcs'!$A:$A,0))</f>
        <v>2008</v>
      </c>
      <c r="C92" s="339" t="b">
        <v>1</v>
      </c>
      <c r="D92" s="347">
        <f>INDEX('Incidence calcs'!Q:Q,MATCH($A92,'Incidence calcs'!$A:$A,0))</f>
        <v>1.4550000000000001</v>
      </c>
      <c r="E92" s="347">
        <f>INDEX('Incidence calcs'!R:R,MATCH($A92,'Incidence calcs'!$A:$A,0))</f>
        <v>2.2399999999999998</v>
      </c>
      <c r="F92" s="347">
        <f>INDEX('Incidence calcs'!S:S,MATCH($A92,'Incidence calcs'!$A:$A,0))</f>
        <v>2.9350000000000001</v>
      </c>
      <c r="G92" s="347">
        <f>INDEX('Incidence calcs'!T:T,MATCH($A92,'Incidence calcs'!$A:$A,0))</f>
        <v>2.4566513304652644</v>
      </c>
      <c r="H92" s="347">
        <f>INDEX('Incidence calcs'!X:X,MATCH($A92,'Incidence calcs'!$A:$A,0))</f>
        <v>1.5063359999999999</v>
      </c>
      <c r="I92" s="347">
        <f>INDEX('Incidence calcs'!Y:Y,MATCH($A92,'Incidence calcs'!$A:$A,0))</f>
        <v>1.4802579999999999</v>
      </c>
      <c r="J92" s="347">
        <f>INDEX('Incidence calcs'!Z:Z,MATCH($A92,'Incidence calcs'!$A:$A,0))</f>
        <v>1.0583689999999999</v>
      </c>
      <c r="K92" s="347">
        <f>INDEX('Incidence calcs'!AA:AA,MATCH($A92,'Incidence calcs'!$A:$A,0))</f>
        <v>1.0512969999999999</v>
      </c>
      <c r="L92" s="347">
        <f>INDEX('Incidence calcs'!AB:AB,MATCH($A92,'Incidence calcs'!$A:$A,0))</f>
        <v>0.93129399999999996</v>
      </c>
      <c r="M92" s="347">
        <f>INDEX('Incidence calcs'!AC:AC,MATCH($A92,'Incidence calcs'!$A:$A,0))</f>
        <v>0.99184799999999995</v>
      </c>
      <c r="N92" s="347">
        <f>INDEX('Incidence calcs'!AD:AD,MATCH($A92,'Incidence calcs'!$A:$A,0))</f>
        <v>0.97306300000000001</v>
      </c>
      <c r="O92" s="347">
        <f>INDEX('Incidence calcs'!AE:AE,MATCH($A92,'Incidence calcs'!$A:$A,0))</f>
        <v>0.97306300000000001</v>
      </c>
      <c r="P92" s="347">
        <f>INDEX('Incidence calcs'!AF:AF,MATCH($A92,'Incidence calcs'!$A:$A,0))</f>
        <v>0.908752</v>
      </c>
      <c r="Q92" s="347">
        <f>INDEX('Incidence calcs'!AG:AG,MATCH($A92,'Incidence calcs'!$A:$A,0))</f>
        <v>0.908752</v>
      </c>
      <c r="R92" s="347">
        <f>INDEX('Incidence calcs'!AH:AH,MATCH($A92,'Incidence calcs'!$A:$A,0))</f>
        <v>1.206439</v>
      </c>
      <c r="S92" s="347">
        <f>INDEX('Incidence calcs'!AI:AI,MATCH($A92,'Incidence calcs'!$A:$A,0))</f>
        <v>1.206439</v>
      </c>
      <c r="T92" s="347">
        <f>INDEX('Incidence calcs'!AJ:AJ,MATCH($A92,'Incidence calcs'!$A:$A,0))</f>
        <v>0.79714700000000005</v>
      </c>
      <c r="U92" s="347">
        <f>INDEX('Incidence calcs'!AK:AK,MATCH($A92,'Incidence calcs'!$A:$A,0))</f>
        <v>0.79714700000000005</v>
      </c>
      <c r="V92" s="347">
        <f>INDEX('Incidence calcs'!AL:AL,MATCH($A92,'Incidence calcs'!$A:$A,0))</f>
        <v>0.79714700000000005</v>
      </c>
      <c r="W92" s="347">
        <f>INDEX('Incidence calcs'!AM:AM,MATCH($A92,'Incidence calcs'!$A:$A,0))</f>
        <v>0.79714700000000005</v>
      </c>
    </row>
    <row r="93" spans="1:23" x14ac:dyDescent="0.45">
      <c r="A93" t="s">
        <v>161</v>
      </c>
      <c r="B93" s="339">
        <f>INDEX('Incidence calcs'!$F:$F,MATCH($A93,'Incidence calcs'!$A:$A,0))</f>
        <v>1994</v>
      </c>
      <c r="C93" s="339" t="b">
        <v>1</v>
      </c>
      <c r="D93" s="347">
        <f>INDEX('Incidence calcs'!Q:Q,MATCH($A93,'Incidence calcs'!$A:$A,0))</f>
        <v>1.3</v>
      </c>
      <c r="E93" s="347">
        <f>INDEX('Incidence calcs'!R:R,MATCH($A93,'Incidence calcs'!$A:$A,0))</f>
        <v>3.2</v>
      </c>
      <c r="F93" s="347">
        <f>INDEX('Incidence calcs'!S:S,MATCH($A93,'Incidence calcs'!$A:$A,0))</f>
        <v>5.5</v>
      </c>
      <c r="G93" s="347">
        <f>INDEX('Incidence calcs'!T:T,MATCH($A93,'Incidence calcs'!$A:$A,0))</f>
        <v>5.4131935569230425</v>
      </c>
      <c r="H93" s="347">
        <f>INDEX('Incidence calcs'!X:X,MATCH($A93,'Incidence calcs'!$A:$A,0))</f>
        <v>2.2720000000000002</v>
      </c>
      <c r="I93" s="347">
        <f>INDEX('Incidence calcs'!Y:Y,MATCH($A93,'Incidence calcs'!$A:$A,0))</f>
        <v>2.2326666666666668</v>
      </c>
      <c r="J93" s="347">
        <f>INDEX('Incidence calcs'!Z:Z,MATCH($A93,'Incidence calcs'!$A:$A,0))</f>
        <v>1.5963333333333334</v>
      </c>
      <c r="K93" s="347">
        <f>INDEX('Incidence calcs'!AA:AA,MATCH($A93,'Incidence calcs'!$A:$A,0))</f>
        <v>1.5856666666666668</v>
      </c>
      <c r="L93" s="347">
        <f>INDEX('Incidence calcs'!AB:AB,MATCH($A93,'Incidence calcs'!$A:$A,0))</f>
        <v>1.4046666666666667</v>
      </c>
      <c r="M93" s="347">
        <f>INDEX('Incidence calcs'!AC:AC,MATCH($A93,'Incidence calcs'!$A:$A,0))</f>
        <v>1.496</v>
      </c>
      <c r="N93" s="347">
        <f>INDEX('Incidence calcs'!AD:AD,MATCH($A93,'Incidence calcs'!$A:$A,0))</f>
        <v>1.4676666666666669</v>
      </c>
      <c r="O93" s="347">
        <f>INDEX('Incidence calcs'!AE:AE,MATCH($A93,'Incidence calcs'!$A:$A,0))</f>
        <v>1.4676666666666669</v>
      </c>
      <c r="P93" s="347">
        <f>INDEX('Incidence calcs'!AF:AF,MATCH($A93,'Incidence calcs'!$A:$A,0))</f>
        <v>1.3706666666666667</v>
      </c>
      <c r="Q93" s="347">
        <f>INDEX('Incidence calcs'!AG:AG,MATCH($A93,'Incidence calcs'!$A:$A,0))</f>
        <v>1.3706666666666667</v>
      </c>
      <c r="R93" s="347">
        <f>INDEX('Incidence calcs'!AH:AH,MATCH($A93,'Incidence calcs'!$A:$A,0))</f>
        <v>1.819666666666667</v>
      </c>
      <c r="S93" s="347">
        <f>INDEX('Incidence calcs'!AI:AI,MATCH($A93,'Incidence calcs'!$A:$A,0))</f>
        <v>1.819666666666667</v>
      </c>
      <c r="T93" s="347">
        <f>INDEX('Incidence calcs'!AJ:AJ,MATCH($A93,'Incidence calcs'!$A:$A,0))</f>
        <v>1.2023333333333335</v>
      </c>
      <c r="U93" s="347">
        <f>INDEX('Incidence calcs'!AK:AK,MATCH($A93,'Incidence calcs'!$A:$A,0))</f>
        <v>1.2023333333333335</v>
      </c>
      <c r="V93" s="347">
        <f>INDEX('Incidence calcs'!AL:AL,MATCH($A93,'Incidence calcs'!$A:$A,0))</f>
        <v>1.2023333333333335</v>
      </c>
      <c r="W93" s="347">
        <f>INDEX('Incidence calcs'!AM:AM,MATCH($A93,'Incidence calcs'!$A:$A,0))</f>
        <v>1.2023333333333335</v>
      </c>
    </row>
    <row r="94" spans="1:23" x14ac:dyDescent="0.45">
      <c r="A94" t="s">
        <v>168</v>
      </c>
      <c r="B94" s="339">
        <f>INDEX('Incidence calcs'!$F:$F,MATCH($A94,'Incidence calcs'!$A:$A,0))</f>
        <v>2012</v>
      </c>
      <c r="C94" s="339" t="b">
        <v>1</v>
      </c>
      <c r="D94" s="347">
        <f>INDEX('Incidence calcs'!Q:Q,MATCH($A94,'Incidence calcs'!$A:$A,0))</f>
        <v>1.1000000000000001</v>
      </c>
      <c r="E94" s="347">
        <f>INDEX('Incidence calcs'!R:R,MATCH($A94,'Incidence calcs'!$A:$A,0))</f>
        <v>1.98</v>
      </c>
      <c r="F94" s="347">
        <f>INDEX('Incidence calcs'!S:S,MATCH($A94,'Incidence calcs'!$A:$A,0))</f>
        <v>2.68</v>
      </c>
      <c r="G94" s="347">
        <f>INDEX('Incidence calcs'!T:T,MATCH($A94,'Incidence calcs'!$A:$A,0))</f>
        <v>1.43</v>
      </c>
      <c r="H94" s="347">
        <f>INDEX('Incidence calcs'!X:X,MATCH($A94,'Incidence calcs'!$A:$A,0))</f>
        <v>1.3086719999999998</v>
      </c>
      <c r="I94" s="347">
        <f>INDEX('Incidence calcs'!Y:Y,MATCH($A94,'Incidence calcs'!$A:$A,0))</f>
        <v>1.2860159999999998</v>
      </c>
      <c r="J94" s="347">
        <f>INDEX('Incidence calcs'!Z:Z,MATCH($A94,'Incidence calcs'!$A:$A,0))</f>
        <v>0.91948799999999997</v>
      </c>
      <c r="K94" s="347">
        <f>INDEX('Incidence calcs'!AA:AA,MATCH($A94,'Incidence calcs'!$A:$A,0))</f>
        <v>0.91334399999999993</v>
      </c>
      <c r="L94" s="347">
        <f>INDEX('Incidence calcs'!AB:AB,MATCH($A94,'Incidence calcs'!$A:$A,0))</f>
        <v>0.80908799999999992</v>
      </c>
      <c r="M94" s="347">
        <f>INDEX('Incidence calcs'!AC:AC,MATCH($A94,'Incidence calcs'!$A:$A,0))</f>
        <v>0.86169599999999991</v>
      </c>
      <c r="N94" s="347">
        <f>INDEX('Incidence calcs'!AD:AD,MATCH($A94,'Incidence calcs'!$A:$A,0))</f>
        <v>0.84537600000000002</v>
      </c>
      <c r="O94" s="347">
        <f>INDEX('Incidence calcs'!AE:AE,MATCH($A94,'Incidence calcs'!$A:$A,0))</f>
        <v>0.84537600000000002</v>
      </c>
      <c r="P94" s="347">
        <f>INDEX('Incidence calcs'!AF:AF,MATCH($A94,'Incidence calcs'!$A:$A,0))</f>
        <v>0.78950399999999998</v>
      </c>
      <c r="Q94" s="347">
        <f>INDEX('Incidence calcs'!AG:AG,MATCH($A94,'Incidence calcs'!$A:$A,0))</f>
        <v>0.78950399999999998</v>
      </c>
      <c r="R94" s="347">
        <f>INDEX('Incidence calcs'!AH:AH,MATCH($A94,'Incidence calcs'!$A:$A,0))</f>
        <v>1.0481280000000002</v>
      </c>
      <c r="S94" s="347">
        <f>INDEX('Incidence calcs'!AI:AI,MATCH($A94,'Incidence calcs'!$A:$A,0))</f>
        <v>1.0481280000000002</v>
      </c>
      <c r="T94" s="347">
        <f>INDEX('Incidence calcs'!AJ:AJ,MATCH($A94,'Incidence calcs'!$A:$A,0))</f>
        <v>0.69254400000000005</v>
      </c>
      <c r="U94" s="347">
        <f>INDEX('Incidence calcs'!AK:AK,MATCH($A94,'Incidence calcs'!$A:$A,0))</f>
        <v>0.69254400000000005</v>
      </c>
      <c r="V94" s="347">
        <f>INDEX('Incidence calcs'!AL:AL,MATCH($A94,'Incidence calcs'!$A:$A,0))</f>
        <v>0.69254400000000005</v>
      </c>
      <c r="W94" s="347">
        <f>INDEX('Incidence calcs'!AM:AM,MATCH($A94,'Incidence calcs'!$A:$A,0))</f>
        <v>0.69254400000000005</v>
      </c>
    </row>
    <row r="95" spans="1:23" x14ac:dyDescent="0.45">
      <c r="A95" t="s">
        <v>169</v>
      </c>
      <c r="B95" s="339">
        <f>INDEX('Incidence calcs'!$F:$F,MATCH($A95,'Incidence calcs'!$A:$A,0))</f>
        <v>1987</v>
      </c>
      <c r="C95" s="339" t="b">
        <v>1</v>
      </c>
      <c r="D95" s="347">
        <f>INDEX('Incidence calcs'!Q:Q,MATCH($A95,'Incidence calcs'!$A:$A,0))</f>
        <v>0.1</v>
      </c>
      <c r="E95" s="347">
        <f>INDEX('Incidence calcs'!R:R,MATCH($A95,'Incidence calcs'!$A:$A,0))</f>
        <v>0.5</v>
      </c>
      <c r="F95" s="347">
        <f>INDEX('Incidence calcs'!S:S,MATCH($A95,'Incidence calcs'!$A:$A,0))</f>
        <v>2.2000000000000002</v>
      </c>
      <c r="G95" s="347">
        <f>INDEX('Incidence calcs'!T:T,MATCH($A95,'Incidence calcs'!$A:$A,0))</f>
        <v>3.4</v>
      </c>
      <c r="H95" s="347">
        <f>INDEX('Incidence calcs'!X:X,MATCH($A95,'Incidence calcs'!$A:$A,0))</f>
        <v>1.111815</v>
      </c>
      <c r="I95" s="347">
        <f>INDEX('Incidence calcs'!Y:Y,MATCH($A95,'Incidence calcs'!$A:$A,0))</f>
        <v>1.09213</v>
      </c>
      <c r="J95" s="347">
        <f>INDEX('Incidence calcs'!Z:Z,MATCH($A95,'Incidence calcs'!$A:$A,0))</f>
        <v>0.79096500000000003</v>
      </c>
      <c r="K95" s="347">
        <f>INDEX('Incidence calcs'!AA:AA,MATCH($A95,'Incidence calcs'!$A:$A,0))</f>
        <v>0.77453499999999997</v>
      </c>
      <c r="L95" s="347">
        <f>INDEX('Incidence calcs'!AB:AB,MATCH($A95,'Incidence calcs'!$A:$A,0))</f>
        <v>0.72788000000000008</v>
      </c>
      <c r="M95" s="347">
        <f>INDEX('Incidence calcs'!AC:AC,MATCH($A95,'Incidence calcs'!$A:$A,0))</f>
        <v>0.64356000000000002</v>
      </c>
      <c r="N95" s="347">
        <f>INDEX('Incidence calcs'!AD:AD,MATCH($A95,'Incidence calcs'!$A:$A,0))</f>
        <v>0.692075</v>
      </c>
      <c r="O95" s="347">
        <f>INDEX('Incidence calcs'!AE:AE,MATCH($A95,'Incidence calcs'!$A:$A,0))</f>
        <v>0.692075</v>
      </c>
      <c r="P95" s="347">
        <f>INDEX('Incidence calcs'!AF:AF,MATCH($A95,'Incidence calcs'!$A:$A,0))</f>
        <v>0.55877500000000002</v>
      </c>
      <c r="Q95" s="347">
        <f>INDEX('Incidence calcs'!AG:AG,MATCH($A95,'Incidence calcs'!$A:$A,0))</f>
        <v>0.55877500000000002</v>
      </c>
      <c r="R95" s="347">
        <f>INDEX('Incidence calcs'!AH:AH,MATCH($A95,'Incidence calcs'!$A:$A,0))</f>
        <v>0.83452000000000004</v>
      </c>
      <c r="S95" s="347">
        <f>INDEX('Incidence calcs'!AI:AI,MATCH($A95,'Incidence calcs'!$A:$A,0))</f>
        <v>0.83452000000000004</v>
      </c>
      <c r="T95" s="347">
        <f>INDEX('Incidence calcs'!AJ:AJ,MATCH($A95,'Incidence calcs'!$A:$A,0))</f>
        <v>0.65332500000000004</v>
      </c>
      <c r="U95" s="347">
        <f>INDEX('Incidence calcs'!AK:AK,MATCH($A95,'Incidence calcs'!$A:$A,0))</f>
        <v>0.65332500000000004</v>
      </c>
      <c r="V95" s="347">
        <f>INDEX('Incidence calcs'!AL:AL,MATCH($A95,'Incidence calcs'!$A:$A,0))</f>
        <v>0.65332500000000004</v>
      </c>
      <c r="W95" s="347">
        <f>INDEX('Incidence calcs'!AM:AM,MATCH($A95,'Incidence calcs'!$A:$A,0))</f>
        <v>0.65332500000000004</v>
      </c>
    </row>
    <row r="96" spans="1:23" x14ac:dyDescent="0.45">
      <c r="A96" t="s">
        <v>171</v>
      </c>
      <c r="B96" s="339">
        <f>INDEX('Incidence calcs'!$F:$F,MATCH($A96,'Incidence calcs'!$A:$A,0))</f>
        <v>2007</v>
      </c>
      <c r="C96" s="339" t="b">
        <v>1</v>
      </c>
      <c r="D96" s="347">
        <f>INDEX('Incidence calcs'!Q:Q,MATCH($A96,'Incidence calcs'!$A:$A,0))</f>
        <v>0.9</v>
      </c>
      <c r="E96" s="347">
        <f>INDEX('Incidence calcs'!R:R,MATCH($A96,'Incidence calcs'!$A:$A,0))</f>
        <v>0.9</v>
      </c>
      <c r="F96" s="347">
        <f>INDEX('Incidence calcs'!S:S,MATCH($A96,'Incidence calcs'!$A:$A,0))</f>
        <v>0.9</v>
      </c>
      <c r="G96" s="347">
        <f>INDEX('Incidence calcs'!T:T,MATCH($A96,'Incidence calcs'!$A:$A,0))</f>
        <v>1.0049937260994264</v>
      </c>
      <c r="H96" s="347">
        <f>INDEX('Incidence calcs'!X:X,MATCH($A96,'Incidence calcs'!$A:$A,0))</f>
        <v>0.61343999999999999</v>
      </c>
      <c r="I96" s="347">
        <f>INDEX('Incidence calcs'!Y:Y,MATCH($A96,'Incidence calcs'!$A:$A,0))</f>
        <v>0.60282000000000002</v>
      </c>
      <c r="J96" s="347">
        <f>INDEX('Incidence calcs'!Z:Z,MATCH($A96,'Incidence calcs'!$A:$A,0))</f>
        <v>0.43101</v>
      </c>
      <c r="K96" s="347">
        <f>INDEX('Incidence calcs'!AA:AA,MATCH($A96,'Incidence calcs'!$A:$A,0))</f>
        <v>0.42813000000000001</v>
      </c>
      <c r="L96" s="347">
        <f>INDEX('Incidence calcs'!AB:AB,MATCH($A96,'Incidence calcs'!$A:$A,0))</f>
        <v>0.37925999999999999</v>
      </c>
      <c r="M96" s="347">
        <f>INDEX('Incidence calcs'!AC:AC,MATCH($A96,'Incidence calcs'!$A:$A,0))</f>
        <v>0.40392</v>
      </c>
      <c r="N96" s="347">
        <f>INDEX('Incidence calcs'!AD:AD,MATCH($A96,'Incidence calcs'!$A:$A,0))</f>
        <v>0.39627000000000001</v>
      </c>
      <c r="O96" s="347">
        <f>INDEX('Incidence calcs'!AE:AE,MATCH($A96,'Incidence calcs'!$A:$A,0))</f>
        <v>0.39627000000000001</v>
      </c>
      <c r="P96" s="347">
        <f>INDEX('Incidence calcs'!AF:AF,MATCH($A96,'Incidence calcs'!$A:$A,0))</f>
        <v>0.37008000000000002</v>
      </c>
      <c r="Q96" s="347">
        <f>INDEX('Incidence calcs'!AG:AG,MATCH($A96,'Incidence calcs'!$A:$A,0))</f>
        <v>0.37008000000000002</v>
      </c>
      <c r="R96" s="347">
        <f>INDEX('Incidence calcs'!AH:AH,MATCH($A96,'Incidence calcs'!$A:$A,0))</f>
        <v>0.49131000000000008</v>
      </c>
      <c r="S96" s="347">
        <f>INDEX('Incidence calcs'!AI:AI,MATCH($A96,'Incidence calcs'!$A:$A,0))</f>
        <v>0.49131000000000008</v>
      </c>
      <c r="T96" s="347">
        <f>INDEX('Incidence calcs'!AJ:AJ,MATCH($A96,'Incidence calcs'!$A:$A,0))</f>
        <v>0.32463000000000003</v>
      </c>
      <c r="U96" s="347">
        <f>INDEX('Incidence calcs'!AK:AK,MATCH($A96,'Incidence calcs'!$A:$A,0))</f>
        <v>0.32463000000000003</v>
      </c>
      <c r="V96" s="347">
        <f>INDEX('Incidence calcs'!AL:AL,MATCH($A96,'Incidence calcs'!$A:$A,0))</f>
        <v>0.32463000000000003</v>
      </c>
      <c r="W96" s="347">
        <f>INDEX('Incidence calcs'!AM:AM,MATCH($A96,'Incidence calcs'!$A:$A,0))</f>
        <v>0.32463000000000003</v>
      </c>
    </row>
    <row r="97" spans="1:23" x14ac:dyDescent="0.45">
      <c r="A97" t="s">
        <v>172</v>
      </c>
      <c r="B97" s="339">
        <f>INDEX('Incidence calcs'!$F:$F,MATCH($A97,'Incidence calcs'!$A:$A,0))</f>
        <v>2012</v>
      </c>
      <c r="C97" s="339" t="b">
        <v>1</v>
      </c>
      <c r="D97" s="347">
        <f>INDEX('Incidence calcs'!Q:Q,MATCH($A97,'Incidence calcs'!$A:$A,0))</f>
        <v>22.75</v>
      </c>
      <c r="E97" s="347">
        <f>INDEX('Incidence calcs'!R:R,MATCH($A97,'Incidence calcs'!$A:$A,0))</f>
        <v>54.45</v>
      </c>
      <c r="F97" s="347">
        <f>INDEX('Incidence calcs'!S:S,MATCH($A97,'Incidence calcs'!$A:$A,0))</f>
        <v>47.75</v>
      </c>
      <c r="G97" s="347">
        <f>INDEX('Incidence calcs'!T:T,MATCH($A97,'Incidence calcs'!$A:$A,0))</f>
        <v>70.456097389326473</v>
      </c>
      <c r="H97" s="347">
        <f>INDEX('Incidence calcs'!X:X,MATCH($A97,'Incidence calcs'!$A:$A,0))</f>
        <v>28.388639999999999</v>
      </c>
      <c r="I97" s="347">
        <f>INDEX('Incidence calcs'!Y:Y,MATCH($A97,'Incidence calcs'!$A:$A,0))</f>
        <v>27.897169999999996</v>
      </c>
      <c r="J97" s="347">
        <f>INDEX('Incidence calcs'!Z:Z,MATCH($A97,'Incidence calcs'!$A:$A,0))</f>
        <v>19.946185</v>
      </c>
      <c r="K97" s="347">
        <f>INDEX('Incidence calcs'!AA:AA,MATCH($A97,'Incidence calcs'!$A:$A,0))</f>
        <v>19.812905000000001</v>
      </c>
      <c r="L97" s="347">
        <f>INDEX('Incidence calcs'!AB:AB,MATCH($A97,'Incidence calcs'!$A:$A,0))</f>
        <v>17.551310000000001</v>
      </c>
      <c r="M97" s="347">
        <f>INDEX('Incidence calcs'!AC:AC,MATCH($A97,'Incidence calcs'!$A:$A,0))</f>
        <v>18.692519999999998</v>
      </c>
      <c r="N97" s="347">
        <f>INDEX('Incidence calcs'!AD:AD,MATCH($A97,'Incidence calcs'!$A:$A,0))</f>
        <v>18.338495000000002</v>
      </c>
      <c r="O97" s="347">
        <f>INDEX('Incidence calcs'!AE:AE,MATCH($A97,'Incidence calcs'!$A:$A,0))</f>
        <v>18.338495000000002</v>
      </c>
      <c r="P97" s="347">
        <f>INDEX('Incidence calcs'!AF:AF,MATCH($A97,'Incidence calcs'!$A:$A,0))</f>
        <v>17.126480000000001</v>
      </c>
      <c r="Q97" s="347">
        <f>INDEX('Incidence calcs'!AG:AG,MATCH($A97,'Incidence calcs'!$A:$A,0))</f>
        <v>17.126480000000001</v>
      </c>
      <c r="R97" s="347">
        <f>INDEX('Incidence calcs'!AH:AH,MATCH($A97,'Incidence calcs'!$A:$A,0))</f>
        <v>22.736735000000003</v>
      </c>
      <c r="S97" s="347">
        <f>INDEX('Incidence calcs'!AI:AI,MATCH($A97,'Incidence calcs'!$A:$A,0))</f>
        <v>22.736735000000003</v>
      </c>
      <c r="T97" s="347">
        <f>INDEX('Incidence calcs'!AJ:AJ,MATCH($A97,'Incidence calcs'!$A:$A,0))</f>
        <v>15.023155000000001</v>
      </c>
      <c r="U97" s="347">
        <f>INDEX('Incidence calcs'!AK:AK,MATCH($A97,'Incidence calcs'!$A:$A,0))</f>
        <v>15.023155000000001</v>
      </c>
      <c r="V97" s="347">
        <f>INDEX('Incidence calcs'!AL:AL,MATCH($A97,'Incidence calcs'!$A:$A,0))</f>
        <v>15.023155000000001</v>
      </c>
      <c r="W97" s="347">
        <f>INDEX('Incidence calcs'!AM:AM,MATCH($A97,'Incidence calcs'!$A:$A,0))</f>
        <v>15.023155000000001</v>
      </c>
    </row>
    <row r="98" spans="1:23" x14ac:dyDescent="0.45">
      <c r="A98" t="s">
        <v>173</v>
      </c>
      <c r="B98" s="339">
        <f>INDEX('Incidence calcs'!$F:$F,MATCH($A98,'Incidence calcs'!$A:$A,0))</f>
        <v>2012</v>
      </c>
      <c r="C98" s="339" t="b">
        <v>1</v>
      </c>
      <c r="D98" s="347">
        <f>INDEX('Incidence calcs'!Q:Q,MATCH($A98,'Incidence calcs'!$A:$A,0))</f>
        <v>1.1000000000000001</v>
      </c>
      <c r="E98" s="347">
        <f>INDEX('Incidence calcs'!R:R,MATCH($A98,'Incidence calcs'!$A:$A,0))</f>
        <v>1.98</v>
      </c>
      <c r="F98" s="347">
        <f>INDEX('Incidence calcs'!S:S,MATCH($A98,'Incidence calcs'!$A:$A,0))</f>
        <v>2.68</v>
      </c>
      <c r="G98" s="347">
        <f>INDEX('Incidence calcs'!T:T,MATCH($A98,'Incidence calcs'!$A:$A,0))</f>
        <v>1.43</v>
      </c>
      <c r="H98" s="347">
        <f>INDEX('Incidence calcs'!X:X,MATCH($A98,'Incidence calcs'!$A:$A,0))</f>
        <v>1.3086719999999998</v>
      </c>
      <c r="I98" s="347">
        <f>INDEX('Incidence calcs'!Y:Y,MATCH($A98,'Incidence calcs'!$A:$A,0))</f>
        <v>1.2860159999999998</v>
      </c>
      <c r="J98" s="347">
        <f>INDEX('Incidence calcs'!Z:Z,MATCH($A98,'Incidence calcs'!$A:$A,0))</f>
        <v>0.91948799999999997</v>
      </c>
      <c r="K98" s="347">
        <f>INDEX('Incidence calcs'!AA:AA,MATCH($A98,'Incidence calcs'!$A:$A,0))</f>
        <v>0.91334399999999993</v>
      </c>
      <c r="L98" s="347">
        <f>INDEX('Incidence calcs'!AB:AB,MATCH($A98,'Incidence calcs'!$A:$A,0))</f>
        <v>0.80908799999999992</v>
      </c>
      <c r="M98" s="347">
        <f>INDEX('Incidence calcs'!AC:AC,MATCH($A98,'Incidence calcs'!$A:$A,0))</f>
        <v>0.86169599999999991</v>
      </c>
      <c r="N98" s="347">
        <f>INDEX('Incidence calcs'!AD:AD,MATCH($A98,'Incidence calcs'!$A:$A,0))</f>
        <v>0.84537600000000002</v>
      </c>
      <c r="O98" s="347">
        <f>INDEX('Incidence calcs'!AE:AE,MATCH($A98,'Incidence calcs'!$A:$A,0))</f>
        <v>0.84537600000000002</v>
      </c>
      <c r="P98" s="347">
        <f>INDEX('Incidence calcs'!AF:AF,MATCH($A98,'Incidence calcs'!$A:$A,0))</f>
        <v>0.78950399999999998</v>
      </c>
      <c r="Q98" s="347">
        <f>INDEX('Incidence calcs'!AG:AG,MATCH($A98,'Incidence calcs'!$A:$A,0))</f>
        <v>0.78950399999999998</v>
      </c>
      <c r="R98" s="347">
        <f>INDEX('Incidence calcs'!AH:AH,MATCH($A98,'Incidence calcs'!$A:$A,0))</f>
        <v>1.0481280000000002</v>
      </c>
      <c r="S98" s="347">
        <f>INDEX('Incidence calcs'!AI:AI,MATCH($A98,'Incidence calcs'!$A:$A,0))</f>
        <v>1.0481280000000002</v>
      </c>
      <c r="T98" s="347">
        <f>INDEX('Incidence calcs'!AJ:AJ,MATCH($A98,'Incidence calcs'!$A:$A,0))</f>
        <v>0.69254400000000005</v>
      </c>
      <c r="U98" s="347">
        <f>INDEX('Incidence calcs'!AK:AK,MATCH($A98,'Incidence calcs'!$A:$A,0))</f>
        <v>0.69254400000000005</v>
      </c>
      <c r="V98" s="347">
        <f>INDEX('Incidence calcs'!AL:AL,MATCH($A98,'Incidence calcs'!$A:$A,0))</f>
        <v>0.69254400000000005</v>
      </c>
      <c r="W98" s="347">
        <f>INDEX('Incidence calcs'!AM:AM,MATCH($A98,'Incidence calcs'!$A:$A,0))</f>
        <v>0.69254400000000005</v>
      </c>
    </row>
    <row r="99" spans="1:23" x14ac:dyDescent="0.45">
      <c r="A99" t="s">
        <v>174</v>
      </c>
      <c r="B99" s="339">
        <f>INDEX('Incidence calcs'!$F:$F,MATCH($A99,'Incidence calcs'!$A:$A,0))</f>
        <v>2003</v>
      </c>
      <c r="C99" s="339" t="b">
        <v>1</v>
      </c>
      <c r="D99" s="347">
        <f>INDEX('Incidence calcs'!Q:Q,MATCH($A99,'Incidence calcs'!$A:$A,0))</f>
        <v>0.97</v>
      </c>
      <c r="E99" s="347">
        <f>INDEX('Incidence calcs'!R:R,MATCH($A99,'Incidence calcs'!$A:$A,0))</f>
        <v>0.97</v>
      </c>
      <c r="F99" s="347">
        <f>INDEX('Incidence calcs'!S:S,MATCH($A99,'Incidence calcs'!$A:$A,0))</f>
        <v>0.97</v>
      </c>
      <c r="G99" s="347">
        <f>INDEX('Incidence calcs'!T:T,MATCH($A99,'Incidence calcs'!$A:$A,0))</f>
        <v>1.0831599047960483</v>
      </c>
      <c r="H99" s="347">
        <f>INDEX('Incidence calcs'!X:X,MATCH($A99,'Incidence calcs'!$A:$A,0))</f>
        <v>0.66115200000000007</v>
      </c>
      <c r="I99" s="347">
        <f>INDEX('Incidence calcs'!Y:Y,MATCH($A99,'Incidence calcs'!$A:$A,0))</f>
        <v>0.64970600000000001</v>
      </c>
      <c r="J99" s="347">
        <f>INDEX('Incidence calcs'!Z:Z,MATCH($A99,'Incidence calcs'!$A:$A,0))</f>
        <v>0.46453300000000003</v>
      </c>
      <c r="K99" s="347">
        <f>INDEX('Incidence calcs'!AA:AA,MATCH($A99,'Incidence calcs'!$A:$A,0))</f>
        <v>0.46142900000000003</v>
      </c>
      <c r="L99" s="347">
        <f>INDEX('Incidence calcs'!AB:AB,MATCH($A99,'Incidence calcs'!$A:$A,0))</f>
        <v>0.40875800000000001</v>
      </c>
      <c r="M99" s="347">
        <f>INDEX('Incidence calcs'!AC:AC,MATCH($A99,'Incidence calcs'!$A:$A,0))</f>
        <v>0.435336</v>
      </c>
      <c r="N99" s="347">
        <f>INDEX('Incidence calcs'!AD:AD,MATCH($A99,'Incidence calcs'!$A:$A,0))</f>
        <v>0.42709100000000005</v>
      </c>
      <c r="O99" s="347">
        <f>INDEX('Incidence calcs'!AE:AE,MATCH($A99,'Incidence calcs'!$A:$A,0))</f>
        <v>0.42709100000000005</v>
      </c>
      <c r="P99" s="347">
        <f>INDEX('Incidence calcs'!AF:AF,MATCH($A99,'Incidence calcs'!$A:$A,0))</f>
        <v>0.39886400000000005</v>
      </c>
      <c r="Q99" s="347">
        <f>INDEX('Incidence calcs'!AG:AG,MATCH($A99,'Incidence calcs'!$A:$A,0))</f>
        <v>0.39886400000000005</v>
      </c>
      <c r="R99" s="347">
        <f>INDEX('Incidence calcs'!AH:AH,MATCH($A99,'Incidence calcs'!$A:$A,0))</f>
        <v>0.52952300000000008</v>
      </c>
      <c r="S99" s="347">
        <f>INDEX('Incidence calcs'!AI:AI,MATCH($A99,'Incidence calcs'!$A:$A,0))</f>
        <v>0.52952300000000008</v>
      </c>
      <c r="T99" s="347">
        <f>INDEX('Incidence calcs'!AJ:AJ,MATCH($A99,'Incidence calcs'!$A:$A,0))</f>
        <v>0.34987900000000005</v>
      </c>
      <c r="U99" s="347">
        <f>INDEX('Incidence calcs'!AK:AK,MATCH($A99,'Incidence calcs'!$A:$A,0))</f>
        <v>0.34987900000000005</v>
      </c>
      <c r="V99" s="347">
        <f>INDEX('Incidence calcs'!AL:AL,MATCH($A99,'Incidence calcs'!$A:$A,0))</f>
        <v>0.34987900000000005</v>
      </c>
      <c r="W99" s="347">
        <f>INDEX('Incidence calcs'!AM:AM,MATCH($A99,'Incidence calcs'!$A:$A,0))</f>
        <v>0.34987900000000005</v>
      </c>
    </row>
    <row r="100" spans="1:23" x14ac:dyDescent="0.45">
      <c r="A100" t="s">
        <v>175</v>
      </c>
      <c r="B100" s="339">
        <f>INDEX('Incidence calcs'!$F:$F,MATCH($A100,'Incidence calcs'!$A:$A,0))</f>
        <v>1996</v>
      </c>
      <c r="C100" s="339" t="b">
        <v>1</v>
      </c>
      <c r="D100" s="347">
        <f>INDEX('Incidence calcs'!Q:Q,MATCH($A100,'Incidence calcs'!$A:$A,0))</f>
        <v>5</v>
      </c>
      <c r="E100" s="347">
        <f>INDEX('Incidence calcs'!R:R,MATCH($A100,'Incidence calcs'!$A:$A,0))</f>
        <v>8.1999999999999993</v>
      </c>
      <c r="F100" s="347">
        <f>INDEX('Incidence calcs'!S:S,MATCH($A100,'Incidence calcs'!$A:$A,0))</f>
        <v>9.1999999999999993</v>
      </c>
      <c r="G100" s="347">
        <f>INDEX('Incidence calcs'!T:T,MATCH($A100,'Incidence calcs'!$A:$A,0))</f>
        <v>5.5475486282775943</v>
      </c>
      <c r="H100" s="347">
        <f>INDEX('Incidence calcs'!X:X,MATCH($A100,'Incidence calcs'!$A:$A,0))</f>
        <v>5.0892799999999996</v>
      </c>
      <c r="I100" s="347">
        <f>INDEX('Incidence calcs'!Y:Y,MATCH($A100,'Incidence calcs'!$A:$A,0))</f>
        <v>5.0011733333333321</v>
      </c>
      <c r="J100" s="347">
        <f>INDEX('Incidence calcs'!Z:Z,MATCH($A100,'Incidence calcs'!$A:$A,0))</f>
        <v>3.5757866666666662</v>
      </c>
      <c r="K100" s="347">
        <f>INDEX('Incidence calcs'!AA:AA,MATCH($A100,'Incidence calcs'!$A:$A,0))</f>
        <v>3.5518933333333331</v>
      </c>
      <c r="L100" s="347">
        <f>INDEX('Incidence calcs'!AB:AB,MATCH($A100,'Incidence calcs'!$A:$A,0))</f>
        <v>3.1464533333333331</v>
      </c>
      <c r="M100" s="347">
        <f>INDEX('Incidence calcs'!AC:AC,MATCH($A100,'Incidence calcs'!$A:$A,0))</f>
        <v>3.3510399999999994</v>
      </c>
      <c r="N100" s="347">
        <f>INDEX('Incidence calcs'!AD:AD,MATCH($A100,'Incidence calcs'!$A:$A,0))</f>
        <v>3.287573333333333</v>
      </c>
      <c r="O100" s="347">
        <f>INDEX('Incidence calcs'!AE:AE,MATCH($A100,'Incidence calcs'!$A:$A,0))</f>
        <v>3.287573333333333</v>
      </c>
      <c r="P100" s="347">
        <f>INDEX('Incidence calcs'!AF:AF,MATCH($A100,'Incidence calcs'!$A:$A,0))</f>
        <v>3.0702933333333329</v>
      </c>
      <c r="Q100" s="347">
        <f>INDEX('Incidence calcs'!AG:AG,MATCH($A100,'Incidence calcs'!$A:$A,0))</f>
        <v>3.0702933333333329</v>
      </c>
      <c r="R100" s="347">
        <f>INDEX('Incidence calcs'!AH:AH,MATCH($A100,'Incidence calcs'!$A:$A,0))</f>
        <v>4.0760533333333333</v>
      </c>
      <c r="S100" s="347">
        <f>INDEX('Incidence calcs'!AI:AI,MATCH($A100,'Incidence calcs'!$A:$A,0))</f>
        <v>4.0760533333333333</v>
      </c>
      <c r="T100" s="347">
        <f>INDEX('Incidence calcs'!AJ:AJ,MATCH($A100,'Incidence calcs'!$A:$A,0))</f>
        <v>2.6932266666666664</v>
      </c>
      <c r="U100" s="347">
        <f>INDEX('Incidence calcs'!AK:AK,MATCH($A100,'Incidence calcs'!$A:$A,0))</f>
        <v>2.6932266666666664</v>
      </c>
      <c r="V100" s="347">
        <f>INDEX('Incidence calcs'!AL:AL,MATCH($A100,'Incidence calcs'!$A:$A,0))</f>
        <v>2.6932266666666664</v>
      </c>
      <c r="W100" s="347">
        <f>INDEX('Incidence calcs'!AM:AM,MATCH($A100,'Incidence calcs'!$A:$A,0))</f>
        <v>2.6932266666666664</v>
      </c>
    </row>
    <row r="101" spans="1:23" x14ac:dyDescent="0.45">
      <c r="A101" t="s">
        <v>176</v>
      </c>
      <c r="B101" s="339">
        <f>INDEX('Incidence calcs'!$F:$F,MATCH($A101,'Incidence calcs'!$A:$A,0))</f>
        <v>1994</v>
      </c>
      <c r="C101" s="339" t="b">
        <v>1</v>
      </c>
      <c r="D101" s="347">
        <f>INDEX('Incidence calcs'!Q:Q,MATCH($A101,'Incidence calcs'!$A:$A,0))</f>
        <v>1.3</v>
      </c>
      <c r="E101" s="347">
        <f>INDEX('Incidence calcs'!R:R,MATCH($A101,'Incidence calcs'!$A:$A,0))</f>
        <v>3.2</v>
      </c>
      <c r="F101" s="347">
        <f>INDEX('Incidence calcs'!S:S,MATCH($A101,'Incidence calcs'!$A:$A,0))</f>
        <v>5.5</v>
      </c>
      <c r="G101" s="347">
        <f>INDEX('Incidence calcs'!T:T,MATCH($A101,'Incidence calcs'!$A:$A,0))</f>
        <v>5.4131935569230425</v>
      </c>
      <c r="H101" s="347">
        <f>INDEX('Incidence calcs'!X:X,MATCH($A101,'Incidence calcs'!$A:$A,0))</f>
        <v>2.2720000000000002</v>
      </c>
      <c r="I101" s="347">
        <f>INDEX('Incidence calcs'!Y:Y,MATCH($A101,'Incidence calcs'!$A:$A,0))</f>
        <v>2.2326666666666668</v>
      </c>
      <c r="J101" s="347">
        <f>INDEX('Incidence calcs'!Z:Z,MATCH($A101,'Incidence calcs'!$A:$A,0))</f>
        <v>1.5963333333333334</v>
      </c>
      <c r="K101" s="347">
        <f>INDEX('Incidence calcs'!AA:AA,MATCH($A101,'Incidence calcs'!$A:$A,0))</f>
        <v>1.5856666666666668</v>
      </c>
      <c r="L101" s="347">
        <f>INDEX('Incidence calcs'!AB:AB,MATCH($A101,'Incidence calcs'!$A:$A,0))</f>
        <v>1.4046666666666667</v>
      </c>
      <c r="M101" s="347">
        <f>INDEX('Incidence calcs'!AC:AC,MATCH($A101,'Incidence calcs'!$A:$A,0))</f>
        <v>1.496</v>
      </c>
      <c r="N101" s="347">
        <f>INDEX('Incidence calcs'!AD:AD,MATCH($A101,'Incidence calcs'!$A:$A,0))</f>
        <v>1.4676666666666669</v>
      </c>
      <c r="O101" s="347">
        <f>INDEX('Incidence calcs'!AE:AE,MATCH($A101,'Incidence calcs'!$A:$A,0))</f>
        <v>1.4676666666666669</v>
      </c>
      <c r="P101" s="347">
        <f>INDEX('Incidence calcs'!AF:AF,MATCH($A101,'Incidence calcs'!$A:$A,0))</f>
        <v>1.3706666666666667</v>
      </c>
      <c r="Q101" s="347">
        <f>INDEX('Incidence calcs'!AG:AG,MATCH($A101,'Incidence calcs'!$A:$A,0))</f>
        <v>1.3706666666666667</v>
      </c>
      <c r="R101" s="347">
        <f>INDEX('Incidence calcs'!AH:AH,MATCH($A101,'Incidence calcs'!$A:$A,0))</f>
        <v>1.819666666666667</v>
      </c>
      <c r="S101" s="347">
        <f>INDEX('Incidence calcs'!AI:AI,MATCH($A101,'Incidence calcs'!$A:$A,0))</f>
        <v>1.819666666666667</v>
      </c>
      <c r="T101" s="347">
        <f>INDEX('Incidence calcs'!AJ:AJ,MATCH($A101,'Incidence calcs'!$A:$A,0))</f>
        <v>1.2023333333333335</v>
      </c>
      <c r="U101" s="347">
        <f>INDEX('Incidence calcs'!AK:AK,MATCH($A101,'Incidence calcs'!$A:$A,0))</f>
        <v>1.2023333333333335</v>
      </c>
      <c r="V101" s="347">
        <f>INDEX('Incidence calcs'!AL:AL,MATCH($A101,'Incidence calcs'!$A:$A,0))</f>
        <v>1.2023333333333335</v>
      </c>
      <c r="W101" s="347">
        <f>INDEX('Incidence calcs'!AM:AM,MATCH($A101,'Incidence calcs'!$A:$A,0))</f>
        <v>1.2023333333333335</v>
      </c>
    </row>
    <row r="102" spans="1:23" x14ac:dyDescent="0.45">
      <c r="A102" t="s">
        <v>177</v>
      </c>
      <c r="B102" s="339">
        <f>INDEX('Incidence calcs'!$F:$F,MATCH($A102,'Incidence calcs'!$A:$A,0))</f>
        <v>1987</v>
      </c>
      <c r="C102" s="339" t="b">
        <v>1</v>
      </c>
      <c r="D102" s="347">
        <f>INDEX('Incidence calcs'!Q:Q,MATCH($A102,'Incidence calcs'!$A:$A,0))</f>
        <v>0.1</v>
      </c>
      <c r="E102" s="347">
        <f>INDEX('Incidence calcs'!R:R,MATCH($A102,'Incidence calcs'!$A:$A,0))</f>
        <v>0.5</v>
      </c>
      <c r="F102" s="347">
        <f>INDEX('Incidence calcs'!S:S,MATCH($A102,'Incidence calcs'!$A:$A,0))</f>
        <v>2.2000000000000002</v>
      </c>
      <c r="G102" s="347">
        <f>INDEX('Incidence calcs'!T:T,MATCH($A102,'Incidence calcs'!$A:$A,0))</f>
        <v>3.4</v>
      </c>
      <c r="H102" s="347">
        <f>INDEX('Incidence calcs'!X:X,MATCH($A102,'Incidence calcs'!$A:$A,0))</f>
        <v>1.111815</v>
      </c>
      <c r="I102" s="347">
        <f>INDEX('Incidence calcs'!Y:Y,MATCH($A102,'Incidence calcs'!$A:$A,0))</f>
        <v>1.09213</v>
      </c>
      <c r="J102" s="347">
        <f>INDEX('Incidence calcs'!Z:Z,MATCH($A102,'Incidence calcs'!$A:$A,0))</f>
        <v>0.79096500000000003</v>
      </c>
      <c r="K102" s="347">
        <f>INDEX('Incidence calcs'!AA:AA,MATCH($A102,'Incidence calcs'!$A:$A,0))</f>
        <v>0.77453499999999997</v>
      </c>
      <c r="L102" s="347">
        <f>INDEX('Incidence calcs'!AB:AB,MATCH($A102,'Incidence calcs'!$A:$A,0))</f>
        <v>0.72788000000000008</v>
      </c>
      <c r="M102" s="347">
        <f>INDEX('Incidence calcs'!AC:AC,MATCH($A102,'Incidence calcs'!$A:$A,0))</f>
        <v>0.64356000000000002</v>
      </c>
      <c r="N102" s="347">
        <f>INDEX('Incidence calcs'!AD:AD,MATCH($A102,'Incidence calcs'!$A:$A,0))</f>
        <v>0.692075</v>
      </c>
      <c r="O102" s="347">
        <f>INDEX('Incidence calcs'!AE:AE,MATCH($A102,'Incidence calcs'!$A:$A,0))</f>
        <v>0.692075</v>
      </c>
      <c r="P102" s="347">
        <f>INDEX('Incidence calcs'!AF:AF,MATCH($A102,'Incidence calcs'!$A:$A,0))</f>
        <v>0.55877500000000002</v>
      </c>
      <c r="Q102" s="347">
        <f>INDEX('Incidence calcs'!AG:AG,MATCH($A102,'Incidence calcs'!$A:$A,0))</f>
        <v>0.55877500000000002</v>
      </c>
      <c r="R102" s="347">
        <f>INDEX('Incidence calcs'!AH:AH,MATCH($A102,'Incidence calcs'!$A:$A,0))</f>
        <v>0.83452000000000004</v>
      </c>
      <c r="S102" s="347">
        <f>INDEX('Incidence calcs'!AI:AI,MATCH($A102,'Incidence calcs'!$A:$A,0))</f>
        <v>0.83452000000000004</v>
      </c>
      <c r="T102" s="347">
        <f>INDEX('Incidence calcs'!AJ:AJ,MATCH($A102,'Incidence calcs'!$A:$A,0))</f>
        <v>0.65332500000000004</v>
      </c>
      <c r="U102" s="347">
        <f>INDEX('Incidence calcs'!AK:AK,MATCH($A102,'Incidence calcs'!$A:$A,0))</f>
        <v>0.65332500000000004</v>
      </c>
      <c r="V102" s="347">
        <f>INDEX('Incidence calcs'!AL:AL,MATCH($A102,'Incidence calcs'!$A:$A,0))</f>
        <v>0.65332500000000004</v>
      </c>
      <c r="W102" s="347">
        <f>INDEX('Incidence calcs'!AM:AM,MATCH($A102,'Incidence calcs'!$A:$A,0))</f>
        <v>0.65332500000000004</v>
      </c>
    </row>
    <row r="103" spans="1:23" x14ac:dyDescent="0.45">
      <c r="A103" t="s">
        <v>178</v>
      </c>
      <c r="B103" s="339">
        <f>INDEX('Incidence calcs'!$F:$F,MATCH($A103,'Incidence calcs'!$A:$A,0))</f>
        <v>2009</v>
      </c>
      <c r="C103" s="339" t="b">
        <v>1</v>
      </c>
      <c r="D103" s="347">
        <f>INDEX('Incidence calcs'!Q:Q,MATCH($A103,'Incidence calcs'!$A:$A,0))</f>
        <v>0.19</v>
      </c>
      <c r="E103" s="347">
        <f>INDEX('Incidence calcs'!R:R,MATCH($A103,'Incidence calcs'!$A:$A,0))</f>
        <v>0.84</v>
      </c>
      <c r="F103" s="347">
        <f>INDEX('Incidence calcs'!S:S,MATCH($A103,'Incidence calcs'!$A:$A,0))</f>
        <v>2.6</v>
      </c>
      <c r="G103" s="347">
        <f>INDEX('Incidence calcs'!T:T,MATCH($A103,'Incidence calcs'!$A:$A,0))</f>
        <v>6.2</v>
      </c>
      <c r="H103" s="347">
        <f>INDEX('Incidence calcs'!X:X,MATCH($A103,'Incidence calcs'!$A:$A,0))</f>
        <v>1.7627647500000001</v>
      </c>
      <c r="I103" s="347">
        <f>INDEX('Incidence calcs'!Y:Y,MATCH($A103,'Incidence calcs'!$A:$A,0))</f>
        <v>1.7315545000000001</v>
      </c>
      <c r="J103" s="347">
        <f>INDEX('Incidence calcs'!Z:Z,MATCH($A103,'Incidence calcs'!$A:$A,0))</f>
        <v>1.25406225</v>
      </c>
      <c r="K103" s="347">
        <f>INDEX('Incidence calcs'!AA:AA,MATCH($A103,'Incidence calcs'!$A:$A,0))</f>
        <v>1.22801275</v>
      </c>
      <c r="L103" s="347">
        <f>INDEX('Incidence calcs'!AB:AB,MATCH($A103,'Incidence calcs'!$A:$A,0))</f>
        <v>1.154042</v>
      </c>
      <c r="M103" s="347">
        <f>INDEX('Incidence calcs'!AC:AC,MATCH($A103,'Incidence calcs'!$A:$A,0))</f>
        <v>1.020354</v>
      </c>
      <c r="N103" s="347">
        <f>INDEX('Incidence calcs'!AD:AD,MATCH($A103,'Incidence calcs'!$A:$A,0))</f>
        <v>1.09727375</v>
      </c>
      <c r="O103" s="347">
        <f>INDEX('Incidence calcs'!AE:AE,MATCH($A103,'Incidence calcs'!$A:$A,0))</f>
        <v>1.09727375</v>
      </c>
      <c r="P103" s="347">
        <f>INDEX('Incidence calcs'!AF:AF,MATCH($A103,'Incidence calcs'!$A:$A,0))</f>
        <v>0.88592874999999993</v>
      </c>
      <c r="Q103" s="347">
        <f>INDEX('Incidence calcs'!AG:AG,MATCH($A103,'Incidence calcs'!$A:$A,0))</f>
        <v>0.88592874999999993</v>
      </c>
      <c r="R103" s="347">
        <f>INDEX('Incidence calcs'!AH:AH,MATCH($A103,'Incidence calcs'!$A:$A,0))</f>
        <v>1.323118</v>
      </c>
      <c r="S103" s="347">
        <f>INDEX('Incidence calcs'!AI:AI,MATCH($A103,'Incidence calcs'!$A:$A,0))</f>
        <v>1.323118</v>
      </c>
      <c r="T103" s="347">
        <f>INDEX('Incidence calcs'!AJ:AJ,MATCH($A103,'Incidence calcs'!$A:$A,0))</f>
        <v>1.03583625</v>
      </c>
      <c r="U103" s="347">
        <f>INDEX('Incidence calcs'!AK:AK,MATCH($A103,'Incidence calcs'!$A:$A,0))</f>
        <v>1.03583625</v>
      </c>
      <c r="V103" s="347">
        <f>INDEX('Incidence calcs'!AL:AL,MATCH($A103,'Incidence calcs'!$A:$A,0))</f>
        <v>1.03583625</v>
      </c>
      <c r="W103" s="347">
        <f>INDEX('Incidence calcs'!AM:AM,MATCH($A103,'Incidence calcs'!$A:$A,0))</f>
        <v>1.03583625</v>
      </c>
    </row>
    <row r="104" spans="1:23" x14ac:dyDescent="0.45">
      <c r="A104" t="s">
        <v>179</v>
      </c>
      <c r="B104" s="339">
        <f>INDEX('Incidence calcs'!$F:$F,MATCH($A104,'Incidence calcs'!$A:$A,0))</f>
        <v>1996</v>
      </c>
      <c r="C104" s="339" t="b">
        <v>1</v>
      </c>
      <c r="D104" s="347">
        <f>INDEX('Incidence calcs'!Q:Q,MATCH($A104,'Incidence calcs'!$A:$A,0))</f>
        <v>2.5499999999999998</v>
      </c>
      <c r="E104" s="347">
        <f>INDEX('Incidence calcs'!R:R,MATCH($A104,'Incidence calcs'!$A:$A,0))</f>
        <v>7.3</v>
      </c>
      <c r="F104" s="347">
        <f>INDEX('Incidence calcs'!S:S,MATCH($A104,'Incidence calcs'!$A:$A,0))</f>
        <v>17.100000000000001</v>
      </c>
      <c r="G104" s="347">
        <f>INDEX('Incidence calcs'!T:T,MATCH($A104,'Incidence calcs'!$A:$A,0))</f>
        <v>15.224606878846057</v>
      </c>
      <c r="H104" s="347">
        <f>INDEX('Incidence calcs'!X:X,MATCH($A104,'Incidence calcs'!$A:$A,0))</f>
        <v>6.1230400000000005</v>
      </c>
      <c r="I104" s="347">
        <f>INDEX('Incidence calcs'!Y:Y,MATCH($A104,'Incidence calcs'!$A:$A,0))</f>
        <v>6.0170366666666668</v>
      </c>
      <c r="J104" s="347">
        <f>INDEX('Incidence calcs'!Z:Z,MATCH($A104,'Incidence calcs'!$A:$A,0))</f>
        <v>4.3021183333333335</v>
      </c>
      <c r="K104" s="347">
        <f>INDEX('Incidence calcs'!AA:AA,MATCH($A104,'Incidence calcs'!$A:$A,0))</f>
        <v>4.2733716666666668</v>
      </c>
      <c r="L104" s="347">
        <f>INDEX('Incidence calcs'!AB:AB,MATCH($A104,'Incidence calcs'!$A:$A,0))</f>
        <v>3.785576666666667</v>
      </c>
      <c r="M104" s="347">
        <f>INDEX('Incidence calcs'!AC:AC,MATCH($A104,'Incidence calcs'!$A:$A,0))</f>
        <v>4.03172</v>
      </c>
      <c r="N104" s="347">
        <f>INDEX('Incidence calcs'!AD:AD,MATCH($A104,'Incidence calcs'!$A:$A,0))</f>
        <v>3.9553616666666671</v>
      </c>
      <c r="O104" s="347">
        <f>INDEX('Incidence calcs'!AE:AE,MATCH($A104,'Incidence calcs'!$A:$A,0))</f>
        <v>3.9553616666666671</v>
      </c>
      <c r="P104" s="347">
        <f>INDEX('Incidence calcs'!AF:AF,MATCH($A104,'Incidence calcs'!$A:$A,0))</f>
        <v>3.6939466666666672</v>
      </c>
      <c r="Q104" s="347">
        <f>INDEX('Incidence calcs'!AG:AG,MATCH($A104,'Incidence calcs'!$A:$A,0))</f>
        <v>3.6939466666666672</v>
      </c>
      <c r="R104" s="347">
        <f>INDEX('Incidence calcs'!AH:AH,MATCH($A104,'Incidence calcs'!$A:$A,0))</f>
        <v>4.9040016666666677</v>
      </c>
      <c r="S104" s="347">
        <f>INDEX('Incidence calcs'!AI:AI,MATCH($A104,'Incidence calcs'!$A:$A,0))</f>
        <v>4.9040016666666677</v>
      </c>
      <c r="T104" s="347">
        <f>INDEX('Incidence calcs'!AJ:AJ,MATCH($A104,'Incidence calcs'!$A:$A,0))</f>
        <v>3.2402883333333339</v>
      </c>
      <c r="U104" s="347">
        <f>INDEX('Incidence calcs'!AK:AK,MATCH($A104,'Incidence calcs'!$A:$A,0))</f>
        <v>3.2402883333333339</v>
      </c>
      <c r="V104" s="347">
        <f>INDEX('Incidence calcs'!AL:AL,MATCH($A104,'Incidence calcs'!$A:$A,0))</f>
        <v>3.2402883333333339</v>
      </c>
      <c r="W104" s="347">
        <f>INDEX('Incidence calcs'!AM:AM,MATCH($A104,'Incidence calcs'!$A:$A,0))</f>
        <v>3.2402883333333339</v>
      </c>
    </row>
    <row r="105" spans="1:23" x14ac:dyDescent="0.45">
      <c r="A105" t="s">
        <v>182</v>
      </c>
      <c r="B105" s="339">
        <f>INDEX('Incidence calcs'!$F:$F,MATCH($A105,'Incidence calcs'!$A:$A,0))</f>
        <v>2011</v>
      </c>
      <c r="C105" s="339" t="b">
        <v>1</v>
      </c>
      <c r="D105" s="347">
        <f>INDEX('Incidence calcs'!Q:Q,MATCH($A105,'Incidence calcs'!$A:$A,0))</f>
        <v>13.05</v>
      </c>
      <c r="E105" s="347">
        <f>INDEX('Incidence calcs'!R:R,MATCH($A105,'Incidence calcs'!$A:$A,0))</f>
        <v>20.95</v>
      </c>
      <c r="F105" s="347">
        <f>INDEX('Incidence calcs'!S:S,MATCH($A105,'Incidence calcs'!$A:$A,0))</f>
        <v>25.700000000000003</v>
      </c>
      <c r="G105" s="347">
        <f>INDEX('Incidence calcs'!T:T,MATCH($A105,'Incidence calcs'!$A:$A,0))</f>
        <v>14.81828425539921</v>
      </c>
      <c r="H105" s="347">
        <f>INDEX('Incidence calcs'!X:X,MATCH($A105,'Incidence calcs'!$A:$A,0))</f>
        <v>13.563840000000001</v>
      </c>
      <c r="I105" s="347">
        <f>INDEX('Incidence calcs'!Y:Y,MATCH($A105,'Incidence calcs'!$A:$A,0))</f>
        <v>13.32902</v>
      </c>
      <c r="J105" s="347">
        <f>INDEX('Incidence calcs'!Z:Z,MATCH($A105,'Incidence calcs'!$A:$A,0))</f>
        <v>9.5301100000000005</v>
      </c>
      <c r="K105" s="347">
        <f>INDEX('Incidence calcs'!AA:AA,MATCH($A105,'Incidence calcs'!$A:$A,0))</f>
        <v>9.4664300000000008</v>
      </c>
      <c r="L105" s="347">
        <f>INDEX('Incidence calcs'!AB:AB,MATCH($A105,'Incidence calcs'!$A:$A,0))</f>
        <v>8.385860000000001</v>
      </c>
      <c r="M105" s="347">
        <f>INDEX('Incidence calcs'!AC:AC,MATCH($A105,'Incidence calcs'!$A:$A,0))</f>
        <v>8.9311199999999999</v>
      </c>
      <c r="N105" s="347">
        <f>INDEX('Incidence calcs'!AD:AD,MATCH($A105,'Incidence calcs'!$A:$A,0))</f>
        <v>8.7619700000000016</v>
      </c>
      <c r="O105" s="347">
        <f>INDEX('Incidence calcs'!AE:AE,MATCH($A105,'Incidence calcs'!$A:$A,0))</f>
        <v>8.7619700000000016</v>
      </c>
      <c r="P105" s="347">
        <f>INDEX('Incidence calcs'!AF:AF,MATCH($A105,'Incidence calcs'!$A:$A,0))</f>
        <v>8.1828800000000008</v>
      </c>
      <c r="Q105" s="347">
        <f>INDEX('Incidence calcs'!AG:AG,MATCH($A105,'Incidence calcs'!$A:$A,0))</f>
        <v>8.1828800000000008</v>
      </c>
      <c r="R105" s="347">
        <f>INDEX('Incidence calcs'!AH:AH,MATCH($A105,'Incidence calcs'!$A:$A,0))</f>
        <v>10.863410000000002</v>
      </c>
      <c r="S105" s="347">
        <f>INDEX('Incidence calcs'!AI:AI,MATCH($A105,'Incidence calcs'!$A:$A,0))</f>
        <v>10.863410000000002</v>
      </c>
      <c r="T105" s="347">
        <f>INDEX('Incidence calcs'!AJ:AJ,MATCH($A105,'Incidence calcs'!$A:$A,0))</f>
        <v>7.1779300000000008</v>
      </c>
      <c r="U105" s="347">
        <f>INDEX('Incidence calcs'!AK:AK,MATCH($A105,'Incidence calcs'!$A:$A,0))</f>
        <v>7.1779300000000008</v>
      </c>
      <c r="V105" s="347">
        <f>INDEX('Incidence calcs'!AL:AL,MATCH($A105,'Incidence calcs'!$A:$A,0))</f>
        <v>7.1779300000000008</v>
      </c>
      <c r="W105" s="347">
        <f>INDEX('Incidence calcs'!AM:AM,MATCH($A105,'Incidence calcs'!$A:$A,0))</f>
        <v>7.1779300000000008</v>
      </c>
    </row>
    <row r="106" spans="1:23" x14ac:dyDescent="0.45">
      <c r="A106" t="s">
        <v>183</v>
      </c>
      <c r="B106" s="339">
        <f>INDEX('Incidence calcs'!$F:$F,MATCH($A106,'Incidence calcs'!$A:$A,0))</f>
        <v>2011</v>
      </c>
      <c r="C106" s="339" t="b">
        <v>1</v>
      </c>
      <c r="D106" s="347">
        <f>INDEX('Incidence calcs'!Q:Q,MATCH($A106,'Incidence calcs'!$A:$A,0))</f>
        <v>10.199999999999999</v>
      </c>
      <c r="E106" s="347">
        <f>INDEX('Incidence calcs'!R:R,MATCH($A106,'Incidence calcs'!$A:$A,0))</f>
        <v>22.9</v>
      </c>
      <c r="F106" s="347">
        <f>INDEX('Incidence calcs'!S:S,MATCH($A106,'Incidence calcs'!$A:$A,0))</f>
        <v>22.65</v>
      </c>
      <c r="G106" s="347">
        <f>INDEX('Incidence calcs'!T:T,MATCH($A106,'Incidence calcs'!$A:$A,0))</f>
        <v>13.850255635699764</v>
      </c>
      <c r="H106" s="347">
        <f>INDEX('Incidence calcs'!X:X,MATCH($A106,'Incidence calcs'!$A:$A,0))</f>
        <v>12.666399999999999</v>
      </c>
      <c r="I106" s="347">
        <f>INDEX('Incidence calcs'!Y:Y,MATCH($A106,'Incidence calcs'!$A:$A,0))</f>
        <v>12.447116666666664</v>
      </c>
      <c r="J106" s="347">
        <f>INDEX('Incidence calcs'!Z:Z,MATCH($A106,'Incidence calcs'!$A:$A,0))</f>
        <v>8.8995583333333332</v>
      </c>
      <c r="K106" s="347">
        <f>INDEX('Incidence calcs'!AA:AA,MATCH($A106,'Incidence calcs'!$A:$A,0))</f>
        <v>8.840091666666666</v>
      </c>
      <c r="L106" s="347">
        <f>INDEX('Incidence calcs'!AB:AB,MATCH($A106,'Incidence calcs'!$A:$A,0))</f>
        <v>7.8310166666666658</v>
      </c>
      <c r="M106" s="347">
        <f>INDEX('Incidence calcs'!AC:AC,MATCH($A106,'Incidence calcs'!$A:$A,0))</f>
        <v>8.3401999999999994</v>
      </c>
      <c r="N106" s="347">
        <f>INDEX('Incidence calcs'!AD:AD,MATCH($A106,'Incidence calcs'!$A:$A,0))</f>
        <v>8.1822416666666662</v>
      </c>
      <c r="O106" s="347">
        <f>INDEX('Incidence calcs'!AE:AE,MATCH($A106,'Incidence calcs'!$A:$A,0))</f>
        <v>8.1822416666666662</v>
      </c>
      <c r="P106" s="347">
        <f>INDEX('Incidence calcs'!AF:AF,MATCH($A106,'Incidence calcs'!$A:$A,0))</f>
        <v>7.6414666666666662</v>
      </c>
      <c r="Q106" s="347">
        <f>INDEX('Incidence calcs'!AG:AG,MATCH($A106,'Incidence calcs'!$A:$A,0))</f>
        <v>7.6414666666666662</v>
      </c>
      <c r="R106" s="347">
        <f>INDEX('Incidence calcs'!AH:AH,MATCH($A106,'Incidence calcs'!$A:$A,0))</f>
        <v>10.144641666666667</v>
      </c>
      <c r="S106" s="347">
        <f>INDEX('Incidence calcs'!AI:AI,MATCH($A106,'Incidence calcs'!$A:$A,0))</f>
        <v>10.144641666666667</v>
      </c>
      <c r="T106" s="347">
        <f>INDEX('Incidence calcs'!AJ:AJ,MATCH($A106,'Incidence calcs'!$A:$A,0))</f>
        <v>6.703008333333333</v>
      </c>
      <c r="U106" s="347">
        <f>INDEX('Incidence calcs'!AK:AK,MATCH($A106,'Incidence calcs'!$A:$A,0))</f>
        <v>6.703008333333333</v>
      </c>
      <c r="V106" s="347">
        <f>INDEX('Incidence calcs'!AL:AL,MATCH($A106,'Incidence calcs'!$A:$A,0))</f>
        <v>6.703008333333333</v>
      </c>
      <c r="W106" s="347">
        <f>INDEX('Incidence calcs'!AM:AM,MATCH($A106,'Incidence calcs'!$A:$A,0))</f>
        <v>6.703008333333333</v>
      </c>
    </row>
    <row r="107" spans="1:23" x14ac:dyDescent="0.45">
      <c r="A107" t="s">
        <v>58</v>
      </c>
      <c r="B107" s="339">
        <f>INDEX('Incidence calcs'!$F:$F,MATCH($A107,'Incidence calcs'!$A:$A,0))</f>
        <v>2011</v>
      </c>
      <c r="C107" s="339" t="b">
        <v>1</v>
      </c>
      <c r="D107" s="347">
        <f>INDEX('Incidence calcs'!Q:Q,MATCH($A107,'Incidence calcs'!$A:$A,0))</f>
        <v>5.65</v>
      </c>
      <c r="E107" s="347">
        <f>INDEX('Incidence calcs'!R:R,MATCH($A107,'Incidence calcs'!$A:$A,0))</f>
        <v>8.9499999999999993</v>
      </c>
      <c r="F107" s="347">
        <f>INDEX('Incidence calcs'!S:S,MATCH($A107,'Incidence calcs'!$A:$A,0))</f>
        <v>8.5500000000000007</v>
      </c>
      <c r="G107" s="347">
        <f>INDEX('Incidence calcs'!T:T,MATCH($A107,'Incidence calcs'!$A:$A,0))</f>
        <v>5.7337079782197939</v>
      </c>
      <c r="H107" s="347">
        <f>INDEX('Incidence calcs'!X:X,MATCH($A107,'Incidence calcs'!$A:$A,0))</f>
        <v>5.2596799999999995</v>
      </c>
      <c r="I107" s="347">
        <f>INDEX('Incidence calcs'!Y:Y,MATCH($A107,'Incidence calcs'!$A:$A,0))</f>
        <v>5.1686233333333327</v>
      </c>
      <c r="J107" s="347">
        <f>INDEX('Incidence calcs'!Z:Z,MATCH($A107,'Incidence calcs'!$A:$A,0))</f>
        <v>3.6955116666666661</v>
      </c>
      <c r="K107" s="347">
        <f>INDEX('Incidence calcs'!AA:AA,MATCH($A107,'Incidence calcs'!$A:$A,0))</f>
        <v>3.6708183333333331</v>
      </c>
      <c r="L107" s="347">
        <f>INDEX('Incidence calcs'!AB:AB,MATCH($A107,'Incidence calcs'!$A:$A,0))</f>
        <v>3.2518033333333332</v>
      </c>
      <c r="M107" s="347">
        <f>INDEX('Incidence calcs'!AC:AC,MATCH($A107,'Incidence calcs'!$A:$A,0))</f>
        <v>3.4632399999999994</v>
      </c>
      <c r="N107" s="347">
        <f>INDEX('Incidence calcs'!AD:AD,MATCH($A107,'Incidence calcs'!$A:$A,0))</f>
        <v>3.3976483333333332</v>
      </c>
      <c r="O107" s="347">
        <f>INDEX('Incidence calcs'!AE:AE,MATCH($A107,'Incidence calcs'!$A:$A,0))</f>
        <v>3.3976483333333332</v>
      </c>
      <c r="P107" s="347">
        <f>INDEX('Incidence calcs'!AF:AF,MATCH($A107,'Incidence calcs'!$A:$A,0))</f>
        <v>3.1730933333333331</v>
      </c>
      <c r="Q107" s="347">
        <f>INDEX('Incidence calcs'!AG:AG,MATCH($A107,'Incidence calcs'!$A:$A,0))</f>
        <v>3.1730933333333331</v>
      </c>
      <c r="R107" s="347">
        <f>INDEX('Incidence calcs'!AH:AH,MATCH($A107,'Incidence calcs'!$A:$A,0))</f>
        <v>4.2125283333333332</v>
      </c>
      <c r="S107" s="347">
        <f>INDEX('Incidence calcs'!AI:AI,MATCH($A107,'Incidence calcs'!$A:$A,0))</f>
        <v>4.2125283333333332</v>
      </c>
      <c r="T107" s="347">
        <f>INDEX('Incidence calcs'!AJ:AJ,MATCH($A107,'Incidence calcs'!$A:$A,0))</f>
        <v>2.7834016666666663</v>
      </c>
      <c r="U107" s="347">
        <f>INDEX('Incidence calcs'!AK:AK,MATCH($A107,'Incidence calcs'!$A:$A,0))</f>
        <v>2.7834016666666663</v>
      </c>
      <c r="V107" s="347">
        <f>INDEX('Incidence calcs'!AL:AL,MATCH($A107,'Incidence calcs'!$A:$A,0))</f>
        <v>2.7834016666666663</v>
      </c>
      <c r="W107" s="347">
        <f>INDEX('Incidence calcs'!AM:AM,MATCH($A107,'Incidence calcs'!$A:$A,0))</f>
        <v>2.7834016666666663</v>
      </c>
    </row>
    <row r="108" spans="1:23" x14ac:dyDescent="0.45">
      <c r="A108" t="s">
        <v>186</v>
      </c>
      <c r="B108" s="339">
        <f>INDEX('Incidence calcs'!$F:$F,MATCH($A108,'Incidence calcs'!$A:$A,0))</f>
        <v>1987</v>
      </c>
      <c r="C108" s="339" t="b">
        <v>1</v>
      </c>
      <c r="D108" s="347">
        <f>INDEX('Incidence calcs'!Q:Q,MATCH($A108,'Incidence calcs'!$A:$A,0))</f>
        <v>0.1</v>
      </c>
      <c r="E108" s="347">
        <f>INDEX('Incidence calcs'!R:R,MATCH($A108,'Incidence calcs'!$A:$A,0))</f>
        <v>0.5</v>
      </c>
      <c r="F108" s="347">
        <f>INDEX('Incidence calcs'!S:S,MATCH($A108,'Incidence calcs'!$A:$A,0))</f>
        <v>2.2000000000000002</v>
      </c>
      <c r="G108" s="347">
        <f>INDEX('Incidence calcs'!T:T,MATCH($A108,'Incidence calcs'!$A:$A,0))</f>
        <v>3.4</v>
      </c>
      <c r="H108" s="347">
        <f>INDEX('Incidence calcs'!X:X,MATCH($A108,'Incidence calcs'!$A:$A,0))</f>
        <v>1.111815</v>
      </c>
      <c r="I108" s="347">
        <f>INDEX('Incidence calcs'!Y:Y,MATCH($A108,'Incidence calcs'!$A:$A,0))</f>
        <v>1.09213</v>
      </c>
      <c r="J108" s="347">
        <f>INDEX('Incidence calcs'!Z:Z,MATCH($A108,'Incidence calcs'!$A:$A,0))</f>
        <v>0.79096500000000003</v>
      </c>
      <c r="K108" s="347">
        <f>INDEX('Incidence calcs'!AA:AA,MATCH($A108,'Incidence calcs'!$A:$A,0))</f>
        <v>0.77453499999999997</v>
      </c>
      <c r="L108" s="347">
        <f>INDEX('Incidence calcs'!AB:AB,MATCH($A108,'Incidence calcs'!$A:$A,0))</f>
        <v>0.72788000000000008</v>
      </c>
      <c r="M108" s="347">
        <f>INDEX('Incidence calcs'!AC:AC,MATCH($A108,'Incidence calcs'!$A:$A,0))</f>
        <v>0.64356000000000002</v>
      </c>
      <c r="N108" s="347">
        <f>INDEX('Incidence calcs'!AD:AD,MATCH($A108,'Incidence calcs'!$A:$A,0))</f>
        <v>0.692075</v>
      </c>
      <c r="O108" s="347">
        <f>INDEX('Incidence calcs'!AE:AE,MATCH($A108,'Incidence calcs'!$A:$A,0))</f>
        <v>0.692075</v>
      </c>
      <c r="P108" s="347">
        <f>INDEX('Incidence calcs'!AF:AF,MATCH($A108,'Incidence calcs'!$A:$A,0))</f>
        <v>0.55877500000000002</v>
      </c>
      <c r="Q108" s="347">
        <f>INDEX('Incidence calcs'!AG:AG,MATCH($A108,'Incidence calcs'!$A:$A,0))</f>
        <v>0.55877500000000002</v>
      </c>
      <c r="R108" s="347">
        <f>INDEX('Incidence calcs'!AH:AH,MATCH($A108,'Incidence calcs'!$A:$A,0))</f>
        <v>0.83452000000000004</v>
      </c>
      <c r="S108" s="347">
        <f>INDEX('Incidence calcs'!AI:AI,MATCH($A108,'Incidence calcs'!$A:$A,0))</f>
        <v>0.83452000000000004</v>
      </c>
      <c r="T108" s="347">
        <f>INDEX('Incidence calcs'!AJ:AJ,MATCH($A108,'Incidence calcs'!$A:$A,0))</f>
        <v>0.65332500000000004</v>
      </c>
      <c r="U108" s="347">
        <f>INDEX('Incidence calcs'!AK:AK,MATCH($A108,'Incidence calcs'!$A:$A,0))</f>
        <v>0.65332500000000004</v>
      </c>
      <c r="V108" s="347">
        <f>INDEX('Incidence calcs'!AL:AL,MATCH($A108,'Incidence calcs'!$A:$A,0))</f>
        <v>0.65332500000000004</v>
      </c>
      <c r="W108" s="347">
        <f>INDEX('Incidence calcs'!AM:AM,MATCH($A108,'Incidence calcs'!$A:$A,0))</f>
        <v>0.65332500000000004</v>
      </c>
    </row>
    <row r="109" spans="1:23" x14ac:dyDescent="0.45">
      <c r="A109" t="s">
        <v>187</v>
      </c>
      <c r="B109" s="339">
        <f>INDEX('Incidence calcs'!$F:$F,MATCH($A109,'Incidence calcs'!$A:$A,0))</f>
        <v>1987</v>
      </c>
      <c r="C109" s="339" t="b">
        <v>1</v>
      </c>
      <c r="D109" s="347">
        <f>INDEX('Incidence calcs'!Q:Q,MATCH($A109,'Incidence calcs'!$A:$A,0))</f>
        <v>0.1</v>
      </c>
      <c r="E109" s="347">
        <f>INDEX('Incidence calcs'!R:R,MATCH($A109,'Incidence calcs'!$A:$A,0))</f>
        <v>0.5</v>
      </c>
      <c r="F109" s="347">
        <f>INDEX('Incidence calcs'!S:S,MATCH($A109,'Incidence calcs'!$A:$A,0))</f>
        <v>2.2000000000000002</v>
      </c>
      <c r="G109" s="347">
        <f>INDEX('Incidence calcs'!T:T,MATCH($A109,'Incidence calcs'!$A:$A,0))</f>
        <v>3.4</v>
      </c>
      <c r="H109" s="347">
        <f>INDEX('Incidence calcs'!X:X,MATCH($A109,'Incidence calcs'!$A:$A,0))</f>
        <v>1.111815</v>
      </c>
      <c r="I109" s="347">
        <f>INDEX('Incidence calcs'!Y:Y,MATCH($A109,'Incidence calcs'!$A:$A,0))</f>
        <v>1.09213</v>
      </c>
      <c r="J109" s="347">
        <f>INDEX('Incidence calcs'!Z:Z,MATCH($A109,'Incidence calcs'!$A:$A,0))</f>
        <v>0.79096500000000003</v>
      </c>
      <c r="K109" s="347">
        <f>INDEX('Incidence calcs'!AA:AA,MATCH($A109,'Incidence calcs'!$A:$A,0))</f>
        <v>0.77453499999999997</v>
      </c>
      <c r="L109" s="347">
        <f>INDEX('Incidence calcs'!AB:AB,MATCH($A109,'Incidence calcs'!$A:$A,0))</f>
        <v>0.72788000000000008</v>
      </c>
      <c r="M109" s="347">
        <f>INDEX('Incidence calcs'!AC:AC,MATCH($A109,'Incidence calcs'!$A:$A,0))</f>
        <v>0.64356000000000002</v>
      </c>
      <c r="N109" s="347">
        <f>INDEX('Incidence calcs'!AD:AD,MATCH($A109,'Incidence calcs'!$A:$A,0))</f>
        <v>0.692075</v>
      </c>
      <c r="O109" s="347">
        <f>INDEX('Incidence calcs'!AE:AE,MATCH($A109,'Incidence calcs'!$A:$A,0))</f>
        <v>0.692075</v>
      </c>
      <c r="P109" s="347">
        <f>INDEX('Incidence calcs'!AF:AF,MATCH($A109,'Incidence calcs'!$A:$A,0))</f>
        <v>0.55877500000000002</v>
      </c>
      <c r="Q109" s="347">
        <f>INDEX('Incidence calcs'!AG:AG,MATCH($A109,'Incidence calcs'!$A:$A,0))</f>
        <v>0.55877500000000002</v>
      </c>
      <c r="R109" s="347">
        <f>INDEX('Incidence calcs'!AH:AH,MATCH($A109,'Incidence calcs'!$A:$A,0))</f>
        <v>0.83452000000000004</v>
      </c>
      <c r="S109" s="347">
        <f>INDEX('Incidence calcs'!AI:AI,MATCH($A109,'Incidence calcs'!$A:$A,0))</f>
        <v>0.83452000000000004</v>
      </c>
      <c r="T109" s="347">
        <f>INDEX('Incidence calcs'!AJ:AJ,MATCH($A109,'Incidence calcs'!$A:$A,0))</f>
        <v>0.65332500000000004</v>
      </c>
      <c r="U109" s="347">
        <f>INDEX('Incidence calcs'!AK:AK,MATCH($A109,'Incidence calcs'!$A:$A,0))</f>
        <v>0.65332500000000004</v>
      </c>
      <c r="V109" s="347">
        <f>INDEX('Incidence calcs'!AL:AL,MATCH($A109,'Incidence calcs'!$A:$A,0))</f>
        <v>0.65332500000000004</v>
      </c>
      <c r="W109" s="347">
        <f>INDEX('Incidence calcs'!AM:AM,MATCH($A109,'Incidence calcs'!$A:$A,0))</f>
        <v>0.65332500000000004</v>
      </c>
    </row>
    <row r="110" spans="1:23" x14ac:dyDescent="0.45">
      <c r="A110" t="s">
        <v>188</v>
      </c>
      <c r="B110" s="339">
        <f>INDEX('Incidence calcs'!$F:$F,MATCH($A110,'Incidence calcs'!$A:$A,0))</f>
        <v>2003</v>
      </c>
      <c r="C110" s="339" t="b">
        <v>1</v>
      </c>
      <c r="D110" s="347">
        <f>INDEX('Incidence calcs'!Q:Q,MATCH($A110,'Incidence calcs'!$A:$A,0))</f>
        <v>0.97</v>
      </c>
      <c r="E110" s="347">
        <f>INDEX('Incidence calcs'!R:R,MATCH($A110,'Incidence calcs'!$A:$A,0))</f>
        <v>0.97</v>
      </c>
      <c r="F110" s="347">
        <f>INDEX('Incidence calcs'!S:S,MATCH($A110,'Incidence calcs'!$A:$A,0))</f>
        <v>0.97</v>
      </c>
      <c r="G110" s="347">
        <f>INDEX('Incidence calcs'!T:T,MATCH($A110,'Incidence calcs'!$A:$A,0))</f>
        <v>1.0831599047960483</v>
      </c>
      <c r="H110" s="347">
        <f>INDEX('Incidence calcs'!X:X,MATCH($A110,'Incidence calcs'!$A:$A,0))</f>
        <v>0.66115200000000007</v>
      </c>
      <c r="I110" s="347">
        <f>INDEX('Incidence calcs'!Y:Y,MATCH($A110,'Incidence calcs'!$A:$A,0))</f>
        <v>0.64970600000000001</v>
      </c>
      <c r="J110" s="347">
        <f>INDEX('Incidence calcs'!Z:Z,MATCH($A110,'Incidence calcs'!$A:$A,0))</f>
        <v>0.46453300000000003</v>
      </c>
      <c r="K110" s="347">
        <f>INDEX('Incidence calcs'!AA:AA,MATCH($A110,'Incidence calcs'!$A:$A,0))</f>
        <v>0.46142900000000003</v>
      </c>
      <c r="L110" s="347">
        <f>INDEX('Incidence calcs'!AB:AB,MATCH($A110,'Incidence calcs'!$A:$A,0))</f>
        <v>0.40875800000000001</v>
      </c>
      <c r="M110" s="347">
        <f>INDEX('Incidence calcs'!AC:AC,MATCH($A110,'Incidence calcs'!$A:$A,0))</f>
        <v>0.435336</v>
      </c>
      <c r="N110" s="347">
        <f>INDEX('Incidence calcs'!AD:AD,MATCH($A110,'Incidence calcs'!$A:$A,0))</f>
        <v>0.42709100000000005</v>
      </c>
      <c r="O110" s="347">
        <f>INDEX('Incidence calcs'!AE:AE,MATCH($A110,'Incidence calcs'!$A:$A,0))</f>
        <v>0.42709100000000005</v>
      </c>
      <c r="P110" s="347">
        <f>INDEX('Incidence calcs'!AF:AF,MATCH($A110,'Incidence calcs'!$A:$A,0))</f>
        <v>0.39886400000000005</v>
      </c>
      <c r="Q110" s="347">
        <f>INDEX('Incidence calcs'!AG:AG,MATCH($A110,'Incidence calcs'!$A:$A,0))</f>
        <v>0.39886400000000005</v>
      </c>
      <c r="R110" s="347">
        <f>INDEX('Incidence calcs'!AH:AH,MATCH($A110,'Incidence calcs'!$A:$A,0))</f>
        <v>0.52952300000000008</v>
      </c>
      <c r="S110" s="347">
        <f>INDEX('Incidence calcs'!AI:AI,MATCH($A110,'Incidence calcs'!$A:$A,0))</f>
        <v>0.52952300000000008</v>
      </c>
      <c r="T110" s="347">
        <f>INDEX('Incidence calcs'!AJ:AJ,MATCH($A110,'Incidence calcs'!$A:$A,0))</f>
        <v>0.34987900000000005</v>
      </c>
      <c r="U110" s="347">
        <f>INDEX('Incidence calcs'!AK:AK,MATCH($A110,'Incidence calcs'!$A:$A,0))</f>
        <v>0.34987900000000005</v>
      </c>
      <c r="V110" s="347">
        <f>INDEX('Incidence calcs'!AL:AL,MATCH($A110,'Incidence calcs'!$A:$A,0))</f>
        <v>0.34987900000000005</v>
      </c>
      <c r="W110" s="347">
        <f>INDEX('Incidence calcs'!AM:AM,MATCH($A110,'Incidence calcs'!$A:$A,0))</f>
        <v>0.34987900000000005</v>
      </c>
    </row>
    <row r="111" spans="1:23" x14ac:dyDescent="0.45">
      <c r="A111" t="s">
        <v>189</v>
      </c>
      <c r="B111" s="339">
        <f>INDEX('Incidence calcs'!$F:$F,MATCH($A111,'Incidence calcs'!$A:$A,0))</f>
        <v>2012</v>
      </c>
      <c r="C111" s="339" t="b">
        <v>1</v>
      </c>
      <c r="D111" s="347">
        <f>INDEX('Incidence calcs'!Q:Q,MATCH($A111,'Incidence calcs'!$A:$A,0))</f>
        <v>3.2</v>
      </c>
      <c r="E111" s="347">
        <f>INDEX('Incidence calcs'!R:R,MATCH($A111,'Incidence calcs'!$A:$A,0))</f>
        <v>3.2</v>
      </c>
      <c r="F111" s="347">
        <f>INDEX('Incidence calcs'!S:S,MATCH($A111,'Incidence calcs'!$A:$A,0))</f>
        <v>3.2</v>
      </c>
      <c r="G111" s="347">
        <f>INDEX('Incidence calcs'!T:T,MATCH($A111,'Incidence calcs'!$A:$A,0))</f>
        <v>3.7973601508485233</v>
      </c>
      <c r="H111" s="347">
        <f>INDEX('Incidence calcs'!X:X,MATCH($A111,'Incidence calcs'!$A:$A,0))</f>
        <v>2.1811200000000004</v>
      </c>
      <c r="I111" s="347">
        <f>INDEX('Incidence calcs'!Y:Y,MATCH($A111,'Incidence calcs'!$A:$A,0))</f>
        <v>2.1433600000000004</v>
      </c>
      <c r="J111" s="347">
        <f>INDEX('Incidence calcs'!Z:Z,MATCH($A111,'Incidence calcs'!$A:$A,0))</f>
        <v>1.5324800000000003</v>
      </c>
      <c r="K111" s="347">
        <f>INDEX('Incidence calcs'!AA:AA,MATCH($A111,'Incidence calcs'!$A:$A,0))</f>
        <v>1.5222400000000003</v>
      </c>
      <c r="L111" s="347">
        <f>INDEX('Incidence calcs'!AB:AB,MATCH($A111,'Incidence calcs'!$A:$A,0))</f>
        <v>1.3484800000000003</v>
      </c>
      <c r="M111" s="347">
        <f>INDEX('Incidence calcs'!AC:AC,MATCH($A111,'Incidence calcs'!$A:$A,0))</f>
        <v>1.4361600000000001</v>
      </c>
      <c r="N111" s="347">
        <f>INDEX('Incidence calcs'!AD:AD,MATCH($A111,'Incidence calcs'!$A:$A,0))</f>
        <v>1.4089600000000004</v>
      </c>
      <c r="O111" s="347">
        <f>INDEX('Incidence calcs'!AE:AE,MATCH($A111,'Incidence calcs'!$A:$A,0))</f>
        <v>1.4089600000000004</v>
      </c>
      <c r="P111" s="347">
        <f>INDEX('Incidence calcs'!AF:AF,MATCH($A111,'Incidence calcs'!$A:$A,0))</f>
        <v>1.3158400000000003</v>
      </c>
      <c r="Q111" s="347">
        <f>INDEX('Incidence calcs'!AG:AG,MATCH($A111,'Incidence calcs'!$A:$A,0))</f>
        <v>1.3158400000000003</v>
      </c>
      <c r="R111" s="347">
        <f>INDEX('Incidence calcs'!AH:AH,MATCH($A111,'Incidence calcs'!$A:$A,0))</f>
        <v>1.7468800000000004</v>
      </c>
      <c r="S111" s="347">
        <f>INDEX('Incidence calcs'!AI:AI,MATCH($A111,'Incidence calcs'!$A:$A,0))</f>
        <v>1.7468800000000004</v>
      </c>
      <c r="T111" s="347">
        <f>INDEX('Incidence calcs'!AJ:AJ,MATCH($A111,'Incidence calcs'!$A:$A,0))</f>
        <v>1.1542400000000004</v>
      </c>
      <c r="U111" s="347">
        <f>INDEX('Incidence calcs'!AK:AK,MATCH($A111,'Incidence calcs'!$A:$A,0))</f>
        <v>1.1542400000000004</v>
      </c>
      <c r="V111" s="347">
        <f>INDEX('Incidence calcs'!AL:AL,MATCH($A111,'Incidence calcs'!$A:$A,0))</f>
        <v>1.1542400000000004</v>
      </c>
      <c r="W111" s="347">
        <f>INDEX('Incidence calcs'!AM:AM,MATCH($A111,'Incidence calcs'!$A:$A,0))</f>
        <v>1.1542400000000004</v>
      </c>
    </row>
    <row r="112" spans="1:23" x14ac:dyDescent="0.45">
      <c r="A112" t="s">
        <v>190</v>
      </c>
      <c r="B112" s="339">
        <f>INDEX('Incidence calcs'!$F:$F,MATCH($A112,'Incidence calcs'!$A:$A,0))</f>
        <v>2009</v>
      </c>
      <c r="C112" s="339" t="b">
        <v>1</v>
      </c>
      <c r="D112" s="347">
        <f>INDEX('Incidence calcs'!Q:Q,MATCH($A112,'Incidence calcs'!$A:$A,0))</f>
        <v>0.19</v>
      </c>
      <c r="E112" s="347">
        <f>INDEX('Incidence calcs'!R:R,MATCH($A112,'Incidence calcs'!$A:$A,0))</f>
        <v>0.84</v>
      </c>
      <c r="F112" s="347">
        <f>INDEX('Incidence calcs'!S:S,MATCH($A112,'Incidence calcs'!$A:$A,0))</f>
        <v>2.6</v>
      </c>
      <c r="G112" s="347">
        <f>INDEX('Incidence calcs'!T:T,MATCH($A112,'Incidence calcs'!$A:$A,0))</f>
        <v>6.2</v>
      </c>
      <c r="H112" s="347">
        <f>INDEX('Incidence calcs'!X:X,MATCH($A112,'Incidence calcs'!$A:$A,0))</f>
        <v>1.7627647500000001</v>
      </c>
      <c r="I112" s="347">
        <f>INDEX('Incidence calcs'!Y:Y,MATCH($A112,'Incidence calcs'!$A:$A,0))</f>
        <v>1.7315545000000001</v>
      </c>
      <c r="J112" s="347">
        <f>INDEX('Incidence calcs'!Z:Z,MATCH($A112,'Incidence calcs'!$A:$A,0))</f>
        <v>1.25406225</v>
      </c>
      <c r="K112" s="347">
        <f>INDEX('Incidence calcs'!AA:AA,MATCH($A112,'Incidence calcs'!$A:$A,0))</f>
        <v>1.22801275</v>
      </c>
      <c r="L112" s="347">
        <f>INDEX('Incidence calcs'!AB:AB,MATCH($A112,'Incidence calcs'!$A:$A,0))</f>
        <v>1.154042</v>
      </c>
      <c r="M112" s="347">
        <f>INDEX('Incidence calcs'!AC:AC,MATCH($A112,'Incidence calcs'!$A:$A,0))</f>
        <v>1.020354</v>
      </c>
      <c r="N112" s="347">
        <f>INDEX('Incidence calcs'!AD:AD,MATCH($A112,'Incidence calcs'!$A:$A,0))</f>
        <v>1.09727375</v>
      </c>
      <c r="O112" s="347">
        <f>INDEX('Incidence calcs'!AE:AE,MATCH($A112,'Incidence calcs'!$A:$A,0))</f>
        <v>1.09727375</v>
      </c>
      <c r="P112" s="347">
        <f>INDEX('Incidence calcs'!AF:AF,MATCH($A112,'Incidence calcs'!$A:$A,0))</f>
        <v>0.88592874999999993</v>
      </c>
      <c r="Q112" s="347">
        <f>INDEX('Incidence calcs'!AG:AG,MATCH($A112,'Incidence calcs'!$A:$A,0))</f>
        <v>0.88592874999999993</v>
      </c>
      <c r="R112" s="347">
        <f>INDEX('Incidence calcs'!AH:AH,MATCH($A112,'Incidence calcs'!$A:$A,0))</f>
        <v>1.323118</v>
      </c>
      <c r="S112" s="347">
        <f>INDEX('Incidence calcs'!AI:AI,MATCH($A112,'Incidence calcs'!$A:$A,0))</f>
        <v>1.323118</v>
      </c>
      <c r="T112" s="347">
        <f>INDEX('Incidence calcs'!AJ:AJ,MATCH($A112,'Incidence calcs'!$A:$A,0))</f>
        <v>1.03583625</v>
      </c>
      <c r="U112" s="347">
        <f>INDEX('Incidence calcs'!AK:AK,MATCH($A112,'Incidence calcs'!$A:$A,0))</f>
        <v>1.03583625</v>
      </c>
      <c r="V112" s="347">
        <f>INDEX('Incidence calcs'!AL:AL,MATCH($A112,'Incidence calcs'!$A:$A,0))</f>
        <v>1.03583625</v>
      </c>
      <c r="W112" s="347">
        <f>INDEX('Incidence calcs'!AM:AM,MATCH($A112,'Incidence calcs'!$A:$A,0))</f>
        <v>1.03583625</v>
      </c>
    </row>
    <row r="113" spans="1:23" x14ac:dyDescent="0.45">
      <c r="A113" t="s">
        <v>191</v>
      </c>
      <c r="B113" s="339">
        <f>INDEX('Incidence calcs'!$F:$F,MATCH($A113,'Incidence calcs'!$A:$A,0))</f>
        <v>2008</v>
      </c>
      <c r="C113" s="339" t="b">
        <v>1</v>
      </c>
      <c r="D113" s="347">
        <f>INDEX('Incidence calcs'!Q:Q,MATCH($A113,'Incidence calcs'!$A:$A,0))</f>
        <v>21.7</v>
      </c>
      <c r="E113" s="347">
        <f>INDEX('Incidence calcs'!R:R,MATCH($A113,'Incidence calcs'!$A:$A,0))</f>
        <v>30.4</v>
      </c>
      <c r="F113" s="347">
        <f>INDEX('Incidence calcs'!S:S,MATCH($A113,'Incidence calcs'!$A:$A,0))</f>
        <v>16.100000000000001</v>
      </c>
      <c r="G113" s="347">
        <f>INDEX('Incidence calcs'!T:T,MATCH($A113,'Incidence calcs'!$A:$A,0))</f>
        <v>16.307559054936817</v>
      </c>
      <c r="H113" s="347">
        <f>INDEX('Incidence calcs'!X:X,MATCH($A113,'Incidence calcs'!$A:$A,0))</f>
        <v>15.495039999999998</v>
      </c>
      <c r="I113" s="347">
        <f>INDEX('Incidence calcs'!Y:Y,MATCH($A113,'Incidence calcs'!$A:$A,0))</f>
        <v>15.226786666666664</v>
      </c>
      <c r="J113" s="347">
        <f>INDEX('Incidence calcs'!Z:Z,MATCH($A113,'Incidence calcs'!$A:$A,0))</f>
        <v>10.886993333333331</v>
      </c>
      <c r="K113" s="347">
        <f>INDEX('Incidence calcs'!AA:AA,MATCH($A113,'Incidence calcs'!$A:$A,0))</f>
        <v>10.814246666666666</v>
      </c>
      <c r="L113" s="347">
        <f>INDEX('Incidence calcs'!AB:AB,MATCH($A113,'Incidence calcs'!$A:$A,0))</f>
        <v>9.5798266666666656</v>
      </c>
      <c r="M113" s="347">
        <f>INDEX('Incidence calcs'!AC:AC,MATCH($A113,'Incidence calcs'!$A:$A,0))</f>
        <v>10.202719999999998</v>
      </c>
      <c r="N113" s="347">
        <f>INDEX('Incidence calcs'!AD:AD,MATCH($A113,'Incidence calcs'!$A:$A,0))</f>
        <v>10.009486666666666</v>
      </c>
      <c r="O113" s="347">
        <f>INDEX('Incidence calcs'!AE:AE,MATCH($A113,'Incidence calcs'!$A:$A,0))</f>
        <v>10.009486666666666</v>
      </c>
      <c r="P113" s="347">
        <f>INDEX('Incidence calcs'!AF:AF,MATCH($A113,'Incidence calcs'!$A:$A,0))</f>
        <v>9.3479466666666653</v>
      </c>
      <c r="Q113" s="347">
        <f>INDEX('Incidence calcs'!AG:AG,MATCH($A113,'Incidence calcs'!$A:$A,0))</f>
        <v>9.3479466666666653</v>
      </c>
      <c r="R113" s="347">
        <f>INDEX('Incidence calcs'!AH:AH,MATCH($A113,'Incidence calcs'!$A:$A,0))</f>
        <v>12.410126666666667</v>
      </c>
      <c r="S113" s="347">
        <f>INDEX('Incidence calcs'!AI:AI,MATCH($A113,'Incidence calcs'!$A:$A,0))</f>
        <v>12.410126666666667</v>
      </c>
      <c r="T113" s="347">
        <f>INDEX('Incidence calcs'!AJ:AJ,MATCH($A113,'Incidence calcs'!$A:$A,0))</f>
        <v>8.1999133333333329</v>
      </c>
      <c r="U113" s="347">
        <f>INDEX('Incidence calcs'!AK:AK,MATCH($A113,'Incidence calcs'!$A:$A,0))</f>
        <v>8.1999133333333329</v>
      </c>
      <c r="V113" s="347">
        <f>INDEX('Incidence calcs'!AL:AL,MATCH($A113,'Incidence calcs'!$A:$A,0))</f>
        <v>8.1999133333333329</v>
      </c>
      <c r="W113" s="347">
        <f>INDEX('Incidence calcs'!AM:AM,MATCH($A113,'Incidence calcs'!$A:$A,0))</f>
        <v>8.1999133333333329</v>
      </c>
    </row>
    <row r="114" spans="1:23" x14ac:dyDescent="0.45">
      <c r="A114" t="s">
        <v>193</v>
      </c>
      <c r="B114" s="339">
        <f>INDEX('Incidence calcs'!$F:$F,MATCH($A114,'Incidence calcs'!$A:$A,0))</f>
        <v>2009</v>
      </c>
      <c r="C114" s="339" t="b">
        <v>1</v>
      </c>
      <c r="D114" s="347">
        <f>INDEX('Incidence calcs'!Q:Q,MATCH($A114,'Incidence calcs'!$A:$A,0))</f>
        <v>0.19</v>
      </c>
      <c r="E114" s="347">
        <f>INDEX('Incidence calcs'!R:R,MATCH($A114,'Incidence calcs'!$A:$A,0))</f>
        <v>0.84</v>
      </c>
      <c r="F114" s="347">
        <f>INDEX('Incidence calcs'!S:S,MATCH($A114,'Incidence calcs'!$A:$A,0))</f>
        <v>2.6</v>
      </c>
      <c r="G114" s="347">
        <f>INDEX('Incidence calcs'!T:T,MATCH($A114,'Incidence calcs'!$A:$A,0))</f>
        <v>6.2</v>
      </c>
      <c r="H114" s="347">
        <f>INDEX('Incidence calcs'!X:X,MATCH($A114,'Incidence calcs'!$A:$A,0))</f>
        <v>1.7627647500000001</v>
      </c>
      <c r="I114" s="347">
        <f>INDEX('Incidence calcs'!Y:Y,MATCH($A114,'Incidence calcs'!$A:$A,0))</f>
        <v>1.7315545000000001</v>
      </c>
      <c r="J114" s="347">
        <f>INDEX('Incidence calcs'!Z:Z,MATCH($A114,'Incidence calcs'!$A:$A,0))</f>
        <v>1.25406225</v>
      </c>
      <c r="K114" s="347">
        <f>INDEX('Incidence calcs'!AA:AA,MATCH($A114,'Incidence calcs'!$A:$A,0))</f>
        <v>1.22801275</v>
      </c>
      <c r="L114" s="347">
        <f>INDEX('Incidence calcs'!AB:AB,MATCH($A114,'Incidence calcs'!$A:$A,0))</f>
        <v>1.154042</v>
      </c>
      <c r="M114" s="347">
        <f>INDEX('Incidence calcs'!AC:AC,MATCH($A114,'Incidence calcs'!$A:$A,0))</f>
        <v>1.020354</v>
      </c>
      <c r="N114" s="347">
        <f>INDEX('Incidence calcs'!AD:AD,MATCH($A114,'Incidence calcs'!$A:$A,0))</f>
        <v>1.09727375</v>
      </c>
      <c r="O114" s="347">
        <f>INDEX('Incidence calcs'!AE:AE,MATCH($A114,'Incidence calcs'!$A:$A,0))</f>
        <v>1.09727375</v>
      </c>
      <c r="P114" s="347">
        <f>INDEX('Incidence calcs'!AF:AF,MATCH($A114,'Incidence calcs'!$A:$A,0))</f>
        <v>0.88592874999999993</v>
      </c>
      <c r="Q114" s="347">
        <f>INDEX('Incidence calcs'!AG:AG,MATCH($A114,'Incidence calcs'!$A:$A,0))</f>
        <v>0.88592874999999993</v>
      </c>
      <c r="R114" s="347">
        <f>INDEX('Incidence calcs'!AH:AH,MATCH($A114,'Incidence calcs'!$A:$A,0))</f>
        <v>1.323118</v>
      </c>
      <c r="S114" s="347">
        <f>INDEX('Incidence calcs'!AI:AI,MATCH($A114,'Incidence calcs'!$A:$A,0))</f>
        <v>1.323118</v>
      </c>
      <c r="T114" s="347">
        <f>INDEX('Incidence calcs'!AJ:AJ,MATCH($A114,'Incidence calcs'!$A:$A,0))</f>
        <v>1.03583625</v>
      </c>
      <c r="U114" s="347">
        <f>INDEX('Incidence calcs'!AK:AK,MATCH($A114,'Incidence calcs'!$A:$A,0))</f>
        <v>1.03583625</v>
      </c>
      <c r="V114" s="347">
        <f>INDEX('Incidence calcs'!AL:AL,MATCH($A114,'Incidence calcs'!$A:$A,0))</f>
        <v>1.03583625</v>
      </c>
      <c r="W114" s="347">
        <f>INDEX('Incidence calcs'!AM:AM,MATCH($A114,'Incidence calcs'!$A:$A,0))</f>
        <v>1.03583625</v>
      </c>
    </row>
    <row r="115" spans="1:23" x14ac:dyDescent="0.45">
      <c r="A115" t="s">
        <v>111</v>
      </c>
      <c r="B115" s="339">
        <f>INDEX('Incidence calcs'!$F:$F,MATCH($A115,'Incidence calcs'!$A:$A,0))</f>
        <v>1992</v>
      </c>
      <c r="C115" s="339" t="b">
        <v>1</v>
      </c>
      <c r="D115" s="347">
        <f>INDEX('Incidence calcs'!Q:Q,MATCH($A115,'Incidence calcs'!$A:$A,0))</f>
        <v>0.8</v>
      </c>
      <c r="E115" s="347">
        <f>INDEX('Incidence calcs'!R:R,MATCH($A115,'Incidence calcs'!$A:$A,0))</f>
        <v>0.85000000000000009</v>
      </c>
      <c r="F115" s="347">
        <f>INDEX('Incidence calcs'!S:S,MATCH($A115,'Incidence calcs'!$A:$A,0))</f>
        <v>2.35</v>
      </c>
      <c r="G115" s="347">
        <f>INDEX('Incidence calcs'!T:T,MATCH($A115,'Incidence calcs'!$A:$A,0))</f>
        <v>1.6613450659962288</v>
      </c>
      <c r="H115" s="347">
        <f>INDEX('Incidence calcs'!X:X,MATCH($A115,'Incidence calcs'!$A:$A,0))</f>
        <v>1.0152207039597738</v>
      </c>
      <c r="I115" s="347">
        <f>INDEX('Incidence calcs'!Y:Y,MATCH($A115,'Incidence calcs'!$A:$A,0))</f>
        <v>0.9972459333752357</v>
      </c>
      <c r="J115" s="347">
        <f>INDEX('Incidence calcs'!Z:Z,MATCH($A115,'Incidence calcs'!$A:$A,0))</f>
        <v>0.72224609679446883</v>
      </c>
      <c r="K115" s="347">
        <f>INDEX('Incidence calcs'!AA:AA,MATCH($A115,'Incidence calcs'!$A:$A,0))</f>
        <v>0.70724353236957882</v>
      </c>
      <c r="L115" s="347">
        <f>INDEX('Incidence calcs'!AB:AB,MATCH($A115,'Incidence calcs'!$A:$A,0))</f>
        <v>0.66464191074795731</v>
      </c>
      <c r="M115" s="347">
        <f>INDEX('Incidence calcs'!AC:AC,MATCH($A115,'Incidence calcs'!$A:$A,0))</f>
        <v>0.58764761785040853</v>
      </c>
      <c r="N115" s="347">
        <f>INDEX('Incidence calcs'!AD:AD,MATCH($A115,'Incidence calcs'!$A:$A,0))</f>
        <v>0.63194764299182904</v>
      </c>
      <c r="O115" s="347">
        <f>INDEX('Incidence calcs'!AE:AE,MATCH($A115,'Incidence calcs'!$A:$A,0))</f>
        <v>0.63194764299182904</v>
      </c>
      <c r="P115" s="347">
        <f>INDEX('Incidence calcs'!AF:AF,MATCH($A115,'Incidence calcs'!$A:$A,0))</f>
        <v>0.51022872407291009</v>
      </c>
      <c r="Q115" s="347">
        <f>INDEX('Incidence calcs'!AG:AG,MATCH($A115,'Incidence calcs'!$A:$A,0))</f>
        <v>0.51022872407291009</v>
      </c>
      <c r="R115" s="347">
        <f>INDEX('Incidence calcs'!AH:AH,MATCH($A115,'Incidence calcs'!$A:$A,0))</f>
        <v>0.76201704588309238</v>
      </c>
      <c r="S115" s="347">
        <f>INDEX('Incidence calcs'!AI:AI,MATCH($A115,'Incidence calcs'!$A:$A,0))</f>
        <v>0.76201704588309238</v>
      </c>
      <c r="T115" s="347">
        <f>INDEX('Incidence calcs'!AJ:AJ,MATCH($A115,'Incidence calcs'!$A:$A,0))</f>
        <v>0.59656423632935263</v>
      </c>
      <c r="U115" s="347">
        <f>INDEX('Incidence calcs'!AK:AK,MATCH($A115,'Incidence calcs'!$A:$A,0))</f>
        <v>0.59656423632935263</v>
      </c>
      <c r="V115" s="347">
        <f>INDEX('Incidence calcs'!AL:AL,MATCH($A115,'Incidence calcs'!$A:$A,0))</f>
        <v>0.59656423632935263</v>
      </c>
      <c r="W115" s="347">
        <f>INDEX('Incidence calcs'!AM:AM,MATCH($A115,'Incidence calcs'!$A:$A,0))</f>
        <v>0.59656423632935263</v>
      </c>
    </row>
    <row r="116" spans="1:23" x14ac:dyDescent="0.45">
      <c r="A116" t="s">
        <v>81</v>
      </c>
      <c r="B116" s="339">
        <f>INDEX('Incidence calcs'!$F:$F,MATCH($A116,'Incidence calcs'!$A:$A,0))</f>
        <v>2010</v>
      </c>
      <c r="C116" s="339" t="b">
        <v>1</v>
      </c>
      <c r="D116" s="347">
        <f>INDEX('Incidence calcs'!Q:Q,MATCH($A116,'Incidence calcs'!$A:$A,0))</f>
        <v>6.2</v>
      </c>
      <c r="E116" s="347">
        <f>INDEX('Incidence calcs'!R:R,MATCH($A116,'Incidence calcs'!$A:$A,0))</f>
        <v>6.2</v>
      </c>
      <c r="F116" s="347">
        <f>INDEX('Incidence calcs'!S:S,MATCH($A116,'Incidence calcs'!$A:$A,0))</f>
        <v>6.2</v>
      </c>
      <c r="G116" s="347">
        <f>INDEX('Incidence calcs'!T:T,MATCH($A116,'Incidence calcs'!$A:$A,0))</f>
        <v>3.3147130153975972</v>
      </c>
      <c r="H116" s="347">
        <f>INDEX('Incidence calcs'!X:X,MATCH($A116,'Incidence calcs'!$A:$A,0))</f>
        <v>4.2259200000000003</v>
      </c>
      <c r="I116" s="347">
        <f>INDEX('Incidence calcs'!Y:Y,MATCH($A116,'Incidence calcs'!$A:$A,0))</f>
        <v>4.1527599999999998</v>
      </c>
      <c r="J116" s="347">
        <f>INDEX('Incidence calcs'!Z:Z,MATCH($A116,'Incidence calcs'!$A:$A,0))</f>
        <v>2.9691800000000002</v>
      </c>
      <c r="K116" s="347">
        <f>INDEX('Incidence calcs'!AA:AA,MATCH($A116,'Incidence calcs'!$A:$A,0))</f>
        <v>2.9493400000000003</v>
      </c>
      <c r="L116" s="347">
        <f>INDEX('Incidence calcs'!AB:AB,MATCH($A116,'Incidence calcs'!$A:$A,0))</f>
        <v>2.6126800000000001</v>
      </c>
      <c r="M116" s="347">
        <f>INDEX('Incidence calcs'!AC:AC,MATCH($A116,'Incidence calcs'!$A:$A,0))</f>
        <v>2.7825600000000001</v>
      </c>
      <c r="N116" s="347">
        <f>INDEX('Incidence calcs'!AD:AD,MATCH($A116,'Incidence calcs'!$A:$A,0))</f>
        <v>2.7298600000000004</v>
      </c>
      <c r="O116" s="347">
        <f>INDEX('Incidence calcs'!AE:AE,MATCH($A116,'Incidence calcs'!$A:$A,0))</f>
        <v>2.7298600000000004</v>
      </c>
      <c r="P116" s="347">
        <f>INDEX('Incidence calcs'!AF:AF,MATCH($A116,'Incidence calcs'!$A:$A,0))</f>
        <v>2.5494400000000002</v>
      </c>
      <c r="Q116" s="347">
        <f>INDEX('Incidence calcs'!AG:AG,MATCH($A116,'Incidence calcs'!$A:$A,0))</f>
        <v>2.5494400000000002</v>
      </c>
      <c r="R116" s="347">
        <f>INDEX('Incidence calcs'!AH:AH,MATCH($A116,'Incidence calcs'!$A:$A,0))</f>
        <v>3.3845800000000006</v>
      </c>
      <c r="S116" s="347">
        <f>INDEX('Incidence calcs'!AI:AI,MATCH($A116,'Incidence calcs'!$A:$A,0))</f>
        <v>3.3845800000000006</v>
      </c>
      <c r="T116" s="347">
        <f>INDEX('Incidence calcs'!AJ:AJ,MATCH($A116,'Incidence calcs'!$A:$A,0))</f>
        <v>2.2363400000000002</v>
      </c>
      <c r="U116" s="347">
        <f>INDEX('Incidence calcs'!AK:AK,MATCH($A116,'Incidence calcs'!$A:$A,0))</f>
        <v>2.2363400000000002</v>
      </c>
      <c r="V116" s="347">
        <f>INDEX('Incidence calcs'!AL:AL,MATCH($A116,'Incidence calcs'!$A:$A,0))</f>
        <v>2.2363400000000002</v>
      </c>
      <c r="W116" s="347">
        <f>INDEX('Incidence calcs'!AM:AM,MATCH($A116,'Incidence calcs'!$A:$A,0))</f>
        <v>2.2363400000000002</v>
      </c>
    </row>
    <row r="117" spans="1:23" x14ac:dyDescent="0.45">
      <c r="A117" t="s">
        <v>194</v>
      </c>
      <c r="B117" s="339">
        <f>INDEX('Incidence calcs'!$F:$F,MATCH($A117,'Incidence calcs'!$A:$A,0))</f>
        <v>2007</v>
      </c>
      <c r="C117" s="339" t="b">
        <v>1</v>
      </c>
      <c r="D117" s="347">
        <f>INDEX('Incidence calcs'!Q:Q,MATCH($A117,'Incidence calcs'!$A:$A,0))</f>
        <v>4.8</v>
      </c>
      <c r="E117" s="347">
        <f>INDEX('Incidence calcs'!R:R,MATCH($A117,'Incidence calcs'!$A:$A,0))</f>
        <v>8.8000000000000007</v>
      </c>
      <c r="F117" s="347">
        <f>INDEX('Incidence calcs'!S:S,MATCH($A117,'Incidence calcs'!$A:$A,0))</f>
        <v>9.5500000000000007</v>
      </c>
      <c r="G117" s="347">
        <f>INDEX('Incidence calcs'!T:T,MATCH($A117,'Incidence calcs'!$A:$A,0))</f>
        <v>5.6</v>
      </c>
      <c r="H117" s="347">
        <f>INDEX('Incidence calcs'!X:X,MATCH($A117,'Incidence calcs'!$A:$A,0))</f>
        <v>5.2596800000000004</v>
      </c>
      <c r="I117" s="347">
        <f>INDEX('Incidence calcs'!Y:Y,MATCH($A117,'Incidence calcs'!$A:$A,0))</f>
        <v>5.1686233333333336</v>
      </c>
      <c r="J117" s="347">
        <f>INDEX('Incidence calcs'!Z:Z,MATCH($A117,'Incidence calcs'!$A:$A,0))</f>
        <v>3.695511666666667</v>
      </c>
      <c r="K117" s="347">
        <f>INDEX('Incidence calcs'!AA:AA,MATCH($A117,'Incidence calcs'!$A:$A,0))</f>
        <v>3.670818333333334</v>
      </c>
      <c r="L117" s="347">
        <f>INDEX('Incidence calcs'!AB:AB,MATCH($A117,'Incidence calcs'!$A:$A,0))</f>
        <v>3.2518033333333336</v>
      </c>
      <c r="M117" s="347">
        <f>INDEX('Incidence calcs'!AC:AC,MATCH($A117,'Incidence calcs'!$A:$A,0))</f>
        <v>3.4632400000000003</v>
      </c>
      <c r="N117" s="347">
        <f>INDEX('Incidence calcs'!AD:AD,MATCH($A117,'Incidence calcs'!$A:$A,0))</f>
        <v>3.397648333333334</v>
      </c>
      <c r="O117" s="347">
        <f>INDEX('Incidence calcs'!AE:AE,MATCH($A117,'Incidence calcs'!$A:$A,0))</f>
        <v>3.397648333333334</v>
      </c>
      <c r="P117" s="347">
        <f>INDEX('Incidence calcs'!AF:AF,MATCH($A117,'Incidence calcs'!$A:$A,0))</f>
        <v>3.173093333333334</v>
      </c>
      <c r="Q117" s="347">
        <f>INDEX('Incidence calcs'!AG:AG,MATCH($A117,'Incidence calcs'!$A:$A,0))</f>
        <v>3.173093333333334</v>
      </c>
      <c r="R117" s="347">
        <f>INDEX('Incidence calcs'!AH:AH,MATCH($A117,'Incidence calcs'!$A:$A,0))</f>
        <v>4.2125283333333341</v>
      </c>
      <c r="S117" s="347">
        <f>INDEX('Incidence calcs'!AI:AI,MATCH($A117,'Incidence calcs'!$A:$A,0))</f>
        <v>4.2125283333333341</v>
      </c>
      <c r="T117" s="347">
        <f>INDEX('Incidence calcs'!AJ:AJ,MATCH($A117,'Incidence calcs'!$A:$A,0))</f>
        <v>2.7834016666666672</v>
      </c>
      <c r="U117" s="347">
        <f>INDEX('Incidence calcs'!AK:AK,MATCH($A117,'Incidence calcs'!$A:$A,0))</f>
        <v>2.7834016666666672</v>
      </c>
      <c r="V117" s="347">
        <f>INDEX('Incidence calcs'!AL:AL,MATCH($A117,'Incidence calcs'!$A:$A,0))</f>
        <v>2.7834016666666672</v>
      </c>
      <c r="W117" s="347">
        <f>INDEX('Incidence calcs'!AM:AM,MATCH($A117,'Incidence calcs'!$A:$A,0))</f>
        <v>2.7834016666666672</v>
      </c>
    </row>
    <row r="118" spans="1:23" x14ac:dyDescent="0.45">
      <c r="A118" t="s">
        <v>197</v>
      </c>
      <c r="B118" s="339">
        <f>INDEX('Incidence calcs'!$F:$F,MATCH($A118,'Incidence calcs'!$A:$A,0))</f>
        <v>2012</v>
      </c>
      <c r="C118" s="339" t="b">
        <v>1</v>
      </c>
      <c r="D118" s="347">
        <f>INDEX('Incidence calcs'!Q:Q,MATCH($A118,'Incidence calcs'!$A:$A,0))</f>
        <v>1.1000000000000001</v>
      </c>
      <c r="E118" s="347">
        <f>INDEX('Incidence calcs'!R:R,MATCH($A118,'Incidence calcs'!$A:$A,0))</f>
        <v>1.98</v>
      </c>
      <c r="F118" s="347">
        <f>INDEX('Incidence calcs'!S:S,MATCH($A118,'Incidence calcs'!$A:$A,0))</f>
        <v>2.68</v>
      </c>
      <c r="G118" s="347">
        <f>INDEX('Incidence calcs'!T:T,MATCH($A118,'Incidence calcs'!$A:$A,0))</f>
        <v>1.43</v>
      </c>
      <c r="H118" s="347">
        <f>INDEX('Incidence calcs'!X:X,MATCH($A118,'Incidence calcs'!$A:$A,0))</f>
        <v>1.3086719999999998</v>
      </c>
      <c r="I118" s="347">
        <f>INDEX('Incidence calcs'!Y:Y,MATCH($A118,'Incidence calcs'!$A:$A,0))</f>
        <v>1.2860159999999998</v>
      </c>
      <c r="J118" s="347">
        <f>INDEX('Incidence calcs'!Z:Z,MATCH($A118,'Incidence calcs'!$A:$A,0))</f>
        <v>0.91948799999999997</v>
      </c>
      <c r="K118" s="347">
        <f>INDEX('Incidence calcs'!AA:AA,MATCH($A118,'Incidence calcs'!$A:$A,0))</f>
        <v>0.91334399999999993</v>
      </c>
      <c r="L118" s="347">
        <f>INDEX('Incidence calcs'!AB:AB,MATCH($A118,'Incidence calcs'!$A:$A,0))</f>
        <v>0.80908799999999992</v>
      </c>
      <c r="M118" s="347">
        <f>INDEX('Incidence calcs'!AC:AC,MATCH($A118,'Incidence calcs'!$A:$A,0))</f>
        <v>0.86169599999999991</v>
      </c>
      <c r="N118" s="347">
        <f>INDEX('Incidence calcs'!AD:AD,MATCH($A118,'Incidence calcs'!$A:$A,0))</f>
        <v>0.84537600000000002</v>
      </c>
      <c r="O118" s="347">
        <f>INDEX('Incidence calcs'!AE:AE,MATCH($A118,'Incidence calcs'!$A:$A,0))</f>
        <v>0.84537600000000002</v>
      </c>
      <c r="P118" s="347">
        <f>INDEX('Incidence calcs'!AF:AF,MATCH($A118,'Incidence calcs'!$A:$A,0))</f>
        <v>0.78950399999999998</v>
      </c>
      <c r="Q118" s="347">
        <f>INDEX('Incidence calcs'!AG:AG,MATCH($A118,'Incidence calcs'!$A:$A,0))</f>
        <v>0.78950399999999998</v>
      </c>
      <c r="R118" s="347">
        <f>INDEX('Incidence calcs'!AH:AH,MATCH($A118,'Incidence calcs'!$A:$A,0))</f>
        <v>1.0481280000000002</v>
      </c>
      <c r="S118" s="347">
        <f>INDEX('Incidence calcs'!AI:AI,MATCH($A118,'Incidence calcs'!$A:$A,0))</f>
        <v>1.0481280000000002</v>
      </c>
      <c r="T118" s="347">
        <f>INDEX('Incidence calcs'!AJ:AJ,MATCH($A118,'Incidence calcs'!$A:$A,0))</f>
        <v>0.69254400000000005</v>
      </c>
      <c r="U118" s="347">
        <f>INDEX('Incidence calcs'!AK:AK,MATCH($A118,'Incidence calcs'!$A:$A,0))</f>
        <v>0.69254400000000005</v>
      </c>
      <c r="V118" s="347">
        <f>INDEX('Incidence calcs'!AL:AL,MATCH($A118,'Incidence calcs'!$A:$A,0))</f>
        <v>0.69254400000000005</v>
      </c>
      <c r="W118" s="347">
        <f>INDEX('Incidence calcs'!AM:AM,MATCH($A118,'Incidence calcs'!$A:$A,0))</f>
        <v>0.69254400000000005</v>
      </c>
    </row>
    <row r="119" spans="1:23" x14ac:dyDescent="0.45">
      <c r="A119" t="s">
        <v>198</v>
      </c>
      <c r="B119" s="339">
        <f>INDEX('Incidence calcs'!$F:$F,MATCH($A119,'Incidence calcs'!$A:$A,0))</f>
        <v>2011</v>
      </c>
      <c r="C119" s="339" t="b">
        <v>1</v>
      </c>
      <c r="D119" s="347">
        <f>INDEX('Incidence calcs'!Q:Q,MATCH($A119,'Incidence calcs'!$A:$A,0))</f>
        <v>14.850000000000001</v>
      </c>
      <c r="E119" s="347">
        <f>INDEX('Incidence calcs'!R:R,MATCH($A119,'Incidence calcs'!$A:$A,0))</f>
        <v>25.5</v>
      </c>
      <c r="F119" s="347">
        <f>INDEX('Incidence calcs'!S:S,MATCH($A119,'Incidence calcs'!$A:$A,0))</f>
        <v>15.2</v>
      </c>
      <c r="G119" s="347">
        <f>INDEX('Incidence calcs'!T:T,MATCH($A119,'Incidence calcs'!$A:$A,0))</f>
        <v>13.775791895722882</v>
      </c>
      <c r="H119" s="347">
        <f>INDEX('Incidence calcs'!X:X,MATCH($A119,'Incidence calcs'!$A:$A,0))</f>
        <v>12.620959999999998</v>
      </c>
      <c r="I119" s="347">
        <f>INDEX('Incidence calcs'!Y:Y,MATCH($A119,'Incidence calcs'!$A:$A,0))</f>
        <v>12.402463333333332</v>
      </c>
      <c r="J119" s="347">
        <f>INDEX('Incidence calcs'!Z:Z,MATCH($A119,'Incidence calcs'!$A:$A,0))</f>
        <v>8.8676316666666661</v>
      </c>
      <c r="K119" s="347">
        <f>INDEX('Incidence calcs'!AA:AA,MATCH($A119,'Incidence calcs'!$A:$A,0))</f>
        <v>8.8083783333333336</v>
      </c>
      <c r="L119" s="347">
        <f>INDEX('Incidence calcs'!AB:AB,MATCH($A119,'Incidence calcs'!$A:$A,0))</f>
        <v>7.8029233333333332</v>
      </c>
      <c r="M119" s="347">
        <f>INDEX('Incidence calcs'!AC:AC,MATCH($A119,'Incidence calcs'!$A:$A,0))</f>
        <v>8.3102799999999988</v>
      </c>
      <c r="N119" s="347">
        <f>INDEX('Incidence calcs'!AD:AD,MATCH($A119,'Incidence calcs'!$A:$A,0))</f>
        <v>8.1528883333333333</v>
      </c>
      <c r="O119" s="347">
        <f>INDEX('Incidence calcs'!AE:AE,MATCH($A119,'Incidence calcs'!$A:$A,0))</f>
        <v>8.1528883333333333</v>
      </c>
      <c r="P119" s="347">
        <f>INDEX('Incidence calcs'!AF:AF,MATCH($A119,'Incidence calcs'!$A:$A,0))</f>
        <v>7.6140533333333336</v>
      </c>
      <c r="Q119" s="347">
        <f>INDEX('Incidence calcs'!AG:AG,MATCH($A119,'Incidence calcs'!$A:$A,0))</f>
        <v>7.6140533333333336</v>
      </c>
      <c r="R119" s="347">
        <f>INDEX('Incidence calcs'!AH:AH,MATCH($A119,'Incidence calcs'!$A:$A,0))</f>
        <v>10.108248333333334</v>
      </c>
      <c r="S119" s="347">
        <f>INDEX('Incidence calcs'!AI:AI,MATCH($A119,'Incidence calcs'!$A:$A,0))</f>
        <v>10.108248333333334</v>
      </c>
      <c r="T119" s="347">
        <f>INDEX('Incidence calcs'!AJ:AJ,MATCH($A119,'Incidence calcs'!$A:$A,0))</f>
        <v>6.6789616666666669</v>
      </c>
      <c r="U119" s="347">
        <f>INDEX('Incidence calcs'!AK:AK,MATCH($A119,'Incidence calcs'!$A:$A,0))</f>
        <v>6.6789616666666669</v>
      </c>
      <c r="V119" s="347">
        <f>INDEX('Incidence calcs'!AL:AL,MATCH($A119,'Incidence calcs'!$A:$A,0))</f>
        <v>6.6789616666666669</v>
      </c>
      <c r="W119" s="347">
        <f>INDEX('Incidence calcs'!AM:AM,MATCH($A119,'Incidence calcs'!$A:$A,0))</f>
        <v>6.6789616666666669</v>
      </c>
    </row>
    <row r="120" spans="1:23" x14ac:dyDescent="0.45">
      <c r="A120" t="s">
        <v>199</v>
      </c>
      <c r="B120" s="339">
        <f>INDEX('Incidence calcs'!$F:$F,MATCH($A120,'Incidence calcs'!$A:$A,0))</f>
        <v>2012</v>
      </c>
      <c r="C120" s="339" t="b">
        <v>1</v>
      </c>
      <c r="D120" s="347">
        <f>INDEX('Incidence calcs'!Q:Q,MATCH($A120,'Incidence calcs'!$A:$A,0))</f>
        <v>19.809999999999999</v>
      </c>
      <c r="E120" s="347">
        <f>INDEX('Incidence calcs'!R:R,MATCH($A120,'Incidence calcs'!$A:$A,0))</f>
        <v>28.63</v>
      </c>
      <c r="F120" s="347">
        <f>INDEX('Incidence calcs'!S:S,MATCH($A120,'Incidence calcs'!$A:$A,0))</f>
        <v>24.58</v>
      </c>
      <c r="G120" s="347">
        <f>INDEX('Incidence calcs'!T:T,MATCH($A120,'Incidence calcs'!$A:$A,0))</f>
        <v>41.10643857288435</v>
      </c>
      <c r="H120" s="347">
        <f>INDEX('Incidence calcs'!X:X,MATCH($A120,'Incidence calcs'!$A:$A,0))</f>
        <v>16.590143999999999</v>
      </c>
      <c r="I120" s="347">
        <f>INDEX('Incidence calcs'!Y:Y,MATCH($A120,'Incidence calcs'!$A:$A,0))</f>
        <v>16.302931999999998</v>
      </c>
      <c r="J120" s="347">
        <f>INDEX('Incidence calcs'!Z:Z,MATCH($A120,'Incidence calcs'!$A:$A,0))</f>
        <v>11.656426</v>
      </c>
      <c r="K120" s="347">
        <f>INDEX('Incidence calcs'!AA:AA,MATCH($A120,'Incidence calcs'!$A:$A,0))</f>
        <v>11.578538</v>
      </c>
      <c r="L120" s="347">
        <f>INDEX('Incidence calcs'!AB:AB,MATCH($A120,'Incidence calcs'!$A:$A,0))</f>
        <v>10.256876</v>
      </c>
      <c r="M120" s="347">
        <f>INDEX('Incidence calcs'!AC:AC,MATCH($A120,'Incidence calcs'!$A:$A,0))</f>
        <v>10.923791999999999</v>
      </c>
      <c r="N120" s="347">
        <f>INDEX('Incidence calcs'!AD:AD,MATCH($A120,'Incidence calcs'!$A:$A,0))</f>
        <v>10.716902000000001</v>
      </c>
      <c r="O120" s="347">
        <f>INDEX('Incidence calcs'!AE:AE,MATCH($A120,'Incidence calcs'!$A:$A,0))</f>
        <v>10.716902000000001</v>
      </c>
      <c r="P120" s="347">
        <f>INDEX('Incidence calcs'!AF:AF,MATCH($A120,'Incidence calcs'!$A:$A,0))</f>
        <v>10.008608000000001</v>
      </c>
      <c r="Q120" s="347">
        <f>INDEX('Incidence calcs'!AG:AG,MATCH($A120,'Incidence calcs'!$A:$A,0))</f>
        <v>10.008608000000001</v>
      </c>
      <c r="R120" s="347">
        <f>INDEX('Incidence calcs'!AH:AH,MATCH($A120,'Incidence calcs'!$A:$A,0))</f>
        <v>13.287206000000001</v>
      </c>
      <c r="S120" s="347">
        <f>INDEX('Incidence calcs'!AI:AI,MATCH($A120,'Incidence calcs'!$A:$A,0))</f>
        <v>13.287206000000001</v>
      </c>
      <c r="T120" s="347">
        <f>INDEX('Incidence calcs'!AJ:AJ,MATCH($A120,'Incidence calcs'!$A:$A,0))</f>
        <v>8.7794380000000007</v>
      </c>
      <c r="U120" s="347">
        <f>INDEX('Incidence calcs'!AK:AK,MATCH($A120,'Incidence calcs'!$A:$A,0))</f>
        <v>8.7794380000000007</v>
      </c>
      <c r="V120" s="347">
        <f>INDEX('Incidence calcs'!AL:AL,MATCH($A120,'Incidence calcs'!$A:$A,0))</f>
        <v>8.7794380000000007</v>
      </c>
      <c r="W120" s="347">
        <f>INDEX('Incidence calcs'!AM:AM,MATCH($A120,'Incidence calcs'!$A:$A,0))</f>
        <v>8.7794380000000007</v>
      </c>
    </row>
    <row r="121" spans="1:23" x14ac:dyDescent="0.45">
      <c r="A121" t="s">
        <v>200</v>
      </c>
      <c r="B121" s="339">
        <f>INDEX('Incidence calcs'!$F:$F,MATCH($A121,'Incidence calcs'!$A:$A,0))</f>
        <v>1987</v>
      </c>
      <c r="C121" s="339" t="b">
        <v>1</v>
      </c>
      <c r="D121" s="347">
        <f>INDEX('Incidence calcs'!Q:Q,MATCH($A121,'Incidence calcs'!$A:$A,0))</f>
        <v>0.1</v>
      </c>
      <c r="E121" s="347">
        <f>INDEX('Incidence calcs'!R:R,MATCH($A121,'Incidence calcs'!$A:$A,0))</f>
        <v>0.5</v>
      </c>
      <c r="F121" s="347">
        <f>INDEX('Incidence calcs'!S:S,MATCH($A121,'Incidence calcs'!$A:$A,0))</f>
        <v>2.2000000000000002</v>
      </c>
      <c r="G121" s="347">
        <f>INDEX('Incidence calcs'!T:T,MATCH($A121,'Incidence calcs'!$A:$A,0))</f>
        <v>3.4</v>
      </c>
      <c r="H121" s="347">
        <f>INDEX('Incidence calcs'!X:X,MATCH($A121,'Incidence calcs'!$A:$A,0))</f>
        <v>1.111815</v>
      </c>
      <c r="I121" s="347">
        <f>INDEX('Incidence calcs'!Y:Y,MATCH($A121,'Incidence calcs'!$A:$A,0))</f>
        <v>1.09213</v>
      </c>
      <c r="J121" s="347">
        <f>INDEX('Incidence calcs'!Z:Z,MATCH($A121,'Incidence calcs'!$A:$A,0))</f>
        <v>0.79096500000000003</v>
      </c>
      <c r="K121" s="347">
        <f>INDEX('Incidence calcs'!AA:AA,MATCH($A121,'Incidence calcs'!$A:$A,0))</f>
        <v>0.77453499999999997</v>
      </c>
      <c r="L121" s="347">
        <f>INDEX('Incidence calcs'!AB:AB,MATCH($A121,'Incidence calcs'!$A:$A,0))</f>
        <v>0.72788000000000008</v>
      </c>
      <c r="M121" s="347">
        <f>INDEX('Incidence calcs'!AC:AC,MATCH($A121,'Incidence calcs'!$A:$A,0))</f>
        <v>0.64356000000000002</v>
      </c>
      <c r="N121" s="347">
        <f>INDEX('Incidence calcs'!AD:AD,MATCH($A121,'Incidence calcs'!$A:$A,0))</f>
        <v>0.692075</v>
      </c>
      <c r="O121" s="347">
        <f>INDEX('Incidence calcs'!AE:AE,MATCH($A121,'Incidence calcs'!$A:$A,0))</f>
        <v>0.692075</v>
      </c>
      <c r="P121" s="347">
        <f>INDEX('Incidence calcs'!AF:AF,MATCH($A121,'Incidence calcs'!$A:$A,0))</f>
        <v>0.55877500000000002</v>
      </c>
      <c r="Q121" s="347">
        <f>INDEX('Incidence calcs'!AG:AG,MATCH($A121,'Incidence calcs'!$A:$A,0))</f>
        <v>0.55877500000000002</v>
      </c>
      <c r="R121" s="347">
        <f>INDEX('Incidence calcs'!AH:AH,MATCH($A121,'Incidence calcs'!$A:$A,0))</f>
        <v>0.83452000000000004</v>
      </c>
      <c r="S121" s="347">
        <f>INDEX('Incidence calcs'!AI:AI,MATCH($A121,'Incidence calcs'!$A:$A,0))</f>
        <v>0.83452000000000004</v>
      </c>
      <c r="T121" s="347">
        <f>INDEX('Incidence calcs'!AJ:AJ,MATCH($A121,'Incidence calcs'!$A:$A,0))</f>
        <v>0.65332500000000004</v>
      </c>
      <c r="U121" s="347">
        <f>INDEX('Incidence calcs'!AK:AK,MATCH($A121,'Incidence calcs'!$A:$A,0))</f>
        <v>0.65332500000000004</v>
      </c>
      <c r="V121" s="347">
        <f>INDEX('Incidence calcs'!AL:AL,MATCH($A121,'Incidence calcs'!$A:$A,0))</f>
        <v>0.65332500000000004</v>
      </c>
      <c r="W121" s="347">
        <f>INDEX('Incidence calcs'!AM:AM,MATCH($A121,'Incidence calcs'!$A:$A,0))</f>
        <v>0.65332500000000004</v>
      </c>
    </row>
    <row r="122" spans="1:23" x14ac:dyDescent="0.45">
      <c r="A122" t="s">
        <v>201</v>
      </c>
      <c r="B122" s="339">
        <f>INDEX('Incidence calcs'!$F:$F,MATCH($A122,'Incidence calcs'!$A:$A,0))</f>
        <v>2003</v>
      </c>
      <c r="C122" s="339" t="b">
        <v>1</v>
      </c>
      <c r="D122" s="347">
        <f>INDEX('Incidence calcs'!Q:Q,MATCH($A122,'Incidence calcs'!$A:$A,0))</f>
        <v>0.97</v>
      </c>
      <c r="E122" s="347">
        <f>INDEX('Incidence calcs'!R:R,MATCH($A122,'Incidence calcs'!$A:$A,0))</f>
        <v>0.97</v>
      </c>
      <c r="F122" s="347">
        <f>INDEX('Incidence calcs'!S:S,MATCH($A122,'Incidence calcs'!$A:$A,0))</f>
        <v>0.97</v>
      </c>
      <c r="G122" s="347">
        <f>INDEX('Incidence calcs'!T:T,MATCH($A122,'Incidence calcs'!$A:$A,0))</f>
        <v>1.0831599047960483</v>
      </c>
      <c r="H122" s="347">
        <f>INDEX('Incidence calcs'!X:X,MATCH($A122,'Incidence calcs'!$A:$A,0))</f>
        <v>0.66115200000000007</v>
      </c>
      <c r="I122" s="347">
        <f>INDEX('Incidence calcs'!Y:Y,MATCH($A122,'Incidence calcs'!$A:$A,0))</f>
        <v>0.64970600000000001</v>
      </c>
      <c r="J122" s="347">
        <f>INDEX('Incidence calcs'!Z:Z,MATCH($A122,'Incidence calcs'!$A:$A,0))</f>
        <v>0.46453300000000003</v>
      </c>
      <c r="K122" s="347">
        <f>INDEX('Incidence calcs'!AA:AA,MATCH($A122,'Incidence calcs'!$A:$A,0))</f>
        <v>0.46142900000000003</v>
      </c>
      <c r="L122" s="347">
        <f>INDEX('Incidence calcs'!AB:AB,MATCH($A122,'Incidence calcs'!$A:$A,0))</f>
        <v>0.40875800000000001</v>
      </c>
      <c r="M122" s="347">
        <f>INDEX('Incidence calcs'!AC:AC,MATCH($A122,'Incidence calcs'!$A:$A,0))</f>
        <v>0.435336</v>
      </c>
      <c r="N122" s="347">
        <f>INDEX('Incidence calcs'!AD:AD,MATCH($A122,'Incidence calcs'!$A:$A,0))</f>
        <v>0.42709100000000005</v>
      </c>
      <c r="O122" s="347">
        <f>INDEX('Incidence calcs'!AE:AE,MATCH($A122,'Incidence calcs'!$A:$A,0))</f>
        <v>0.42709100000000005</v>
      </c>
      <c r="P122" s="347">
        <f>INDEX('Incidence calcs'!AF:AF,MATCH($A122,'Incidence calcs'!$A:$A,0))</f>
        <v>0.39886400000000005</v>
      </c>
      <c r="Q122" s="347">
        <f>INDEX('Incidence calcs'!AG:AG,MATCH($A122,'Incidence calcs'!$A:$A,0))</f>
        <v>0.39886400000000005</v>
      </c>
      <c r="R122" s="347">
        <f>INDEX('Incidence calcs'!AH:AH,MATCH($A122,'Incidence calcs'!$A:$A,0))</f>
        <v>0.52952300000000008</v>
      </c>
      <c r="S122" s="347">
        <f>INDEX('Incidence calcs'!AI:AI,MATCH($A122,'Incidence calcs'!$A:$A,0))</f>
        <v>0.52952300000000008</v>
      </c>
      <c r="T122" s="347">
        <f>INDEX('Incidence calcs'!AJ:AJ,MATCH($A122,'Incidence calcs'!$A:$A,0))</f>
        <v>0.34987900000000005</v>
      </c>
      <c r="U122" s="347">
        <f>INDEX('Incidence calcs'!AK:AK,MATCH($A122,'Incidence calcs'!$A:$A,0))</f>
        <v>0.34987900000000005</v>
      </c>
      <c r="V122" s="347">
        <f>INDEX('Incidence calcs'!AL:AL,MATCH($A122,'Incidence calcs'!$A:$A,0))</f>
        <v>0.34987900000000005</v>
      </c>
      <c r="W122" s="347">
        <f>INDEX('Incidence calcs'!AM:AM,MATCH($A122,'Incidence calcs'!$A:$A,0))</f>
        <v>0.34987900000000005</v>
      </c>
    </row>
    <row r="123" spans="1:23" x14ac:dyDescent="0.45">
      <c r="A123" t="s">
        <v>202</v>
      </c>
      <c r="B123" s="339">
        <f>INDEX('Incidence calcs'!$F:$F,MATCH($A123,'Incidence calcs'!$A:$A,0))</f>
        <v>2009</v>
      </c>
      <c r="C123" s="339" t="b">
        <v>1</v>
      </c>
      <c r="D123" s="347">
        <f>INDEX('Incidence calcs'!Q:Q,MATCH($A123,'Incidence calcs'!$A:$A,0))</f>
        <v>0.19</v>
      </c>
      <c r="E123" s="347">
        <f>INDEX('Incidence calcs'!R:R,MATCH($A123,'Incidence calcs'!$A:$A,0))</f>
        <v>0.84</v>
      </c>
      <c r="F123" s="347">
        <f>INDEX('Incidence calcs'!S:S,MATCH($A123,'Incidence calcs'!$A:$A,0))</f>
        <v>2.6</v>
      </c>
      <c r="G123" s="347">
        <f>INDEX('Incidence calcs'!T:T,MATCH($A123,'Incidence calcs'!$A:$A,0))</f>
        <v>6.2</v>
      </c>
      <c r="H123" s="347">
        <f>INDEX('Incidence calcs'!X:X,MATCH($A123,'Incidence calcs'!$A:$A,0))</f>
        <v>1.7627647500000001</v>
      </c>
      <c r="I123" s="347">
        <f>INDEX('Incidence calcs'!Y:Y,MATCH($A123,'Incidence calcs'!$A:$A,0))</f>
        <v>1.7315545000000001</v>
      </c>
      <c r="J123" s="347">
        <f>INDEX('Incidence calcs'!Z:Z,MATCH($A123,'Incidence calcs'!$A:$A,0))</f>
        <v>1.25406225</v>
      </c>
      <c r="K123" s="347">
        <f>INDEX('Incidence calcs'!AA:AA,MATCH($A123,'Incidence calcs'!$A:$A,0))</f>
        <v>1.22801275</v>
      </c>
      <c r="L123" s="347">
        <f>INDEX('Incidence calcs'!AB:AB,MATCH($A123,'Incidence calcs'!$A:$A,0))</f>
        <v>1.154042</v>
      </c>
      <c r="M123" s="347">
        <f>INDEX('Incidence calcs'!AC:AC,MATCH($A123,'Incidence calcs'!$A:$A,0))</f>
        <v>1.020354</v>
      </c>
      <c r="N123" s="347">
        <f>INDEX('Incidence calcs'!AD:AD,MATCH($A123,'Incidence calcs'!$A:$A,0))</f>
        <v>1.09727375</v>
      </c>
      <c r="O123" s="347">
        <f>INDEX('Incidence calcs'!AE:AE,MATCH($A123,'Incidence calcs'!$A:$A,0))</f>
        <v>1.09727375</v>
      </c>
      <c r="P123" s="347">
        <f>INDEX('Incidence calcs'!AF:AF,MATCH($A123,'Incidence calcs'!$A:$A,0))</f>
        <v>0.88592874999999993</v>
      </c>
      <c r="Q123" s="347">
        <f>INDEX('Incidence calcs'!AG:AG,MATCH($A123,'Incidence calcs'!$A:$A,0))</f>
        <v>0.88592874999999993</v>
      </c>
      <c r="R123" s="347">
        <f>INDEX('Incidence calcs'!AH:AH,MATCH($A123,'Incidence calcs'!$A:$A,0))</f>
        <v>1.323118</v>
      </c>
      <c r="S123" s="347">
        <f>INDEX('Incidence calcs'!AI:AI,MATCH($A123,'Incidence calcs'!$A:$A,0))</f>
        <v>1.323118</v>
      </c>
      <c r="T123" s="347">
        <f>INDEX('Incidence calcs'!AJ:AJ,MATCH($A123,'Incidence calcs'!$A:$A,0))</f>
        <v>1.03583625</v>
      </c>
      <c r="U123" s="347">
        <f>INDEX('Incidence calcs'!AK:AK,MATCH($A123,'Incidence calcs'!$A:$A,0))</f>
        <v>1.03583625</v>
      </c>
      <c r="V123" s="347">
        <f>INDEX('Incidence calcs'!AL:AL,MATCH($A123,'Incidence calcs'!$A:$A,0))</f>
        <v>1.03583625</v>
      </c>
      <c r="W123" s="347">
        <f>INDEX('Incidence calcs'!AM:AM,MATCH($A123,'Incidence calcs'!$A:$A,0))</f>
        <v>1.03583625</v>
      </c>
    </row>
    <row r="124" spans="1:23" x14ac:dyDescent="0.45">
      <c r="A124" t="s">
        <v>204</v>
      </c>
      <c r="B124" s="339">
        <f>INDEX('Incidence calcs'!$F:$F,MATCH($A124,'Incidence calcs'!$A:$A,0))</f>
        <v>2009</v>
      </c>
      <c r="C124" s="339" t="b">
        <v>1</v>
      </c>
      <c r="D124" s="347">
        <f>INDEX('Incidence calcs'!Q:Q,MATCH($A124,'Incidence calcs'!$A:$A,0))</f>
        <v>3</v>
      </c>
      <c r="E124" s="347">
        <f>INDEX('Incidence calcs'!R:R,MATCH($A124,'Incidence calcs'!$A:$A,0))</f>
        <v>5</v>
      </c>
      <c r="F124" s="347">
        <f>INDEX('Incidence calcs'!S:S,MATCH($A124,'Incidence calcs'!$A:$A,0))</f>
        <v>4.9000000000000004</v>
      </c>
      <c r="G124" s="347">
        <f>INDEX('Incidence calcs'!T:T,MATCH($A124,'Incidence calcs'!$A:$A,0))</f>
        <v>3</v>
      </c>
      <c r="H124" s="347">
        <f>INDEX('Incidence calcs'!X:X,MATCH($A124,'Incidence calcs'!$A:$A,0))</f>
        <v>2.9308799999999997</v>
      </c>
      <c r="I124" s="347">
        <f>INDEX('Incidence calcs'!Y:Y,MATCH($A124,'Incidence calcs'!$A:$A,0))</f>
        <v>2.8801399999999995</v>
      </c>
      <c r="J124" s="347">
        <f>INDEX('Incidence calcs'!Z:Z,MATCH($A124,'Incidence calcs'!$A:$A,0))</f>
        <v>2.0592699999999997</v>
      </c>
      <c r="K124" s="347">
        <f>INDEX('Incidence calcs'!AA:AA,MATCH($A124,'Incidence calcs'!$A:$A,0))</f>
        <v>2.0455100000000002</v>
      </c>
      <c r="L124" s="347">
        <f>INDEX('Incidence calcs'!AB:AB,MATCH($A124,'Incidence calcs'!$A:$A,0))</f>
        <v>1.81202</v>
      </c>
      <c r="M124" s="347">
        <f>INDEX('Incidence calcs'!AC:AC,MATCH($A124,'Incidence calcs'!$A:$A,0))</f>
        <v>1.9298399999999998</v>
      </c>
      <c r="N124" s="347">
        <f>INDEX('Incidence calcs'!AD:AD,MATCH($A124,'Incidence calcs'!$A:$A,0))</f>
        <v>1.8932899999999999</v>
      </c>
      <c r="O124" s="347">
        <f>INDEX('Incidence calcs'!AE:AE,MATCH($A124,'Incidence calcs'!$A:$A,0))</f>
        <v>1.8932899999999999</v>
      </c>
      <c r="P124" s="347">
        <f>INDEX('Incidence calcs'!AF:AF,MATCH($A124,'Incidence calcs'!$A:$A,0))</f>
        <v>1.76816</v>
      </c>
      <c r="Q124" s="347">
        <f>INDEX('Incidence calcs'!AG:AG,MATCH($A124,'Incidence calcs'!$A:$A,0))</f>
        <v>1.76816</v>
      </c>
      <c r="R124" s="347">
        <f>INDEX('Incidence calcs'!AH:AH,MATCH($A124,'Incidence calcs'!$A:$A,0))</f>
        <v>2.3473700000000002</v>
      </c>
      <c r="S124" s="347">
        <f>INDEX('Incidence calcs'!AI:AI,MATCH($A124,'Incidence calcs'!$A:$A,0))</f>
        <v>2.3473700000000002</v>
      </c>
      <c r="T124" s="347">
        <f>INDEX('Incidence calcs'!AJ:AJ,MATCH($A124,'Incidence calcs'!$A:$A,0))</f>
        <v>1.55101</v>
      </c>
      <c r="U124" s="347">
        <f>INDEX('Incidence calcs'!AK:AK,MATCH($A124,'Incidence calcs'!$A:$A,0))</f>
        <v>1.55101</v>
      </c>
      <c r="V124" s="347">
        <f>INDEX('Incidence calcs'!AL:AL,MATCH($A124,'Incidence calcs'!$A:$A,0))</f>
        <v>1.55101</v>
      </c>
      <c r="W124" s="347">
        <f>INDEX('Incidence calcs'!AM:AM,MATCH($A124,'Incidence calcs'!$A:$A,0))</f>
        <v>1.55101</v>
      </c>
    </row>
    <row r="125" spans="1:23" x14ac:dyDescent="0.45">
      <c r="A125" t="s">
        <v>205</v>
      </c>
      <c r="B125" s="339">
        <f>INDEX('Incidence calcs'!$F:$F,MATCH($A125,'Incidence calcs'!$A:$A,0))</f>
        <v>2011</v>
      </c>
      <c r="C125" s="339" t="b">
        <v>1</v>
      </c>
      <c r="D125" s="347">
        <f>INDEX('Incidence calcs'!Q:Q,MATCH($A125,'Incidence calcs'!$A:$A,0))</f>
        <v>12.4</v>
      </c>
      <c r="E125" s="347">
        <f>INDEX('Incidence calcs'!R:R,MATCH($A125,'Incidence calcs'!$A:$A,0))</f>
        <v>23.55</v>
      </c>
      <c r="F125" s="347">
        <f>INDEX('Incidence calcs'!S:S,MATCH($A125,'Incidence calcs'!$A:$A,0))</f>
        <v>27.55</v>
      </c>
      <c r="G125" s="347">
        <f>INDEX('Incidence calcs'!T:T,MATCH($A125,'Incidence calcs'!$A:$A,0))</f>
        <v>15.786312875098655</v>
      </c>
      <c r="H125" s="347">
        <f>INDEX('Incidence calcs'!X:X,MATCH($A125,'Incidence calcs'!$A:$A,0))</f>
        <v>14.427200000000001</v>
      </c>
      <c r="I125" s="347">
        <f>INDEX('Incidence calcs'!Y:Y,MATCH($A125,'Incidence calcs'!$A:$A,0))</f>
        <v>14.177433333333333</v>
      </c>
      <c r="J125" s="347">
        <f>INDEX('Incidence calcs'!Z:Z,MATCH($A125,'Incidence calcs'!$A:$A,0))</f>
        <v>10.136716666666667</v>
      </c>
      <c r="K125" s="347">
        <f>INDEX('Incidence calcs'!AA:AA,MATCH($A125,'Incidence calcs'!$A:$A,0))</f>
        <v>10.068983333333334</v>
      </c>
      <c r="L125" s="347">
        <f>INDEX('Incidence calcs'!AB:AB,MATCH($A125,'Incidence calcs'!$A:$A,0))</f>
        <v>8.9196333333333335</v>
      </c>
      <c r="M125" s="347">
        <f>INDEX('Incidence calcs'!AC:AC,MATCH($A125,'Incidence calcs'!$A:$A,0))</f>
        <v>9.4995999999999992</v>
      </c>
      <c r="N125" s="347">
        <f>INDEX('Incidence calcs'!AD:AD,MATCH($A125,'Incidence calcs'!$A:$A,0))</f>
        <v>9.3196833333333338</v>
      </c>
      <c r="O125" s="347">
        <f>INDEX('Incidence calcs'!AE:AE,MATCH($A125,'Incidence calcs'!$A:$A,0))</f>
        <v>9.3196833333333338</v>
      </c>
      <c r="P125" s="347">
        <f>INDEX('Incidence calcs'!AF:AF,MATCH($A125,'Incidence calcs'!$A:$A,0))</f>
        <v>8.703733333333334</v>
      </c>
      <c r="Q125" s="347">
        <f>INDEX('Incidence calcs'!AG:AG,MATCH($A125,'Incidence calcs'!$A:$A,0))</f>
        <v>8.703733333333334</v>
      </c>
      <c r="R125" s="347">
        <f>INDEX('Incidence calcs'!AH:AH,MATCH($A125,'Incidence calcs'!$A:$A,0))</f>
        <v>11.554883333333335</v>
      </c>
      <c r="S125" s="347">
        <f>INDEX('Incidence calcs'!AI:AI,MATCH($A125,'Incidence calcs'!$A:$A,0))</f>
        <v>11.554883333333335</v>
      </c>
      <c r="T125" s="347">
        <f>INDEX('Incidence calcs'!AJ:AJ,MATCH($A125,'Incidence calcs'!$A:$A,0))</f>
        <v>7.6348166666666675</v>
      </c>
      <c r="U125" s="347">
        <f>INDEX('Incidence calcs'!AK:AK,MATCH($A125,'Incidence calcs'!$A:$A,0))</f>
        <v>7.6348166666666675</v>
      </c>
      <c r="V125" s="347">
        <f>INDEX('Incidence calcs'!AL:AL,MATCH($A125,'Incidence calcs'!$A:$A,0))</f>
        <v>7.6348166666666675</v>
      </c>
      <c r="W125" s="347">
        <f>INDEX('Incidence calcs'!AM:AM,MATCH($A125,'Incidence calcs'!$A:$A,0))</f>
        <v>7.6348166666666675</v>
      </c>
    </row>
    <row r="126" spans="1:23" x14ac:dyDescent="0.45">
      <c r="A126" t="s">
        <v>206</v>
      </c>
      <c r="B126" s="339">
        <f>INDEX('Incidence calcs'!$F:$F,MATCH($A126,'Incidence calcs'!$A:$A,0))</f>
        <v>2007</v>
      </c>
      <c r="C126" s="339" t="b">
        <v>1</v>
      </c>
      <c r="D126" s="347">
        <f>INDEX('Incidence calcs'!Q:Q,MATCH($A126,'Incidence calcs'!$A:$A,0))</f>
        <v>0.9</v>
      </c>
      <c r="E126" s="347">
        <f>INDEX('Incidence calcs'!R:R,MATCH($A126,'Incidence calcs'!$A:$A,0))</f>
        <v>0.9</v>
      </c>
      <c r="F126" s="347">
        <f>INDEX('Incidence calcs'!S:S,MATCH($A126,'Incidence calcs'!$A:$A,0))</f>
        <v>0.9</v>
      </c>
      <c r="G126" s="347">
        <f>INDEX('Incidence calcs'!T:T,MATCH($A126,'Incidence calcs'!$A:$A,0))</f>
        <v>1.0049937260994264</v>
      </c>
      <c r="H126" s="347">
        <f>INDEX('Incidence calcs'!X:X,MATCH($A126,'Incidence calcs'!$A:$A,0))</f>
        <v>0.61343999999999999</v>
      </c>
      <c r="I126" s="347">
        <f>INDEX('Incidence calcs'!Y:Y,MATCH($A126,'Incidence calcs'!$A:$A,0))</f>
        <v>0.60282000000000002</v>
      </c>
      <c r="J126" s="347">
        <f>INDEX('Incidence calcs'!Z:Z,MATCH($A126,'Incidence calcs'!$A:$A,0))</f>
        <v>0.43101</v>
      </c>
      <c r="K126" s="347">
        <f>INDEX('Incidence calcs'!AA:AA,MATCH($A126,'Incidence calcs'!$A:$A,0))</f>
        <v>0.42813000000000001</v>
      </c>
      <c r="L126" s="347">
        <f>INDEX('Incidence calcs'!AB:AB,MATCH($A126,'Incidence calcs'!$A:$A,0))</f>
        <v>0.37925999999999999</v>
      </c>
      <c r="M126" s="347">
        <f>INDEX('Incidence calcs'!AC:AC,MATCH($A126,'Incidence calcs'!$A:$A,0))</f>
        <v>0.40392</v>
      </c>
      <c r="N126" s="347">
        <f>INDEX('Incidence calcs'!AD:AD,MATCH($A126,'Incidence calcs'!$A:$A,0))</f>
        <v>0.39627000000000001</v>
      </c>
      <c r="O126" s="347">
        <f>INDEX('Incidence calcs'!AE:AE,MATCH($A126,'Incidence calcs'!$A:$A,0))</f>
        <v>0.39627000000000001</v>
      </c>
      <c r="P126" s="347">
        <f>INDEX('Incidence calcs'!AF:AF,MATCH($A126,'Incidence calcs'!$A:$A,0))</f>
        <v>0.37008000000000002</v>
      </c>
      <c r="Q126" s="347">
        <f>INDEX('Incidence calcs'!AG:AG,MATCH($A126,'Incidence calcs'!$A:$A,0))</f>
        <v>0.37008000000000002</v>
      </c>
      <c r="R126" s="347">
        <f>INDEX('Incidence calcs'!AH:AH,MATCH($A126,'Incidence calcs'!$A:$A,0))</f>
        <v>0.49131000000000008</v>
      </c>
      <c r="S126" s="347">
        <f>INDEX('Incidence calcs'!AI:AI,MATCH($A126,'Incidence calcs'!$A:$A,0))</f>
        <v>0.49131000000000008</v>
      </c>
      <c r="T126" s="347">
        <f>INDEX('Incidence calcs'!AJ:AJ,MATCH($A126,'Incidence calcs'!$A:$A,0))</f>
        <v>0.32463000000000003</v>
      </c>
      <c r="U126" s="347">
        <f>INDEX('Incidence calcs'!AK:AK,MATCH($A126,'Incidence calcs'!$A:$A,0))</f>
        <v>0.32463000000000003</v>
      </c>
      <c r="V126" s="347">
        <f>INDEX('Incidence calcs'!AL:AL,MATCH($A126,'Incidence calcs'!$A:$A,0))</f>
        <v>0.32463000000000003</v>
      </c>
      <c r="W126" s="347">
        <f>INDEX('Incidence calcs'!AM:AM,MATCH($A126,'Incidence calcs'!$A:$A,0))</f>
        <v>0.32463000000000003</v>
      </c>
    </row>
    <row r="127" spans="1:23" x14ac:dyDescent="0.45">
      <c r="A127" t="s">
        <v>207</v>
      </c>
      <c r="B127" s="339">
        <f>INDEX('Incidence calcs'!$F:$F,MATCH($A127,'Incidence calcs'!$A:$A,0))</f>
        <v>2009</v>
      </c>
      <c r="C127" s="339" t="b">
        <v>1</v>
      </c>
      <c r="D127" s="347">
        <f>INDEX('Incidence calcs'!Q:Q,MATCH($A127,'Incidence calcs'!$A:$A,0))</f>
        <v>14.9</v>
      </c>
      <c r="E127" s="347">
        <f>INDEX('Incidence calcs'!R:R,MATCH($A127,'Incidence calcs'!$A:$A,0))</f>
        <v>25.4</v>
      </c>
      <c r="F127" s="347">
        <f>INDEX('Incidence calcs'!S:S,MATCH($A127,'Incidence calcs'!$A:$A,0))</f>
        <v>27</v>
      </c>
      <c r="G127" s="347">
        <f>INDEX('Incidence calcs'!T:T,MATCH($A127,'Incidence calcs'!$A:$A,0))</f>
        <v>16.67987775482122</v>
      </c>
      <c r="H127" s="347">
        <f>INDEX('Incidence calcs'!X:X,MATCH($A127,'Incidence calcs'!$A:$A,0))</f>
        <v>15.290559999999999</v>
      </c>
      <c r="I127" s="347">
        <f>INDEX('Incidence calcs'!Y:Y,MATCH($A127,'Incidence calcs'!$A:$A,0))</f>
        <v>15.025846666666666</v>
      </c>
      <c r="J127" s="347">
        <f>INDEX('Incidence calcs'!Z:Z,MATCH($A127,'Incidence calcs'!$A:$A,0))</f>
        <v>10.743323333333333</v>
      </c>
      <c r="K127" s="347">
        <f>INDEX('Incidence calcs'!AA:AA,MATCH($A127,'Incidence calcs'!$A:$A,0))</f>
        <v>10.671536666666666</v>
      </c>
      <c r="L127" s="347">
        <f>INDEX('Incidence calcs'!AB:AB,MATCH($A127,'Incidence calcs'!$A:$A,0))</f>
        <v>9.4534066666666661</v>
      </c>
      <c r="M127" s="347">
        <f>INDEX('Incidence calcs'!AC:AC,MATCH($A127,'Incidence calcs'!$A:$A,0))</f>
        <v>10.06808</v>
      </c>
      <c r="N127" s="347">
        <f>INDEX('Incidence calcs'!AD:AD,MATCH($A127,'Incidence calcs'!$A:$A,0))</f>
        <v>9.8773966666666677</v>
      </c>
      <c r="O127" s="347">
        <f>INDEX('Incidence calcs'!AE:AE,MATCH($A127,'Incidence calcs'!$A:$A,0))</f>
        <v>9.8773966666666677</v>
      </c>
      <c r="P127" s="347">
        <f>INDEX('Incidence calcs'!AF:AF,MATCH($A127,'Incidence calcs'!$A:$A,0))</f>
        <v>9.2245866666666672</v>
      </c>
      <c r="Q127" s="347">
        <f>INDEX('Incidence calcs'!AG:AG,MATCH($A127,'Incidence calcs'!$A:$A,0))</f>
        <v>9.2245866666666672</v>
      </c>
      <c r="R127" s="347">
        <f>INDEX('Incidence calcs'!AH:AH,MATCH($A127,'Incidence calcs'!$A:$A,0))</f>
        <v>12.246356666666667</v>
      </c>
      <c r="S127" s="347">
        <f>INDEX('Incidence calcs'!AI:AI,MATCH($A127,'Incidence calcs'!$A:$A,0))</f>
        <v>12.246356666666667</v>
      </c>
      <c r="T127" s="347">
        <f>INDEX('Incidence calcs'!AJ:AJ,MATCH($A127,'Incidence calcs'!$A:$A,0))</f>
        <v>8.0917033333333332</v>
      </c>
      <c r="U127" s="347">
        <f>INDEX('Incidence calcs'!AK:AK,MATCH($A127,'Incidence calcs'!$A:$A,0))</f>
        <v>8.0917033333333332</v>
      </c>
      <c r="V127" s="347">
        <f>INDEX('Incidence calcs'!AL:AL,MATCH($A127,'Incidence calcs'!$A:$A,0))</f>
        <v>8.0917033333333332</v>
      </c>
      <c r="W127" s="347">
        <f>INDEX('Incidence calcs'!AM:AM,MATCH($A127,'Incidence calcs'!$A:$A,0))</f>
        <v>8.0917033333333332</v>
      </c>
    </row>
    <row r="128" spans="1:23" x14ac:dyDescent="0.45">
      <c r="A128" t="s">
        <v>208</v>
      </c>
      <c r="B128" s="339">
        <f>INDEX('Incidence calcs'!$F:$F,MATCH($A128,'Incidence calcs'!$A:$A,0))</f>
        <v>2010</v>
      </c>
      <c r="C128" s="339" t="b">
        <v>1</v>
      </c>
      <c r="D128" s="347">
        <f>INDEX('Incidence calcs'!Q:Q,MATCH($A128,'Incidence calcs'!$A:$A,0))</f>
        <v>6.2</v>
      </c>
      <c r="E128" s="347">
        <f>INDEX('Incidence calcs'!R:R,MATCH($A128,'Incidence calcs'!$A:$A,0))</f>
        <v>6.2</v>
      </c>
      <c r="F128" s="347">
        <f>INDEX('Incidence calcs'!S:S,MATCH($A128,'Incidence calcs'!$A:$A,0))</f>
        <v>6.2</v>
      </c>
      <c r="G128" s="347">
        <f>INDEX('Incidence calcs'!T:T,MATCH($A128,'Incidence calcs'!$A:$A,0))</f>
        <v>3.3147130153975972</v>
      </c>
      <c r="H128" s="347">
        <f>INDEX('Incidence calcs'!X:X,MATCH($A128,'Incidence calcs'!$A:$A,0))</f>
        <v>4.2259200000000003</v>
      </c>
      <c r="I128" s="347">
        <f>INDEX('Incidence calcs'!Y:Y,MATCH($A128,'Incidence calcs'!$A:$A,0))</f>
        <v>4.1527599999999998</v>
      </c>
      <c r="J128" s="347">
        <f>INDEX('Incidence calcs'!Z:Z,MATCH($A128,'Incidence calcs'!$A:$A,0))</f>
        <v>2.9691800000000002</v>
      </c>
      <c r="K128" s="347">
        <f>INDEX('Incidence calcs'!AA:AA,MATCH($A128,'Incidence calcs'!$A:$A,0))</f>
        <v>2.9493400000000003</v>
      </c>
      <c r="L128" s="347">
        <f>INDEX('Incidence calcs'!AB:AB,MATCH($A128,'Incidence calcs'!$A:$A,0))</f>
        <v>2.6126800000000001</v>
      </c>
      <c r="M128" s="347">
        <f>INDEX('Incidence calcs'!AC:AC,MATCH($A128,'Incidence calcs'!$A:$A,0))</f>
        <v>2.7825600000000001</v>
      </c>
      <c r="N128" s="347">
        <f>INDEX('Incidence calcs'!AD:AD,MATCH($A128,'Incidence calcs'!$A:$A,0))</f>
        <v>2.7298600000000004</v>
      </c>
      <c r="O128" s="347">
        <f>INDEX('Incidence calcs'!AE:AE,MATCH($A128,'Incidence calcs'!$A:$A,0))</f>
        <v>2.7298600000000004</v>
      </c>
      <c r="P128" s="347">
        <f>INDEX('Incidence calcs'!AF:AF,MATCH($A128,'Incidence calcs'!$A:$A,0))</f>
        <v>2.5494400000000002</v>
      </c>
      <c r="Q128" s="347">
        <f>INDEX('Incidence calcs'!AG:AG,MATCH($A128,'Incidence calcs'!$A:$A,0))</f>
        <v>2.5494400000000002</v>
      </c>
      <c r="R128" s="347">
        <f>INDEX('Incidence calcs'!AH:AH,MATCH($A128,'Incidence calcs'!$A:$A,0))</f>
        <v>3.3845800000000006</v>
      </c>
      <c r="S128" s="347">
        <f>INDEX('Incidence calcs'!AI:AI,MATCH($A128,'Incidence calcs'!$A:$A,0))</f>
        <v>3.3845800000000006</v>
      </c>
      <c r="T128" s="347">
        <f>INDEX('Incidence calcs'!AJ:AJ,MATCH($A128,'Incidence calcs'!$A:$A,0))</f>
        <v>2.2363400000000002</v>
      </c>
      <c r="U128" s="347">
        <f>INDEX('Incidence calcs'!AK:AK,MATCH($A128,'Incidence calcs'!$A:$A,0))</f>
        <v>2.2363400000000002</v>
      </c>
      <c r="V128" s="347">
        <f>INDEX('Incidence calcs'!AL:AL,MATCH($A128,'Incidence calcs'!$A:$A,0))</f>
        <v>2.2363400000000002</v>
      </c>
      <c r="W128" s="347">
        <f>INDEX('Incidence calcs'!AM:AM,MATCH($A128,'Incidence calcs'!$A:$A,0))</f>
        <v>2.2363400000000002</v>
      </c>
    </row>
    <row r="129" spans="1:23" x14ac:dyDescent="0.45">
      <c r="A129" t="s">
        <v>209</v>
      </c>
      <c r="B129" s="339">
        <f>INDEX('Incidence calcs'!$F:$F,MATCH($A129,'Incidence calcs'!$A:$A,0))</f>
        <v>2009</v>
      </c>
      <c r="C129" s="339" t="b">
        <v>1</v>
      </c>
      <c r="D129" s="347">
        <f>INDEX('Incidence calcs'!Q:Q,MATCH($A129,'Incidence calcs'!$A:$A,0))</f>
        <v>0.19</v>
      </c>
      <c r="E129" s="347">
        <f>INDEX('Incidence calcs'!R:R,MATCH($A129,'Incidence calcs'!$A:$A,0))</f>
        <v>0.84</v>
      </c>
      <c r="F129" s="347">
        <f>INDEX('Incidence calcs'!S:S,MATCH($A129,'Incidence calcs'!$A:$A,0))</f>
        <v>2.6</v>
      </c>
      <c r="G129" s="347">
        <f>INDEX('Incidence calcs'!T:T,MATCH($A129,'Incidence calcs'!$A:$A,0))</f>
        <v>6.2</v>
      </c>
      <c r="H129" s="347">
        <f>INDEX('Incidence calcs'!X:X,MATCH($A129,'Incidence calcs'!$A:$A,0))</f>
        <v>1.7627647500000001</v>
      </c>
      <c r="I129" s="347">
        <f>INDEX('Incidence calcs'!Y:Y,MATCH($A129,'Incidence calcs'!$A:$A,0))</f>
        <v>1.7315545000000001</v>
      </c>
      <c r="J129" s="347">
        <f>INDEX('Incidence calcs'!Z:Z,MATCH($A129,'Incidence calcs'!$A:$A,0))</f>
        <v>1.25406225</v>
      </c>
      <c r="K129" s="347">
        <f>INDEX('Incidence calcs'!AA:AA,MATCH($A129,'Incidence calcs'!$A:$A,0))</f>
        <v>1.22801275</v>
      </c>
      <c r="L129" s="347">
        <f>INDEX('Incidence calcs'!AB:AB,MATCH($A129,'Incidence calcs'!$A:$A,0))</f>
        <v>1.154042</v>
      </c>
      <c r="M129" s="347">
        <f>INDEX('Incidence calcs'!AC:AC,MATCH($A129,'Incidence calcs'!$A:$A,0))</f>
        <v>1.020354</v>
      </c>
      <c r="N129" s="347">
        <f>INDEX('Incidence calcs'!AD:AD,MATCH($A129,'Incidence calcs'!$A:$A,0))</f>
        <v>1.09727375</v>
      </c>
      <c r="O129" s="347">
        <f>INDEX('Incidence calcs'!AE:AE,MATCH($A129,'Incidence calcs'!$A:$A,0))</f>
        <v>1.09727375</v>
      </c>
      <c r="P129" s="347">
        <f>INDEX('Incidence calcs'!AF:AF,MATCH($A129,'Incidence calcs'!$A:$A,0))</f>
        <v>0.88592874999999993</v>
      </c>
      <c r="Q129" s="347">
        <f>INDEX('Incidence calcs'!AG:AG,MATCH($A129,'Incidence calcs'!$A:$A,0))</f>
        <v>0.88592874999999993</v>
      </c>
      <c r="R129" s="347">
        <f>INDEX('Incidence calcs'!AH:AH,MATCH($A129,'Incidence calcs'!$A:$A,0))</f>
        <v>1.323118</v>
      </c>
      <c r="S129" s="347">
        <f>INDEX('Incidence calcs'!AI:AI,MATCH($A129,'Incidence calcs'!$A:$A,0))</f>
        <v>1.323118</v>
      </c>
      <c r="T129" s="347">
        <f>INDEX('Incidence calcs'!AJ:AJ,MATCH($A129,'Incidence calcs'!$A:$A,0))</f>
        <v>1.03583625</v>
      </c>
      <c r="U129" s="347">
        <f>INDEX('Incidence calcs'!AK:AK,MATCH($A129,'Incidence calcs'!$A:$A,0))</f>
        <v>1.03583625</v>
      </c>
      <c r="V129" s="347">
        <f>INDEX('Incidence calcs'!AL:AL,MATCH($A129,'Incidence calcs'!$A:$A,0))</f>
        <v>1.03583625</v>
      </c>
      <c r="W129" s="347">
        <f>INDEX('Incidence calcs'!AM:AM,MATCH($A129,'Incidence calcs'!$A:$A,0))</f>
        <v>1.03583625</v>
      </c>
    </row>
    <row r="130" spans="1:23" x14ac:dyDescent="0.45">
      <c r="A130" t="s">
        <v>210</v>
      </c>
      <c r="B130" s="339">
        <f>INDEX('Incidence calcs'!$F:$F,MATCH($A130,'Incidence calcs'!$A:$A,0))</f>
        <v>2009</v>
      </c>
      <c r="C130" s="339" t="b">
        <v>1</v>
      </c>
      <c r="D130" s="347">
        <f>INDEX('Incidence calcs'!Q:Q,MATCH($A130,'Incidence calcs'!$A:$A,0))</f>
        <v>0.19</v>
      </c>
      <c r="E130" s="347">
        <f>INDEX('Incidence calcs'!R:R,MATCH($A130,'Incidence calcs'!$A:$A,0))</f>
        <v>0.84</v>
      </c>
      <c r="F130" s="347">
        <f>INDEX('Incidence calcs'!S:S,MATCH($A130,'Incidence calcs'!$A:$A,0))</f>
        <v>2.6</v>
      </c>
      <c r="G130" s="347">
        <f>INDEX('Incidence calcs'!T:T,MATCH($A130,'Incidence calcs'!$A:$A,0))</f>
        <v>6.2</v>
      </c>
      <c r="H130" s="347">
        <f>INDEX('Incidence calcs'!X:X,MATCH($A130,'Incidence calcs'!$A:$A,0))</f>
        <v>1.7627647500000001</v>
      </c>
      <c r="I130" s="347">
        <f>INDEX('Incidence calcs'!Y:Y,MATCH($A130,'Incidence calcs'!$A:$A,0))</f>
        <v>1.7315545000000001</v>
      </c>
      <c r="J130" s="347">
        <f>INDEX('Incidence calcs'!Z:Z,MATCH($A130,'Incidence calcs'!$A:$A,0))</f>
        <v>1.25406225</v>
      </c>
      <c r="K130" s="347">
        <f>INDEX('Incidence calcs'!AA:AA,MATCH($A130,'Incidence calcs'!$A:$A,0))</f>
        <v>1.22801275</v>
      </c>
      <c r="L130" s="347">
        <f>INDEX('Incidence calcs'!AB:AB,MATCH($A130,'Incidence calcs'!$A:$A,0))</f>
        <v>1.154042</v>
      </c>
      <c r="M130" s="347">
        <f>INDEX('Incidence calcs'!AC:AC,MATCH($A130,'Incidence calcs'!$A:$A,0))</f>
        <v>1.020354</v>
      </c>
      <c r="N130" s="347">
        <f>INDEX('Incidence calcs'!AD:AD,MATCH($A130,'Incidence calcs'!$A:$A,0))</f>
        <v>1.09727375</v>
      </c>
      <c r="O130" s="347">
        <f>INDEX('Incidence calcs'!AE:AE,MATCH($A130,'Incidence calcs'!$A:$A,0))</f>
        <v>1.09727375</v>
      </c>
      <c r="P130" s="347">
        <f>INDEX('Incidence calcs'!AF:AF,MATCH($A130,'Incidence calcs'!$A:$A,0))</f>
        <v>0.88592874999999993</v>
      </c>
      <c r="Q130" s="347">
        <f>INDEX('Incidence calcs'!AG:AG,MATCH($A130,'Incidence calcs'!$A:$A,0))</f>
        <v>0.88592874999999993</v>
      </c>
      <c r="R130" s="347">
        <f>INDEX('Incidence calcs'!AH:AH,MATCH($A130,'Incidence calcs'!$A:$A,0))</f>
        <v>1.323118</v>
      </c>
      <c r="S130" s="347">
        <f>INDEX('Incidence calcs'!AI:AI,MATCH($A130,'Incidence calcs'!$A:$A,0))</f>
        <v>1.323118</v>
      </c>
      <c r="T130" s="347">
        <f>INDEX('Incidence calcs'!AJ:AJ,MATCH($A130,'Incidence calcs'!$A:$A,0))</f>
        <v>1.03583625</v>
      </c>
      <c r="U130" s="347">
        <f>INDEX('Incidence calcs'!AK:AK,MATCH($A130,'Incidence calcs'!$A:$A,0))</f>
        <v>1.03583625</v>
      </c>
      <c r="V130" s="347">
        <f>INDEX('Incidence calcs'!AL:AL,MATCH($A130,'Incidence calcs'!$A:$A,0))</f>
        <v>1.03583625</v>
      </c>
      <c r="W130" s="347">
        <f>INDEX('Incidence calcs'!AM:AM,MATCH($A130,'Incidence calcs'!$A:$A,0))</f>
        <v>1.03583625</v>
      </c>
    </row>
    <row r="131" spans="1:23" x14ac:dyDescent="0.45">
      <c r="A131" t="s">
        <v>211</v>
      </c>
      <c r="B131" s="339">
        <f>INDEX('Incidence calcs'!$F:$F,MATCH($A131,'Incidence calcs'!$A:$A,0))</f>
        <v>2011</v>
      </c>
      <c r="C131" s="339" t="b">
        <v>1</v>
      </c>
      <c r="D131" s="347">
        <f>INDEX('Incidence calcs'!Q:Q,MATCH($A131,'Incidence calcs'!$A:$A,0))</f>
        <v>20.05</v>
      </c>
      <c r="E131" s="347">
        <f>INDEX('Incidence calcs'!R:R,MATCH($A131,'Incidence calcs'!$A:$A,0))</f>
        <v>36.049999999999997</v>
      </c>
      <c r="F131" s="347">
        <f>INDEX('Incidence calcs'!S:S,MATCH($A131,'Incidence calcs'!$A:$A,0))</f>
        <v>44.650000000000006</v>
      </c>
      <c r="G131" s="347">
        <f>INDEX('Incidence calcs'!T:T,MATCH($A131,'Incidence calcs'!$A:$A,0))</f>
        <v>24.982584762243391</v>
      </c>
      <c r="H131" s="347">
        <f>INDEX('Incidence calcs'!X:X,MATCH($A131,'Incidence calcs'!$A:$A,0))</f>
        <v>22.8904</v>
      </c>
      <c r="I131" s="347">
        <f>INDEX('Incidence calcs'!Y:Y,MATCH($A131,'Incidence calcs'!$A:$A,0))</f>
        <v>22.494116666666667</v>
      </c>
      <c r="J131" s="347">
        <f>INDEX('Incidence calcs'!Z:Z,MATCH($A131,'Incidence calcs'!$A:$A,0))</f>
        <v>16.083058333333334</v>
      </c>
      <c r="K131" s="347">
        <f>INDEX('Incidence calcs'!AA:AA,MATCH($A131,'Incidence calcs'!$A:$A,0))</f>
        <v>15.975591666666668</v>
      </c>
      <c r="L131" s="347">
        <f>INDEX('Incidence calcs'!AB:AB,MATCH($A131,'Incidence calcs'!$A:$A,0))</f>
        <v>14.152016666666668</v>
      </c>
      <c r="M131" s="347">
        <f>INDEX('Incidence calcs'!AC:AC,MATCH($A131,'Incidence calcs'!$A:$A,0))</f>
        <v>15.0722</v>
      </c>
      <c r="N131" s="347">
        <f>INDEX('Incidence calcs'!AD:AD,MATCH($A131,'Incidence calcs'!$A:$A,0))</f>
        <v>14.786741666666668</v>
      </c>
      <c r="O131" s="347">
        <f>INDEX('Incidence calcs'!AE:AE,MATCH($A131,'Incidence calcs'!$A:$A,0))</f>
        <v>14.786741666666668</v>
      </c>
      <c r="P131" s="347">
        <f>INDEX('Incidence calcs'!AF:AF,MATCH($A131,'Incidence calcs'!$A:$A,0))</f>
        <v>13.809466666666667</v>
      </c>
      <c r="Q131" s="347">
        <f>INDEX('Incidence calcs'!AG:AG,MATCH($A131,'Incidence calcs'!$A:$A,0))</f>
        <v>13.809466666666667</v>
      </c>
      <c r="R131" s="347">
        <f>INDEX('Incidence calcs'!AH:AH,MATCH($A131,'Incidence calcs'!$A:$A,0))</f>
        <v>18.33314166666667</v>
      </c>
      <c r="S131" s="347">
        <f>INDEX('Incidence calcs'!AI:AI,MATCH($A131,'Incidence calcs'!$A:$A,0))</f>
        <v>18.33314166666667</v>
      </c>
      <c r="T131" s="347">
        <f>INDEX('Incidence calcs'!AJ:AJ,MATCH($A131,'Incidence calcs'!$A:$A,0))</f>
        <v>12.113508333333336</v>
      </c>
      <c r="U131" s="347">
        <f>INDEX('Incidence calcs'!AK:AK,MATCH($A131,'Incidence calcs'!$A:$A,0))</f>
        <v>12.113508333333336</v>
      </c>
      <c r="V131" s="347">
        <f>INDEX('Incidence calcs'!AL:AL,MATCH($A131,'Incidence calcs'!$A:$A,0))</f>
        <v>12.113508333333336</v>
      </c>
      <c r="W131" s="347">
        <f>INDEX('Incidence calcs'!AM:AM,MATCH($A131,'Incidence calcs'!$A:$A,0))</f>
        <v>12.113508333333336</v>
      </c>
    </row>
    <row r="132" spans="1:23" x14ac:dyDescent="0.45">
      <c r="A132" t="s">
        <v>75</v>
      </c>
      <c r="B132" s="339">
        <f>INDEX('Incidence calcs'!$F:$F,MATCH($A132,'Incidence calcs'!$A:$A,0))</f>
        <v>1994</v>
      </c>
      <c r="C132" s="339" t="b">
        <v>1</v>
      </c>
      <c r="D132" s="347">
        <f>INDEX('Incidence calcs'!Q:Q,MATCH($A132,'Incidence calcs'!$A:$A,0))</f>
        <v>1.3</v>
      </c>
      <c r="E132" s="347">
        <f>INDEX('Incidence calcs'!R:R,MATCH($A132,'Incidence calcs'!$A:$A,0))</f>
        <v>2.6</v>
      </c>
      <c r="F132" s="347">
        <f>INDEX('Incidence calcs'!S:S,MATCH($A132,'Incidence calcs'!$A:$A,0))</f>
        <v>4</v>
      </c>
      <c r="G132" s="347">
        <f>INDEX('Incidence calcs'!T:T,MATCH($A132,'Incidence calcs'!$A:$A,0))</f>
        <v>4.3136386156730495</v>
      </c>
      <c r="H132" s="347">
        <f>INDEX('Incidence calcs'!X:X,MATCH($A132,'Incidence calcs'!$A:$A,0))</f>
        <v>1.79488</v>
      </c>
      <c r="I132" s="347">
        <f>INDEX('Incidence calcs'!Y:Y,MATCH($A132,'Incidence calcs'!$A:$A,0))</f>
        <v>1.7638066666666665</v>
      </c>
      <c r="J132" s="347">
        <f>INDEX('Incidence calcs'!Z:Z,MATCH($A132,'Incidence calcs'!$A:$A,0))</f>
        <v>1.2611033333333332</v>
      </c>
      <c r="K132" s="347">
        <f>INDEX('Incidence calcs'!AA:AA,MATCH($A132,'Incidence calcs'!$A:$A,0))</f>
        <v>1.2526766666666667</v>
      </c>
      <c r="L132" s="347">
        <f>INDEX('Incidence calcs'!AB:AB,MATCH($A132,'Incidence calcs'!$A:$A,0))</f>
        <v>1.1096866666666667</v>
      </c>
      <c r="M132" s="347">
        <f>INDEX('Incidence calcs'!AC:AC,MATCH($A132,'Incidence calcs'!$A:$A,0))</f>
        <v>1.18184</v>
      </c>
      <c r="N132" s="347">
        <f>INDEX('Incidence calcs'!AD:AD,MATCH($A132,'Incidence calcs'!$A:$A,0))</f>
        <v>1.1594566666666668</v>
      </c>
      <c r="O132" s="347">
        <f>INDEX('Incidence calcs'!AE:AE,MATCH($A132,'Incidence calcs'!$A:$A,0))</f>
        <v>1.1594566666666668</v>
      </c>
      <c r="P132" s="347">
        <f>INDEX('Incidence calcs'!AF:AF,MATCH($A132,'Incidence calcs'!$A:$A,0))</f>
        <v>1.0828266666666666</v>
      </c>
      <c r="Q132" s="347">
        <f>INDEX('Incidence calcs'!AG:AG,MATCH($A132,'Incidence calcs'!$A:$A,0))</f>
        <v>1.0828266666666666</v>
      </c>
      <c r="R132" s="347">
        <f>INDEX('Incidence calcs'!AH:AH,MATCH($A132,'Incidence calcs'!$A:$A,0))</f>
        <v>1.4375366666666667</v>
      </c>
      <c r="S132" s="347">
        <f>INDEX('Incidence calcs'!AI:AI,MATCH($A132,'Incidence calcs'!$A:$A,0))</f>
        <v>1.4375366666666667</v>
      </c>
      <c r="T132" s="347">
        <f>INDEX('Incidence calcs'!AJ:AJ,MATCH($A132,'Incidence calcs'!$A:$A,0))</f>
        <v>0.94984333333333337</v>
      </c>
      <c r="U132" s="347">
        <f>INDEX('Incidence calcs'!AK:AK,MATCH($A132,'Incidence calcs'!$A:$A,0))</f>
        <v>0.94984333333333337</v>
      </c>
      <c r="V132" s="347">
        <f>INDEX('Incidence calcs'!AL:AL,MATCH($A132,'Incidence calcs'!$A:$A,0))</f>
        <v>0.94984333333333337</v>
      </c>
      <c r="W132" s="347">
        <f>INDEX('Incidence calcs'!AM:AM,MATCH($A132,'Incidence calcs'!$A:$A,0))</f>
        <v>0.94984333333333337</v>
      </c>
    </row>
    <row r="133" spans="1:23" x14ac:dyDescent="0.45">
      <c r="A133" t="s">
        <v>212</v>
      </c>
      <c r="B133" s="339">
        <f>INDEX('Incidence calcs'!$F:$F,MATCH($A133,'Incidence calcs'!$A:$A,0))</f>
        <v>1995</v>
      </c>
      <c r="C133" s="339" t="b">
        <v>1</v>
      </c>
      <c r="D133" s="347">
        <f>INDEX('Incidence calcs'!Q:Q,MATCH($A133,'Incidence calcs'!$A:$A,0))</f>
        <v>0.25</v>
      </c>
      <c r="E133" s="347">
        <f>INDEX('Incidence calcs'!R:R,MATCH($A133,'Incidence calcs'!$A:$A,0))</f>
        <v>0.4</v>
      </c>
      <c r="F133" s="347">
        <f>INDEX('Incidence calcs'!S:S,MATCH($A133,'Incidence calcs'!$A:$A,0))</f>
        <v>0.75</v>
      </c>
      <c r="G133" s="347">
        <f>INDEX('Incidence calcs'!T:T,MATCH($A133,'Incidence calcs'!$A:$A,0))</f>
        <v>0.76123034394230282</v>
      </c>
      <c r="H133" s="347">
        <f>INDEX('Incidence calcs'!X:X,MATCH($A133,'Incidence calcs'!$A:$A,0))</f>
        <v>0.31807999999999997</v>
      </c>
      <c r="I133" s="347">
        <f>INDEX('Incidence calcs'!Y:Y,MATCH($A133,'Incidence calcs'!$A:$A,0))</f>
        <v>0.31257333333333326</v>
      </c>
      <c r="J133" s="347">
        <f>INDEX('Incidence calcs'!Z:Z,MATCH($A133,'Incidence calcs'!$A:$A,0))</f>
        <v>0.22348666666666664</v>
      </c>
      <c r="K133" s="347">
        <f>INDEX('Incidence calcs'!AA:AA,MATCH($A133,'Incidence calcs'!$A:$A,0))</f>
        <v>0.22199333333333332</v>
      </c>
      <c r="L133" s="347">
        <f>INDEX('Incidence calcs'!AB:AB,MATCH($A133,'Incidence calcs'!$A:$A,0))</f>
        <v>0.19665333333333332</v>
      </c>
      <c r="M133" s="347">
        <f>INDEX('Incidence calcs'!AC:AC,MATCH($A133,'Incidence calcs'!$A:$A,0))</f>
        <v>0.20943999999999996</v>
      </c>
      <c r="N133" s="347">
        <f>INDEX('Incidence calcs'!AD:AD,MATCH($A133,'Incidence calcs'!$A:$A,0))</f>
        <v>0.20547333333333331</v>
      </c>
      <c r="O133" s="347">
        <f>INDEX('Incidence calcs'!AE:AE,MATCH($A133,'Incidence calcs'!$A:$A,0))</f>
        <v>0.20547333333333331</v>
      </c>
      <c r="P133" s="347">
        <f>INDEX('Incidence calcs'!AF:AF,MATCH($A133,'Incidence calcs'!$A:$A,0))</f>
        <v>0.1918933333333333</v>
      </c>
      <c r="Q133" s="347">
        <f>INDEX('Incidence calcs'!AG:AG,MATCH($A133,'Incidence calcs'!$A:$A,0))</f>
        <v>0.1918933333333333</v>
      </c>
      <c r="R133" s="347">
        <f>INDEX('Incidence calcs'!AH:AH,MATCH($A133,'Incidence calcs'!$A:$A,0))</f>
        <v>0.25475333333333333</v>
      </c>
      <c r="S133" s="347">
        <f>INDEX('Incidence calcs'!AI:AI,MATCH($A133,'Incidence calcs'!$A:$A,0))</f>
        <v>0.25475333333333333</v>
      </c>
      <c r="T133" s="347">
        <f>INDEX('Incidence calcs'!AJ:AJ,MATCH($A133,'Incidence calcs'!$A:$A,0))</f>
        <v>0.16832666666666665</v>
      </c>
      <c r="U133" s="347">
        <f>INDEX('Incidence calcs'!AK:AK,MATCH($A133,'Incidence calcs'!$A:$A,0))</f>
        <v>0.16832666666666665</v>
      </c>
      <c r="V133" s="347">
        <f>INDEX('Incidence calcs'!AL:AL,MATCH($A133,'Incidence calcs'!$A:$A,0))</f>
        <v>0.16832666666666665</v>
      </c>
      <c r="W133" s="347">
        <f>INDEX('Incidence calcs'!AM:AM,MATCH($A133,'Incidence calcs'!$A:$A,0))</f>
        <v>0.16832666666666665</v>
      </c>
    </row>
    <row r="134" spans="1:23" x14ac:dyDescent="0.45">
      <c r="A134" t="s">
        <v>214</v>
      </c>
      <c r="B134" s="339">
        <f>INDEX('Incidence calcs'!$F:$F,MATCH($A134,'Incidence calcs'!$A:$A,0))</f>
        <v>1995</v>
      </c>
      <c r="C134" s="339" t="b">
        <v>1</v>
      </c>
      <c r="D134" s="347">
        <f>INDEX('Incidence calcs'!Q:Q,MATCH($A134,'Incidence calcs'!$A:$A,0))</f>
        <v>0.9</v>
      </c>
      <c r="E134" s="347">
        <f>INDEX('Incidence calcs'!R:R,MATCH($A134,'Incidence calcs'!$A:$A,0))</f>
        <v>1.4</v>
      </c>
      <c r="F134" s="347">
        <f>INDEX('Incidence calcs'!S:S,MATCH($A134,'Incidence calcs'!$A:$A,0))</f>
        <v>1.6</v>
      </c>
      <c r="G134" s="347">
        <f>INDEX('Incidence calcs'!T:T,MATCH($A134,'Incidence calcs'!$A:$A,0))</f>
        <v>0.88076555023923464</v>
      </c>
      <c r="H134" s="347">
        <f>INDEX('Incidence calcs'!X:X,MATCH($A134,'Incidence calcs'!$A:$A,0))</f>
        <v>0.88607999999999998</v>
      </c>
      <c r="I134" s="347">
        <f>INDEX('Incidence calcs'!Y:Y,MATCH($A134,'Incidence calcs'!$A:$A,0))</f>
        <v>0.87073999999999996</v>
      </c>
      <c r="J134" s="347">
        <f>INDEX('Incidence calcs'!Z:Z,MATCH($A134,'Incidence calcs'!$A:$A,0))</f>
        <v>0.62256999999999996</v>
      </c>
      <c r="K134" s="347">
        <f>INDEX('Incidence calcs'!AA:AA,MATCH($A134,'Incidence calcs'!$A:$A,0))</f>
        <v>0.61841000000000002</v>
      </c>
      <c r="L134" s="347">
        <f>INDEX('Incidence calcs'!AB:AB,MATCH($A134,'Incidence calcs'!$A:$A,0))</f>
        <v>0.54781999999999997</v>
      </c>
      <c r="M134" s="347">
        <f>INDEX('Incidence calcs'!AC:AC,MATCH($A134,'Incidence calcs'!$A:$A,0))</f>
        <v>0.58343999999999996</v>
      </c>
      <c r="N134" s="347">
        <f>INDEX('Incidence calcs'!AD:AD,MATCH($A134,'Incidence calcs'!$A:$A,0))</f>
        <v>0.57239000000000007</v>
      </c>
      <c r="O134" s="347">
        <f>INDEX('Incidence calcs'!AE:AE,MATCH($A134,'Incidence calcs'!$A:$A,0))</f>
        <v>0.57239000000000007</v>
      </c>
      <c r="P134" s="347">
        <f>INDEX('Incidence calcs'!AF:AF,MATCH($A134,'Incidence calcs'!$A:$A,0))</f>
        <v>0.53456000000000004</v>
      </c>
      <c r="Q134" s="347">
        <f>INDEX('Incidence calcs'!AG:AG,MATCH($A134,'Incidence calcs'!$A:$A,0))</f>
        <v>0.53456000000000004</v>
      </c>
      <c r="R134" s="347">
        <f>INDEX('Incidence calcs'!AH:AH,MATCH($A134,'Incidence calcs'!$A:$A,0))</f>
        <v>0.70967000000000013</v>
      </c>
      <c r="S134" s="347">
        <f>INDEX('Incidence calcs'!AI:AI,MATCH($A134,'Incidence calcs'!$A:$A,0))</f>
        <v>0.70967000000000013</v>
      </c>
      <c r="T134" s="347">
        <f>INDEX('Incidence calcs'!AJ:AJ,MATCH($A134,'Incidence calcs'!$A:$A,0))</f>
        <v>0.46891000000000005</v>
      </c>
      <c r="U134" s="347">
        <f>INDEX('Incidence calcs'!AK:AK,MATCH($A134,'Incidence calcs'!$A:$A,0))</f>
        <v>0.46891000000000005</v>
      </c>
      <c r="V134" s="347">
        <f>INDEX('Incidence calcs'!AL:AL,MATCH($A134,'Incidence calcs'!$A:$A,0))</f>
        <v>0.46891000000000005</v>
      </c>
      <c r="W134" s="347">
        <f>INDEX('Incidence calcs'!AM:AM,MATCH($A134,'Incidence calcs'!$A:$A,0))</f>
        <v>0.46891000000000005</v>
      </c>
    </row>
    <row r="135" spans="1:23" x14ac:dyDescent="0.45">
      <c r="A135" t="s">
        <v>135</v>
      </c>
      <c r="B135" s="339">
        <f>INDEX('Incidence calcs'!$F:$F,MATCH($A135,'Incidence calcs'!$A:$A,0))</f>
        <v>1998</v>
      </c>
      <c r="C135" s="339" t="b">
        <v>1</v>
      </c>
      <c r="D135" s="347">
        <f>INDEX('Incidence calcs'!Q:Q,MATCH($A135,'Incidence calcs'!$A:$A,0))</f>
        <v>0.1</v>
      </c>
      <c r="E135" s="347">
        <f>INDEX('Incidence calcs'!R:R,MATCH($A135,'Incidence calcs'!$A:$A,0))</f>
        <v>0.1</v>
      </c>
      <c r="F135" s="347">
        <f>INDEX('Incidence calcs'!S:S,MATCH($A135,'Incidence calcs'!$A:$A,0))</f>
        <v>0.1</v>
      </c>
      <c r="G135" s="347">
        <f>INDEX('Incidence calcs'!T:T,MATCH($A135,'Incidence calcs'!$A:$A,0))</f>
        <v>0.11166596956660294</v>
      </c>
      <c r="H135" s="347">
        <f>INDEX('Incidence calcs'!X:X,MATCH($A135,'Incidence calcs'!$A:$A,0))</f>
        <v>6.8160000000000012E-2</v>
      </c>
      <c r="I135" s="347">
        <f>INDEX('Incidence calcs'!Y:Y,MATCH($A135,'Incidence calcs'!$A:$A,0))</f>
        <v>6.6980000000000012E-2</v>
      </c>
      <c r="J135" s="347">
        <f>INDEX('Incidence calcs'!Z:Z,MATCH($A135,'Incidence calcs'!$A:$A,0))</f>
        <v>4.7890000000000009E-2</v>
      </c>
      <c r="K135" s="347">
        <f>INDEX('Incidence calcs'!AA:AA,MATCH($A135,'Incidence calcs'!$A:$A,0))</f>
        <v>4.7570000000000008E-2</v>
      </c>
      <c r="L135" s="347">
        <f>INDEX('Incidence calcs'!AB:AB,MATCH($A135,'Incidence calcs'!$A:$A,0))</f>
        <v>4.2140000000000011E-2</v>
      </c>
      <c r="M135" s="347">
        <f>INDEX('Incidence calcs'!AC:AC,MATCH($A135,'Incidence calcs'!$A:$A,0))</f>
        <v>4.4880000000000003E-2</v>
      </c>
      <c r="N135" s="347">
        <f>INDEX('Incidence calcs'!AD:AD,MATCH($A135,'Incidence calcs'!$A:$A,0))</f>
        <v>4.4030000000000014E-2</v>
      </c>
      <c r="O135" s="347">
        <f>INDEX('Incidence calcs'!AE:AE,MATCH($A135,'Incidence calcs'!$A:$A,0))</f>
        <v>4.4030000000000014E-2</v>
      </c>
      <c r="P135" s="347">
        <f>INDEX('Incidence calcs'!AF:AF,MATCH($A135,'Incidence calcs'!$A:$A,0))</f>
        <v>4.1120000000000011E-2</v>
      </c>
      <c r="Q135" s="347">
        <f>INDEX('Incidence calcs'!AG:AG,MATCH($A135,'Incidence calcs'!$A:$A,0))</f>
        <v>4.1120000000000011E-2</v>
      </c>
      <c r="R135" s="347">
        <f>INDEX('Incidence calcs'!AH:AH,MATCH($A135,'Incidence calcs'!$A:$A,0))</f>
        <v>5.4590000000000014E-2</v>
      </c>
      <c r="S135" s="347">
        <f>INDEX('Incidence calcs'!AI:AI,MATCH($A135,'Incidence calcs'!$A:$A,0))</f>
        <v>5.4590000000000014E-2</v>
      </c>
      <c r="T135" s="347">
        <f>INDEX('Incidence calcs'!AJ:AJ,MATCH($A135,'Incidence calcs'!$A:$A,0))</f>
        <v>3.6070000000000012E-2</v>
      </c>
      <c r="U135" s="347">
        <f>INDEX('Incidence calcs'!AK:AK,MATCH($A135,'Incidence calcs'!$A:$A,0))</f>
        <v>3.6070000000000012E-2</v>
      </c>
      <c r="V135" s="347">
        <f>INDEX('Incidence calcs'!AL:AL,MATCH($A135,'Incidence calcs'!$A:$A,0))</f>
        <v>3.6070000000000012E-2</v>
      </c>
      <c r="W135" s="347">
        <f>INDEX('Incidence calcs'!AM:AM,MATCH($A135,'Incidence calcs'!$A:$A,0))</f>
        <v>3.6070000000000012E-2</v>
      </c>
    </row>
    <row r="136" spans="1:23" x14ac:dyDescent="0.45">
      <c r="A136" t="s">
        <v>215</v>
      </c>
      <c r="B136" s="339">
        <f>INDEX('Incidence calcs'!$F:$F,MATCH($A136,'Incidence calcs'!$A:$A,0))</f>
        <v>1995</v>
      </c>
      <c r="C136" s="339" t="b">
        <v>1</v>
      </c>
      <c r="D136" s="347">
        <f>INDEX('Incidence calcs'!Q:Q,MATCH($A136,'Incidence calcs'!$A:$A,0))</f>
        <v>0.55000000000000004</v>
      </c>
      <c r="E136" s="347">
        <f>INDEX('Incidence calcs'!R:R,MATCH($A136,'Incidence calcs'!$A:$A,0))</f>
        <v>0.9</v>
      </c>
      <c r="F136" s="347">
        <f>INDEX('Incidence calcs'!S:S,MATCH($A136,'Incidence calcs'!$A:$A,0))</f>
        <v>1.25</v>
      </c>
      <c r="G136" s="347">
        <f>INDEX('Incidence calcs'!T:T,MATCH($A136,'Incidence calcs'!$A:$A,0))</f>
        <v>0.60976076555023939</v>
      </c>
      <c r="H136" s="347">
        <f>INDEX('Incidence calcs'!X:X,MATCH($A136,'Incidence calcs'!$A:$A,0))</f>
        <v>0.61343999999999999</v>
      </c>
      <c r="I136" s="347">
        <f>INDEX('Incidence calcs'!Y:Y,MATCH($A136,'Incidence calcs'!$A:$A,0))</f>
        <v>0.60282000000000002</v>
      </c>
      <c r="J136" s="347">
        <f>INDEX('Incidence calcs'!Z:Z,MATCH($A136,'Incidence calcs'!$A:$A,0))</f>
        <v>0.43101</v>
      </c>
      <c r="K136" s="347">
        <f>INDEX('Incidence calcs'!AA:AA,MATCH($A136,'Incidence calcs'!$A:$A,0))</f>
        <v>0.42813000000000001</v>
      </c>
      <c r="L136" s="347">
        <f>INDEX('Incidence calcs'!AB:AB,MATCH($A136,'Incidence calcs'!$A:$A,0))</f>
        <v>0.37925999999999999</v>
      </c>
      <c r="M136" s="347">
        <f>INDEX('Incidence calcs'!AC:AC,MATCH($A136,'Incidence calcs'!$A:$A,0))</f>
        <v>0.40392</v>
      </c>
      <c r="N136" s="347">
        <f>INDEX('Incidence calcs'!AD:AD,MATCH($A136,'Incidence calcs'!$A:$A,0))</f>
        <v>0.39627000000000001</v>
      </c>
      <c r="O136" s="347">
        <f>INDEX('Incidence calcs'!AE:AE,MATCH($A136,'Incidence calcs'!$A:$A,0))</f>
        <v>0.39627000000000001</v>
      </c>
      <c r="P136" s="347">
        <f>INDEX('Incidence calcs'!AF:AF,MATCH($A136,'Incidence calcs'!$A:$A,0))</f>
        <v>0.37008000000000002</v>
      </c>
      <c r="Q136" s="347">
        <f>INDEX('Incidence calcs'!AG:AG,MATCH($A136,'Incidence calcs'!$A:$A,0))</f>
        <v>0.37008000000000002</v>
      </c>
      <c r="R136" s="347">
        <f>INDEX('Incidence calcs'!AH:AH,MATCH($A136,'Incidence calcs'!$A:$A,0))</f>
        <v>0.49131000000000008</v>
      </c>
      <c r="S136" s="347">
        <f>INDEX('Incidence calcs'!AI:AI,MATCH($A136,'Incidence calcs'!$A:$A,0))</f>
        <v>0.49131000000000008</v>
      </c>
      <c r="T136" s="347">
        <f>INDEX('Incidence calcs'!AJ:AJ,MATCH($A136,'Incidence calcs'!$A:$A,0))</f>
        <v>0.32463000000000003</v>
      </c>
      <c r="U136" s="347">
        <f>INDEX('Incidence calcs'!AK:AK,MATCH($A136,'Incidence calcs'!$A:$A,0))</f>
        <v>0.32463000000000003</v>
      </c>
      <c r="V136" s="347">
        <f>INDEX('Incidence calcs'!AL:AL,MATCH($A136,'Incidence calcs'!$A:$A,0))</f>
        <v>0.32463000000000003</v>
      </c>
      <c r="W136" s="347">
        <f>INDEX('Incidence calcs'!AM:AM,MATCH($A136,'Incidence calcs'!$A:$A,0))</f>
        <v>0.32463000000000003</v>
      </c>
    </row>
    <row r="137" spans="1:23" x14ac:dyDescent="0.45">
      <c r="A137" t="s">
        <v>216</v>
      </c>
      <c r="B137" s="339">
        <f>INDEX('Incidence calcs'!$F:$F,MATCH($A137,'Incidence calcs'!$A:$A,0))</f>
        <v>1992</v>
      </c>
      <c r="C137" s="339" t="b">
        <v>1</v>
      </c>
      <c r="D137" s="347">
        <f>INDEX('Incidence calcs'!Q:Q,MATCH($A137,'Incidence calcs'!$A:$A,0))</f>
        <v>0.3</v>
      </c>
      <c r="E137" s="347">
        <f>INDEX('Incidence calcs'!R:R,MATCH($A137,'Incidence calcs'!$A:$A,0))</f>
        <v>0.44999999999999996</v>
      </c>
      <c r="F137" s="347">
        <f>INDEX('Incidence calcs'!S:S,MATCH($A137,'Incidence calcs'!$A:$A,0))</f>
        <v>0.75</v>
      </c>
      <c r="G137" s="347">
        <f>INDEX('Incidence calcs'!T:T,MATCH($A137,'Incidence calcs'!$A:$A,0))</f>
        <v>0.33875598086124409</v>
      </c>
      <c r="H137" s="347">
        <f>INDEX('Incidence calcs'!X:X,MATCH($A137,'Incidence calcs'!$A:$A,0))</f>
        <v>0.34079999999999999</v>
      </c>
      <c r="I137" s="347">
        <f>INDEX('Incidence calcs'!Y:Y,MATCH($A137,'Incidence calcs'!$A:$A,0))</f>
        <v>0.33489999999999998</v>
      </c>
      <c r="J137" s="347">
        <f>INDEX('Incidence calcs'!Z:Z,MATCH($A137,'Incidence calcs'!$A:$A,0))</f>
        <v>0.23945</v>
      </c>
      <c r="K137" s="347">
        <f>INDEX('Incidence calcs'!AA:AA,MATCH($A137,'Incidence calcs'!$A:$A,0))</f>
        <v>0.23785000000000001</v>
      </c>
      <c r="L137" s="347">
        <f>INDEX('Incidence calcs'!AB:AB,MATCH($A137,'Incidence calcs'!$A:$A,0))</f>
        <v>0.2107</v>
      </c>
      <c r="M137" s="347">
        <f>INDEX('Incidence calcs'!AC:AC,MATCH($A137,'Incidence calcs'!$A:$A,0))</f>
        <v>0.22439999999999999</v>
      </c>
      <c r="N137" s="347">
        <f>INDEX('Incidence calcs'!AD:AD,MATCH($A137,'Incidence calcs'!$A:$A,0))</f>
        <v>0.22015000000000001</v>
      </c>
      <c r="O137" s="347">
        <f>INDEX('Incidence calcs'!AE:AE,MATCH($A137,'Incidence calcs'!$A:$A,0))</f>
        <v>0.22015000000000001</v>
      </c>
      <c r="P137" s="347">
        <f>INDEX('Incidence calcs'!AF:AF,MATCH($A137,'Incidence calcs'!$A:$A,0))</f>
        <v>0.2056</v>
      </c>
      <c r="Q137" s="347">
        <f>INDEX('Incidence calcs'!AG:AG,MATCH($A137,'Incidence calcs'!$A:$A,0))</f>
        <v>0.2056</v>
      </c>
      <c r="R137" s="347">
        <f>INDEX('Incidence calcs'!AH:AH,MATCH($A137,'Incidence calcs'!$A:$A,0))</f>
        <v>0.27295000000000003</v>
      </c>
      <c r="S137" s="347">
        <f>INDEX('Incidence calcs'!AI:AI,MATCH($A137,'Incidence calcs'!$A:$A,0))</f>
        <v>0.27295000000000003</v>
      </c>
      <c r="T137" s="347">
        <f>INDEX('Incidence calcs'!AJ:AJ,MATCH($A137,'Incidence calcs'!$A:$A,0))</f>
        <v>0.18035000000000001</v>
      </c>
      <c r="U137" s="347">
        <f>INDEX('Incidence calcs'!AK:AK,MATCH($A137,'Incidence calcs'!$A:$A,0))</f>
        <v>0.18035000000000001</v>
      </c>
      <c r="V137" s="347">
        <f>INDEX('Incidence calcs'!AL:AL,MATCH($A137,'Incidence calcs'!$A:$A,0))</f>
        <v>0.18035000000000001</v>
      </c>
      <c r="W137" s="347">
        <f>INDEX('Incidence calcs'!AM:AM,MATCH($A137,'Incidence calcs'!$A:$A,0))</f>
        <v>0.18035000000000001</v>
      </c>
    </row>
    <row r="138" spans="1:23" x14ac:dyDescent="0.45">
      <c r="A138" t="s">
        <v>217</v>
      </c>
      <c r="B138" s="339">
        <f>INDEX('Incidence calcs'!$F:$F,MATCH($A138,'Incidence calcs'!$A:$A,0))</f>
        <v>2003</v>
      </c>
      <c r="C138" s="339" t="b">
        <v>1</v>
      </c>
      <c r="D138" s="347">
        <f>INDEX('Incidence calcs'!Q:Q,MATCH($A138,'Incidence calcs'!$A:$A,0))</f>
        <v>0.97</v>
      </c>
      <c r="E138" s="347">
        <f>INDEX('Incidence calcs'!R:R,MATCH($A138,'Incidence calcs'!$A:$A,0))</f>
        <v>0.97</v>
      </c>
      <c r="F138" s="347">
        <f>INDEX('Incidence calcs'!S:S,MATCH($A138,'Incidence calcs'!$A:$A,0))</f>
        <v>0.97</v>
      </c>
      <c r="G138" s="347">
        <f>INDEX('Incidence calcs'!T:T,MATCH($A138,'Incidence calcs'!$A:$A,0))</f>
        <v>1.0831599047960483</v>
      </c>
      <c r="H138" s="347">
        <f>INDEX('Incidence calcs'!X:X,MATCH($A138,'Incidence calcs'!$A:$A,0))</f>
        <v>0.66115200000000007</v>
      </c>
      <c r="I138" s="347">
        <f>INDEX('Incidence calcs'!Y:Y,MATCH($A138,'Incidence calcs'!$A:$A,0))</f>
        <v>0.64970600000000001</v>
      </c>
      <c r="J138" s="347">
        <f>INDEX('Incidence calcs'!Z:Z,MATCH($A138,'Incidence calcs'!$A:$A,0))</f>
        <v>0.46453300000000003</v>
      </c>
      <c r="K138" s="347">
        <f>INDEX('Incidence calcs'!AA:AA,MATCH($A138,'Incidence calcs'!$A:$A,0))</f>
        <v>0.46142900000000003</v>
      </c>
      <c r="L138" s="347">
        <f>INDEX('Incidence calcs'!AB:AB,MATCH($A138,'Incidence calcs'!$A:$A,0))</f>
        <v>0.40875800000000001</v>
      </c>
      <c r="M138" s="347">
        <f>INDEX('Incidence calcs'!AC:AC,MATCH($A138,'Incidence calcs'!$A:$A,0))</f>
        <v>0.435336</v>
      </c>
      <c r="N138" s="347">
        <f>INDEX('Incidence calcs'!AD:AD,MATCH($A138,'Incidence calcs'!$A:$A,0))</f>
        <v>0.42709100000000005</v>
      </c>
      <c r="O138" s="347">
        <f>INDEX('Incidence calcs'!AE:AE,MATCH($A138,'Incidence calcs'!$A:$A,0))</f>
        <v>0.42709100000000005</v>
      </c>
      <c r="P138" s="347">
        <f>INDEX('Incidence calcs'!AF:AF,MATCH($A138,'Incidence calcs'!$A:$A,0))</f>
        <v>0.39886400000000005</v>
      </c>
      <c r="Q138" s="347">
        <f>INDEX('Incidence calcs'!AG:AG,MATCH($A138,'Incidence calcs'!$A:$A,0))</f>
        <v>0.39886400000000005</v>
      </c>
      <c r="R138" s="347">
        <f>INDEX('Incidence calcs'!AH:AH,MATCH($A138,'Incidence calcs'!$A:$A,0))</f>
        <v>0.52952300000000008</v>
      </c>
      <c r="S138" s="347">
        <f>INDEX('Incidence calcs'!AI:AI,MATCH($A138,'Incidence calcs'!$A:$A,0))</f>
        <v>0.52952300000000008</v>
      </c>
      <c r="T138" s="347">
        <f>INDEX('Incidence calcs'!AJ:AJ,MATCH($A138,'Incidence calcs'!$A:$A,0))</f>
        <v>0.34987900000000005</v>
      </c>
      <c r="U138" s="347">
        <f>INDEX('Incidence calcs'!AK:AK,MATCH($A138,'Incidence calcs'!$A:$A,0))</f>
        <v>0.34987900000000005</v>
      </c>
      <c r="V138" s="347">
        <f>INDEX('Incidence calcs'!AL:AL,MATCH($A138,'Incidence calcs'!$A:$A,0))</f>
        <v>0.34987900000000005</v>
      </c>
      <c r="W138" s="347">
        <f>INDEX('Incidence calcs'!AM:AM,MATCH($A138,'Incidence calcs'!$A:$A,0))</f>
        <v>0.34987900000000005</v>
      </c>
    </row>
    <row r="139" spans="1:23" x14ac:dyDescent="0.45">
      <c r="A139" t="s">
        <v>218</v>
      </c>
      <c r="B139" s="339">
        <f>INDEX('Incidence calcs'!$F:$F,MATCH($A139,'Incidence calcs'!$A:$A,0))</f>
        <v>2012</v>
      </c>
      <c r="C139" s="339" t="b">
        <v>1</v>
      </c>
      <c r="D139" s="347">
        <f>INDEX('Incidence calcs'!Q:Q,MATCH($A139,'Incidence calcs'!$A:$A,0))</f>
        <v>13.3</v>
      </c>
      <c r="E139" s="347">
        <f>INDEX('Incidence calcs'!R:R,MATCH($A139,'Incidence calcs'!$A:$A,0))</f>
        <v>20.6</v>
      </c>
      <c r="F139" s="347">
        <f>INDEX('Incidence calcs'!S:S,MATCH($A139,'Incidence calcs'!$A:$A,0))</f>
        <v>22.35</v>
      </c>
      <c r="G139" s="347">
        <f>INDEX('Incidence calcs'!T:T,MATCH($A139,'Incidence calcs'!$A:$A,0))</f>
        <v>7.6</v>
      </c>
      <c r="H139" s="347">
        <f>INDEX('Incidence calcs'!X:X,MATCH($A139,'Incidence calcs'!$A:$A,0))</f>
        <v>12.780000000000003</v>
      </c>
      <c r="I139" s="347">
        <f>INDEX('Incidence calcs'!Y:Y,MATCH($A139,'Incidence calcs'!$A:$A,0))</f>
        <v>12.558750000000002</v>
      </c>
      <c r="J139" s="347">
        <f>INDEX('Incidence calcs'!Z:Z,MATCH($A139,'Incidence calcs'!$A:$A,0))</f>
        <v>8.979375000000001</v>
      </c>
      <c r="K139" s="347">
        <f>INDEX('Incidence calcs'!AA:AA,MATCH($A139,'Incidence calcs'!$A:$A,0))</f>
        <v>8.9193750000000023</v>
      </c>
      <c r="L139" s="347">
        <f>INDEX('Incidence calcs'!AB:AB,MATCH($A139,'Incidence calcs'!$A:$A,0))</f>
        <v>7.901250000000001</v>
      </c>
      <c r="M139" s="347">
        <f>INDEX('Incidence calcs'!AC:AC,MATCH($A139,'Incidence calcs'!$A:$A,0))</f>
        <v>8.4150000000000009</v>
      </c>
      <c r="N139" s="347">
        <f>INDEX('Incidence calcs'!AD:AD,MATCH($A139,'Incidence calcs'!$A:$A,0))</f>
        <v>8.255625000000002</v>
      </c>
      <c r="O139" s="347">
        <f>INDEX('Incidence calcs'!AE:AE,MATCH($A139,'Incidence calcs'!$A:$A,0))</f>
        <v>8.255625000000002</v>
      </c>
      <c r="P139" s="347">
        <f>INDEX('Incidence calcs'!AF:AF,MATCH($A139,'Incidence calcs'!$A:$A,0))</f>
        <v>7.7100000000000017</v>
      </c>
      <c r="Q139" s="347">
        <f>INDEX('Incidence calcs'!AG:AG,MATCH($A139,'Incidence calcs'!$A:$A,0))</f>
        <v>7.7100000000000017</v>
      </c>
      <c r="R139" s="347">
        <f>INDEX('Incidence calcs'!AH:AH,MATCH($A139,'Incidence calcs'!$A:$A,0))</f>
        <v>10.235625000000002</v>
      </c>
      <c r="S139" s="347">
        <f>INDEX('Incidence calcs'!AI:AI,MATCH($A139,'Incidence calcs'!$A:$A,0))</f>
        <v>10.235625000000002</v>
      </c>
      <c r="T139" s="347">
        <f>INDEX('Incidence calcs'!AJ:AJ,MATCH($A139,'Incidence calcs'!$A:$A,0))</f>
        <v>6.7631250000000014</v>
      </c>
      <c r="U139" s="347">
        <f>INDEX('Incidence calcs'!AK:AK,MATCH($A139,'Incidence calcs'!$A:$A,0))</f>
        <v>6.7631250000000014</v>
      </c>
      <c r="V139" s="347">
        <f>INDEX('Incidence calcs'!AL:AL,MATCH($A139,'Incidence calcs'!$A:$A,0))</f>
        <v>6.7631250000000014</v>
      </c>
      <c r="W139" s="347">
        <f>INDEX('Incidence calcs'!AM:AM,MATCH($A139,'Incidence calcs'!$A:$A,0))</f>
        <v>6.7631250000000014</v>
      </c>
    </row>
    <row r="140" spans="1:23" x14ac:dyDescent="0.45">
      <c r="A140" t="s">
        <v>219</v>
      </c>
      <c r="B140" s="339">
        <f>INDEX('Incidence calcs'!$F:$F,MATCH($A140,'Incidence calcs'!$A:$A,0))</f>
        <v>1996</v>
      </c>
      <c r="C140" s="339" t="b">
        <v>1</v>
      </c>
      <c r="D140" s="347">
        <f>INDEX('Incidence calcs'!Q:Q,MATCH($A140,'Incidence calcs'!$A:$A,0))</f>
        <v>13.1</v>
      </c>
      <c r="E140" s="347">
        <f>INDEX('Incidence calcs'!R:R,MATCH($A140,'Incidence calcs'!$A:$A,0))</f>
        <v>11.2</v>
      </c>
      <c r="F140" s="347">
        <f>INDEX('Incidence calcs'!S:S,MATCH($A140,'Incidence calcs'!$A:$A,0))</f>
        <v>15.4</v>
      </c>
      <c r="G140" s="347">
        <f>INDEX('Incidence calcs'!T:T,MATCH($A140,'Incidence calcs'!$A:$A,0))</f>
        <v>9.8664455469366601</v>
      </c>
      <c r="H140" s="347">
        <f>INDEX('Incidence calcs'!X:X,MATCH($A140,'Incidence calcs'!$A:$A,0))</f>
        <v>9.0198399999999985</v>
      </c>
      <c r="I140" s="347">
        <f>INDEX('Incidence calcs'!Y:Y,MATCH($A140,'Incidence calcs'!$A:$A,0))</f>
        <v>8.8636866666666663</v>
      </c>
      <c r="J140" s="347">
        <f>INDEX('Incidence calcs'!Z:Z,MATCH($A140,'Incidence calcs'!$A:$A,0))</f>
        <v>6.3374433333333329</v>
      </c>
      <c r="K140" s="347">
        <f>INDEX('Incidence calcs'!AA:AA,MATCH($A140,'Incidence calcs'!$A:$A,0))</f>
        <v>6.2950966666666668</v>
      </c>
      <c r="L140" s="347">
        <f>INDEX('Incidence calcs'!AB:AB,MATCH($A140,'Incidence calcs'!$A:$A,0))</f>
        <v>5.5765266666666662</v>
      </c>
      <c r="M140" s="347">
        <f>INDEX('Incidence calcs'!AC:AC,MATCH($A140,'Incidence calcs'!$A:$A,0))</f>
        <v>5.9391199999999991</v>
      </c>
      <c r="N140" s="347">
        <f>INDEX('Incidence calcs'!AD:AD,MATCH($A140,'Incidence calcs'!$A:$A,0))</f>
        <v>5.8266366666666665</v>
      </c>
      <c r="O140" s="347">
        <f>INDEX('Incidence calcs'!AE:AE,MATCH($A140,'Incidence calcs'!$A:$A,0))</f>
        <v>5.8266366666666665</v>
      </c>
      <c r="P140" s="347">
        <f>INDEX('Incidence calcs'!AF:AF,MATCH($A140,'Incidence calcs'!$A:$A,0))</f>
        <v>5.4415466666666665</v>
      </c>
      <c r="Q140" s="347">
        <f>INDEX('Incidence calcs'!AG:AG,MATCH($A140,'Incidence calcs'!$A:$A,0))</f>
        <v>5.4415466666666665</v>
      </c>
      <c r="R140" s="347">
        <f>INDEX('Incidence calcs'!AH:AH,MATCH($A140,'Incidence calcs'!$A:$A,0))</f>
        <v>7.2240766666666669</v>
      </c>
      <c r="S140" s="347">
        <f>INDEX('Incidence calcs'!AI:AI,MATCH($A140,'Incidence calcs'!$A:$A,0))</f>
        <v>7.2240766666666669</v>
      </c>
      <c r="T140" s="347">
        <f>INDEX('Incidence calcs'!AJ:AJ,MATCH($A140,'Incidence calcs'!$A:$A,0))</f>
        <v>4.7732633333333334</v>
      </c>
      <c r="U140" s="347">
        <f>INDEX('Incidence calcs'!AK:AK,MATCH($A140,'Incidence calcs'!$A:$A,0))</f>
        <v>4.7732633333333334</v>
      </c>
      <c r="V140" s="347">
        <f>INDEX('Incidence calcs'!AL:AL,MATCH($A140,'Incidence calcs'!$A:$A,0))</f>
        <v>4.7732633333333334</v>
      </c>
      <c r="W140" s="347">
        <f>INDEX('Incidence calcs'!AM:AM,MATCH($A140,'Incidence calcs'!$A:$A,0))</f>
        <v>4.7732633333333334</v>
      </c>
    </row>
    <row r="141" spans="1:23" x14ac:dyDescent="0.45">
      <c r="A141" t="s">
        <v>220</v>
      </c>
      <c r="B141" s="339">
        <f>INDEX('Incidence calcs'!$F:$F,MATCH($A141,'Incidence calcs'!$A:$A,0))</f>
        <v>1995</v>
      </c>
      <c r="C141" s="339" t="b">
        <v>1</v>
      </c>
      <c r="D141" s="347">
        <f>INDEX('Incidence calcs'!Q:Q,MATCH($A141,'Incidence calcs'!$A:$A,0))</f>
        <v>16.8</v>
      </c>
      <c r="E141" s="347">
        <f>INDEX('Incidence calcs'!R:R,MATCH($A141,'Incidence calcs'!$A:$A,0))</f>
        <v>16.8</v>
      </c>
      <c r="F141" s="347">
        <f>INDEX('Incidence calcs'!S:S,MATCH($A141,'Incidence calcs'!$A:$A,0))</f>
        <v>16.8</v>
      </c>
      <c r="G141" s="347">
        <f>INDEX('Incidence calcs'!T:T,MATCH($A141,'Incidence calcs'!$A:$A,0))</f>
        <v>11.382200956937801</v>
      </c>
      <c r="H141" s="347">
        <f>INDEX('Incidence calcs'!X:X,MATCH($A141,'Incidence calcs'!$A:$A,0))</f>
        <v>11.45088</v>
      </c>
      <c r="I141" s="347">
        <f>INDEX('Incidence calcs'!Y:Y,MATCH($A141,'Incidence calcs'!$A:$A,0))</f>
        <v>11.25264</v>
      </c>
      <c r="J141" s="347">
        <f>INDEX('Incidence calcs'!Z:Z,MATCH($A141,'Incidence calcs'!$A:$A,0))</f>
        <v>8.0455199999999998</v>
      </c>
      <c r="K141" s="347">
        <f>INDEX('Incidence calcs'!AA:AA,MATCH($A141,'Incidence calcs'!$A:$A,0))</f>
        <v>7.9917600000000002</v>
      </c>
      <c r="L141" s="347">
        <f>INDEX('Incidence calcs'!AB:AB,MATCH($A141,'Incidence calcs'!$A:$A,0))</f>
        <v>7.0795200000000005</v>
      </c>
      <c r="M141" s="347">
        <f>INDEX('Incidence calcs'!AC:AC,MATCH($A141,'Incidence calcs'!$A:$A,0))</f>
        <v>7.5398399999999999</v>
      </c>
      <c r="N141" s="347">
        <f>INDEX('Incidence calcs'!AD:AD,MATCH($A141,'Incidence calcs'!$A:$A,0))</f>
        <v>7.3970400000000005</v>
      </c>
      <c r="O141" s="347">
        <f>INDEX('Incidence calcs'!AE:AE,MATCH($A141,'Incidence calcs'!$A:$A,0))</f>
        <v>7.3970400000000005</v>
      </c>
      <c r="P141" s="347">
        <f>INDEX('Incidence calcs'!AF:AF,MATCH($A141,'Incidence calcs'!$A:$A,0))</f>
        <v>6.9081600000000005</v>
      </c>
      <c r="Q141" s="347">
        <f>INDEX('Incidence calcs'!AG:AG,MATCH($A141,'Incidence calcs'!$A:$A,0))</f>
        <v>6.9081600000000005</v>
      </c>
      <c r="R141" s="347">
        <f>INDEX('Incidence calcs'!AH:AH,MATCH($A141,'Incidence calcs'!$A:$A,0))</f>
        <v>9.1711200000000019</v>
      </c>
      <c r="S141" s="347">
        <f>INDEX('Incidence calcs'!AI:AI,MATCH($A141,'Incidence calcs'!$A:$A,0))</f>
        <v>9.1711200000000019</v>
      </c>
      <c r="T141" s="347">
        <f>INDEX('Incidence calcs'!AJ:AJ,MATCH($A141,'Incidence calcs'!$A:$A,0))</f>
        <v>6.0597600000000007</v>
      </c>
      <c r="U141" s="347">
        <f>INDEX('Incidence calcs'!AK:AK,MATCH($A141,'Incidence calcs'!$A:$A,0))</f>
        <v>6.0597600000000007</v>
      </c>
      <c r="V141" s="347">
        <f>INDEX('Incidence calcs'!AL:AL,MATCH($A141,'Incidence calcs'!$A:$A,0))</f>
        <v>6.0597600000000007</v>
      </c>
      <c r="W141" s="347">
        <f>INDEX('Incidence calcs'!AM:AM,MATCH($A141,'Incidence calcs'!$A:$A,0))</f>
        <v>6.0597600000000007</v>
      </c>
    </row>
    <row r="142" spans="1:23" x14ac:dyDescent="0.45">
      <c r="A142" t="s">
        <v>221</v>
      </c>
      <c r="B142" s="339">
        <f>INDEX('Incidence calcs'!$F:$F,MATCH($A142,'Incidence calcs'!$A:$A,0))</f>
        <v>2014</v>
      </c>
      <c r="C142" s="339" t="b">
        <v>1</v>
      </c>
      <c r="D142" s="347">
        <f>INDEX('Incidence calcs'!Q:Q,MATCH($A142,'Incidence calcs'!$A:$A,0))</f>
        <v>28.4</v>
      </c>
      <c r="E142" s="347">
        <f>INDEX('Incidence calcs'!R:R,MATCH($A142,'Incidence calcs'!$A:$A,0))</f>
        <v>28.4</v>
      </c>
      <c r="F142" s="347">
        <f>INDEX('Incidence calcs'!S:S,MATCH($A142,'Incidence calcs'!$A:$A,0))</f>
        <v>28.4</v>
      </c>
      <c r="G142" s="347">
        <f>INDEX('Incidence calcs'!T:T,MATCH($A142,'Incidence calcs'!$A:$A,0))</f>
        <v>48.042092817691994</v>
      </c>
      <c r="H142" s="347">
        <f>INDEX('Incidence calcs'!X:X,MATCH($A142,'Incidence calcs'!$A:$A,0))</f>
        <v>19.357439999999997</v>
      </c>
      <c r="I142" s="347">
        <f>INDEX('Incidence calcs'!Y:Y,MATCH($A142,'Incidence calcs'!$A:$A,0))</f>
        <v>19.022319999999997</v>
      </c>
      <c r="J142" s="347">
        <f>INDEX('Incidence calcs'!Z:Z,MATCH($A142,'Incidence calcs'!$A:$A,0))</f>
        <v>13.600759999999998</v>
      </c>
      <c r="K142" s="347">
        <f>INDEX('Incidence calcs'!AA:AA,MATCH($A142,'Incidence calcs'!$A:$A,0))</f>
        <v>13.509879999999997</v>
      </c>
      <c r="L142" s="347">
        <f>INDEX('Incidence calcs'!AB:AB,MATCH($A142,'Incidence calcs'!$A:$A,0))</f>
        <v>11.967759999999998</v>
      </c>
      <c r="M142" s="347">
        <f>INDEX('Incidence calcs'!AC:AC,MATCH($A142,'Incidence calcs'!$A:$A,0))</f>
        <v>12.745919999999996</v>
      </c>
      <c r="N142" s="347">
        <f>INDEX('Incidence calcs'!AD:AD,MATCH($A142,'Incidence calcs'!$A:$A,0))</f>
        <v>12.504519999999998</v>
      </c>
      <c r="O142" s="347">
        <f>INDEX('Incidence calcs'!AE:AE,MATCH($A142,'Incidence calcs'!$A:$A,0))</f>
        <v>12.504519999999998</v>
      </c>
      <c r="P142" s="347">
        <f>INDEX('Incidence calcs'!AF:AF,MATCH($A142,'Incidence calcs'!$A:$A,0))</f>
        <v>11.678079999999998</v>
      </c>
      <c r="Q142" s="347">
        <f>INDEX('Incidence calcs'!AG:AG,MATCH($A142,'Incidence calcs'!$A:$A,0))</f>
        <v>11.678079999999998</v>
      </c>
      <c r="R142" s="347">
        <f>INDEX('Incidence calcs'!AH:AH,MATCH($A142,'Incidence calcs'!$A:$A,0))</f>
        <v>15.503559999999998</v>
      </c>
      <c r="S142" s="347">
        <f>INDEX('Incidence calcs'!AI:AI,MATCH($A142,'Incidence calcs'!$A:$A,0))</f>
        <v>15.503559999999998</v>
      </c>
      <c r="T142" s="347">
        <f>INDEX('Incidence calcs'!AJ:AJ,MATCH($A142,'Incidence calcs'!$A:$A,0))</f>
        <v>10.243879999999999</v>
      </c>
      <c r="U142" s="347">
        <f>INDEX('Incidence calcs'!AK:AK,MATCH($A142,'Incidence calcs'!$A:$A,0))</f>
        <v>10.243879999999999</v>
      </c>
      <c r="V142" s="347">
        <f>INDEX('Incidence calcs'!AL:AL,MATCH($A142,'Incidence calcs'!$A:$A,0))</f>
        <v>10.243879999999999</v>
      </c>
      <c r="W142" s="347">
        <f>INDEX('Incidence calcs'!AM:AM,MATCH($A142,'Incidence calcs'!$A:$A,0))</f>
        <v>10.243879999999999</v>
      </c>
    </row>
    <row r="143" spans="1:23" x14ac:dyDescent="0.45">
      <c r="A143" t="s">
        <v>222</v>
      </c>
      <c r="B143" s="339">
        <f>INDEX('Incidence calcs'!$F:$F,MATCH($A143,'Incidence calcs'!$A:$A,0))</f>
        <v>2009</v>
      </c>
      <c r="C143" s="339" t="b">
        <v>1</v>
      </c>
      <c r="D143" s="347">
        <f>INDEX('Incidence calcs'!Q:Q,MATCH($A143,'Incidence calcs'!$A:$A,0))</f>
        <v>0.19</v>
      </c>
      <c r="E143" s="347">
        <f>INDEX('Incidence calcs'!R:R,MATCH($A143,'Incidence calcs'!$A:$A,0))</f>
        <v>0.84</v>
      </c>
      <c r="F143" s="347">
        <f>INDEX('Incidence calcs'!S:S,MATCH($A143,'Incidence calcs'!$A:$A,0))</f>
        <v>2.6</v>
      </c>
      <c r="G143" s="347">
        <f>INDEX('Incidence calcs'!T:T,MATCH($A143,'Incidence calcs'!$A:$A,0))</f>
        <v>6.2</v>
      </c>
      <c r="H143" s="347">
        <f>INDEX('Incidence calcs'!X:X,MATCH($A143,'Incidence calcs'!$A:$A,0))</f>
        <v>1.7627647500000001</v>
      </c>
      <c r="I143" s="347">
        <f>INDEX('Incidence calcs'!Y:Y,MATCH($A143,'Incidence calcs'!$A:$A,0))</f>
        <v>1.7315545000000001</v>
      </c>
      <c r="J143" s="347">
        <f>INDEX('Incidence calcs'!Z:Z,MATCH($A143,'Incidence calcs'!$A:$A,0))</f>
        <v>1.25406225</v>
      </c>
      <c r="K143" s="347">
        <f>INDEX('Incidence calcs'!AA:AA,MATCH($A143,'Incidence calcs'!$A:$A,0))</f>
        <v>1.22801275</v>
      </c>
      <c r="L143" s="347">
        <f>INDEX('Incidence calcs'!AB:AB,MATCH($A143,'Incidence calcs'!$A:$A,0))</f>
        <v>1.154042</v>
      </c>
      <c r="M143" s="347">
        <f>INDEX('Incidence calcs'!AC:AC,MATCH($A143,'Incidence calcs'!$A:$A,0))</f>
        <v>1.020354</v>
      </c>
      <c r="N143" s="347">
        <f>INDEX('Incidence calcs'!AD:AD,MATCH($A143,'Incidence calcs'!$A:$A,0))</f>
        <v>1.09727375</v>
      </c>
      <c r="O143" s="347">
        <f>INDEX('Incidence calcs'!AE:AE,MATCH($A143,'Incidence calcs'!$A:$A,0))</f>
        <v>1.09727375</v>
      </c>
      <c r="P143" s="347">
        <f>INDEX('Incidence calcs'!AF:AF,MATCH($A143,'Incidence calcs'!$A:$A,0))</f>
        <v>0.88592874999999993</v>
      </c>
      <c r="Q143" s="347">
        <f>INDEX('Incidence calcs'!AG:AG,MATCH($A143,'Incidence calcs'!$A:$A,0))</f>
        <v>0.88592874999999993</v>
      </c>
      <c r="R143" s="347">
        <f>INDEX('Incidence calcs'!AH:AH,MATCH($A143,'Incidence calcs'!$A:$A,0))</f>
        <v>1.323118</v>
      </c>
      <c r="S143" s="347">
        <f>INDEX('Incidence calcs'!AI:AI,MATCH($A143,'Incidence calcs'!$A:$A,0))</f>
        <v>1.323118</v>
      </c>
      <c r="T143" s="347">
        <f>INDEX('Incidence calcs'!AJ:AJ,MATCH($A143,'Incidence calcs'!$A:$A,0))</f>
        <v>1.03583625</v>
      </c>
      <c r="U143" s="347">
        <f>INDEX('Incidence calcs'!AK:AK,MATCH($A143,'Incidence calcs'!$A:$A,0))</f>
        <v>1.03583625</v>
      </c>
      <c r="V143" s="347">
        <f>INDEX('Incidence calcs'!AL:AL,MATCH($A143,'Incidence calcs'!$A:$A,0))</f>
        <v>1.03583625</v>
      </c>
      <c r="W143" s="347">
        <f>INDEX('Incidence calcs'!AM:AM,MATCH($A143,'Incidence calcs'!$A:$A,0))</f>
        <v>1.03583625</v>
      </c>
    </row>
    <row r="144" spans="1:23" x14ac:dyDescent="0.45">
      <c r="A144" t="s">
        <v>120</v>
      </c>
      <c r="B144" s="339">
        <f>INDEX('Incidence calcs'!$F:$F,MATCH($A144,'Incidence calcs'!$A:$A,0))</f>
        <v>2013</v>
      </c>
      <c r="C144" s="339" t="b">
        <v>1</v>
      </c>
      <c r="D144" s="347">
        <f>INDEX('Incidence calcs'!Q:Q,MATCH($A144,'Incidence calcs'!$A:$A,0))</f>
        <v>1.69</v>
      </c>
      <c r="E144" s="347">
        <f>INDEX('Incidence calcs'!R:R,MATCH($A144,'Incidence calcs'!$A:$A,0))</f>
        <v>3.1749999999999998</v>
      </c>
      <c r="F144" s="347">
        <f>INDEX('Incidence calcs'!S:S,MATCH($A144,'Incidence calcs'!$A:$A,0))</f>
        <v>4.4749999999999996</v>
      </c>
      <c r="G144" s="347">
        <f>INDEX('Incidence calcs'!T:T,MATCH($A144,'Incidence calcs'!$A:$A,0))</f>
        <v>3.5733110261312939</v>
      </c>
      <c r="H144" s="347">
        <f>INDEX('Incidence calcs'!X:X,MATCH($A144,'Incidence calcs'!$A:$A,0))</f>
        <v>2.1220479999999999</v>
      </c>
      <c r="I144" s="347">
        <f>INDEX('Incidence calcs'!Y:Y,MATCH($A144,'Incidence calcs'!$A:$A,0))</f>
        <v>2.0853106666666665</v>
      </c>
      <c r="J144" s="347">
        <f>INDEX('Incidence calcs'!Z:Z,MATCH($A144,'Incidence calcs'!$A:$A,0))</f>
        <v>1.4909753333333333</v>
      </c>
      <c r="K144" s="347">
        <f>INDEX('Incidence calcs'!AA:AA,MATCH($A144,'Incidence calcs'!$A:$A,0))</f>
        <v>1.4810126666666668</v>
      </c>
      <c r="L144" s="347">
        <f>INDEX('Incidence calcs'!AB:AB,MATCH($A144,'Incidence calcs'!$A:$A,0))</f>
        <v>1.3119586666666667</v>
      </c>
      <c r="M144" s="347">
        <f>INDEX('Incidence calcs'!AC:AC,MATCH($A144,'Incidence calcs'!$A:$A,0))</f>
        <v>1.3972639999999998</v>
      </c>
      <c r="N144" s="347">
        <f>INDEX('Incidence calcs'!AD:AD,MATCH($A144,'Incidence calcs'!$A:$A,0))</f>
        <v>1.3708006666666668</v>
      </c>
      <c r="O144" s="347">
        <f>INDEX('Incidence calcs'!AE:AE,MATCH($A144,'Incidence calcs'!$A:$A,0))</f>
        <v>1.3708006666666668</v>
      </c>
      <c r="P144" s="347">
        <f>INDEX('Incidence calcs'!AF:AF,MATCH($A144,'Incidence calcs'!$A:$A,0))</f>
        <v>1.2802026666666666</v>
      </c>
      <c r="Q144" s="347">
        <f>INDEX('Incidence calcs'!AG:AG,MATCH($A144,'Incidence calcs'!$A:$A,0))</f>
        <v>1.2802026666666666</v>
      </c>
      <c r="R144" s="347">
        <f>INDEX('Incidence calcs'!AH:AH,MATCH($A144,'Incidence calcs'!$A:$A,0))</f>
        <v>1.6995686666666667</v>
      </c>
      <c r="S144" s="347">
        <f>INDEX('Incidence calcs'!AI:AI,MATCH($A144,'Incidence calcs'!$A:$A,0))</f>
        <v>1.6995686666666667</v>
      </c>
      <c r="T144" s="347">
        <f>INDEX('Incidence calcs'!AJ:AJ,MATCH($A144,'Incidence calcs'!$A:$A,0))</f>
        <v>1.1229793333333333</v>
      </c>
      <c r="U144" s="347">
        <f>INDEX('Incidence calcs'!AK:AK,MATCH($A144,'Incidence calcs'!$A:$A,0))</f>
        <v>1.1229793333333333</v>
      </c>
      <c r="V144" s="347">
        <f>INDEX('Incidence calcs'!AL:AL,MATCH($A144,'Incidence calcs'!$A:$A,0))</f>
        <v>1.1229793333333333</v>
      </c>
      <c r="W144" s="347">
        <f>INDEX('Incidence calcs'!AM:AM,MATCH($A144,'Incidence calcs'!$A:$A,0))</f>
        <v>1.1229793333333333</v>
      </c>
    </row>
    <row r="145" spans="1:23" x14ac:dyDescent="0.45">
      <c r="A145" t="s">
        <v>195</v>
      </c>
      <c r="B145" s="339">
        <f>INDEX('Incidence calcs'!$F:$F,MATCH($A145,'Incidence calcs'!$A:$A,0))</f>
        <v>2007</v>
      </c>
      <c r="C145" s="339" t="b">
        <v>1</v>
      </c>
      <c r="D145" s="347">
        <f>INDEX('Incidence calcs'!Q:Q,MATCH($A145,'Incidence calcs'!$A:$A,0))</f>
        <v>4.8</v>
      </c>
      <c r="E145" s="347">
        <f>INDEX('Incidence calcs'!R:R,MATCH($A145,'Incidence calcs'!$A:$A,0))</f>
        <v>8.8000000000000007</v>
      </c>
      <c r="F145" s="347">
        <f>INDEX('Incidence calcs'!S:S,MATCH($A145,'Incidence calcs'!$A:$A,0))</f>
        <v>9.5500000000000007</v>
      </c>
      <c r="G145" s="347">
        <f>INDEX('Incidence calcs'!T:T,MATCH($A145,'Incidence calcs'!$A:$A,0))</f>
        <v>5.6</v>
      </c>
      <c r="H145" s="347">
        <f>INDEX('Incidence calcs'!X:X,MATCH($A145,'Incidence calcs'!$A:$A,0))</f>
        <v>5.2596800000000004</v>
      </c>
      <c r="I145" s="347">
        <f>INDEX('Incidence calcs'!Y:Y,MATCH($A145,'Incidence calcs'!$A:$A,0))</f>
        <v>5.1686233333333336</v>
      </c>
      <c r="J145" s="347">
        <f>INDEX('Incidence calcs'!Z:Z,MATCH($A145,'Incidence calcs'!$A:$A,0))</f>
        <v>3.695511666666667</v>
      </c>
      <c r="K145" s="347">
        <f>INDEX('Incidence calcs'!AA:AA,MATCH($A145,'Incidence calcs'!$A:$A,0))</f>
        <v>3.670818333333334</v>
      </c>
      <c r="L145" s="347">
        <f>INDEX('Incidence calcs'!AB:AB,MATCH($A145,'Incidence calcs'!$A:$A,0))</f>
        <v>3.2518033333333336</v>
      </c>
      <c r="M145" s="347">
        <f>INDEX('Incidence calcs'!AC:AC,MATCH($A145,'Incidence calcs'!$A:$A,0))</f>
        <v>3.4632400000000003</v>
      </c>
      <c r="N145" s="347">
        <f>INDEX('Incidence calcs'!AD:AD,MATCH($A145,'Incidence calcs'!$A:$A,0))</f>
        <v>3.397648333333334</v>
      </c>
      <c r="O145" s="347">
        <f>INDEX('Incidence calcs'!AE:AE,MATCH($A145,'Incidence calcs'!$A:$A,0))</f>
        <v>3.397648333333334</v>
      </c>
      <c r="P145" s="347">
        <f>INDEX('Incidence calcs'!AF:AF,MATCH($A145,'Incidence calcs'!$A:$A,0))</f>
        <v>3.173093333333334</v>
      </c>
      <c r="Q145" s="347">
        <f>INDEX('Incidence calcs'!AG:AG,MATCH($A145,'Incidence calcs'!$A:$A,0))</f>
        <v>3.173093333333334</v>
      </c>
      <c r="R145" s="347">
        <f>INDEX('Incidence calcs'!AH:AH,MATCH($A145,'Incidence calcs'!$A:$A,0))</f>
        <v>4.2125283333333341</v>
      </c>
      <c r="S145" s="347">
        <f>INDEX('Incidence calcs'!AI:AI,MATCH($A145,'Incidence calcs'!$A:$A,0))</f>
        <v>4.2125283333333341</v>
      </c>
      <c r="T145" s="347">
        <f>INDEX('Incidence calcs'!AJ:AJ,MATCH($A145,'Incidence calcs'!$A:$A,0))</f>
        <v>2.7834016666666672</v>
      </c>
      <c r="U145" s="347">
        <f>INDEX('Incidence calcs'!AK:AK,MATCH($A145,'Incidence calcs'!$A:$A,0))</f>
        <v>2.7834016666666672</v>
      </c>
      <c r="V145" s="347">
        <f>INDEX('Incidence calcs'!AL:AL,MATCH($A145,'Incidence calcs'!$A:$A,0))</f>
        <v>2.7834016666666672</v>
      </c>
      <c r="W145" s="347">
        <f>INDEX('Incidence calcs'!AM:AM,MATCH($A145,'Incidence calcs'!$A:$A,0))</f>
        <v>2.7834016666666672</v>
      </c>
    </row>
    <row r="146" spans="1:23" x14ac:dyDescent="0.45">
      <c r="A146" t="s">
        <v>223</v>
      </c>
      <c r="B146" s="339">
        <f>INDEX('Incidence calcs'!$F:$F,MATCH($A146,'Incidence calcs'!$A:$A,0))</f>
        <v>2011</v>
      </c>
      <c r="C146" s="339" t="b">
        <v>1</v>
      </c>
      <c r="D146" s="347">
        <f>INDEX('Incidence calcs'!Q:Q,MATCH($A146,'Incidence calcs'!$A:$A,0))</f>
        <v>12.4</v>
      </c>
      <c r="E146" s="347">
        <f>INDEX('Incidence calcs'!R:R,MATCH($A146,'Incidence calcs'!$A:$A,0))</f>
        <v>12.4</v>
      </c>
      <c r="F146" s="347">
        <f>INDEX('Incidence calcs'!S:S,MATCH($A146,'Incidence calcs'!$A:$A,0))</f>
        <v>12.4</v>
      </c>
      <c r="G146" s="347">
        <f>INDEX('Incidence calcs'!T:T,MATCH($A146,'Incidence calcs'!$A:$A,0))</f>
        <v>9.2335037571331764</v>
      </c>
      <c r="H146" s="347">
        <f>INDEX('Incidence calcs'!X:X,MATCH($A146,'Incidence calcs'!$A:$A,0))</f>
        <v>8.4518400000000007</v>
      </c>
      <c r="I146" s="347">
        <f>INDEX('Incidence calcs'!Y:Y,MATCH($A146,'Incidence calcs'!$A:$A,0))</f>
        <v>8.3055199999999996</v>
      </c>
      <c r="J146" s="347">
        <f>INDEX('Incidence calcs'!Z:Z,MATCH($A146,'Incidence calcs'!$A:$A,0))</f>
        <v>5.9383600000000003</v>
      </c>
      <c r="K146" s="347">
        <f>INDEX('Incidence calcs'!AA:AA,MATCH($A146,'Incidence calcs'!$A:$A,0))</f>
        <v>5.8986800000000006</v>
      </c>
      <c r="L146" s="347">
        <f>INDEX('Incidence calcs'!AB:AB,MATCH($A146,'Incidence calcs'!$A:$A,0))</f>
        <v>5.2253600000000002</v>
      </c>
      <c r="M146" s="347">
        <f>INDEX('Incidence calcs'!AC:AC,MATCH($A146,'Incidence calcs'!$A:$A,0))</f>
        <v>5.5651200000000003</v>
      </c>
      <c r="N146" s="347">
        <f>INDEX('Incidence calcs'!AD:AD,MATCH($A146,'Incidence calcs'!$A:$A,0))</f>
        <v>5.4597200000000008</v>
      </c>
      <c r="O146" s="347">
        <f>INDEX('Incidence calcs'!AE:AE,MATCH($A146,'Incidence calcs'!$A:$A,0))</f>
        <v>5.4597200000000008</v>
      </c>
      <c r="P146" s="347">
        <f>INDEX('Incidence calcs'!AF:AF,MATCH($A146,'Incidence calcs'!$A:$A,0))</f>
        <v>5.0988800000000003</v>
      </c>
      <c r="Q146" s="347">
        <f>INDEX('Incidence calcs'!AG:AG,MATCH($A146,'Incidence calcs'!$A:$A,0))</f>
        <v>5.0988800000000003</v>
      </c>
      <c r="R146" s="347">
        <f>INDEX('Incidence calcs'!AH:AH,MATCH($A146,'Incidence calcs'!$A:$A,0))</f>
        <v>6.7691600000000012</v>
      </c>
      <c r="S146" s="347">
        <f>INDEX('Incidence calcs'!AI:AI,MATCH($A146,'Incidence calcs'!$A:$A,0))</f>
        <v>6.7691600000000012</v>
      </c>
      <c r="T146" s="347">
        <f>INDEX('Incidence calcs'!AJ:AJ,MATCH($A146,'Incidence calcs'!$A:$A,0))</f>
        <v>4.4726800000000004</v>
      </c>
      <c r="U146" s="347">
        <f>INDEX('Incidence calcs'!AK:AK,MATCH($A146,'Incidence calcs'!$A:$A,0))</f>
        <v>4.4726800000000004</v>
      </c>
      <c r="V146" s="347">
        <f>INDEX('Incidence calcs'!AL:AL,MATCH($A146,'Incidence calcs'!$A:$A,0))</f>
        <v>4.4726800000000004</v>
      </c>
      <c r="W146" s="347">
        <f>INDEX('Incidence calcs'!AM:AM,MATCH($A146,'Incidence calcs'!$A:$A,0))</f>
        <v>4.4726800000000004</v>
      </c>
    </row>
    <row r="147" spans="1:23" x14ac:dyDescent="0.45">
      <c r="A147" t="s">
        <v>64</v>
      </c>
      <c r="B147" s="339">
        <f>INDEX('Incidence calcs'!$F:$F,MATCH($A147,'Incidence calcs'!$A:$A,0))</f>
        <v>2009</v>
      </c>
      <c r="C147" s="339" t="b">
        <v>1</v>
      </c>
      <c r="D147" s="347">
        <f>INDEX('Incidence calcs'!Q:Q,MATCH($A147,'Incidence calcs'!$A:$A,0))</f>
        <v>0.19</v>
      </c>
      <c r="E147" s="347">
        <f>INDEX('Incidence calcs'!R:R,MATCH($A147,'Incidence calcs'!$A:$A,0))</f>
        <v>0.84</v>
      </c>
      <c r="F147" s="347">
        <f>INDEX('Incidence calcs'!S:S,MATCH($A147,'Incidence calcs'!$A:$A,0))</f>
        <v>2.6</v>
      </c>
      <c r="G147" s="347">
        <f>INDEX('Incidence calcs'!T:T,MATCH($A147,'Incidence calcs'!$A:$A,0))</f>
        <v>6.2</v>
      </c>
      <c r="H147" s="347">
        <f>INDEX('Incidence calcs'!X:X,MATCH($A147,'Incidence calcs'!$A:$A,0))</f>
        <v>1.7627647500000001</v>
      </c>
      <c r="I147" s="347">
        <f>INDEX('Incidence calcs'!Y:Y,MATCH($A147,'Incidence calcs'!$A:$A,0))</f>
        <v>1.7315545000000001</v>
      </c>
      <c r="J147" s="347">
        <f>INDEX('Incidence calcs'!Z:Z,MATCH($A147,'Incidence calcs'!$A:$A,0))</f>
        <v>1.25406225</v>
      </c>
      <c r="K147" s="347">
        <f>INDEX('Incidence calcs'!AA:AA,MATCH($A147,'Incidence calcs'!$A:$A,0))</f>
        <v>1.22801275</v>
      </c>
      <c r="L147" s="347">
        <f>INDEX('Incidence calcs'!AB:AB,MATCH($A147,'Incidence calcs'!$A:$A,0))</f>
        <v>1.154042</v>
      </c>
      <c r="M147" s="347">
        <f>INDEX('Incidence calcs'!AC:AC,MATCH($A147,'Incidence calcs'!$A:$A,0))</f>
        <v>1.020354</v>
      </c>
      <c r="N147" s="347">
        <f>INDEX('Incidence calcs'!AD:AD,MATCH($A147,'Incidence calcs'!$A:$A,0))</f>
        <v>1.09727375</v>
      </c>
      <c r="O147" s="347">
        <f>INDEX('Incidence calcs'!AE:AE,MATCH($A147,'Incidence calcs'!$A:$A,0))</f>
        <v>1.09727375</v>
      </c>
      <c r="P147" s="347">
        <f>INDEX('Incidence calcs'!AF:AF,MATCH($A147,'Incidence calcs'!$A:$A,0))</f>
        <v>0.88592874999999993</v>
      </c>
      <c r="Q147" s="347">
        <f>INDEX('Incidence calcs'!AG:AG,MATCH($A147,'Incidence calcs'!$A:$A,0))</f>
        <v>0.88592874999999993</v>
      </c>
      <c r="R147" s="347">
        <f>INDEX('Incidence calcs'!AH:AH,MATCH($A147,'Incidence calcs'!$A:$A,0))</f>
        <v>1.323118</v>
      </c>
      <c r="S147" s="347">
        <f>INDEX('Incidence calcs'!AI:AI,MATCH($A147,'Incidence calcs'!$A:$A,0))</f>
        <v>1.323118</v>
      </c>
      <c r="T147" s="347">
        <f>INDEX('Incidence calcs'!AJ:AJ,MATCH($A147,'Incidence calcs'!$A:$A,0))</f>
        <v>1.03583625</v>
      </c>
      <c r="U147" s="347">
        <f>INDEX('Incidence calcs'!AK:AK,MATCH($A147,'Incidence calcs'!$A:$A,0))</f>
        <v>1.03583625</v>
      </c>
      <c r="V147" s="347">
        <f>INDEX('Incidence calcs'!AL:AL,MATCH($A147,'Incidence calcs'!$A:$A,0))</f>
        <v>1.03583625</v>
      </c>
      <c r="W147" s="347">
        <f>INDEX('Incidence calcs'!AM:AM,MATCH($A147,'Incidence calcs'!$A:$A,0))</f>
        <v>1.03583625</v>
      </c>
    </row>
    <row r="148" spans="1:23" x14ac:dyDescent="0.45">
      <c r="A148" t="s">
        <v>224</v>
      </c>
      <c r="B148" s="339">
        <f>INDEX('Incidence calcs'!$F:$F,MATCH($A148,'Incidence calcs'!$A:$A,0))</f>
        <v>2007</v>
      </c>
      <c r="C148" s="339" t="b">
        <v>1</v>
      </c>
      <c r="D148" s="347">
        <f>INDEX('Incidence calcs'!Q:Q,MATCH($A148,'Incidence calcs'!$A:$A,0))</f>
        <v>0.9</v>
      </c>
      <c r="E148" s="347">
        <f>INDEX('Incidence calcs'!R:R,MATCH($A148,'Incidence calcs'!$A:$A,0))</f>
        <v>0.9</v>
      </c>
      <c r="F148" s="347">
        <f>INDEX('Incidence calcs'!S:S,MATCH($A148,'Incidence calcs'!$A:$A,0))</f>
        <v>0.9</v>
      </c>
      <c r="G148" s="347">
        <f>INDEX('Incidence calcs'!T:T,MATCH($A148,'Incidence calcs'!$A:$A,0))</f>
        <v>1.0049937260994264</v>
      </c>
      <c r="H148" s="347">
        <f>INDEX('Incidence calcs'!X:X,MATCH($A148,'Incidence calcs'!$A:$A,0))</f>
        <v>0.61343999999999999</v>
      </c>
      <c r="I148" s="347">
        <f>INDEX('Incidence calcs'!Y:Y,MATCH($A148,'Incidence calcs'!$A:$A,0))</f>
        <v>0.60282000000000002</v>
      </c>
      <c r="J148" s="347">
        <f>INDEX('Incidence calcs'!Z:Z,MATCH($A148,'Incidence calcs'!$A:$A,0))</f>
        <v>0.43101</v>
      </c>
      <c r="K148" s="347">
        <f>INDEX('Incidence calcs'!AA:AA,MATCH($A148,'Incidence calcs'!$A:$A,0))</f>
        <v>0.42813000000000001</v>
      </c>
      <c r="L148" s="347">
        <f>INDEX('Incidence calcs'!AB:AB,MATCH($A148,'Incidence calcs'!$A:$A,0))</f>
        <v>0.37925999999999999</v>
      </c>
      <c r="M148" s="347">
        <f>INDEX('Incidence calcs'!AC:AC,MATCH($A148,'Incidence calcs'!$A:$A,0))</f>
        <v>0.40392</v>
      </c>
      <c r="N148" s="347">
        <f>INDEX('Incidence calcs'!AD:AD,MATCH($A148,'Incidence calcs'!$A:$A,0))</f>
        <v>0.39627000000000001</v>
      </c>
      <c r="O148" s="347">
        <f>INDEX('Incidence calcs'!AE:AE,MATCH($A148,'Incidence calcs'!$A:$A,0))</f>
        <v>0.39627000000000001</v>
      </c>
      <c r="P148" s="347">
        <f>INDEX('Incidence calcs'!AF:AF,MATCH($A148,'Incidence calcs'!$A:$A,0))</f>
        <v>0.37008000000000002</v>
      </c>
      <c r="Q148" s="347">
        <f>INDEX('Incidence calcs'!AG:AG,MATCH($A148,'Incidence calcs'!$A:$A,0))</f>
        <v>0.37008000000000002</v>
      </c>
      <c r="R148" s="347">
        <f>INDEX('Incidence calcs'!AH:AH,MATCH($A148,'Incidence calcs'!$A:$A,0))</f>
        <v>0.49131000000000008</v>
      </c>
      <c r="S148" s="347">
        <f>INDEX('Incidence calcs'!AI:AI,MATCH($A148,'Incidence calcs'!$A:$A,0))</f>
        <v>0.49131000000000008</v>
      </c>
      <c r="T148" s="347">
        <f>INDEX('Incidence calcs'!AJ:AJ,MATCH($A148,'Incidence calcs'!$A:$A,0))</f>
        <v>0.32463000000000003</v>
      </c>
      <c r="U148" s="347">
        <f>INDEX('Incidence calcs'!AK:AK,MATCH($A148,'Incidence calcs'!$A:$A,0))</f>
        <v>0.32463000000000003</v>
      </c>
      <c r="V148" s="347">
        <f>INDEX('Incidence calcs'!AL:AL,MATCH($A148,'Incidence calcs'!$A:$A,0))</f>
        <v>0.32463000000000003</v>
      </c>
      <c r="W148" s="347">
        <f>INDEX('Incidence calcs'!AM:AM,MATCH($A148,'Incidence calcs'!$A:$A,0))</f>
        <v>0.32463000000000003</v>
      </c>
    </row>
    <row r="149" spans="1:23" x14ac:dyDescent="0.45">
      <c r="A149" t="s">
        <v>226</v>
      </c>
      <c r="B149" s="339">
        <f>INDEX('Incidence calcs'!$F:$F,MATCH($A149,'Incidence calcs'!$A:$A,0))</f>
        <v>2009</v>
      </c>
      <c r="C149" s="339" t="b">
        <v>1</v>
      </c>
      <c r="D149" s="347">
        <f>INDEX('Incidence calcs'!Q:Q,MATCH($A149,'Incidence calcs'!$A:$A,0))</f>
        <v>0.19</v>
      </c>
      <c r="E149" s="347">
        <f>INDEX('Incidence calcs'!R:R,MATCH($A149,'Incidence calcs'!$A:$A,0))</f>
        <v>0.84</v>
      </c>
      <c r="F149" s="347">
        <f>INDEX('Incidence calcs'!S:S,MATCH($A149,'Incidence calcs'!$A:$A,0))</f>
        <v>2.6</v>
      </c>
      <c r="G149" s="347">
        <f>INDEX('Incidence calcs'!T:T,MATCH($A149,'Incidence calcs'!$A:$A,0))</f>
        <v>6.2</v>
      </c>
      <c r="H149" s="347">
        <f>INDEX('Incidence calcs'!X:X,MATCH($A149,'Incidence calcs'!$A:$A,0))</f>
        <v>1.7627647500000001</v>
      </c>
      <c r="I149" s="347">
        <f>INDEX('Incidence calcs'!Y:Y,MATCH($A149,'Incidence calcs'!$A:$A,0))</f>
        <v>1.7315545000000001</v>
      </c>
      <c r="J149" s="347">
        <f>INDEX('Incidence calcs'!Z:Z,MATCH($A149,'Incidence calcs'!$A:$A,0))</f>
        <v>1.25406225</v>
      </c>
      <c r="K149" s="347">
        <f>INDEX('Incidence calcs'!AA:AA,MATCH($A149,'Incidence calcs'!$A:$A,0))</f>
        <v>1.22801275</v>
      </c>
      <c r="L149" s="347">
        <f>INDEX('Incidence calcs'!AB:AB,MATCH($A149,'Incidence calcs'!$A:$A,0))</f>
        <v>1.154042</v>
      </c>
      <c r="M149" s="347">
        <f>INDEX('Incidence calcs'!AC:AC,MATCH($A149,'Incidence calcs'!$A:$A,0))</f>
        <v>1.020354</v>
      </c>
      <c r="N149" s="347">
        <f>INDEX('Incidence calcs'!AD:AD,MATCH($A149,'Incidence calcs'!$A:$A,0))</f>
        <v>1.09727375</v>
      </c>
      <c r="O149" s="347">
        <f>INDEX('Incidence calcs'!AE:AE,MATCH($A149,'Incidence calcs'!$A:$A,0))</f>
        <v>1.09727375</v>
      </c>
      <c r="P149" s="347">
        <f>INDEX('Incidence calcs'!AF:AF,MATCH($A149,'Incidence calcs'!$A:$A,0))</f>
        <v>0.88592874999999993</v>
      </c>
      <c r="Q149" s="347">
        <f>INDEX('Incidence calcs'!AG:AG,MATCH($A149,'Incidence calcs'!$A:$A,0))</f>
        <v>0.88592874999999993</v>
      </c>
      <c r="R149" s="347">
        <f>INDEX('Incidence calcs'!AH:AH,MATCH($A149,'Incidence calcs'!$A:$A,0))</f>
        <v>1.323118</v>
      </c>
      <c r="S149" s="347">
        <f>INDEX('Incidence calcs'!AI:AI,MATCH($A149,'Incidence calcs'!$A:$A,0))</f>
        <v>1.323118</v>
      </c>
      <c r="T149" s="347">
        <f>INDEX('Incidence calcs'!AJ:AJ,MATCH($A149,'Incidence calcs'!$A:$A,0))</f>
        <v>1.03583625</v>
      </c>
      <c r="U149" s="347">
        <f>INDEX('Incidence calcs'!AK:AK,MATCH($A149,'Incidence calcs'!$A:$A,0))</f>
        <v>1.03583625</v>
      </c>
      <c r="V149" s="347">
        <f>INDEX('Incidence calcs'!AL:AL,MATCH($A149,'Incidence calcs'!$A:$A,0))</f>
        <v>1.03583625</v>
      </c>
      <c r="W149" s="347">
        <f>INDEX('Incidence calcs'!AM:AM,MATCH($A149,'Incidence calcs'!$A:$A,0))</f>
        <v>1.03583625</v>
      </c>
    </row>
    <row r="150" spans="1:23" x14ac:dyDescent="0.45">
      <c r="A150" t="s">
        <v>227</v>
      </c>
      <c r="B150" s="339">
        <f>INDEX('Incidence calcs'!$F:$F,MATCH($A150,'Incidence calcs'!$A:$A,0))</f>
        <v>2007</v>
      </c>
      <c r="C150" s="339" t="b">
        <v>1</v>
      </c>
      <c r="D150" s="347">
        <f>INDEX('Incidence calcs'!Q:Q,MATCH($A150,'Incidence calcs'!$A:$A,0))</f>
        <v>17.149999999999999</v>
      </c>
      <c r="E150" s="347">
        <f>INDEX('Incidence calcs'!R:R,MATCH($A150,'Incidence calcs'!$A:$A,0))</f>
        <v>31.05</v>
      </c>
      <c r="F150" s="347">
        <f>INDEX('Incidence calcs'!S:S,MATCH($A150,'Incidence calcs'!$A:$A,0))</f>
        <v>45.900000000000006</v>
      </c>
      <c r="G150" s="347">
        <f>INDEX('Incidence calcs'!T:T,MATCH($A150,'Incidence calcs'!$A:$A,0))</f>
        <v>53.03238062798043</v>
      </c>
      <c r="H150" s="347">
        <f>INDEX('Incidence calcs'!X:X,MATCH($A150,'Incidence calcs'!$A:$A,0))</f>
        <v>21.379520000000003</v>
      </c>
      <c r="I150" s="347">
        <f>INDEX('Incidence calcs'!Y:Y,MATCH($A150,'Incidence calcs'!$A:$A,0))</f>
        <v>21.009393333333335</v>
      </c>
      <c r="J150" s="347">
        <f>INDEX('Incidence calcs'!Z:Z,MATCH($A150,'Incidence calcs'!$A:$A,0))</f>
        <v>15.021496666666668</v>
      </c>
      <c r="K150" s="347">
        <f>INDEX('Incidence calcs'!AA:AA,MATCH($A150,'Incidence calcs'!$A:$A,0))</f>
        <v>14.921123333333336</v>
      </c>
      <c r="L150" s="347">
        <f>INDEX('Incidence calcs'!AB:AB,MATCH($A150,'Incidence calcs'!$A:$A,0))</f>
        <v>13.217913333333335</v>
      </c>
      <c r="M150" s="347">
        <f>INDEX('Incidence calcs'!AC:AC,MATCH($A150,'Incidence calcs'!$A:$A,0))</f>
        <v>14.077360000000001</v>
      </c>
      <c r="N150" s="347">
        <f>INDEX('Incidence calcs'!AD:AD,MATCH($A150,'Incidence calcs'!$A:$A,0))</f>
        <v>13.810743333333336</v>
      </c>
      <c r="O150" s="347">
        <f>INDEX('Incidence calcs'!AE:AE,MATCH($A150,'Incidence calcs'!$A:$A,0))</f>
        <v>13.810743333333336</v>
      </c>
      <c r="P150" s="347">
        <f>INDEX('Incidence calcs'!AF:AF,MATCH($A150,'Incidence calcs'!$A:$A,0))</f>
        <v>12.897973333333335</v>
      </c>
      <c r="Q150" s="347">
        <f>INDEX('Incidence calcs'!AG:AG,MATCH($A150,'Incidence calcs'!$A:$A,0))</f>
        <v>12.897973333333335</v>
      </c>
      <c r="R150" s="347">
        <f>INDEX('Incidence calcs'!AH:AH,MATCH($A150,'Incidence calcs'!$A:$A,0))</f>
        <v>17.123063333333338</v>
      </c>
      <c r="S150" s="347">
        <f>INDEX('Incidence calcs'!AI:AI,MATCH($A150,'Incidence calcs'!$A:$A,0))</f>
        <v>17.123063333333338</v>
      </c>
      <c r="T150" s="347">
        <f>INDEX('Incidence calcs'!AJ:AJ,MATCH($A150,'Incidence calcs'!$A:$A,0))</f>
        <v>11.31395666666667</v>
      </c>
      <c r="U150" s="347">
        <f>INDEX('Incidence calcs'!AK:AK,MATCH($A150,'Incidence calcs'!$A:$A,0))</f>
        <v>11.31395666666667</v>
      </c>
      <c r="V150" s="347">
        <f>INDEX('Incidence calcs'!AL:AL,MATCH($A150,'Incidence calcs'!$A:$A,0))</f>
        <v>11.31395666666667</v>
      </c>
      <c r="W150" s="347">
        <f>INDEX('Incidence calcs'!AM:AM,MATCH($A150,'Incidence calcs'!$A:$A,0))</f>
        <v>11.31395666666667</v>
      </c>
    </row>
    <row r="151" spans="1:23" x14ac:dyDescent="0.45">
      <c r="A151" t="s">
        <v>228</v>
      </c>
      <c r="B151" s="339">
        <f>INDEX('Incidence calcs'!$F:$F,MATCH($A151,'Incidence calcs'!$A:$A,0))</f>
        <v>2009</v>
      </c>
      <c r="C151" s="339" t="b">
        <v>1</v>
      </c>
      <c r="D151" s="347">
        <f>INDEX('Incidence calcs'!Q:Q,MATCH($A151,'Incidence calcs'!$A:$A,0))</f>
        <v>0.19</v>
      </c>
      <c r="E151" s="347">
        <f>INDEX('Incidence calcs'!R:R,MATCH($A151,'Incidence calcs'!$A:$A,0))</f>
        <v>0.84</v>
      </c>
      <c r="F151" s="347">
        <f>INDEX('Incidence calcs'!S:S,MATCH($A151,'Incidence calcs'!$A:$A,0))</f>
        <v>2.6</v>
      </c>
      <c r="G151" s="347">
        <f>INDEX('Incidence calcs'!T:T,MATCH($A151,'Incidence calcs'!$A:$A,0))</f>
        <v>6.2</v>
      </c>
      <c r="H151" s="347">
        <f>INDEX('Incidence calcs'!X:X,MATCH($A151,'Incidence calcs'!$A:$A,0))</f>
        <v>1.7627647500000001</v>
      </c>
      <c r="I151" s="347">
        <f>INDEX('Incidence calcs'!Y:Y,MATCH($A151,'Incidence calcs'!$A:$A,0))</f>
        <v>1.7315545000000001</v>
      </c>
      <c r="J151" s="347">
        <f>INDEX('Incidence calcs'!Z:Z,MATCH($A151,'Incidence calcs'!$A:$A,0))</f>
        <v>1.25406225</v>
      </c>
      <c r="K151" s="347">
        <f>INDEX('Incidence calcs'!AA:AA,MATCH($A151,'Incidence calcs'!$A:$A,0))</f>
        <v>1.22801275</v>
      </c>
      <c r="L151" s="347">
        <f>INDEX('Incidence calcs'!AB:AB,MATCH($A151,'Incidence calcs'!$A:$A,0))</f>
        <v>1.154042</v>
      </c>
      <c r="M151" s="347">
        <f>INDEX('Incidence calcs'!AC:AC,MATCH($A151,'Incidence calcs'!$A:$A,0))</f>
        <v>1.020354</v>
      </c>
      <c r="N151" s="347">
        <f>INDEX('Incidence calcs'!AD:AD,MATCH($A151,'Incidence calcs'!$A:$A,0))</f>
        <v>1.09727375</v>
      </c>
      <c r="O151" s="347">
        <f>INDEX('Incidence calcs'!AE:AE,MATCH($A151,'Incidence calcs'!$A:$A,0))</f>
        <v>1.09727375</v>
      </c>
      <c r="P151" s="347">
        <f>INDEX('Incidence calcs'!AF:AF,MATCH($A151,'Incidence calcs'!$A:$A,0))</f>
        <v>0.88592874999999993</v>
      </c>
      <c r="Q151" s="347">
        <f>INDEX('Incidence calcs'!AG:AG,MATCH($A151,'Incidence calcs'!$A:$A,0))</f>
        <v>0.88592874999999993</v>
      </c>
      <c r="R151" s="347">
        <f>INDEX('Incidence calcs'!AH:AH,MATCH($A151,'Incidence calcs'!$A:$A,0))</f>
        <v>1.323118</v>
      </c>
      <c r="S151" s="347">
        <f>INDEX('Incidence calcs'!AI:AI,MATCH($A151,'Incidence calcs'!$A:$A,0))</f>
        <v>1.323118</v>
      </c>
      <c r="T151" s="347">
        <f>INDEX('Incidence calcs'!AJ:AJ,MATCH($A151,'Incidence calcs'!$A:$A,0))</f>
        <v>1.03583625</v>
      </c>
      <c r="U151" s="347">
        <f>INDEX('Incidence calcs'!AK:AK,MATCH($A151,'Incidence calcs'!$A:$A,0))</f>
        <v>1.03583625</v>
      </c>
      <c r="V151" s="347">
        <f>INDEX('Incidence calcs'!AL:AL,MATCH($A151,'Incidence calcs'!$A:$A,0))</f>
        <v>1.03583625</v>
      </c>
      <c r="W151" s="347">
        <f>INDEX('Incidence calcs'!AM:AM,MATCH($A151,'Incidence calcs'!$A:$A,0))</f>
        <v>1.03583625</v>
      </c>
    </row>
    <row r="152" spans="1:23" x14ac:dyDescent="0.45">
      <c r="A152" t="s">
        <v>229</v>
      </c>
      <c r="B152" s="339">
        <f>INDEX('Incidence calcs'!$F:$F,MATCH($A152,'Incidence calcs'!$A:$A,0))</f>
        <v>2012</v>
      </c>
      <c r="C152" s="339" t="b">
        <v>1</v>
      </c>
      <c r="D152" s="347">
        <f>INDEX('Incidence calcs'!Q:Q,MATCH($A152,'Incidence calcs'!$A:$A,0))</f>
        <v>9.8000000000000007</v>
      </c>
      <c r="E152" s="347">
        <f>INDEX('Incidence calcs'!R:R,MATCH($A152,'Incidence calcs'!$A:$A,0))</f>
        <v>16.649999999999999</v>
      </c>
      <c r="F152" s="347">
        <f>INDEX('Incidence calcs'!S:S,MATCH($A152,'Incidence calcs'!$A:$A,0))</f>
        <v>17.05</v>
      </c>
      <c r="G152" s="347">
        <f>INDEX('Incidence calcs'!T:T,MATCH($A152,'Incidence calcs'!$A:$A,0))</f>
        <v>4.0999999999999996</v>
      </c>
      <c r="H152" s="347">
        <f>INDEX('Incidence calcs'!X:X,MATCH($A152,'Incidence calcs'!$A:$A,0))</f>
        <v>9.8832000000000004</v>
      </c>
      <c r="I152" s="347">
        <f>INDEX('Incidence calcs'!Y:Y,MATCH($A152,'Incidence calcs'!$A:$A,0))</f>
        <v>9.7120999999999995</v>
      </c>
      <c r="J152" s="347">
        <f>INDEX('Incidence calcs'!Z:Z,MATCH($A152,'Incidence calcs'!$A:$A,0))</f>
        <v>6.9440499999999998</v>
      </c>
      <c r="K152" s="347">
        <f>INDEX('Incidence calcs'!AA:AA,MATCH($A152,'Incidence calcs'!$A:$A,0))</f>
        <v>6.8976500000000005</v>
      </c>
      <c r="L152" s="347">
        <f>INDEX('Incidence calcs'!AB:AB,MATCH($A152,'Incidence calcs'!$A:$A,0))</f>
        <v>6.1102999999999996</v>
      </c>
      <c r="M152" s="347">
        <f>INDEX('Incidence calcs'!AC:AC,MATCH($A152,'Incidence calcs'!$A:$A,0))</f>
        <v>6.5076000000000001</v>
      </c>
      <c r="N152" s="347">
        <f>INDEX('Incidence calcs'!AD:AD,MATCH($A152,'Incidence calcs'!$A:$A,0))</f>
        <v>6.3843500000000004</v>
      </c>
      <c r="O152" s="347">
        <f>INDEX('Incidence calcs'!AE:AE,MATCH($A152,'Incidence calcs'!$A:$A,0))</f>
        <v>6.3843500000000004</v>
      </c>
      <c r="P152" s="347">
        <f>INDEX('Incidence calcs'!AF:AF,MATCH($A152,'Incidence calcs'!$A:$A,0))</f>
        <v>5.9624000000000006</v>
      </c>
      <c r="Q152" s="347">
        <f>INDEX('Incidence calcs'!AG:AG,MATCH($A152,'Incidence calcs'!$A:$A,0))</f>
        <v>5.9624000000000006</v>
      </c>
      <c r="R152" s="347">
        <f>INDEX('Incidence calcs'!AH:AH,MATCH($A152,'Incidence calcs'!$A:$A,0))</f>
        <v>7.9155500000000005</v>
      </c>
      <c r="S152" s="347">
        <f>INDEX('Incidence calcs'!AI:AI,MATCH($A152,'Incidence calcs'!$A:$A,0))</f>
        <v>7.9155500000000005</v>
      </c>
      <c r="T152" s="347">
        <f>INDEX('Incidence calcs'!AJ:AJ,MATCH($A152,'Incidence calcs'!$A:$A,0))</f>
        <v>5.2301500000000001</v>
      </c>
      <c r="U152" s="347">
        <f>INDEX('Incidence calcs'!AK:AK,MATCH($A152,'Incidence calcs'!$A:$A,0))</f>
        <v>5.2301500000000001</v>
      </c>
      <c r="V152" s="347">
        <f>INDEX('Incidence calcs'!AL:AL,MATCH($A152,'Incidence calcs'!$A:$A,0))</f>
        <v>5.2301500000000001</v>
      </c>
      <c r="W152" s="347">
        <f>INDEX('Incidence calcs'!AM:AM,MATCH($A152,'Incidence calcs'!$A:$A,0))</f>
        <v>5.2301500000000001</v>
      </c>
    </row>
    <row r="153" spans="1:23" x14ac:dyDescent="0.45">
      <c r="A153" t="s">
        <v>230</v>
      </c>
      <c r="B153" s="339">
        <f>INDEX('Incidence calcs'!$F:$F,MATCH($A153,'Incidence calcs'!$A:$A,0))</f>
        <v>1992</v>
      </c>
      <c r="C153" s="339" t="b">
        <v>1</v>
      </c>
      <c r="D153" s="347">
        <f>INDEX('Incidence calcs'!Q:Q,MATCH($A153,'Incidence calcs'!$A:$A,0))</f>
        <v>0.8</v>
      </c>
      <c r="E153" s="347">
        <f>INDEX('Incidence calcs'!R:R,MATCH($A153,'Incidence calcs'!$A:$A,0))</f>
        <v>0.85000000000000009</v>
      </c>
      <c r="F153" s="347">
        <f>INDEX('Incidence calcs'!S:S,MATCH($A153,'Incidence calcs'!$A:$A,0))</f>
        <v>2.35</v>
      </c>
      <c r="G153" s="347">
        <f>INDEX('Incidence calcs'!T:T,MATCH($A153,'Incidence calcs'!$A:$A,0))</f>
        <v>1.6613450659962288</v>
      </c>
      <c r="H153" s="347">
        <f>INDEX('Incidence calcs'!X:X,MATCH($A153,'Incidence calcs'!$A:$A,0))</f>
        <v>1.0152207039597738</v>
      </c>
      <c r="I153" s="347">
        <f>INDEX('Incidence calcs'!Y:Y,MATCH($A153,'Incidence calcs'!$A:$A,0))</f>
        <v>0.9972459333752357</v>
      </c>
      <c r="J153" s="347">
        <f>INDEX('Incidence calcs'!Z:Z,MATCH($A153,'Incidence calcs'!$A:$A,0))</f>
        <v>0.72224609679446883</v>
      </c>
      <c r="K153" s="347">
        <f>INDEX('Incidence calcs'!AA:AA,MATCH($A153,'Incidence calcs'!$A:$A,0))</f>
        <v>0.70724353236957882</v>
      </c>
      <c r="L153" s="347">
        <f>INDEX('Incidence calcs'!AB:AB,MATCH($A153,'Incidence calcs'!$A:$A,0))</f>
        <v>0.66464191074795731</v>
      </c>
      <c r="M153" s="347">
        <f>INDEX('Incidence calcs'!AC:AC,MATCH($A153,'Incidence calcs'!$A:$A,0))</f>
        <v>0.58764761785040853</v>
      </c>
      <c r="N153" s="347">
        <f>INDEX('Incidence calcs'!AD:AD,MATCH($A153,'Incidence calcs'!$A:$A,0))</f>
        <v>0.63194764299182904</v>
      </c>
      <c r="O153" s="347">
        <f>INDEX('Incidence calcs'!AE:AE,MATCH($A153,'Incidence calcs'!$A:$A,0))</f>
        <v>0.63194764299182904</v>
      </c>
      <c r="P153" s="347">
        <f>INDEX('Incidence calcs'!AF:AF,MATCH($A153,'Incidence calcs'!$A:$A,0))</f>
        <v>0.51022872407291009</v>
      </c>
      <c r="Q153" s="347">
        <f>INDEX('Incidence calcs'!AG:AG,MATCH($A153,'Incidence calcs'!$A:$A,0))</f>
        <v>0.51022872407291009</v>
      </c>
      <c r="R153" s="347">
        <f>INDEX('Incidence calcs'!AH:AH,MATCH($A153,'Incidence calcs'!$A:$A,0))</f>
        <v>0.76201704588309238</v>
      </c>
      <c r="S153" s="347">
        <f>INDEX('Incidence calcs'!AI:AI,MATCH($A153,'Incidence calcs'!$A:$A,0))</f>
        <v>0.76201704588309238</v>
      </c>
      <c r="T153" s="347">
        <f>INDEX('Incidence calcs'!AJ:AJ,MATCH($A153,'Incidence calcs'!$A:$A,0))</f>
        <v>0.59656423632935263</v>
      </c>
      <c r="U153" s="347">
        <f>INDEX('Incidence calcs'!AK:AK,MATCH($A153,'Incidence calcs'!$A:$A,0))</f>
        <v>0.59656423632935263</v>
      </c>
      <c r="V153" s="347">
        <f>INDEX('Incidence calcs'!AL:AL,MATCH($A153,'Incidence calcs'!$A:$A,0))</f>
        <v>0.59656423632935263</v>
      </c>
      <c r="W153" s="347">
        <f>INDEX('Incidence calcs'!AM:AM,MATCH($A153,'Incidence calcs'!$A:$A,0))</f>
        <v>0.59656423632935263</v>
      </c>
    </row>
    <row r="154" spans="1:23" x14ac:dyDescent="0.45">
      <c r="A154" t="s">
        <v>231</v>
      </c>
      <c r="B154" s="339">
        <f>INDEX('Incidence calcs'!$F:$F,MATCH($A154,'Incidence calcs'!$A:$A,0))</f>
        <v>2009</v>
      </c>
      <c r="C154" s="339" t="b">
        <v>1</v>
      </c>
      <c r="D154" s="347">
        <f>INDEX('Incidence calcs'!Q:Q,MATCH($A154,'Incidence calcs'!$A:$A,0))</f>
        <v>0.19</v>
      </c>
      <c r="E154" s="347">
        <f>INDEX('Incidence calcs'!R:R,MATCH($A154,'Incidence calcs'!$A:$A,0))</f>
        <v>0.84</v>
      </c>
      <c r="F154" s="347">
        <f>INDEX('Incidence calcs'!S:S,MATCH($A154,'Incidence calcs'!$A:$A,0))</f>
        <v>2.6</v>
      </c>
      <c r="G154" s="347">
        <f>INDEX('Incidence calcs'!T:T,MATCH($A154,'Incidence calcs'!$A:$A,0))</f>
        <v>6.2</v>
      </c>
      <c r="H154" s="347">
        <f>INDEX('Incidence calcs'!X:X,MATCH($A154,'Incidence calcs'!$A:$A,0))</f>
        <v>1.7627647500000001</v>
      </c>
      <c r="I154" s="347">
        <f>INDEX('Incidence calcs'!Y:Y,MATCH($A154,'Incidence calcs'!$A:$A,0))</f>
        <v>1.7315545000000001</v>
      </c>
      <c r="J154" s="347">
        <f>INDEX('Incidence calcs'!Z:Z,MATCH($A154,'Incidence calcs'!$A:$A,0))</f>
        <v>1.25406225</v>
      </c>
      <c r="K154" s="347">
        <f>INDEX('Incidence calcs'!AA:AA,MATCH($A154,'Incidence calcs'!$A:$A,0))</f>
        <v>1.22801275</v>
      </c>
      <c r="L154" s="347">
        <f>INDEX('Incidence calcs'!AB:AB,MATCH($A154,'Incidence calcs'!$A:$A,0))</f>
        <v>1.154042</v>
      </c>
      <c r="M154" s="347">
        <f>INDEX('Incidence calcs'!AC:AC,MATCH($A154,'Incidence calcs'!$A:$A,0))</f>
        <v>1.020354</v>
      </c>
      <c r="N154" s="347">
        <f>INDEX('Incidence calcs'!AD:AD,MATCH($A154,'Incidence calcs'!$A:$A,0))</f>
        <v>1.09727375</v>
      </c>
      <c r="O154" s="347">
        <f>INDEX('Incidence calcs'!AE:AE,MATCH($A154,'Incidence calcs'!$A:$A,0))</f>
        <v>1.09727375</v>
      </c>
      <c r="P154" s="347">
        <f>INDEX('Incidence calcs'!AF:AF,MATCH($A154,'Incidence calcs'!$A:$A,0))</f>
        <v>0.88592874999999993</v>
      </c>
      <c r="Q154" s="347">
        <f>INDEX('Incidence calcs'!AG:AG,MATCH($A154,'Incidence calcs'!$A:$A,0))</f>
        <v>0.88592874999999993</v>
      </c>
      <c r="R154" s="347">
        <f>INDEX('Incidence calcs'!AH:AH,MATCH($A154,'Incidence calcs'!$A:$A,0))</f>
        <v>1.323118</v>
      </c>
      <c r="S154" s="347">
        <f>INDEX('Incidence calcs'!AI:AI,MATCH($A154,'Incidence calcs'!$A:$A,0))</f>
        <v>1.323118</v>
      </c>
      <c r="T154" s="347">
        <f>INDEX('Incidence calcs'!AJ:AJ,MATCH($A154,'Incidence calcs'!$A:$A,0))</f>
        <v>1.03583625</v>
      </c>
      <c r="U154" s="347">
        <f>INDEX('Incidence calcs'!AK:AK,MATCH($A154,'Incidence calcs'!$A:$A,0))</f>
        <v>1.03583625</v>
      </c>
      <c r="V154" s="347">
        <f>INDEX('Incidence calcs'!AL:AL,MATCH($A154,'Incidence calcs'!$A:$A,0))</f>
        <v>1.03583625</v>
      </c>
      <c r="W154" s="347">
        <f>INDEX('Incidence calcs'!AM:AM,MATCH($A154,'Incidence calcs'!$A:$A,0))</f>
        <v>1.03583625</v>
      </c>
    </row>
    <row r="155" spans="1:23" x14ac:dyDescent="0.45">
      <c r="A155" t="s">
        <v>232</v>
      </c>
      <c r="B155" s="339">
        <f>INDEX('Incidence calcs'!$F:$F,MATCH($A155,'Incidence calcs'!$A:$A,0))</f>
        <v>1993</v>
      </c>
      <c r="C155" s="339" t="b">
        <v>1</v>
      </c>
      <c r="D155" s="347">
        <f>INDEX('Incidence calcs'!Q:Q,MATCH($A155,'Incidence calcs'!$A:$A,0))</f>
        <v>2.4</v>
      </c>
      <c r="E155" s="347">
        <f>INDEX('Incidence calcs'!R:R,MATCH($A155,'Incidence calcs'!$A:$A,0))</f>
        <v>1.6</v>
      </c>
      <c r="F155" s="347">
        <f>INDEX('Incidence calcs'!S:S,MATCH($A155,'Incidence calcs'!$A:$A,0))</f>
        <v>3.3</v>
      </c>
      <c r="G155" s="347">
        <f>INDEX('Incidence calcs'!T:T,MATCH($A155,'Incidence calcs'!$A:$A,0))</f>
        <v>2.624150284815169</v>
      </c>
      <c r="H155" s="347">
        <f>INDEX('Incidence calcs'!X:X,MATCH($A155,'Incidence calcs'!$A:$A,0))</f>
        <v>1.6585599999999998</v>
      </c>
      <c r="I155" s="347">
        <f>INDEX('Incidence calcs'!Y:Y,MATCH($A155,'Incidence calcs'!$A:$A,0))</f>
        <v>1.6298466666666664</v>
      </c>
      <c r="J155" s="347">
        <f>INDEX('Incidence calcs'!Z:Z,MATCH($A155,'Incidence calcs'!$A:$A,0))</f>
        <v>1.1653233333333333</v>
      </c>
      <c r="K155" s="347">
        <f>INDEX('Incidence calcs'!AA:AA,MATCH($A155,'Incidence calcs'!$A:$A,0))</f>
        <v>1.1575366666666667</v>
      </c>
      <c r="L155" s="347">
        <f>INDEX('Incidence calcs'!AB:AB,MATCH($A155,'Incidence calcs'!$A:$A,0))</f>
        <v>1.0254066666666666</v>
      </c>
      <c r="M155" s="347">
        <f>INDEX('Incidence calcs'!AC:AC,MATCH($A155,'Incidence calcs'!$A:$A,0))</f>
        <v>1.0920799999999999</v>
      </c>
      <c r="N155" s="347">
        <f>INDEX('Incidence calcs'!AD:AD,MATCH($A155,'Incidence calcs'!$A:$A,0))</f>
        <v>1.0713966666666666</v>
      </c>
      <c r="O155" s="347">
        <f>INDEX('Incidence calcs'!AE:AE,MATCH($A155,'Incidence calcs'!$A:$A,0))</f>
        <v>1.0713966666666666</v>
      </c>
      <c r="P155" s="347">
        <f>INDEX('Incidence calcs'!AF:AF,MATCH($A155,'Incidence calcs'!$A:$A,0))</f>
        <v>1.0005866666666665</v>
      </c>
      <c r="Q155" s="347">
        <f>INDEX('Incidence calcs'!AG:AG,MATCH($A155,'Incidence calcs'!$A:$A,0))</f>
        <v>1.0005866666666665</v>
      </c>
      <c r="R155" s="347">
        <f>INDEX('Incidence calcs'!AH:AH,MATCH($A155,'Incidence calcs'!$A:$A,0))</f>
        <v>1.3283566666666666</v>
      </c>
      <c r="S155" s="347">
        <f>INDEX('Incidence calcs'!AI:AI,MATCH($A155,'Incidence calcs'!$A:$A,0))</f>
        <v>1.3283566666666666</v>
      </c>
      <c r="T155" s="347">
        <f>INDEX('Incidence calcs'!AJ:AJ,MATCH($A155,'Incidence calcs'!$A:$A,0))</f>
        <v>0.87770333333333328</v>
      </c>
      <c r="U155" s="347">
        <f>INDEX('Incidence calcs'!AK:AK,MATCH($A155,'Incidence calcs'!$A:$A,0))</f>
        <v>0.87770333333333328</v>
      </c>
      <c r="V155" s="347">
        <f>INDEX('Incidence calcs'!AL:AL,MATCH($A155,'Incidence calcs'!$A:$A,0))</f>
        <v>0.87770333333333328</v>
      </c>
      <c r="W155" s="347">
        <f>INDEX('Incidence calcs'!AM:AM,MATCH($A155,'Incidence calcs'!$A:$A,0))</f>
        <v>0.87770333333333328</v>
      </c>
    </row>
    <row r="156" spans="1:23" x14ac:dyDescent="0.45">
      <c r="A156" t="s">
        <v>234</v>
      </c>
      <c r="B156" s="339">
        <f>INDEX('Incidence calcs'!$F:$F,MATCH($A156,'Incidence calcs'!$A:$A,0))</f>
        <v>2001</v>
      </c>
      <c r="C156" s="339" t="b">
        <v>1</v>
      </c>
      <c r="D156" s="347">
        <f>INDEX('Incidence calcs'!Q:Q,MATCH($A156,'Incidence calcs'!$A:$A,0))</f>
        <v>10.655756848955381</v>
      </c>
      <c r="E156" s="347">
        <f>INDEX('Incidence calcs'!R:R,MATCH($A156,'Incidence calcs'!$A:$A,0))</f>
        <v>13.624080198210727</v>
      </c>
      <c r="F156" s="347">
        <f>INDEX('Incidence calcs'!S:S,MATCH($A156,'Incidence calcs'!$A:$A,0))</f>
        <v>16.532005993536401</v>
      </c>
      <c r="G156" s="347">
        <f>INDEX('Incidence calcs'!T:T,MATCH($A156,'Incidence calcs'!$A:$A,0))</f>
        <v>10.127068636855741</v>
      </c>
      <c r="H156" s="347">
        <f>INDEX('Incidence calcs'!X:X,MATCH($A156,'Incidence calcs'!$A:$A,0))</f>
        <v>9.2724507388476116</v>
      </c>
      <c r="I156" s="347">
        <f>INDEX('Incidence calcs'!Y:Y,MATCH($A156,'Incidence calcs'!$A:$A,0))</f>
        <v>9.1119241562208479</v>
      </c>
      <c r="J156" s="347">
        <f>INDEX('Incidence calcs'!Z:Z,MATCH($A156,'Incidence calcs'!$A:$A,0))</f>
        <v>6.5149305440641445</v>
      </c>
      <c r="K156" s="347">
        <f>INDEX('Incidence calcs'!AA:AA,MATCH($A156,'Incidence calcs'!$A:$A,0))</f>
        <v>6.4713979114873954</v>
      </c>
      <c r="L156" s="347">
        <f>INDEX('Incidence calcs'!AB:AB,MATCH($A156,'Incidence calcs'!$A:$A,0))</f>
        <v>5.7327035524506798</v>
      </c>
      <c r="M156" s="347">
        <f>INDEX('Incidence calcs'!AC:AC,MATCH($A156,'Incidence calcs'!$A:$A,0))</f>
        <v>6.1054517188890953</v>
      </c>
      <c r="N156" s="347">
        <f>INDEX('Incidence calcs'!AD:AD,MATCH($A156,'Incidence calcs'!$A:$A,0))</f>
        <v>5.9898181636071062</v>
      </c>
      <c r="O156" s="347">
        <f>INDEX('Incidence calcs'!AE:AE,MATCH($A156,'Incidence calcs'!$A:$A,0))</f>
        <v>5.9898181636071062</v>
      </c>
      <c r="P156" s="347">
        <f>INDEX('Incidence calcs'!AF:AF,MATCH($A156,'Incidence calcs'!$A:$A,0))</f>
        <v>5.5939432861122915</v>
      </c>
      <c r="Q156" s="347">
        <f>INDEX('Incidence calcs'!AG:AG,MATCH($A156,'Incidence calcs'!$A:$A,0))</f>
        <v>5.5939432861122915</v>
      </c>
      <c r="R156" s="347">
        <f>INDEX('Incidence calcs'!AH:AH,MATCH($A156,'Incidence calcs'!$A:$A,0))</f>
        <v>7.4263950386398347</v>
      </c>
      <c r="S156" s="347">
        <f>INDEX('Incidence calcs'!AI:AI,MATCH($A156,'Incidence calcs'!$A:$A,0))</f>
        <v>7.4263950386398347</v>
      </c>
      <c r="T156" s="347">
        <f>INDEX('Incidence calcs'!AJ:AJ,MATCH($A156,'Incidence calcs'!$A:$A,0))</f>
        <v>4.9069439282604659</v>
      </c>
      <c r="U156" s="347">
        <f>INDEX('Incidence calcs'!AK:AK,MATCH($A156,'Incidence calcs'!$A:$A,0))</f>
        <v>4.9069439282604659</v>
      </c>
      <c r="V156" s="347">
        <f>INDEX('Incidence calcs'!AL:AL,MATCH($A156,'Incidence calcs'!$A:$A,0))</f>
        <v>4.9069439282604659</v>
      </c>
      <c r="W156" s="347">
        <f>INDEX('Incidence calcs'!AM:AM,MATCH($A156,'Incidence calcs'!$A:$A,0))</f>
        <v>4.9069439282604659</v>
      </c>
    </row>
    <row r="157" spans="1:23" x14ac:dyDescent="0.45">
      <c r="A157" t="s">
        <v>235</v>
      </c>
      <c r="B157" s="339">
        <f>INDEX('Incidence calcs'!$F:$F,MATCH($A157,'Incidence calcs'!$A:$A,0))</f>
        <v>2011</v>
      </c>
      <c r="C157" s="339" t="b">
        <v>1</v>
      </c>
      <c r="D157" s="347">
        <f>INDEX('Incidence calcs'!Q:Q,MATCH($A157,'Incidence calcs'!$A:$A,0))</f>
        <v>11.85</v>
      </c>
      <c r="E157" s="347">
        <f>INDEX('Incidence calcs'!R:R,MATCH($A157,'Incidence calcs'!$A:$A,0))</f>
        <v>18.149999999999999</v>
      </c>
      <c r="F157" s="347">
        <f>INDEX('Incidence calcs'!S:S,MATCH($A157,'Incidence calcs'!$A:$A,0))</f>
        <v>18.799999999999997</v>
      </c>
      <c r="G157" s="347">
        <f>INDEX('Incidence calcs'!T:T,MATCH($A157,'Incidence calcs'!$A:$A,0))</f>
        <v>12.100357746243073</v>
      </c>
      <c r="H157" s="347">
        <f>INDEX('Incidence calcs'!X:X,MATCH($A157,'Incidence calcs'!$A:$A,0))</f>
        <v>11.087359999999999</v>
      </c>
      <c r="I157" s="347">
        <f>INDEX('Incidence calcs'!Y:Y,MATCH($A157,'Incidence calcs'!$A:$A,0))</f>
        <v>10.895413333333332</v>
      </c>
      <c r="J157" s="347">
        <f>INDEX('Incidence calcs'!Z:Z,MATCH($A157,'Incidence calcs'!$A:$A,0))</f>
        <v>7.7901066666666665</v>
      </c>
      <c r="K157" s="347">
        <f>INDEX('Incidence calcs'!AA:AA,MATCH($A157,'Incidence calcs'!$A:$A,0))</f>
        <v>7.7380533333333332</v>
      </c>
      <c r="L157" s="347">
        <f>INDEX('Incidence calcs'!AB:AB,MATCH($A157,'Incidence calcs'!$A:$A,0))</f>
        <v>6.8547733333333332</v>
      </c>
      <c r="M157" s="347">
        <f>INDEX('Incidence calcs'!AC:AC,MATCH($A157,'Incidence calcs'!$A:$A,0))</f>
        <v>7.3004799999999994</v>
      </c>
      <c r="N157" s="347">
        <f>INDEX('Incidence calcs'!AD:AD,MATCH($A157,'Incidence calcs'!$A:$A,0))</f>
        <v>7.1622133333333329</v>
      </c>
      <c r="O157" s="347">
        <f>INDEX('Incidence calcs'!AE:AE,MATCH($A157,'Incidence calcs'!$A:$A,0))</f>
        <v>7.1622133333333329</v>
      </c>
      <c r="P157" s="347">
        <f>INDEX('Incidence calcs'!AF:AF,MATCH($A157,'Incidence calcs'!$A:$A,0))</f>
        <v>6.6888533333333333</v>
      </c>
      <c r="Q157" s="347">
        <f>INDEX('Incidence calcs'!AG:AG,MATCH($A157,'Incidence calcs'!$A:$A,0))</f>
        <v>6.6888533333333333</v>
      </c>
      <c r="R157" s="347">
        <f>INDEX('Incidence calcs'!AH:AH,MATCH($A157,'Incidence calcs'!$A:$A,0))</f>
        <v>8.8799733333333339</v>
      </c>
      <c r="S157" s="347">
        <f>INDEX('Incidence calcs'!AI:AI,MATCH($A157,'Incidence calcs'!$A:$A,0))</f>
        <v>8.8799733333333339</v>
      </c>
      <c r="T157" s="347">
        <f>INDEX('Incidence calcs'!AJ:AJ,MATCH($A157,'Incidence calcs'!$A:$A,0))</f>
        <v>5.8673866666666665</v>
      </c>
      <c r="U157" s="347">
        <f>INDEX('Incidence calcs'!AK:AK,MATCH($A157,'Incidence calcs'!$A:$A,0))</f>
        <v>5.8673866666666665</v>
      </c>
      <c r="V157" s="347">
        <f>INDEX('Incidence calcs'!AL:AL,MATCH($A157,'Incidence calcs'!$A:$A,0))</f>
        <v>5.8673866666666665</v>
      </c>
      <c r="W157" s="347">
        <f>INDEX('Incidence calcs'!AM:AM,MATCH($A157,'Incidence calcs'!$A:$A,0))</f>
        <v>5.8673866666666665</v>
      </c>
    </row>
    <row r="158" spans="1:23" x14ac:dyDescent="0.45">
      <c r="A158" t="s">
        <v>236</v>
      </c>
      <c r="B158" s="339">
        <f>INDEX('Incidence calcs'!$F:$F,MATCH($A158,'Incidence calcs'!$A:$A,0))</f>
        <v>1998</v>
      </c>
      <c r="C158" s="339" t="b">
        <v>1</v>
      </c>
      <c r="D158" s="347">
        <f>INDEX('Incidence calcs'!Q:Q,MATCH($A158,'Incidence calcs'!$A:$A,0))</f>
        <v>0.1</v>
      </c>
      <c r="E158" s="347">
        <f>INDEX('Incidence calcs'!R:R,MATCH($A158,'Incidence calcs'!$A:$A,0))</f>
        <v>0.1</v>
      </c>
      <c r="F158" s="347">
        <f>INDEX('Incidence calcs'!S:S,MATCH($A158,'Incidence calcs'!$A:$A,0))</f>
        <v>0.1</v>
      </c>
      <c r="G158" s="347">
        <f>INDEX('Incidence calcs'!T:T,MATCH($A158,'Incidence calcs'!$A:$A,0))</f>
        <v>0.11166596956660294</v>
      </c>
      <c r="H158" s="347">
        <f>INDEX('Incidence calcs'!X:X,MATCH($A158,'Incidence calcs'!$A:$A,0))</f>
        <v>6.8160000000000012E-2</v>
      </c>
      <c r="I158" s="347">
        <f>INDEX('Incidence calcs'!Y:Y,MATCH($A158,'Incidence calcs'!$A:$A,0))</f>
        <v>6.6980000000000012E-2</v>
      </c>
      <c r="J158" s="347">
        <f>INDEX('Incidence calcs'!Z:Z,MATCH($A158,'Incidence calcs'!$A:$A,0))</f>
        <v>4.7890000000000009E-2</v>
      </c>
      <c r="K158" s="347">
        <f>INDEX('Incidence calcs'!AA:AA,MATCH($A158,'Incidence calcs'!$A:$A,0))</f>
        <v>4.7570000000000008E-2</v>
      </c>
      <c r="L158" s="347">
        <f>INDEX('Incidence calcs'!AB:AB,MATCH($A158,'Incidence calcs'!$A:$A,0))</f>
        <v>4.2140000000000011E-2</v>
      </c>
      <c r="M158" s="347">
        <f>INDEX('Incidence calcs'!AC:AC,MATCH($A158,'Incidence calcs'!$A:$A,0))</f>
        <v>4.4880000000000003E-2</v>
      </c>
      <c r="N158" s="347">
        <f>INDEX('Incidence calcs'!AD:AD,MATCH($A158,'Incidence calcs'!$A:$A,0))</f>
        <v>4.4030000000000014E-2</v>
      </c>
      <c r="O158" s="347">
        <f>INDEX('Incidence calcs'!AE:AE,MATCH($A158,'Incidence calcs'!$A:$A,0))</f>
        <v>4.4030000000000014E-2</v>
      </c>
      <c r="P158" s="347">
        <f>INDEX('Incidence calcs'!AF:AF,MATCH($A158,'Incidence calcs'!$A:$A,0))</f>
        <v>4.1120000000000011E-2</v>
      </c>
      <c r="Q158" s="347">
        <f>INDEX('Incidence calcs'!AG:AG,MATCH($A158,'Incidence calcs'!$A:$A,0))</f>
        <v>4.1120000000000011E-2</v>
      </c>
      <c r="R158" s="347">
        <f>INDEX('Incidence calcs'!AH:AH,MATCH($A158,'Incidence calcs'!$A:$A,0))</f>
        <v>5.4590000000000014E-2</v>
      </c>
      <c r="S158" s="347">
        <f>INDEX('Incidence calcs'!AI:AI,MATCH($A158,'Incidence calcs'!$A:$A,0))</f>
        <v>5.4590000000000014E-2</v>
      </c>
      <c r="T158" s="347">
        <f>INDEX('Incidence calcs'!AJ:AJ,MATCH($A158,'Incidence calcs'!$A:$A,0))</f>
        <v>3.6070000000000012E-2</v>
      </c>
      <c r="U158" s="347">
        <f>INDEX('Incidence calcs'!AK:AK,MATCH($A158,'Incidence calcs'!$A:$A,0))</f>
        <v>3.6070000000000012E-2</v>
      </c>
      <c r="V158" s="347">
        <f>INDEX('Incidence calcs'!AL:AL,MATCH($A158,'Incidence calcs'!$A:$A,0))</f>
        <v>3.6070000000000012E-2</v>
      </c>
      <c r="W158" s="347">
        <f>INDEX('Incidence calcs'!AM:AM,MATCH($A158,'Incidence calcs'!$A:$A,0))</f>
        <v>3.6070000000000012E-2</v>
      </c>
    </row>
    <row r="159" spans="1:23" x14ac:dyDescent="0.45">
      <c r="A159" t="s">
        <v>237</v>
      </c>
      <c r="B159" s="339">
        <f>INDEX('Incidence calcs'!$F:$F,MATCH($A159,'Incidence calcs'!$A:$A,0))</f>
        <v>2002</v>
      </c>
      <c r="C159" s="339" t="b">
        <v>1</v>
      </c>
      <c r="D159" s="347">
        <f>INDEX('Incidence calcs'!Q:Q,MATCH($A159,'Incidence calcs'!$A:$A,0))</f>
        <v>0.1</v>
      </c>
      <c r="E159" s="347">
        <f>INDEX('Incidence calcs'!R:R,MATCH($A159,'Incidence calcs'!$A:$A,0))</f>
        <v>0.2</v>
      </c>
      <c r="F159" s="347">
        <f>INDEX('Incidence calcs'!S:S,MATCH($A159,'Incidence calcs'!$A:$A,0))</f>
        <v>0.64999999999999991</v>
      </c>
      <c r="G159" s="347">
        <f>INDEX('Incidence calcs'!T:T,MATCH($A159,'Incidence calcs'!$A:$A,0))</f>
        <v>4.3</v>
      </c>
      <c r="H159" s="347">
        <f>INDEX('Incidence calcs'!X:X,MATCH($A159,'Incidence calcs'!$A:$A,0))</f>
        <v>0.94145625000000011</v>
      </c>
      <c r="I159" s="347">
        <f>INDEX('Incidence calcs'!Y:Y,MATCH($A159,'Incidence calcs'!$A:$A,0))</f>
        <v>0.92478749999999998</v>
      </c>
      <c r="J159" s="347">
        <f>INDEX('Incidence calcs'!Z:Z,MATCH($A159,'Incidence calcs'!$A:$A,0))</f>
        <v>0.66976875000000002</v>
      </c>
      <c r="K159" s="347">
        <f>INDEX('Incidence calcs'!AA:AA,MATCH($A159,'Incidence calcs'!$A:$A,0))</f>
        <v>0.65585624999999992</v>
      </c>
      <c r="L159" s="347">
        <f>INDEX('Incidence calcs'!AB:AB,MATCH($A159,'Incidence calcs'!$A:$A,0))</f>
        <v>0.61635000000000006</v>
      </c>
      <c r="M159" s="347">
        <f>INDEX('Incidence calcs'!AC:AC,MATCH($A159,'Incidence calcs'!$A:$A,0))</f>
        <v>0.54495000000000005</v>
      </c>
      <c r="N159" s="347">
        <f>INDEX('Incidence calcs'!AD:AD,MATCH($A159,'Incidence calcs'!$A:$A,0))</f>
        <v>0.58603125</v>
      </c>
      <c r="O159" s="347">
        <f>INDEX('Incidence calcs'!AE:AE,MATCH($A159,'Incidence calcs'!$A:$A,0))</f>
        <v>0.58603125</v>
      </c>
      <c r="P159" s="347">
        <f>INDEX('Incidence calcs'!AF:AF,MATCH($A159,'Incidence calcs'!$A:$A,0))</f>
        <v>0.47315625</v>
      </c>
      <c r="Q159" s="347">
        <f>INDEX('Incidence calcs'!AG:AG,MATCH($A159,'Incidence calcs'!$A:$A,0))</f>
        <v>0.47315625</v>
      </c>
      <c r="R159" s="347">
        <f>INDEX('Incidence calcs'!AH:AH,MATCH($A159,'Incidence calcs'!$A:$A,0))</f>
        <v>0.70665</v>
      </c>
      <c r="S159" s="347">
        <f>INDEX('Incidence calcs'!AI:AI,MATCH($A159,'Incidence calcs'!$A:$A,0))</f>
        <v>0.70665</v>
      </c>
      <c r="T159" s="347">
        <f>INDEX('Incidence calcs'!AJ:AJ,MATCH($A159,'Incidence calcs'!$A:$A,0))</f>
        <v>0.55321874999999998</v>
      </c>
      <c r="U159" s="347">
        <f>INDEX('Incidence calcs'!AK:AK,MATCH($A159,'Incidence calcs'!$A:$A,0))</f>
        <v>0.55321874999999998</v>
      </c>
      <c r="V159" s="347">
        <f>INDEX('Incidence calcs'!AL:AL,MATCH($A159,'Incidence calcs'!$A:$A,0))</f>
        <v>0.55321874999999998</v>
      </c>
      <c r="W159" s="347">
        <f>INDEX('Incidence calcs'!AM:AM,MATCH($A159,'Incidence calcs'!$A:$A,0))</f>
        <v>0.55321874999999998</v>
      </c>
    </row>
    <row r="160" spans="1:23" x14ac:dyDescent="0.45">
      <c r="A160" t="s">
        <v>238</v>
      </c>
      <c r="B160" s="339">
        <f>INDEX('Incidence calcs'!$F:$F,MATCH($A160,'Incidence calcs'!$A:$A,0))</f>
        <v>1987</v>
      </c>
      <c r="C160" s="339" t="b">
        <v>1</v>
      </c>
      <c r="D160" s="347">
        <f>INDEX('Incidence calcs'!Q:Q,MATCH($A160,'Incidence calcs'!$A:$A,0))</f>
        <v>0.1</v>
      </c>
      <c r="E160" s="347">
        <f>INDEX('Incidence calcs'!R:R,MATCH($A160,'Incidence calcs'!$A:$A,0))</f>
        <v>0.5</v>
      </c>
      <c r="F160" s="347">
        <f>INDEX('Incidence calcs'!S:S,MATCH($A160,'Incidence calcs'!$A:$A,0))</f>
        <v>2.2000000000000002</v>
      </c>
      <c r="G160" s="347">
        <f>INDEX('Incidence calcs'!T:T,MATCH($A160,'Incidence calcs'!$A:$A,0))</f>
        <v>3.4</v>
      </c>
      <c r="H160" s="347">
        <f>INDEX('Incidence calcs'!X:X,MATCH($A160,'Incidence calcs'!$A:$A,0))</f>
        <v>1.111815</v>
      </c>
      <c r="I160" s="347">
        <f>INDEX('Incidence calcs'!Y:Y,MATCH($A160,'Incidence calcs'!$A:$A,0))</f>
        <v>1.09213</v>
      </c>
      <c r="J160" s="347">
        <f>INDEX('Incidence calcs'!Z:Z,MATCH($A160,'Incidence calcs'!$A:$A,0))</f>
        <v>0.79096500000000003</v>
      </c>
      <c r="K160" s="347">
        <f>INDEX('Incidence calcs'!AA:AA,MATCH($A160,'Incidence calcs'!$A:$A,0))</f>
        <v>0.77453499999999997</v>
      </c>
      <c r="L160" s="347">
        <f>INDEX('Incidence calcs'!AB:AB,MATCH($A160,'Incidence calcs'!$A:$A,0))</f>
        <v>0.72788000000000008</v>
      </c>
      <c r="M160" s="347">
        <f>INDEX('Incidence calcs'!AC:AC,MATCH($A160,'Incidence calcs'!$A:$A,0))</f>
        <v>0.64356000000000002</v>
      </c>
      <c r="N160" s="347">
        <f>INDEX('Incidence calcs'!AD:AD,MATCH($A160,'Incidence calcs'!$A:$A,0))</f>
        <v>0.692075</v>
      </c>
      <c r="O160" s="347">
        <f>INDEX('Incidence calcs'!AE:AE,MATCH($A160,'Incidence calcs'!$A:$A,0))</f>
        <v>0.692075</v>
      </c>
      <c r="P160" s="347">
        <f>INDEX('Incidence calcs'!AF:AF,MATCH($A160,'Incidence calcs'!$A:$A,0))</f>
        <v>0.55877500000000002</v>
      </c>
      <c r="Q160" s="347">
        <f>INDEX('Incidence calcs'!AG:AG,MATCH($A160,'Incidence calcs'!$A:$A,0))</f>
        <v>0.55877500000000002</v>
      </c>
      <c r="R160" s="347">
        <f>INDEX('Incidence calcs'!AH:AH,MATCH($A160,'Incidence calcs'!$A:$A,0))</f>
        <v>0.83452000000000004</v>
      </c>
      <c r="S160" s="347">
        <f>INDEX('Incidence calcs'!AI:AI,MATCH($A160,'Incidence calcs'!$A:$A,0))</f>
        <v>0.83452000000000004</v>
      </c>
      <c r="T160" s="347">
        <f>INDEX('Incidence calcs'!AJ:AJ,MATCH($A160,'Incidence calcs'!$A:$A,0))</f>
        <v>0.65332500000000004</v>
      </c>
      <c r="U160" s="347">
        <f>INDEX('Incidence calcs'!AK:AK,MATCH($A160,'Incidence calcs'!$A:$A,0))</f>
        <v>0.65332500000000004</v>
      </c>
      <c r="V160" s="347">
        <f>INDEX('Incidence calcs'!AL:AL,MATCH($A160,'Incidence calcs'!$A:$A,0))</f>
        <v>0.65332500000000004</v>
      </c>
      <c r="W160" s="347">
        <f>INDEX('Incidence calcs'!AM:AM,MATCH($A160,'Incidence calcs'!$A:$A,0))</f>
        <v>0.65332500000000004</v>
      </c>
    </row>
    <row r="161" spans="1:23" x14ac:dyDescent="0.45">
      <c r="A161" t="s">
        <v>239</v>
      </c>
      <c r="B161" s="339">
        <f>INDEX('Incidence calcs'!$F:$F,MATCH($A161,'Incidence calcs'!$A:$A,0))</f>
        <v>1987</v>
      </c>
      <c r="C161" s="339" t="b">
        <v>1</v>
      </c>
      <c r="D161" s="347">
        <f>INDEX('Incidence calcs'!Q:Q,MATCH($A161,'Incidence calcs'!$A:$A,0))</f>
        <v>0.1</v>
      </c>
      <c r="E161" s="347">
        <f>INDEX('Incidence calcs'!R:R,MATCH($A161,'Incidence calcs'!$A:$A,0))</f>
        <v>0.5</v>
      </c>
      <c r="F161" s="347">
        <f>INDEX('Incidence calcs'!S:S,MATCH($A161,'Incidence calcs'!$A:$A,0))</f>
        <v>2.2000000000000002</v>
      </c>
      <c r="G161" s="347">
        <f>INDEX('Incidence calcs'!T:T,MATCH($A161,'Incidence calcs'!$A:$A,0))</f>
        <v>3.4</v>
      </c>
      <c r="H161" s="347">
        <f>INDEX('Incidence calcs'!X:X,MATCH($A161,'Incidence calcs'!$A:$A,0))</f>
        <v>1.111815</v>
      </c>
      <c r="I161" s="347">
        <f>INDEX('Incidence calcs'!Y:Y,MATCH($A161,'Incidence calcs'!$A:$A,0))</f>
        <v>1.09213</v>
      </c>
      <c r="J161" s="347">
        <f>INDEX('Incidence calcs'!Z:Z,MATCH($A161,'Incidence calcs'!$A:$A,0))</f>
        <v>0.79096500000000003</v>
      </c>
      <c r="K161" s="347">
        <f>INDEX('Incidence calcs'!AA:AA,MATCH($A161,'Incidence calcs'!$A:$A,0))</f>
        <v>0.77453499999999997</v>
      </c>
      <c r="L161" s="347">
        <f>INDEX('Incidence calcs'!AB:AB,MATCH($A161,'Incidence calcs'!$A:$A,0))</f>
        <v>0.72788000000000008</v>
      </c>
      <c r="M161" s="347">
        <f>INDEX('Incidence calcs'!AC:AC,MATCH($A161,'Incidence calcs'!$A:$A,0))</f>
        <v>0.64356000000000002</v>
      </c>
      <c r="N161" s="347">
        <f>INDEX('Incidence calcs'!AD:AD,MATCH($A161,'Incidence calcs'!$A:$A,0))</f>
        <v>0.692075</v>
      </c>
      <c r="O161" s="347">
        <f>INDEX('Incidence calcs'!AE:AE,MATCH($A161,'Incidence calcs'!$A:$A,0))</f>
        <v>0.692075</v>
      </c>
      <c r="P161" s="347">
        <f>INDEX('Incidence calcs'!AF:AF,MATCH($A161,'Incidence calcs'!$A:$A,0))</f>
        <v>0.55877500000000002</v>
      </c>
      <c r="Q161" s="347">
        <f>INDEX('Incidence calcs'!AG:AG,MATCH($A161,'Incidence calcs'!$A:$A,0))</f>
        <v>0.55877500000000002</v>
      </c>
      <c r="R161" s="347">
        <f>INDEX('Incidence calcs'!AH:AH,MATCH($A161,'Incidence calcs'!$A:$A,0))</f>
        <v>0.83452000000000004</v>
      </c>
      <c r="S161" s="347">
        <f>INDEX('Incidence calcs'!AI:AI,MATCH($A161,'Incidence calcs'!$A:$A,0))</f>
        <v>0.83452000000000004</v>
      </c>
      <c r="T161" s="347">
        <f>INDEX('Incidence calcs'!AJ:AJ,MATCH($A161,'Incidence calcs'!$A:$A,0))</f>
        <v>0.65332500000000004</v>
      </c>
      <c r="U161" s="347">
        <f>INDEX('Incidence calcs'!AK:AK,MATCH($A161,'Incidence calcs'!$A:$A,0))</f>
        <v>0.65332500000000004</v>
      </c>
      <c r="V161" s="347">
        <f>INDEX('Incidence calcs'!AL:AL,MATCH($A161,'Incidence calcs'!$A:$A,0))</f>
        <v>0.65332500000000004</v>
      </c>
      <c r="W161" s="347">
        <f>INDEX('Incidence calcs'!AM:AM,MATCH($A161,'Incidence calcs'!$A:$A,0))</f>
        <v>0.65332500000000004</v>
      </c>
    </row>
    <row r="162" spans="1:23" x14ac:dyDescent="0.45">
      <c r="A162" t="s">
        <v>62</v>
      </c>
      <c r="B162" s="339">
        <f>INDEX('Incidence calcs'!$F:$F,MATCH($A162,'Incidence calcs'!$A:$A,0))</f>
        <v>2011</v>
      </c>
      <c r="C162" s="339" t="b">
        <v>1</v>
      </c>
      <c r="D162" s="347">
        <f>INDEX('Incidence calcs'!Q:Q,MATCH($A162,'Incidence calcs'!$A:$A,0))</f>
        <v>17.7</v>
      </c>
      <c r="E162" s="347">
        <f>INDEX('Incidence calcs'!R:R,MATCH($A162,'Incidence calcs'!$A:$A,0))</f>
        <v>17.7</v>
      </c>
      <c r="F162" s="347">
        <f>INDEX('Incidence calcs'!S:S,MATCH($A162,'Incidence calcs'!$A:$A,0))</f>
        <v>17.7</v>
      </c>
      <c r="G162" s="347">
        <f>INDEX('Incidence calcs'!T:T,MATCH($A162,'Incidence calcs'!$A:$A,0))</f>
        <v>13.180081975907839</v>
      </c>
      <c r="H162" s="347">
        <f>INDEX('Incidence calcs'!X:X,MATCH($A162,'Incidence calcs'!$A:$A,0))</f>
        <v>12.064319999999999</v>
      </c>
      <c r="I162" s="347">
        <f>INDEX('Incidence calcs'!Y:Y,MATCH($A162,'Incidence calcs'!$A:$A,0))</f>
        <v>11.855459999999999</v>
      </c>
      <c r="J162" s="347">
        <f>INDEX('Incidence calcs'!Z:Z,MATCH($A162,'Incidence calcs'!$A:$A,0))</f>
        <v>8.4765300000000003</v>
      </c>
      <c r="K162" s="347">
        <f>INDEX('Incidence calcs'!AA:AA,MATCH($A162,'Incidence calcs'!$A:$A,0))</f>
        <v>8.4198900000000005</v>
      </c>
      <c r="L162" s="347">
        <f>INDEX('Incidence calcs'!AB:AB,MATCH($A162,'Incidence calcs'!$A:$A,0))</f>
        <v>7.45878</v>
      </c>
      <c r="M162" s="347">
        <f>INDEX('Incidence calcs'!AC:AC,MATCH($A162,'Incidence calcs'!$A:$A,0))</f>
        <v>7.9437599999999993</v>
      </c>
      <c r="N162" s="347">
        <f>INDEX('Incidence calcs'!AD:AD,MATCH($A162,'Incidence calcs'!$A:$A,0))</f>
        <v>7.79331</v>
      </c>
      <c r="O162" s="347">
        <f>INDEX('Incidence calcs'!AE:AE,MATCH($A162,'Incidence calcs'!$A:$A,0))</f>
        <v>7.79331</v>
      </c>
      <c r="P162" s="347">
        <f>INDEX('Incidence calcs'!AF:AF,MATCH($A162,'Incidence calcs'!$A:$A,0))</f>
        <v>7.2782400000000003</v>
      </c>
      <c r="Q162" s="347">
        <f>INDEX('Incidence calcs'!AG:AG,MATCH($A162,'Incidence calcs'!$A:$A,0))</f>
        <v>7.2782400000000003</v>
      </c>
      <c r="R162" s="347">
        <f>INDEX('Incidence calcs'!AH:AH,MATCH($A162,'Incidence calcs'!$A:$A,0))</f>
        <v>9.6624300000000005</v>
      </c>
      <c r="S162" s="347">
        <f>INDEX('Incidence calcs'!AI:AI,MATCH($A162,'Incidence calcs'!$A:$A,0))</f>
        <v>9.6624300000000005</v>
      </c>
      <c r="T162" s="347">
        <f>INDEX('Incidence calcs'!AJ:AJ,MATCH($A162,'Incidence calcs'!$A:$A,0))</f>
        <v>6.3843899999999998</v>
      </c>
      <c r="U162" s="347">
        <f>INDEX('Incidence calcs'!AK:AK,MATCH($A162,'Incidence calcs'!$A:$A,0))</f>
        <v>6.3843899999999998</v>
      </c>
      <c r="V162" s="347">
        <f>INDEX('Incidence calcs'!AL:AL,MATCH($A162,'Incidence calcs'!$A:$A,0))</f>
        <v>6.3843899999999998</v>
      </c>
      <c r="W162" s="347">
        <f>INDEX('Incidence calcs'!AM:AM,MATCH($A162,'Incidence calcs'!$A:$A,0))</f>
        <v>6.3843899999999998</v>
      </c>
    </row>
    <row r="163" spans="1:23" x14ac:dyDescent="0.45">
      <c r="A163" t="s">
        <v>240</v>
      </c>
      <c r="B163" s="339">
        <f>INDEX('Incidence calcs'!$F:$F,MATCH($A163,'Incidence calcs'!$A:$A,0))</f>
        <v>2009</v>
      </c>
      <c r="C163" s="339" t="b">
        <v>1</v>
      </c>
      <c r="D163" s="347">
        <f>INDEX('Incidence calcs'!Q:Q,MATCH($A163,'Incidence calcs'!$A:$A,0))</f>
        <v>3</v>
      </c>
      <c r="E163" s="347">
        <f>INDEX('Incidence calcs'!R:R,MATCH($A163,'Incidence calcs'!$A:$A,0))</f>
        <v>5</v>
      </c>
      <c r="F163" s="347">
        <f>INDEX('Incidence calcs'!S:S,MATCH($A163,'Incidence calcs'!$A:$A,0))</f>
        <v>4.9000000000000004</v>
      </c>
      <c r="G163" s="347">
        <f>INDEX('Incidence calcs'!T:T,MATCH($A163,'Incidence calcs'!$A:$A,0))</f>
        <v>3</v>
      </c>
      <c r="H163" s="347">
        <f>INDEX('Incidence calcs'!X:X,MATCH($A163,'Incidence calcs'!$A:$A,0))</f>
        <v>2.9308799999999997</v>
      </c>
      <c r="I163" s="347">
        <f>INDEX('Incidence calcs'!Y:Y,MATCH($A163,'Incidence calcs'!$A:$A,0))</f>
        <v>2.8801399999999995</v>
      </c>
      <c r="J163" s="347">
        <f>INDEX('Incidence calcs'!Z:Z,MATCH($A163,'Incidence calcs'!$A:$A,0))</f>
        <v>2.0592699999999997</v>
      </c>
      <c r="K163" s="347">
        <f>INDEX('Incidence calcs'!AA:AA,MATCH($A163,'Incidence calcs'!$A:$A,0))</f>
        <v>2.0455100000000002</v>
      </c>
      <c r="L163" s="347">
        <f>INDEX('Incidence calcs'!AB:AB,MATCH($A163,'Incidence calcs'!$A:$A,0))</f>
        <v>1.81202</v>
      </c>
      <c r="M163" s="347">
        <f>INDEX('Incidence calcs'!AC:AC,MATCH($A163,'Incidence calcs'!$A:$A,0))</f>
        <v>1.9298399999999998</v>
      </c>
      <c r="N163" s="347">
        <f>INDEX('Incidence calcs'!AD:AD,MATCH($A163,'Incidence calcs'!$A:$A,0))</f>
        <v>1.8932899999999999</v>
      </c>
      <c r="O163" s="347">
        <f>INDEX('Incidence calcs'!AE:AE,MATCH($A163,'Incidence calcs'!$A:$A,0))</f>
        <v>1.8932899999999999</v>
      </c>
      <c r="P163" s="347">
        <f>INDEX('Incidence calcs'!AF:AF,MATCH($A163,'Incidence calcs'!$A:$A,0))</f>
        <v>1.76816</v>
      </c>
      <c r="Q163" s="347">
        <f>INDEX('Incidence calcs'!AG:AG,MATCH($A163,'Incidence calcs'!$A:$A,0))</f>
        <v>1.76816</v>
      </c>
      <c r="R163" s="347">
        <f>INDEX('Incidence calcs'!AH:AH,MATCH($A163,'Incidence calcs'!$A:$A,0))</f>
        <v>2.3473700000000002</v>
      </c>
      <c r="S163" s="347">
        <f>INDEX('Incidence calcs'!AI:AI,MATCH($A163,'Incidence calcs'!$A:$A,0))</f>
        <v>2.3473700000000002</v>
      </c>
      <c r="T163" s="347">
        <f>INDEX('Incidence calcs'!AJ:AJ,MATCH($A163,'Incidence calcs'!$A:$A,0))</f>
        <v>1.55101</v>
      </c>
      <c r="U163" s="347">
        <f>INDEX('Incidence calcs'!AK:AK,MATCH($A163,'Incidence calcs'!$A:$A,0))</f>
        <v>1.55101</v>
      </c>
      <c r="V163" s="347">
        <f>INDEX('Incidence calcs'!AL:AL,MATCH($A163,'Incidence calcs'!$A:$A,0))</f>
        <v>1.55101</v>
      </c>
      <c r="W163" s="347">
        <f>INDEX('Incidence calcs'!AM:AM,MATCH($A163,'Incidence calcs'!$A:$A,0))</f>
        <v>1.55101</v>
      </c>
    </row>
    <row r="164" spans="1:23" x14ac:dyDescent="0.45">
      <c r="A164" t="s">
        <v>242</v>
      </c>
      <c r="B164" s="339">
        <f>INDEX('Incidence calcs'!$F:$F,MATCH($A164,'Incidence calcs'!$A:$A,0))</f>
        <v>1987</v>
      </c>
      <c r="C164" s="339" t="b">
        <v>1</v>
      </c>
      <c r="D164" s="347">
        <f>INDEX('Incidence calcs'!Q:Q,MATCH($A164,'Incidence calcs'!$A:$A,0))</f>
        <v>4.97</v>
      </c>
      <c r="E164" s="347">
        <f>INDEX('Incidence calcs'!R:R,MATCH($A164,'Incidence calcs'!$A:$A,0))</f>
        <v>4.97</v>
      </c>
      <c r="F164" s="347">
        <f>INDEX('Incidence calcs'!S:S,MATCH($A164,'Incidence calcs'!$A:$A,0))</f>
        <v>4.97</v>
      </c>
      <c r="G164" s="347">
        <f>INDEX('Incidence calcs'!T:T,MATCH($A164,'Incidence calcs'!$A:$A,0))</f>
        <v>2.6571167236332349</v>
      </c>
      <c r="H164" s="347">
        <f>INDEX('Incidence calcs'!X:X,MATCH($A164,'Incidence calcs'!$A:$A,0))</f>
        <v>3.3875519999999999</v>
      </c>
      <c r="I164" s="347">
        <f>INDEX('Incidence calcs'!Y:Y,MATCH($A164,'Incidence calcs'!$A:$A,0))</f>
        <v>3.3289059999999995</v>
      </c>
      <c r="J164" s="347">
        <f>INDEX('Incidence calcs'!Z:Z,MATCH($A164,'Incidence calcs'!$A:$A,0))</f>
        <v>2.3801329999999998</v>
      </c>
      <c r="K164" s="347">
        <f>INDEX('Incidence calcs'!AA:AA,MATCH($A164,'Incidence calcs'!$A:$A,0))</f>
        <v>2.3642289999999999</v>
      </c>
      <c r="L164" s="347">
        <f>INDEX('Incidence calcs'!AB:AB,MATCH($A164,'Incidence calcs'!$A:$A,0))</f>
        <v>2.0943579999999997</v>
      </c>
      <c r="M164" s="347">
        <f>INDEX('Incidence calcs'!AC:AC,MATCH($A164,'Incidence calcs'!$A:$A,0))</f>
        <v>2.2305359999999999</v>
      </c>
      <c r="N164" s="347">
        <f>INDEX('Incidence calcs'!AD:AD,MATCH($A164,'Incidence calcs'!$A:$A,0))</f>
        <v>2.188291</v>
      </c>
      <c r="O164" s="347">
        <f>INDEX('Incidence calcs'!AE:AE,MATCH($A164,'Incidence calcs'!$A:$A,0))</f>
        <v>2.188291</v>
      </c>
      <c r="P164" s="347">
        <f>INDEX('Incidence calcs'!AF:AF,MATCH($A164,'Incidence calcs'!$A:$A,0))</f>
        <v>2.0436640000000001</v>
      </c>
      <c r="Q164" s="347">
        <f>INDEX('Incidence calcs'!AG:AG,MATCH($A164,'Incidence calcs'!$A:$A,0))</f>
        <v>2.0436640000000001</v>
      </c>
      <c r="R164" s="347">
        <f>INDEX('Incidence calcs'!AH:AH,MATCH($A164,'Incidence calcs'!$A:$A,0))</f>
        <v>2.713123</v>
      </c>
      <c r="S164" s="347">
        <f>INDEX('Incidence calcs'!AI:AI,MATCH($A164,'Incidence calcs'!$A:$A,0))</f>
        <v>2.713123</v>
      </c>
      <c r="T164" s="347">
        <f>INDEX('Incidence calcs'!AJ:AJ,MATCH($A164,'Incidence calcs'!$A:$A,0))</f>
        <v>1.7926789999999999</v>
      </c>
      <c r="U164" s="347">
        <f>INDEX('Incidence calcs'!AK:AK,MATCH($A164,'Incidence calcs'!$A:$A,0))</f>
        <v>1.7926789999999999</v>
      </c>
      <c r="V164" s="347">
        <f>INDEX('Incidence calcs'!AL:AL,MATCH($A164,'Incidence calcs'!$A:$A,0))</f>
        <v>1.7926789999999999</v>
      </c>
      <c r="W164" s="347">
        <f>INDEX('Incidence calcs'!AM:AM,MATCH($A164,'Incidence calcs'!$A:$A,0))</f>
        <v>1.7926789999999999</v>
      </c>
    </row>
    <row r="165" spans="1:23" x14ac:dyDescent="0.45">
      <c r="A165" t="s">
        <v>243</v>
      </c>
      <c r="B165" s="339">
        <f>INDEX('Incidence calcs'!$F:$F,MATCH($A165,'Incidence calcs'!$A:$A,0))</f>
        <v>1987</v>
      </c>
      <c r="C165" s="339" t="b">
        <v>1</v>
      </c>
      <c r="D165" s="347">
        <f>INDEX('Incidence calcs'!Q:Q,MATCH($A165,'Incidence calcs'!$A:$A,0))</f>
        <v>4.97</v>
      </c>
      <c r="E165" s="347">
        <f>INDEX('Incidence calcs'!R:R,MATCH($A165,'Incidence calcs'!$A:$A,0))</f>
        <v>4.97</v>
      </c>
      <c r="F165" s="347">
        <f>INDEX('Incidence calcs'!S:S,MATCH($A165,'Incidence calcs'!$A:$A,0))</f>
        <v>4.97</v>
      </c>
      <c r="G165" s="347">
        <f>INDEX('Incidence calcs'!T:T,MATCH($A165,'Incidence calcs'!$A:$A,0))</f>
        <v>2.6571167236332349</v>
      </c>
      <c r="H165" s="347">
        <f>INDEX('Incidence calcs'!X:X,MATCH($A165,'Incidence calcs'!$A:$A,0))</f>
        <v>3.3875519999999999</v>
      </c>
      <c r="I165" s="347">
        <f>INDEX('Incidence calcs'!Y:Y,MATCH($A165,'Incidence calcs'!$A:$A,0))</f>
        <v>3.3289059999999995</v>
      </c>
      <c r="J165" s="347">
        <f>INDEX('Incidence calcs'!Z:Z,MATCH($A165,'Incidence calcs'!$A:$A,0))</f>
        <v>2.3801329999999998</v>
      </c>
      <c r="K165" s="347">
        <f>INDEX('Incidence calcs'!AA:AA,MATCH($A165,'Incidence calcs'!$A:$A,0))</f>
        <v>2.3642289999999999</v>
      </c>
      <c r="L165" s="347">
        <f>INDEX('Incidence calcs'!AB:AB,MATCH($A165,'Incidence calcs'!$A:$A,0))</f>
        <v>2.0943579999999997</v>
      </c>
      <c r="M165" s="347">
        <f>INDEX('Incidence calcs'!AC:AC,MATCH($A165,'Incidence calcs'!$A:$A,0))</f>
        <v>2.2305359999999999</v>
      </c>
      <c r="N165" s="347">
        <f>INDEX('Incidence calcs'!AD:AD,MATCH($A165,'Incidence calcs'!$A:$A,0))</f>
        <v>2.188291</v>
      </c>
      <c r="O165" s="347">
        <f>INDEX('Incidence calcs'!AE:AE,MATCH($A165,'Incidence calcs'!$A:$A,0))</f>
        <v>2.188291</v>
      </c>
      <c r="P165" s="347">
        <f>INDEX('Incidence calcs'!AF:AF,MATCH($A165,'Incidence calcs'!$A:$A,0))</f>
        <v>2.0436640000000001</v>
      </c>
      <c r="Q165" s="347">
        <f>INDEX('Incidence calcs'!AG:AG,MATCH($A165,'Incidence calcs'!$A:$A,0))</f>
        <v>2.0436640000000001</v>
      </c>
      <c r="R165" s="347">
        <f>INDEX('Incidence calcs'!AH:AH,MATCH($A165,'Incidence calcs'!$A:$A,0))</f>
        <v>2.713123</v>
      </c>
      <c r="S165" s="347">
        <f>INDEX('Incidence calcs'!AI:AI,MATCH($A165,'Incidence calcs'!$A:$A,0))</f>
        <v>2.713123</v>
      </c>
      <c r="T165" s="347">
        <f>INDEX('Incidence calcs'!AJ:AJ,MATCH($A165,'Incidence calcs'!$A:$A,0))</f>
        <v>1.7926789999999999</v>
      </c>
      <c r="U165" s="347">
        <f>INDEX('Incidence calcs'!AK:AK,MATCH($A165,'Incidence calcs'!$A:$A,0))</f>
        <v>1.7926789999999999</v>
      </c>
      <c r="V165" s="347">
        <f>INDEX('Incidence calcs'!AL:AL,MATCH($A165,'Incidence calcs'!$A:$A,0))</f>
        <v>1.7926789999999999</v>
      </c>
      <c r="W165" s="347">
        <f>INDEX('Incidence calcs'!AM:AM,MATCH($A165,'Incidence calcs'!$A:$A,0))</f>
        <v>1.7926789999999999</v>
      </c>
    </row>
    <row r="166" spans="1:23" x14ac:dyDescent="0.45">
      <c r="A166" t="s">
        <v>244</v>
      </c>
      <c r="B166" s="339">
        <f>INDEX('Incidence calcs'!$F:$F,MATCH($A166,'Incidence calcs'!$A:$A,0))</f>
        <v>1994</v>
      </c>
      <c r="C166" s="339" t="b">
        <v>1</v>
      </c>
      <c r="D166" s="347">
        <f>INDEX('Incidence calcs'!Q:Q,MATCH($A166,'Incidence calcs'!$A:$A,0))</f>
        <v>1.3</v>
      </c>
      <c r="E166" s="347">
        <f>INDEX('Incidence calcs'!R:R,MATCH($A166,'Incidence calcs'!$A:$A,0))</f>
        <v>3.2</v>
      </c>
      <c r="F166" s="347">
        <f>INDEX('Incidence calcs'!S:S,MATCH($A166,'Incidence calcs'!$A:$A,0))</f>
        <v>5.5</v>
      </c>
      <c r="G166" s="347">
        <f>INDEX('Incidence calcs'!T:T,MATCH($A166,'Incidence calcs'!$A:$A,0))</f>
        <v>5.4131935569230425</v>
      </c>
      <c r="H166" s="347">
        <f>INDEX('Incidence calcs'!X:X,MATCH($A166,'Incidence calcs'!$A:$A,0))</f>
        <v>2.2720000000000002</v>
      </c>
      <c r="I166" s="347">
        <f>INDEX('Incidence calcs'!Y:Y,MATCH($A166,'Incidence calcs'!$A:$A,0))</f>
        <v>2.2326666666666668</v>
      </c>
      <c r="J166" s="347">
        <f>INDEX('Incidence calcs'!Z:Z,MATCH($A166,'Incidence calcs'!$A:$A,0))</f>
        <v>1.5963333333333334</v>
      </c>
      <c r="K166" s="347">
        <f>INDEX('Incidence calcs'!AA:AA,MATCH($A166,'Incidence calcs'!$A:$A,0))</f>
        <v>1.5856666666666668</v>
      </c>
      <c r="L166" s="347">
        <f>INDEX('Incidence calcs'!AB:AB,MATCH($A166,'Incidence calcs'!$A:$A,0))</f>
        <v>1.4046666666666667</v>
      </c>
      <c r="M166" s="347">
        <f>INDEX('Incidence calcs'!AC:AC,MATCH($A166,'Incidence calcs'!$A:$A,0))</f>
        <v>1.496</v>
      </c>
      <c r="N166" s="347">
        <f>INDEX('Incidence calcs'!AD:AD,MATCH($A166,'Incidence calcs'!$A:$A,0))</f>
        <v>1.4676666666666669</v>
      </c>
      <c r="O166" s="347">
        <f>INDEX('Incidence calcs'!AE:AE,MATCH($A166,'Incidence calcs'!$A:$A,0))</f>
        <v>1.4676666666666669</v>
      </c>
      <c r="P166" s="347">
        <f>INDEX('Incidence calcs'!AF:AF,MATCH($A166,'Incidence calcs'!$A:$A,0))</f>
        <v>1.3706666666666667</v>
      </c>
      <c r="Q166" s="347">
        <f>INDEX('Incidence calcs'!AG:AG,MATCH($A166,'Incidence calcs'!$A:$A,0))</f>
        <v>1.3706666666666667</v>
      </c>
      <c r="R166" s="347">
        <f>INDEX('Incidence calcs'!AH:AH,MATCH($A166,'Incidence calcs'!$A:$A,0))</f>
        <v>1.819666666666667</v>
      </c>
      <c r="S166" s="347">
        <f>INDEX('Incidence calcs'!AI:AI,MATCH($A166,'Incidence calcs'!$A:$A,0))</f>
        <v>1.819666666666667</v>
      </c>
      <c r="T166" s="347">
        <f>INDEX('Incidence calcs'!AJ:AJ,MATCH($A166,'Incidence calcs'!$A:$A,0))</f>
        <v>1.2023333333333335</v>
      </c>
      <c r="U166" s="347">
        <f>INDEX('Incidence calcs'!AK:AK,MATCH($A166,'Incidence calcs'!$A:$A,0))</f>
        <v>1.2023333333333335</v>
      </c>
      <c r="V166" s="347">
        <f>INDEX('Incidence calcs'!AL:AL,MATCH($A166,'Incidence calcs'!$A:$A,0))</f>
        <v>1.2023333333333335</v>
      </c>
      <c r="W166" s="347">
        <f>INDEX('Incidence calcs'!AM:AM,MATCH($A166,'Incidence calcs'!$A:$A,0))</f>
        <v>1.2023333333333335</v>
      </c>
    </row>
    <row r="167" spans="1:23" x14ac:dyDescent="0.45">
      <c r="A167" t="s">
        <v>245</v>
      </c>
      <c r="B167" s="339">
        <f>INDEX('Incidence calcs'!$F:$F,MATCH($A167,'Incidence calcs'!$A:$A,0))</f>
        <v>1993</v>
      </c>
      <c r="C167" s="339" t="b">
        <v>1</v>
      </c>
      <c r="D167" s="347">
        <f>INDEX('Incidence calcs'!Q:Q,MATCH($A167,'Incidence calcs'!$A:$A,0))</f>
        <v>10.1</v>
      </c>
      <c r="E167" s="347">
        <f>INDEX('Incidence calcs'!R:R,MATCH($A167,'Incidence calcs'!$A:$A,0))</f>
        <v>10.1</v>
      </c>
      <c r="F167" s="347">
        <f>INDEX('Incidence calcs'!S:S,MATCH($A167,'Incidence calcs'!$A:$A,0))</f>
        <v>10.1</v>
      </c>
      <c r="G167" s="347">
        <f>INDEX('Incidence calcs'!T:T,MATCH($A167,'Incidence calcs'!$A:$A,0))</f>
        <v>17.08539216403835</v>
      </c>
      <c r="H167" s="347">
        <f>INDEX('Incidence calcs'!X:X,MATCH($A167,'Incidence calcs'!$A:$A,0))</f>
        <v>8.4973854498161785</v>
      </c>
      <c r="I167" s="347">
        <f>INDEX('Incidence calcs'!Y:Y,MATCH($A167,'Incidence calcs'!$A:$A,0))</f>
        <v>8.3469368296953554</v>
      </c>
      <c r="J167" s="347">
        <f>INDEX('Incidence calcs'!Z:Z,MATCH($A167,'Incidence calcs'!$A:$A,0))</f>
        <v>6.0451914053271922</v>
      </c>
      <c r="K167" s="347">
        <f>INDEX('Incidence calcs'!AA:AA,MATCH($A167,'Incidence calcs'!$A:$A,0))</f>
        <v>5.9196201160924904</v>
      </c>
      <c r="L167" s="347">
        <f>INDEX('Incidence calcs'!AB:AB,MATCH($A167,'Incidence calcs'!$A:$A,0))</f>
        <v>5.5630450400581024</v>
      </c>
      <c r="M167" s="347">
        <f>INDEX('Incidence calcs'!AC:AC,MATCH($A167,'Incidence calcs'!$A:$A,0))</f>
        <v>4.9186037066271808</v>
      </c>
      <c r="N167" s="347">
        <f>INDEX('Incidence calcs'!AD:AD,MATCH($A167,'Incidence calcs'!$A:$A,0))</f>
        <v>5.2893944003107807</v>
      </c>
      <c r="O167" s="347">
        <f>INDEX('Incidence calcs'!AE:AE,MATCH($A167,'Incidence calcs'!$A:$A,0))</f>
        <v>5.2893944003107807</v>
      </c>
      <c r="P167" s="347">
        <f>INDEX('Incidence calcs'!AF:AF,MATCH($A167,'Incidence calcs'!$A:$A,0))</f>
        <v>4.2706084687839558</v>
      </c>
      <c r="Q167" s="347">
        <f>INDEX('Incidence calcs'!AG:AG,MATCH($A167,'Incidence calcs'!$A:$A,0))</f>
        <v>4.2706084687839558</v>
      </c>
      <c r="R167" s="347">
        <f>INDEX('Incidence calcs'!AH:AH,MATCH($A167,'Incidence calcs'!$A:$A,0))</f>
        <v>6.3780737852795619</v>
      </c>
      <c r="S167" s="347">
        <f>INDEX('Incidence calcs'!AI:AI,MATCH($A167,'Incidence calcs'!$A:$A,0))</f>
        <v>6.3780737852795619</v>
      </c>
      <c r="T167" s="347">
        <f>INDEX('Incidence calcs'!AJ:AJ,MATCH($A167,'Incidence calcs'!$A:$A,0))</f>
        <v>4.9932356992855409</v>
      </c>
      <c r="U167" s="347">
        <f>INDEX('Incidence calcs'!AK:AK,MATCH($A167,'Incidence calcs'!$A:$A,0))</f>
        <v>4.9932356992855409</v>
      </c>
      <c r="V167" s="347">
        <f>INDEX('Incidence calcs'!AL:AL,MATCH($A167,'Incidence calcs'!$A:$A,0))</f>
        <v>4.9932356992855409</v>
      </c>
      <c r="W167" s="347">
        <f>INDEX('Incidence calcs'!AM:AM,MATCH($A167,'Incidence calcs'!$A:$A,0))</f>
        <v>4.9932356992855409</v>
      </c>
    </row>
    <row r="168" spans="1:23" x14ac:dyDescent="0.45">
      <c r="A168" t="s">
        <v>246</v>
      </c>
      <c r="B168" s="339">
        <f>INDEX('Incidence calcs'!$F:$F,MATCH($A168,'Incidence calcs'!$A:$A,0))</f>
        <v>1992</v>
      </c>
      <c r="C168" s="339" t="b">
        <v>1</v>
      </c>
      <c r="D168" s="347">
        <f>INDEX('Incidence calcs'!Q:Q,MATCH($A168,'Incidence calcs'!$A:$A,0))</f>
        <v>0.1</v>
      </c>
      <c r="E168" s="347">
        <f>INDEX('Incidence calcs'!R:R,MATCH($A168,'Incidence calcs'!$A:$A,0))</f>
        <v>0.2</v>
      </c>
      <c r="F168" s="347">
        <f>INDEX('Incidence calcs'!S:S,MATCH($A168,'Incidence calcs'!$A:$A,0))</f>
        <v>0.1</v>
      </c>
      <c r="G168" s="347">
        <f>INDEX('Incidence calcs'!T:T,MATCH($A168,'Incidence calcs'!$A:$A,0))</f>
        <v>0.10162679425837323</v>
      </c>
      <c r="H168" s="347">
        <f>INDEX('Incidence calcs'!X:X,MATCH($A168,'Incidence calcs'!$A:$A,0))</f>
        <v>9.0880000000000002E-2</v>
      </c>
      <c r="I168" s="347">
        <f>INDEX('Incidence calcs'!Y:Y,MATCH($A168,'Incidence calcs'!$A:$A,0))</f>
        <v>8.9306666666666659E-2</v>
      </c>
      <c r="J168" s="347">
        <f>INDEX('Incidence calcs'!Z:Z,MATCH($A168,'Incidence calcs'!$A:$A,0))</f>
        <v>6.3853333333333331E-2</v>
      </c>
      <c r="K168" s="347">
        <f>INDEX('Incidence calcs'!AA:AA,MATCH($A168,'Incidence calcs'!$A:$A,0))</f>
        <v>6.3426666666666673E-2</v>
      </c>
      <c r="L168" s="347">
        <f>INDEX('Incidence calcs'!AB:AB,MATCH($A168,'Incidence calcs'!$A:$A,0))</f>
        <v>5.6186666666666663E-2</v>
      </c>
      <c r="M168" s="347">
        <f>INDEX('Incidence calcs'!AC:AC,MATCH($A168,'Incidence calcs'!$A:$A,0))</f>
        <v>5.9839999999999997E-2</v>
      </c>
      <c r="N168" s="347">
        <f>INDEX('Incidence calcs'!AD:AD,MATCH($A168,'Incidence calcs'!$A:$A,0))</f>
        <v>5.8706666666666671E-2</v>
      </c>
      <c r="O168" s="347">
        <f>INDEX('Incidence calcs'!AE:AE,MATCH($A168,'Incidence calcs'!$A:$A,0))</f>
        <v>5.8706666666666671E-2</v>
      </c>
      <c r="P168" s="347">
        <f>INDEX('Incidence calcs'!AF:AF,MATCH($A168,'Incidence calcs'!$A:$A,0))</f>
        <v>5.4826666666666669E-2</v>
      </c>
      <c r="Q168" s="347">
        <f>INDEX('Incidence calcs'!AG:AG,MATCH($A168,'Incidence calcs'!$A:$A,0))</f>
        <v>5.4826666666666669E-2</v>
      </c>
      <c r="R168" s="347">
        <f>INDEX('Incidence calcs'!AH:AH,MATCH($A168,'Incidence calcs'!$A:$A,0))</f>
        <v>7.2786666666666666E-2</v>
      </c>
      <c r="S168" s="347">
        <f>INDEX('Incidence calcs'!AI:AI,MATCH($A168,'Incidence calcs'!$A:$A,0))</f>
        <v>7.2786666666666666E-2</v>
      </c>
      <c r="T168" s="347">
        <f>INDEX('Incidence calcs'!AJ:AJ,MATCH($A168,'Incidence calcs'!$A:$A,0))</f>
        <v>4.8093333333333335E-2</v>
      </c>
      <c r="U168" s="347">
        <f>INDEX('Incidence calcs'!AK:AK,MATCH($A168,'Incidence calcs'!$A:$A,0))</f>
        <v>4.8093333333333335E-2</v>
      </c>
      <c r="V168" s="347">
        <f>INDEX('Incidence calcs'!AL:AL,MATCH($A168,'Incidence calcs'!$A:$A,0))</f>
        <v>4.8093333333333335E-2</v>
      </c>
      <c r="W168" s="347">
        <f>INDEX('Incidence calcs'!AM:AM,MATCH($A168,'Incidence calcs'!$A:$A,0))</f>
        <v>4.8093333333333335E-2</v>
      </c>
    </row>
    <row r="169" spans="1:23" x14ac:dyDescent="0.45">
      <c r="A169" t="s">
        <v>247</v>
      </c>
      <c r="B169" s="339">
        <f>INDEX('Incidence calcs'!$F:$F,MATCH($A169,'Incidence calcs'!$A:$A,0))</f>
        <v>1987</v>
      </c>
      <c r="C169" s="339" t="b">
        <v>1</v>
      </c>
      <c r="D169" s="347">
        <f>INDEX('Incidence calcs'!Q:Q,MATCH($A169,'Incidence calcs'!$A:$A,0))</f>
        <v>0.1</v>
      </c>
      <c r="E169" s="347">
        <f>INDEX('Incidence calcs'!R:R,MATCH($A169,'Incidence calcs'!$A:$A,0))</f>
        <v>0.5</v>
      </c>
      <c r="F169" s="347">
        <f>INDEX('Incidence calcs'!S:S,MATCH($A169,'Incidence calcs'!$A:$A,0))</f>
        <v>2.2000000000000002</v>
      </c>
      <c r="G169" s="347">
        <f>INDEX('Incidence calcs'!T:T,MATCH($A169,'Incidence calcs'!$A:$A,0))</f>
        <v>3.4</v>
      </c>
      <c r="H169" s="347">
        <f>INDEX('Incidence calcs'!X:X,MATCH($A169,'Incidence calcs'!$A:$A,0))</f>
        <v>1.111815</v>
      </c>
      <c r="I169" s="347">
        <f>INDEX('Incidence calcs'!Y:Y,MATCH($A169,'Incidence calcs'!$A:$A,0))</f>
        <v>1.09213</v>
      </c>
      <c r="J169" s="347">
        <f>INDEX('Incidence calcs'!Z:Z,MATCH($A169,'Incidence calcs'!$A:$A,0))</f>
        <v>0.79096500000000003</v>
      </c>
      <c r="K169" s="347">
        <f>INDEX('Incidence calcs'!AA:AA,MATCH($A169,'Incidence calcs'!$A:$A,0))</f>
        <v>0.77453499999999997</v>
      </c>
      <c r="L169" s="347">
        <f>INDEX('Incidence calcs'!AB:AB,MATCH($A169,'Incidence calcs'!$A:$A,0))</f>
        <v>0.72788000000000008</v>
      </c>
      <c r="M169" s="347">
        <f>INDEX('Incidence calcs'!AC:AC,MATCH($A169,'Incidence calcs'!$A:$A,0))</f>
        <v>0.64356000000000002</v>
      </c>
      <c r="N169" s="347">
        <f>INDEX('Incidence calcs'!AD:AD,MATCH($A169,'Incidence calcs'!$A:$A,0))</f>
        <v>0.692075</v>
      </c>
      <c r="O169" s="347">
        <f>INDEX('Incidence calcs'!AE:AE,MATCH($A169,'Incidence calcs'!$A:$A,0))</f>
        <v>0.692075</v>
      </c>
      <c r="P169" s="347">
        <f>INDEX('Incidence calcs'!AF:AF,MATCH($A169,'Incidence calcs'!$A:$A,0))</f>
        <v>0.55877500000000002</v>
      </c>
      <c r="Q169" s="347">
        <f>INDEX('Incidence calcs'!AG:AG,MATCH($A169,'Incidence calcs'!$A:$A,0))</f>
        <v>0.55877500000000002</v>
      </c>
      <c r="R169" s="347">
        <f>INDEX('Incidence calcs'!AH:AH,MATCH($A169,'Incidence calcs'!$A:$A,0))</f>
        <v>0.83452000000000004</v>
      </c>
      <c r="S169" s="347">
        <f>INDEX('Incidence calcs'!AI:AI,MATCH($A169,'Incidence calcs'!$A:$A,0))</f>
        <v>0.83452000000000004</v>
      </c>
      <c r="T169" s="347">
        <f>INDEX('Incidence calcs'!AJ:AJ,MATCH($A169,'Incidence calcs'!$A:$A,0))</f>
        <v>0.65332500000000004</v>
      </c>
      <c r="U169" s="347">
        <f>INDEX('Incidence calcs'!AK:AK,MATCH($A169,'Incidence calcs'!$A:$A,0))</f>
        <v>0.65332500000000004</v>
      </c>
      <c r="V169" s="347">
        <f>INDEX('Incidence calcs'!AL:AL,MATCH($A169,'Incidence calcs'!$A:$A,0))</f>
        <v>0.65332500000000004</v>
      </c>
      <c r="W169" s="347">
        <f>INDEX('Incidence calcs'!AM:AM,MATCH($A169,'Incidence calcs'!$A:$A,0))</f>
        <v>0.65332500000000004</v>
      </c>
    </row>
    <row r="170" spans="1:23" x14ac:dyDescent="0.45">
      <c r="A170" t="s">
        <v>248</v>
      </c>
      <c r="B170" s="339">
        <f>INDEX('Incidence calcs'!$F:$F,MATCH($A170,'Incidence calcs'!$A:$A,0))</f>
        <v>2006</v>
      </c>
      <c r="C170" s="339" t="b">
        <v>1</v>
      </c>
      <c r="D170" s="347">
        <f>INDEX('Incidence calcs'!Q:Q,MATCH($A170,'Incidence calcs'!$A:$A,0))</f>
        <v>25.15</v>
      </c>
      <c r="E170" s="347">
        <f>INDEX('Incidence calcs'!R:R,MATCH($A170,'Incidence calcs'!$A:$A,0))</f>
        <v>47.900000000000006</v>
      </c>
      <c r="F170" s="347">
        <f>INDEX('Incidence calcs'!S:S,MATCH($A170,'Incidence calcs'!$A:$A,0))</f>
        <v>56.45</v>
      </c>
      <c r="G170" s="347">
        <f>INDEX('Incidence calcs'!T:T,MATCH($A170,'Incidence calcs'!$A:$A,0))</f>
        <v>33.799999999999997</v>
      </c>
      <c r="H170" s="347">
        <f>INDEX('Incidence calcs'!X:X,MATCH($A170,'Incidence calcs'!$A:$A,0))</f>
        <v>29.422399999999996</v>
      </c>
      <c r="I170" s="347">
        <f>INDEX('Incidence calcs'!Y:Y,MATCH($A170,'Incidence calcs'!$A:$A,0))</f>
        <v>28.913033333333331</v>
      </c>
      <c r="J170" s="347">
        <f>INDEX('Incidence calcs'!Z:Z,MATCH($A170,'Incidence calcs'!$A:$A,0))</f>
        <v>20.672516666666667</v>
      </c>
      <c r="K170" s="347">
        <f>INDEX('Incidence calcs'!AA:AA,MATCH($A170,'Incidence calcs'!$A:$A,0))</f>
        <v>20.534383333333334</v>
      </c>
      <c r="L170" s="347">
        <f>INDEX('Incidence calcs'!AB:AB,MATCH($A170,'Incidence calcs'!$A:$A,0))</f>
        <v>18.190433333333331</v>
      </c>
      <c r="M170" s="347">
        <f>INDEX('Incidence calcs'!AC:AC,MATCH($A170,'Incidence calcs'!$A:$A,0))</f>
        <v>19.373199999999997</v>
      </c>
      <c r="N170" s="347">
        <f>INDEX('Incidence calcs'!AD:AD,MATCH($A170,'Incidence calcs'!$A:$A,0))</f>
        <v>19.006283333333332</v>
      </c>
      <c r="O170" s="347">
        <f>INDEX('Incidence calcs'!AE:AE,MATCH($A170,'Incidence calcs'!$A:$A,0))</f>
        <v>19.006283333333332</v>
      </c>
      <c r="P170" s="347">
        <f>INDEX('Incidence calcs'!AF:AF,MATCH($A170,'Incidence calcs'!$A:$A,0))</f>
        <v>17.750133333333334</v>
      </c>
      <c r="Q170" s="347">
        <f>INDEX('Incidence calcs'!AG:AG,MATCH($A170,'Incidence calcs'!$A:$A,0))</f>
        <v>17.750133333333334</v>
      </c>
      <c r="R170" s="347">
        <f>INDEX('Incidence calcs'!AH:AH,MATCH($A170,'Incidence calcs'!$A:$A,0))</f>
        <v>23.564683333333335</v>
      </c>
      <c r="S170" s="347">
        <f>INDEX('Incidence calcs'!AI:AI,MATCH($A170,'Incidence calcs'!$A:$A,0))</f>
        <v>23.564683333333335</v>
      </c>
      <c r="T170" s="347">
        <f>INDEX('Incidence calcs'!AJ:AJ,MATCH($A170,'Incidence calcs'!$A:$A,0))</f>
        <v>15.570216666666667</v>
      </c>
      <c r="U170" s="347">
        <f>INDEX('Incidence calcs'!AK:AK,MATCH($A170,'Incidence calcs'!$A:$A,0))</f>
        <v>15.570216666666667</v>
      </c>
      <c r="V170" s="347">
        <f>INDEX('Incidence calcs'!AL:AL,MATCH($A170,'Incidence calcs'!$A:$A,0))</f>
        <v>15.570216666666667</v>
      </c>
      <c r="W170" s="347">
        <f>INDEX('Incidence calcs'!AM:AM,MATCH($A170,'Incidence calcs'!$A:$A,0))</f>
        <v>15.570216666666667</v>
      </c>
    </row>
    <row r="171" spans="1:23" x14ac:dyDescent="0.45">
      <c r="A171" t="s">
        <v>181</v>
      </c>
      <c r="B171" s="339">
        <f>INDEX('Incidence calcs'!$F:$F,MATCH($A171,'Incidence calcs'!$A:$A,0))</f>
        <v>2011</v>
      </c>
      <c r="C171" s="339" t="b">
        <v>1</v>
      </c>
      <c r="D171" s="347">
        <f>INDEX('Incidence calcs'!Q:Q,MATCH($A171,'Incidence calcs'!$A:$A,0))</f>
        <v>9.5</v>
      </c>
      <c r="E171" s="347">
        <f>INDEX('Incidence calcs'!R:R,MATCH($A171,'Incidence calcs'!$A:$A,0))</f>
        <v>14.95</v>
      </c>
      <c r="F171" s="347">
        <f>INDEX('Incidence calcs'!S:S,MATCH($A171,'Incidence calcs'!$A:$A,0))</f>
        <v>15.7</v>
      </c>
      <c r="G171" s="347">
        <f>INDEX('Incidence calcs'!T:T,MATCH($A171,'Incidence calcs'!$A:$A,0))</f>
        <v>9.9409092869135396</v>
      </c>
      <c r="H171" s="347">
        <f>INDEX('Incidence calcs'!X:X,MATCH($A171,'Incidence calcs'!$A:$A,0))</f>
        <v>9.1220799999999986</v>
      </c>
      <c r="I171" s="347">
        <f>INDEX('Incidence calcs'!Y:Y,MATCH($A171,'Incidence calcs'!$A:$A,0))</f>
        <v>8.9641566666666659</v>
      </c>
      <c r="J171" s="347">
        <f>INDEX('Incidence calcs'!Z:Z,MATCH($A171,'Incidence calcs'!$A:$A,0))</f>
        <v>6.409278333333333</v>
      </c>
      <c r="K171" s="347">
        <f>INDEX('Incidence calcs'!AA:AA,MATCH($A171,'Incidence calcs'!$A:$A,0))</f>
        <v>6.3664516666666664</v>
      </c>
      <c r="L171" s="347">
        <f>INDEX('Incidence calcs'!AB:AB,MATCH($A171,'Incidence calcs'!$A:$A,0))</f>
        <v>5.6397366666666668</v>
      </c>
      <c r="M171" s="347">
        <f>INDEX('Incidence calcs'!AC:AC,MATCH($A171,'Incidence calcs'!$A:$A,0))</f>
        <v>6.0064399999999996</v>
      </c>
      <c r="N171" s="347">
        <f>INDEX('Incidence calcs'!AD:AD,MATCH($A171,'Incidence calcs'!$A:$A,0))</f>
        <v>5.8926816666666664</v>
      </c>
      <c r="O171" s="347">
        <f>INDEX('Incidence calcs'!AE:AE,MATCH($A171,'Incidence calcs'!$A:$A,0))</f>
        <v>5.8926816666666664</v>
      </c>
      <c r="P171" s="347">
        <f>INDEX('Incidence calcs'!AF:AF,MATCH($A171,'Incidence calcs'!$A:$A,0))</f>
        <v>5.5032266666666665</v>
      </c>
      <c r="Q171" s="347">
        <f>INDEX('Incidence calcs'!AG:AG,MATCH($A171,'Incidence calcs'!$A:$A,0))</f>
        <v>5.5032266666666665</v>
      </c>
      <c r="R171" s="347">
        <f>INDEX('Incidence calcs'!AH:AH,MATCH($A171,'Incidence calcs'!$A:$A,0))</f>
        <v>7.3059616666666667</v>
      </c>
      <c r="S171" s="347">
        <f>INDEX('Incidence calcs'!AI:AI,MATCH($A171,'Incidence calcs'!$A:$A,0))</f>
        <v>7.3059616666666667</v>
      </c>
      <c r="T171" s="347">
        <f>INDEX('Incidence calcs'!AJ:AJ,MATCH($A171,'Incidence calcs'!$A:$A,0))</f>
        <v>4.8273683333333333</v>
      </c>
      <c r="U171" s="347">
        <f>INDEX('Incidence calcs'!AK:AK,MATCH($A171,'Incidence calcs'!$A:$A,0))</f>
        <v>4.8273683333333333</v>
      </c>
      <c r="V171" s="347">
        <f>INDEX('Incidence calcs'!AL:AL,MATCH($A171,'Incidence calcs'!$A:$A,0))</f>
        <v>4.8273683333333333</v>
      </c>
      <c r="W171" s="347">
        <f>INDEX('Incidence calcs'!AM:AM,MATCH($A171,'Incidence calcs'!$A:$A,0))</f>
        <v>4.8273683333333333</v>
      </c>
    </row>
    <row r="172" spans="1:23" x14ac:dyDescent="0.45">
      <c r="A172" t="s">
        <v>249</v>
      </c>
      <c r="B172" s="339">
        <f>INDEX('Incidence calcs'!$F:$F,MATCH($A172,'Incidence calcs'!$A:$A,0))</f>
        <v>1994</v>
      </c>
      <c r="C172" s="339" t="b">
        <v>1</v>
      </c>
      <c r="D172" s="347">
        <f>INDEX('Incidence calcs'!Q:Q,MATCH($A172,'Incidence calcs'!$A:$A,0))</f>
        <v>1.3</v>
      </c>
      <c r="E172" s="347">
        <f>INDEX('Incidence calcs'!R:R,MATCH($A172,'Incidence calcs'!$A:$A,0))</f>
        <v>3.2</v>
      </c>
      <c r="F172" s="347">
        <f>INDEX('Incidence calcs'!S:S,MATCH($A172,'Incidence calcs'!$A:$A,0))</f>
        <v>5.5</v>
      </c>
      <c r="G172" s="347">
        <f>INDEX('Incidence calcs'!T:T,MATCH($A172,'Incidence calcs'!$A:$A,0))</f>
        <v>5.4131935569230425</v>
      </c>
      <c r="H172" s="347">
        <f>INDEX('Incidence calcs'!X:X,MATCH($A172,'Incidence calcs'!$A:$A,0))</f>
        <v>2.2720000000000002</v>
      </c>
      <c r="I172" s="347">
        <f>INDEX('Incidence calcs'!Y:Y,MATCH($A172,'Incidence calcs'!$A:$A,0))</f>
        <v>2.2326666666666668</v>
      </c>
      <c r="J172" s="347">
        <f>INDEX('Incidence calcs'!Z:Z,MATCH($A172,'Incidence calcs'!$A:$A,0))</f>
        <v>1.5963333333333334</v>
      </c>
      <c r="K172" s="347">
        <f>INDEX('Incidence calcs'!AA:AA,MATCH($A172,'Incidence calcs'!$A:$A,0))</f>
        <v>1.5856666666666668</v>
      </c>
      <c r="L172" s="347">
        <f>INDEX('Incidence calcs'!AB:AB,MATCH($A172,'Incidence calcs'!$A:$A,0))</f>
        <v>1.4046666666666667</v>
      </c>
      <c r="M172" s="347">
        <f>INDEX('Incidence calcs'!AC:AC,MATCH($A172,'Incidence calcs'!$A:$A,0))</f>
        <v>1.496</v>
      </c>
      <c r="N172" s="347">
        <f>INDEX('Incidence calcs'!AD:AD,MATCH($A172,'Incidence calcs'!$A:$A,0))</f>
        <v>1.4676666666666669</v>
      </c>
      <c r="O172" s="347">
        <f>INDEX('Incidence calcs'!AE:AE,MATCH($A172,'Incidence calcs'!$A:$A,0))</f>
        <v>1.4676666666666669</v>
      </c>
      <c r="P172" s="347">
        <f>INDEX('Incidence calcs'!AF:AF,MATCH($A172,'Incidence calcs'!$A:$A,0))</f>
        <v>1.3706666666666667</v>
      </c>
      <c r="Q172" s="347">
        <f>INDEX('Incidence calcs'!AG:AG,MATCH($A172,'Incidence calcs'!$A:$A,0))</f>
        <v>1.3706666666666667</v>
      </c>
      <c r="R172" s="347">
        <f>INDEX('Incidence calcs'!AH:AH,MATCH($A172,'Incidence calcs'!$A:$A,0))</f>
        <v>1.819666666666667</v>
      </c>
      <c r="S172" s="347">
        <f>INDEX('Incidence calcs'!AI:AI,MATCH($A172,'Incidence calcs'!$A:$A,0))</f>
        <v>1.819666666666667</v>
      </c>
      <c r="T172" s="347">
        <f>INDEX('Incidence calcs'!AJ:AJ,MATCH($A172,'Incidence calcs'!$A:$A,0))</f>
        <v>1.2023333333333335</v>
      </c>
      <c r="U172" s="347">
        <f>INDEX('Incidence calcs'!AK:AK,MATCH($A172,'Incidence calcs'!$A:$A,0))</f>
        <v>1.2023333333333335</v>
      </c>
      <c r="V172" s="347">
        <f>INDEX('Incidence calcs'!AL:AL,MATCH($A172,'Incidence calcs'!$A:$A,0))</f>
        <v>1.2023333333333335</v>
      </c>
      <c r="W172" s="347">
        <f>INDEX('Incidence calcs'!AM:AM,MATCH($A172,'Incidence calcs'!$A:$A,0))</f>
        <v>1.2023333333333335</v>
      </c>
    </row>
    <row r="173" spans="1:23" x14ac:dyDescent="0.45">
      <c r="A173" t="s">
        <v>252</v>
      </c>
      <c r="B173" s="339">
        <f>INDEX('Incidence calcs'!$F:$F,MATCH($A173,'Incidence calcs'!$A:$A,0))</f>
        <v>2009</v>
      </c>
      <c r="C173" s="339" t="b">
        <v>1</v>
      </c>
      <c r="D173" s="347">
        <f>INDEX('Incidence calcs'!Q:Q,MATCH($A173,'Incidence calcs'!$A:$A,0))</f>
        <v>2.6</v>
      </c>
      <c r="E173" s="347">
        <f>INDEX('Incidence calcs'!R:R,MATCH($A173,'Incidence calcs'!$A:$A,0))</f>
        <v>2.6</v>
      </c>
      <c r="F173" s="347">
        <f>INDEX('Incidence calcs'!S:S,MATCH($A173,'Incidence calcs'!$A:$A,0))</f>
        <v>2.6</v>
      </c>
      <c r="G173" s="347">
        <f>INDEX('Incidence calcs'!T:T,MATCH($A173,'Incidence calcs'!$A:$A,0))</f>
        <v>1.9360572393988917</v>
      </c>
      <c r="H173" s="347">
        <f>INDEX('Incidence calcs'!X:X,MATCH($A173,'Incidence calcs'!$A:$A,0))</f>
        <v>1.77216</v>
      </c>
      <c r="I173" s="347">
        <f>INDEX('Incidence calcs'!Y:Y,MATCH($A173,'Incidence calcs'!$A:$A,0))</f>
        <v>1.7414799999999999</v>
      </c>
      <c r="J173" s="347">
        <f>INDEX('Incidence calcs'!Z:Z,MATCH($A173,'Incidence calcs'!$A:$A,0))</f>
        <v>1.2451399999999999</v>
      </c>
      <c r="K173" s="347">
        <f>INDEX('Incidence calcs'!AA:AA,MATCH($A173,'Incidence calcs'!$A:$A,0))</f>
        <v>1.23682</v>
      </c>
      <c r="L173" s="347">
        <f>INDEX('Incidence calcs'!AB:AB,MATCH($A173,'Incidence calcs'!$A:$A,0))</f>
        <v>1.0956399999999999</v>
      </c>
      <c r="M173" s="347">
        <f>INDEX('Incidence calcs'!AC:AC,MATCH($A173,'Incidence calcs'!$A:$A,0))</f>
        <v>1.1668799999999999</v>
      </c>
      <c r="N173" s="347">
        <f>INDEX('Incidence calcs'!AD:AD,MATCH($A173,'Incidence calcs'!$A:$A,0))</f>
        <v>1.1447800000000001</v>
      </c>
      <c r="O173" s="347">
        <f>INDEX('Incidence calcs'!AE:AE,MATCH($A173,'Incidence calcs'!$A:$A,0))</f>
        <v>1.1447800000000001</v>
      </c>
      <c r="P173" s="347">
        <f>INDEX('Incidence calcs'!AF:AF,MATCH($A173,'Incidence calcs'!$A:$A,0))</f>
        <v>1.0691200000000001</v>
      </c>
      <c r="Q173" s="347">
        <f>INDEX('Incidence calcs'!AG:AG,MATCH($A173,'Incidence calcs'!$A:$A,0))</f>
        <v>1.0691200000000001</v>
      </c>
      <c r="R173" s="347">
        <f>INDEX('Incidence calcs'!AH:AH,MATCH($A173,'Incidence calcs'!$A:$A,0))</f>
        <v>1.4193400000000003</v>
      </c>
      <c r="S173" s="347">
        <f>INDEX('Incidence calcs'!AI:AI,MATCH($A173,'Incidence calcs'!$A:$A,0))</f>
        <v>1.4193400000000003</v>
      </c>
      <c r="T173" s="347">
        <f>INDEX('Incidence calcs'!AJ:AJ,MATCH($A173,'Incidence calcs'!$A:$A,0))</f>
        <v>0.9378200000000001</v>
      </c>
      <c r="U173" s="347">
        <f>INDEX('Incidence calcs'!AK:AK,MATCH($A173,'Incidence calcs'!$A:$A,0))</f>
        <v>0.9378200000000001</v>
      </c>
      <c r="V173" s="347">
        <f>INDEX('Incidence calcs'!AL:AL,MATCH($A173,'Incidence calcs'!$A:$A,0))</f>
        <v>0.9378200000000001</v>
      </c>
      <c r="W173" s="347">
        <f>INDEX('Incidence calcs'!AM:AM,MATCH($A173,'Incidence calcs'!$A:$A,0))</f>
        <v>0.9378200000000001</v>
      </c>
    </row>
    <row r="174" spans="1:23" x14ac:dyDescent="0.45">
      <c r="A174" t="s">
        <v>94</v>
      </c>
      <c r="B174" s="339">
        <f>INDEX('Incidence calcs'!$F:$F,MATCH($A174,'Incidence calcs'!$A:$A,0))</f>
        <v>2003</v>
      </c>
      <c r="C174" s="339" t="b">
        <v>1</v>
      </c>
      <c r="D174" s="347">
        <f>INDEX('Incidence calcs'!Q:Q,MATCH($A174,'Incidence calcs'!$A:$A,0))</f>
        <v>0.97</v>
      </c>
      <c r="E174" s="347">
        <f>INDEX('Incidence calcs'!R:R,MATCH($A174,'Incidence calcs'!$A:$A,0))</f>
        <v>0.97</v>
      </c>
      <c r="F174" s="347">
        <f>INDEX('Incidence calcs'!S:S,MATCH($A174,'Incidence calcs'!$A:$A,0))</f>
        <v>0.97</v>
      </c>
      <c r="G174" s="347">
        <f>INDEX('Incidence calcs'!T:T,MATCH($A174,'Incidence calcs'!$A:$A,0))</f>
        <v>1.0831599047960483</v>
      </c>
      <c r="H174" s="347">
        <f>INDEX('Incidence calcs'!X:X,MATCH($A174,'Incidence calcs'!$A:$A,0))</f>
        <v>0.66115200000000007</v>
      </c>
      <c r="I174" s="347">
        <f>INDEX('Incidence calcs'!Y:Y,MATCH($A174,'Incidence calcs'!$A:$A,0))</f>
        <v>0.64970600000000001</v>
      </c>
      <c r="J174" s="347">
        <f>INDEX('Incidence calcs'!Z:Z,MATCH($A174,'Incidence calcs'!$A:$A,0))</f>
        <v>0.46453300000000003</v>
      </c>
      <c r="K174" s="347">
        <f>INDEX('Incidence calcs'!AA:AA,MATCH($A174,'Incidence calcs'!$A:$A,0))</f>
        <v>0.46142900000000003</v>
      </c>
      <c r="L174" s="347">
        <f>INDEX('Incidence calcs'!AB:AB,MATCH($A174,'Incidence calcs'!$A:$A,0))</f>
        <v>0.40875800000000001</v>
      </c>
      <c r="M174" s="347">
        <f>INDEX('Incidence calcs'!AC:AC,MATCH($A174,'Incidence calcs'!$A:$A,0))</f>
        <v>0.435336</v>
      </c>
      <c r="N174" s="347">
        <f>INDEX('Incidence calcs'!AD:AD,MATCH($A174,'Incidence calcs'!$A:$A,0))</f>
        <v>0.42709100000000005</v>
      </c>
      <c r="O174" s="347">
        <f>INDEX('Incidence calcs'!AE:AE,MATCH($A174,'Incidence calcs'!$A:$A,0))</f>
        <v>0.42709100000000005</v>
      </c>
      <c r="P174" s="347">
        <f>INDEX('Incidence calcs'!AF:AF,MATCH($A174,'Incidence calcs'!$A:$A,0))</f>
        <v>0.39886400000000005</v>
      </c>
      <c r="Q174" s="347">
        <f>INDEX('Incidence calcs'!AG:AG,MATCH($A174,'Incidence calcs'!$A:$A,0))</f>
        <v>0.39886400000000005</v>
      </c>
      <c r="R174" s="347">
        <f>INDEX('Incidence calcs'!AH:AH,MATCH($A174,'Incidence calcs'!$A:$A,0))</f>
        <v>0.52952300000000008</v>
      </c>
      <c r="S174" s="347">
        <f>INDEX('Incidence calcs'!AI:AI,MATCH($A174,'Incidence calcs'!$A:$A,0))</f>
        <v>0.52952300000000008</v>
      </c>
      <c r="T174" s="347">
        <f>INDEX('Incidence calcs'!AJ:AJ,MATCH($A174,'Incidence calcs'!$A:$A,0))</f>
        <v>0.34987900000000005</v>
      </c>
      <c r="U174" s="347">
        <f>INDEX('Incidence calcs'!AK:AK,MATCH($A174,'Incidence calcs'!$A:$A,0))</f>
        <v>0.34987900000000005</v>
      </c>
      <c r="V174" s="347">
        <f>INDEX('Incidence calcs'!AL:AL,MATCH($A174,'Incidence calcs'!$A:$A,0))</f>
        <v>0.34987900000000005</v>
      </c>
      <c r="W174" s="347">
        <f>INDEX('Incidence calcs'!AM:AM,MATCH($A174,'Incidence calcs'!$A:$A,0))</f>
        <v>0.34987900000000005</v>
      </c>
    </row>
    <row r="175" spans="1:23" x14ac:dyDescent="0.45">
      <c r="A175" t="s">
        <v>253</v>
      </c>
      <c r="B175" s="339">
        <f>INDEX('Incidence calcs'!$F:$F,MATCH($A175,'Incidence calcs'!$A:$A,0))</f>
        <v>2003</v>
      </c>
      <c r="C175" s="339" t="b">
        <v>1</v>
      </c>
      <c r="D175" s="347">
        <f>INDEX('Incidence calcs'!Q:Q,MATCH($A175,'Incidence calcs'!$A:$A,0))</f>
        <v>0.97</v>
      </c>
      <c r="E175" s="347">
        <f>INDEX('Incidence calcs'!R:R,MATCH($A175,'Incidence calcs'!$A:$A,0))</f>
        <v>0.97</v>
      </c>
      <c r="F175" s="347">
        <f>INDEX('Incidence calcs'!S:S,MATCH($A175,'Incidence calcs'!$A:$A,0))</f>
        <v>0.97</v>
      </c>
      <c r="G175" s="347">
        <f>INDEX('Incidence calcs'!T:T,MATCH($A175,'Incidence calcs'!$A:$A,0))</f>
        <v>1.0831599047960483</v>
      </c>
      <c r="H175" s="347">
        <f>INDEX('Incidence calcs'!X:X,MATCH($A175,'Incidence calcs'!$A:$A,0))</f>
        <v>0.66115200000000007</v>
      </c>
      <c r="I175" s="347">
        <f>INDEX('Incidence calcs'!Y:Y,MATCH($A175,'Incidence calcs'!$A:$A,0))</f>
        <v>0.64970600000000001</v>
      </c>
      <c r="J175" s="347">
        <f>INDEX('Incidence calcs'!Z:Z,MATCH($A175,'Incidence calcs'!$A:$A,0))</f>
        <v>0.46453300000000003</v>
      </c>
      <c r="K175" s="347">
        <f>INDEX('Incidence calcs'!AA:AA,MATCH($A175,'Incidence calcs'!$A:$A,0))</f>
        <v>0.46142900000000003</v>
      </c>
      <c r="L175" s="347">
        <f>INDEX('Incidence calcs'!AB:AB,MATCH($A175,'Incidence calcs'!$A:$A,0))</f>
        <v>0.40875800000000001</v>
      </c>
      <c r="M175" s="347">
        <f>INDEX('Incidence calcs'!AC:AC,MATCH($A175,'Incidence calcs'!$A:$A,0))</f>
        <v>0.435336</v>
      </c>
      <c r="N175" s="347">
        <f>INDEX('Incidence calcs'!AD:AD,MATCH($A175,'Incidence calcs'!$A:$A,0))</f>
        <v>0.42709100000000005</v>
      </c>
      <c r="O175" s="347">
        <f>INDEX('Incidence calcs'!AE:AE,MATCH($A175,'Incidence calcs'!$A:$A,0))</f>
        <v>0.42709100000000005</v>
      </c>
      <c r="P175" s="347">
        <f>INDEX('Incidence calcs'!AF:AF,MATCH($A175,'Incidence calcs'!$A:$A,0))</f>
        <v>0.39886400000000005</v>
      </c>
      <c r="Q175" s="347">
        <f>INDEX('Incidence calcs'!AG:AG,MATCH($A175,'Incidence calcs'!$A:$A,0))</f>
        <v>0.39886400000000005</v>
      </c>
      <c r="R175" s="347">
        <f>INDEX('Incidence calcs'!AH:AH,MATCH($A175,'Incidence calcs'!$A:$A,0))</f>
        <v>0.52952300000000008</v>
      </c>
      <c r="S175" s="347">
        <f>INDEX('Incidence calcs'!AI:AI,MATCH($A175,'Incidence calcs'!$A:$A,0))</f>
        <v>0.52952300000000008</v>
      </c>
      <c r="T175" s="347">
        <f>INDEX('Incidence calcs'!AJ:AJ,MATCH($A175,'Incidence calcs'!$A:$A,0))</f>
        <v>0.34987900000000005</v>
      </c>
      <c r="U175" s="347">
        <f>INDEX('Incidence calcs'!AK:AK,MATCH($A175,'Incidence calcs'!$A:$A,0))</f>
        <v>0.34987900000000005</v>
      </c>
      <c r="V175" s="347">
        <f>INDEX('Incidence calcs'!AL:AL,MATCH($A175,'Incidence calcs'!$A:$A,0))</f>
        <v>0.34987900000000005</v>
      </c>
      <c r="W175" s="347">
        <f>INDEX('Incidence calcs'!AM:AM,MATCH($A175,'Incidence calcs'!$A:$A,0))</f>
        <v>0.34987900000000005</v>
      </c>
    </row>
    <row r="176" spans="1:23" x14ac:dyDescent="0.45">
      <c r="A176" t="s">
        <v>254</v>
      </c>
      <c r="B176" s="339">
        <f>INDEX('Incidence calcs'!$F:$F,MATCH($A176,'Incidence calcs'!$A:$A,0))</f>
        <v>2009</v>
      </c>
      <c r="C176" s="339" t="b">
        <v>1</v>
      </c>
      <c r="D176" s="347">
        <f>INDEX('Incidence calcs'!Q:Q,MATCH($A176,'Incidence calcs'!$A:$A,0))</f>
        <v>0.19</v>
      </c>
      <c r="E176" s="347">
        <f>INDEX('Incidence calcs'!R:R,MATCH($A176,'Incidence calcs'!$A:$A,0))</f>
        <v>0.84</v>
      </c>
      <c r="F176" s="347">
        <f>INDEX('Incidence calcs'!S:S,MATCH($A176,'Incidence calcs'!$A:$A,0))</f>
        <v>2.6</v>
      </c>
      <c r="G176" s="347">
        <f>INDEX('Incidence calcs'!T:T,MATCH($A176,'Incidence calcs'!$A:$A,0))</f>
        <v>6.2</v>
      </c>
      <c r="H176" s="347">
        <f>INDEX('Incidence calcs'!X:X,MATCH($A176,'Incidence calcs'!$A:$A,0))</f>
        <v>1.7627647500000001</v>
      </c>
      <c r="I176" s="347">
        <f>INDEX('Incidence calcs'!Y:Y,MATCH($A176,'Incidence calcs'!$A:$A,0))</f>
        <v>1.7315545000000001</v>
      </c>
      <c r="J176" s="347">
        <f>INDEX('Incidence calcs'!Z:Z,MATCH($A176,'Incidence calcs'!$A:$A,0))</f>
        <v>1.25406225</v>
      </c>
      <c r="K176" s="347">
        <f>INDEX('Incidence calcs'!AA:AA,MATCH($A176,'Incidence calcs'!$A:$A,0))</f>
        <v>1.22801275</v>
      </c>
      <c r="L176" s="347">
        <f>INDEX('Incidence calcs'!AB:AB,MATCH($A176,'Incidence calcs'!$A:$A,0))</f>
        <v>1.154042</v>
      </c>
      <c r="M176" s="347">
        <f>INDEX('Incidence calcs'!AC:AC,MATCH($A176,'Incidence calcs'!$A:$A,0))</f>
        <v>1.020354</v>
      </c>
      <c r="N176" s="347">
        <f>INDEX('Incidence calcs'!AD:AD,MATCH($A176,'Incidence calcs'!$A:$A,0))</f>
        <v>1.09727375</v>
      </c>
      <c r="O176" s="347">
        <f>INDEX('Incidence calcs'!AE:AE,MATCH($A176,'Incidence calcs'!$A:$A,0))</f>
        <v>1.09727375</v>
      </c>
      <c r="P176" s="347">
        <f>INDEX('Incidence calcs'!AF:AF,MATCH($A176,'Incidence calcs'!$A:$A,0))</f>
        <v>0.88592874999999993</v>
      </c>
      <c r="Q176" s="347">
        <f>INDEX('Incidence calcs'!AG:AG,MATCH($A176,'Incidence calcs'!$A:$A,0))</f>
        <v>0.88592874999999993</v>
      </c>
      <c r="R176" s="347">
        <f>INDEX('Incidence calcs'!AH:AH,MATCH($A176,'Incidence calcs'!$A:$A,0))</f>
        <v>1.323118</v>
      </c>
      <c r="S176" s="347">
        <f>INDEX('Incidence calcs'!AI:AI,MATCH($A176,'Incidence calcs'!$A:$A,0))</f>
        <v>1.323118</v>
      </c>
      <c r="T176" s="347">
        <f>INDEX('Incidence calcs'!AJ:AJ,MATCH($A176,'Incidence calcs'!$A:$A,0))</f>
        <v>1.03583625</v>
      </c>
      <c r="U176" s="347">
        <f>INDEX('Incidence calcs'!AK:AK,MATCH($A176,'Incidence calcs'!$A:$A,0))</f>
        <v>1.03583625</v>
      </c>
      <c r="V176" s="347">
        <f>INDEX('Incidence calcs'!AL:AL,MATCH($A176,'Incidence calcs'!$A:$A,0))</f>
        <v>1.03583625</v>
      </c>
      <c r="W176" s="347">
        <f>INDEX('Incidence calcs'!AM:AM,MATCH($A176,'Incidence calcs'!$A:$A,0))</f>
        <v>1.03583625</v>
      </c>
    </row>
    <row r="177" spans="1:23" x14ac:dyDescent="0.45">
      <c r="A177" t="s">
        <v>255</v>
      </c>
      <c r="B177" s="339">
        <f>INDEX('Incidence calcs'!$F:$F,MATCH($A177,'Incidence calcs'!$A:$A,0))</f>
        <v>2007</v>
      </c>
      <c r="C177" s="339" t="b">
        <v>1</v>
      </c>
      <c r="D177" s="347">
        <f>INDEX('Incidence calcs'!Q:Q,MATCH($A177,'Incidence calcs'!$A:$A,0))</f>
        <v>0.9</v>
      </c>
      <c r="E177" s="347">
        <f>INDEX('Incidence calcs'!R:R,MATCH($A177,'Incidence calcs'!$A:$A,0))</f>
        <v>0.9</v>
      </c>
      <c r="F177" s="347">
        <f>INDEX('Incidence calcs'!S:S,MATCH($A177,'Incidence calcs'!$A:$A,0))</f>
        <v>0.9</v>
      </c>
      <c r="G177" s="347">
        <f>INDEX('Incidence calcs'!T:T,MATCH($A177,'Incidence calcs'!$A:$A,0))</f>
        <v>1.0049937260994264</v>
      </c>
      <c r="H177" s="347">
        <f>INDEX('Incidence calcs'!X:X,MATCH($A177,'Incidence calcs'!$A:$A,0))</f>
        <v>0.61343999999999999</v>
      </c>
      <c r="I177" s="347">
        <f>INDEX('Incidence calcs'!Y:Y,MATCH($A177,'Incidence calcs'!$A:$A,0))</f>
        <v>0.60282000000000002</v>
      </c>
      <c r="J177" s="347">
        <f>INDEX('Incidence calcs'!Z:Z,MATCH($A177,'Incidence calcs'!$A:$A,0))</f>
        <v>0.43101</v>
      </c>
      <c r="K177" s="347">
        <f>INDEX('Incidence calcs'!AA:AA,MATCH($A177,'Incidence calcs'!$A:$A,0))</f>
        <v>0.42813000000000001</v>
      </c>
      <c r="L177" s="347">
        <f>INDEX('Incidence calcs'!AB:AB,MATCH($A177,'Incidence calcs'!$A:$A,0))</f>
        <v>0.37925999999999999</v>
      </c>
      <c r="M177" s="347">
        <f>INDEX('Incidence calcs'!AC:AC,MATCH($A177,'Incidence calcs'!$A:$A,0))</f>
        <v>0.40392</v>
      </c>
      <c r="N177" s="347">
        <f>INDEX('Incidence calcs'!AD:AD,MATCH($A177,'Incidence calcs'!$A:$A,0))</f>
        <v>0.39627000000000001</v>
      </c>
      <c r="O177" s="347">
        <f>INDEX('Incidence calcs'!AE:AE,MATCH($A177,'Incidence calcs'!$A:$A,0))</f>
        <v>0.39627000000000001</v>
      </c>
      <c r="P177" s="347">
        <f>INDEX('Incidence calcs'!AF:AF,MATCH($A177,'Incidence calcs'!$A:$A,0))</f>
        <v>0.37008000000000002</v>
      </c>
      <c r="Q177" s="347">
        <f>INDEX('Incidence calcs'!AG:AG,MATCH($A177,'Incidence calcs'!$A:$A,0))</f>
        <v>0.37008000000000002</v>
      </c>
      <c r="R177" s="347">
        <f>INDEX('Incidence calcs'!AH:AH,MATCH($A177,'Incidence calcs'!$A:$A,0))</f>
        <v>0.49131000000000008</v>
      </c>
      <c r="S177" s="347">
        <f>INDEX('Incidence calcs'!AI:AI,MATCH($A177,'Incidence calcs'!$A:$A,0))</f>
        <v>0.49131000000000008</v>
      </c>
      <c r="T177" s="347">
        <f>INDEX('Incidence calcs'!AJ:AJ,MATCH($A177,'Incidence calcs'!$A:$A,0))</f>
        <v>0.32463000000000003</v>
      </c>
      <c r="U177" s="347">
        <f>INDEX('Incidence calcs'!AK:AK,MATCH($A177,'Incidence calcs'!$A:$A,0))</f>
        <v>0.32463000000000003</v>
      </c>
      <c r="V177" s="347">
        <f>INDEX('Incidence calcs'!AL:AL,MATCH($A177,'Incidence calcs'!$A:$A,0))</f>
        <v>0.32463000000000003</v>
      </c>
      <c r="W177" s="347">
        <f>INDEX('Incidence calcs'!AM:AM,MATCH($A177,'Incidence calcs'!$A:$A,0))</f>
        <v>0.32463000000000003</v>
      </c>
    </row>
    <row r="178" spans="1:23" x14ac:dyDescent="0.45">
      <c r="A178" t="s">
        <v>256</v>
      </c>
      <c r="B178" s="339">
        <f>INDEX('Incidence calcs'!$F:$F,MATCH($A178,'Incidence calcs'!$A:$A,0))</f>
        <v>1987</v>
      </c>
      <c r="C178" s="339" t="b">
        <v>1</v>
      </c>
      <c r="D178" s="347">
        <f>INDEX('Incidence calcs'!Q:Q,MATCH($A178,'Incidence calcs'!$A:$A,0))</f>
        <v>4.97</v>
      </c>
      <c r="E178" s="347">
        <f>INDEX('Incidence calcs'!R:R,MATCH($A178,'Incidence calcs'!$A:$A,0))</f>
        <v>4.97</v>
      </c>
      <c r="F178" s="347">
        <f>INDEX('Incidence calcs'!S:S,MATCH($A178,'Incidence calcs'!$A:$A,0))</f>
        <v>4.97</v>
      </c>
      <c r="G178" s="347">
        <f>INDEX('Incidence calcs'!T:T,MATCH($A178,'Incidence calcs'!$A:$A,0))</f>
        <v>2.6571167236332349</v>
      </c>
      <c r="H178" s="347">
        <f>INDEX('Incidence calcs'!X:X,MATCH($A178,'Incidence calcs'!$A:$A,0))</f>
        <v>3.3875519999999999</v>
      </c>
      <c r="I178" s="347">
        <f>INDEX('Incidence calcs'!Y:Y,MATCH($A178,'Incidence calcs'!$A:$A,0))</f>
        <v>3.3289059999999995</v>
      </c>
      <c r="J178" s="347">
        <f>INDEX('Incidence calcs'!Z:Z,MATCH($A178,'Incidence calcs'!$A:$A,0))</f>
        <v>2.3801329999999998</v>
      </c>
      <c r="K178" s="347">
        <f>INDEX('Incidence calcs'!AA:AA,MATCH($A178,'Incidence calcs'!$A:$A,0))</f>
        <v>2.3642289999999999</v>
      </c>
      <c r="L178" s="347">
        <f>INDEX('Incidence calcs'!AB:AB,MATCH($A178,'Incidence calcs'!$A:$A,0))</f>
        <v>2.0943579999999997</v>
      </c>
      <c r="M178" s="347">
        <f>INDEX('Incidence calcs'!AC:AC,MATCH($A178,'Incidence calcs'!$A:$A,0))</f>
        <v>2.2305359999999999</v>
      </c>
      <c r="N178" s="347">
        <f>INDEX('Incidence calcs'!AD:AD,MATCH($A178,'Incidence calcs'!$A:$A,0))</f>
        <v>2.188291</v>
      </c>
      <c r="O178" s="347">
        <f>INDEX('Incidence calcs'!AE:AE,MATCH($A178,'Incidence calcs'!$A:$A,0))</f>
        <v>2.188291</v>
      </c>
      <c r="P178" s="347">
        <f>INDEX('Incidence calcs'!AF:AF,MATCH($A178,'Incidence calcs'!$A:$A,0))</f>
        <v>2.0436640000000001</v>
      </c>
      <c r="Q178" s="347">
        <f>INDEX('Incidence calcs'!AG:AG,MATCH($A178,'Incidence calcs'!$A:$A,0))</f>
        <v>2.0436640000000001</v>
      </c>
      <c r="R178" s="347">
        <f>INDEX('Incidence calcs'!AH:AH,MATCH($A178,'Incidence calcs'!$A:$A,0))</f>
        <v>2.713123</v>
      </c>
      <c r="S178" s="347">
        <f>INDEX('Incidence calcs'!AI:AI,MATCH($A178,'Incidence calcs'!$A:$A,0))</f>
        <v>2.713123</v>
      </c>
      <c r="T178" s="347">
        <f>INDEX('Incidence calcs'!AJ:AJ,MATCH($A178,'Incidence calcs'!$A:$A,0))</f>
        <v>1.7926789999999999</v>
      </c>
      <c r="U178" s="347">
        <f>INDEX('Incidence calcs'!AK:AK,MATCH($A178,'Incidence calcs'!$A:$A,0))</f>
        <v>1.7926789999999999</v>
      </c>
      <c r="V178" s="347">
        <f>INDEX('Incidence calcs'!AL:AL,MATCH($A178,'Incidence calcs'!$A:$A,0))</f>
        <v>1.7926789999999999</v>
      </c>
      <c r="W178" s="347">
        <f>INDEX('Incidence calcs'!AM:AM,MATCH($A178,'Incidence calcs'!$A:$A,0))</f>
        <v>1.7926789999999999</v>
      </c>
    </row>
    <row r="179" spans="1:23" x14ac:dyDescent="0.45">
      <c r="A179" t="s">
        <v>257</v>
      </c>
      <c r="B179" s="339">
        <f>INDEX('Incidence calcs'!$F:$F,MATCH($A179,'Incidence calcs'!$A:$A,0))</f>
        <v>1995</v>
      </c>
      <c r="C179" s="339" t="b">
        <v>1</v>
      </c>
      <c r="D179" s="347">
        <f>INDEX('Incidence calcs'!Q:Q,MATCH($A179,'Incidence calcs'!$A:$A,0))</f>
        <v>4.1500000000000004</v>
      </c>
      <c r="E179" s="347">
        <f>INDEX('Incidence calcs'!R:R,MATCH($A179,'Incidence calcs'!$A:$A,0))</f>
        <v>5.85</v>
      </c>
      <c r="F179" s="347">
        <f>INDEX('Incidence calcs'!S:S,MATCH($A179,'Incidence calcs'!$A:$A,0))</f>
        <v>11.8</v>
      </c>
      <c r="G179" s="347">
        <f>INDEX('Incidence calcs'!T:T,MATCH($A179,'Incidence calcs'!$A:$A,0))</f>
        <v>12.264266652403768</v>
      </c>
      <c r="H179" s="347">
        <f>INDEX('Incidence calcs'!X:X,MATCH($A179,'Incidence calcs'!$A:$A,0))</f>
        <v>4.95296</v>
      </c>
      <c r="I179" s="347">
        <f>INDEX('Incidence calcs'!Y:Y,MATCH($A179,'Incidence calcs'!$A:$A,0))</f>
        <v>4.8672133333333329</v>
      </c>
      <c r="J179" s="347">
        <f>INDEX('Incidence calcs'!Z:Z,MATCH($A179,'Incidence calcs'!$A:$A,0))</f>
        <v>3.4800066666666667</v>
      </c>
      <c r="K179" s="347">
        <f>INDEX('Incidence calcs'!AA:AA,MATCH($A179,'Incidence calcs'!$A:$A,0))</f>
        <v>3.4567533333333333</v>
      </c>
      <c r="L179" s="347">
        <f>INDEX('Incidence calcs'!AB:AB,MATCH($A179,'Incidence calcs'!$A:$A,0))</f>
        <v>3.0621733333333334</v>
      </c>
      <c r="M179" s="347">
        <f>INDEX('Incidence calcs'!AC:AC,MATCH($A179,'Incidence calcs'!$A:$A,0))</f>
        <v>3.2612799999999997</v>
      </c>
      <c r="N179" s="347">
        <f>INDEX('Incidence calcs'!AD:AD,MATCH($A179,'Incidence calcs'!$A:$A,0))</f>
        <v>3.1995133333333334</v>
      </c>
      <c r="O179" s="347">
        <f>INDEX('Incidence calcs'!AE:AE,MATCH($A179,'Incidence calcs'!$A:$A,0))</f>
        <v>3.1995133333333334</v>
      </c>
      <c r="P179" s="347">
        <f>INDEX('Incidence calcs'!AF:AF,MATCH($A179,'Incidence calcs'!$A:$A,0))</f>
        <v>2.9880533333333332</v>
      </c>
      <c r="Q179" s="347">
        <f>INDEX('Incidence calcs'!AG:AG,MATCH($A179,'Incidence calcs'!$A:$A,0))</f>
        <v>2.9880533333333332</v>
      </c>
      <c r="R179" s="347">
        <f>INDEX('Incidence calcs'!AH:AH,MATCH($A179,'Incidence calcs'!$A:$A,0))</f>
        <v>3.9668733333333335</v>
      </c>
      <c r="S179" s="347">
        <f>INDEX('Incidence calcs'!AI:AI,MATCH($A179,'Incidence calcs'!$A:$A,0))</f>
        <v>3.9668733333333335</v>
      </c>
      <c r="T179" s="347">
        <f>INDEX('Incidence calcs'!AJ:AJ,MATCH($A179,'Incidence calcs'!$A:$A,0))</f>
        <v>2.6210866666666668</v>
      </c>
      <c r="U179" s="347">
        <f>INDEX('Incidence calcs'!AK:AK,MATCH($A179,'Incidence calcs'!$A:$A,0))</f>
        <v>2.6210866666666668</v>
      </c>
      <c r="V179" s="347">
        <f>INDEX('Incidence calcs'!AL:AL,MATCH($A179,'Incidence calcs'!$A:$A,0))</f>
        <v>2.6210866666666668</v>
      </c>
      <c r="W179" s="347">
        <f>INDEX('Incidence calcs'!AM:AM,MATCH($A179,'Incidence calcs'!$A:$A,0))</f>
        <v>2.6210866666666668</v>
      </c>
    </row>
    <row r="180" spans="1:23" x14ac:dyDescent="0.45">
      <c r="A180" t="s">
        <v>258</v>
      </c>
      <c r="B180" s="339">
        <f>INDEX('Incidence calcs'!$F:$F,MATCH($A180,'Incidence calcs'!$A:$A,0))</f>
        <v>2012</v>
      </c>
      <c r="C180" s="339" t="b">
        <v>1</v>
      </c>
      <c r="D180" s="347">
        <f>INDEX('Incidence calcs'!Q:Q,MATCH($A180,'Incidence calcs'!$A:$A,0))</f>
        <v>7.3</v>
      </c>
      <c r="E180" s="347">
        <f>INDEX('Incidence calcs'!R:R,MATCH($A180,'Incidence calcs'!$A:$A,0))</f>
        <v>10.3</v>
      </c>
      <c r="F180" s="347">
        <f>INDEX('Incidence calcs'!S:S,MATCH($A180,'Incidence calcs'!$A:$A,0))</f>
        <v>15.4</v>
      </c>
      <c r="G180" s="347">
        <f>INDEX('Incidence calcs'!T:T,MATCH($A180,'Incidence calcs'!$A:$A,0))</f>
        <v>9.1000000000000014</v>
      </c>
      <c r="H180" s="347">
        <f>INDEX('Incidence calcs'!X:X,MATCH($A180,'Incidence calcs'!$A:$A,0))</f>
        <v>7.4976000000000003</v>
      </c>
      <c r="I180" s="347">
        <f>INDEX('Incidence calcs'!Y:Y,MATCH($A180,'Incidence calcs'!$A:$A,0))</f>
        <v>7.367799999999999</v>
      </c>
      <c r="J180" s="347">
        <f>INDEX('Incidence calcs'!Z:Z,MATCH($A180,'Incidence calcs'!$A:$A,0))</f>
        <v>5.2679</v>
      </c>
      <c r="K180" s="347">
        <f>INDEX('Incidence calcs'!AA:AA,MATCH($A180,'Incidence calcs'!$A:$A,0))</f>
        <v>5.2327000000000004</v>
      </c>
      <c r="L180" s="347">
        <f>INDEX('Incidence calcs'!AB:AB,MATCH($A180,'Incidence calcs'!$A:$A,0))</f>
        <v>4.6353999999999997</v>
      </c>
      <c r="M180" s="347">
        <f>INDEX('Incidence calcs'!AC:AC,MATCH($A180,'Incidence calcs'!$A:$A,0))</f>
        <v>4.9367999999999999</v>
      </c>
      <c r="N180" s="347">
        <f>INDEX('Incidence calcs'!AD:AD,MATCH($A180,'Incidence calcs'!$A:$A,0))</f>
        <v>4.8433000000000002</v>
      </c>
      <c r="O180" s="347">
        <f>INDEX('Incidence calcs'!AE:AE,MATCH($A180,'Incidence calcs'!$A:$A,0))</f>
        <v>4.8433000000000002</v>
      </c>
      <c r="P180" s="347">
        <f>INDEX('Incidence calcs'!AF:AF,MATCH($A180,'Incidence calcs'!$A:$A,0))</f>
        <v>4.5232000000000001</v>
      </c>
      <c r="Q180" s="347">
        <f>INDEX('Incidence calcs'!AG:AG,MATCH($A180,'Incidence calcs'!$A:$A,0))</f>
        <v>4.5232000000000001</v>
      </c>
      <c r="R180" s="347">
        <f>INDEX('Incidence calcs'!AH:AH,MATCH($A180,'Incidence calcs'!$A:$A,0))</f>
        <v>6.004900000000001</v>
      </c>
      <c r="S180" s="347">
        <f>INDEX('Incidence calcs'!AI:AI,MATCH($A180,'Incidence calcs'!$A:$A,0))</f>
        <v>6.004900000000001</v>
      </c>
      <c r="T180" s="347">
        <f>INDEX('Incidence calcs'!AJ:AJ,MATCH($A180,'Incidence calcs'!$A:$A,0))</f>
        <v>3.9677000000000002</v>
      </c>
      <c r="U180" s="347">
        <f>INDEX('Incidence calcs'!AK:AK,MATCH($A180,'Incidence calcs'!$A:$A,0))</f>
        <v>3.9677000000000002</v>
      </c>
      <c r="V180" s="347">
        <f>INDEX('Incidence calcs'!AL:AL,MATCH($A180,'Incidence calcs'!$A:$A,0))</f>
        <v>3.9677000000000002</v>
      </c>
      <c r="W180" s="347">
        <f>INDEX('Incidence calcs'!AM:AM,MATCH($A180,'Incidence calcs'!$A:$A,0))</f>
        <v>3.9677000000000002</v>
      </c>
    </row>
    <row r="181" spans="1:23" x14ac:dyDescent="0.45">
      <c r="A181" t="s">
        <v>259</v>
      </c>
      <c r="B181" s="339">
        <f>INDEX('Incidence calcs'!$F:$F,MATCH($A181,'Incidence calcs'!$A:$A,0))</f>
        <v>2012</v>
      </c>
      <c r="C181" s="339" t="b">
        <v>1</v>
      </c>
      <c r="D181" s="347">
        <f>INDEX('Incidence calcs'!Q:Q,MATCH($A181,'Incidence calcs'!$A:$A,0))</f>
        <v>7.3</v>
      </c>
      <c r="E181" s="347">
        <f>INDEX('Incidence calcs'!R:R,MATCH($A181,'Incidence calcs'!$A:$A,0))</f>
        <v>10.3</v>
      </c>
      <c r="F181" s="347">
        <f>INDEX('Incidence calcs'!S:S,MATCH($A181,'Incidence calcs'!$A:$A,0))</f>
        <v>15.4</v>
      </c>
      <c r="G181" s="347">
        <f>INDEX('Incidence calcs'!T:T,MATCH($A181,'Incidence calcs'!$A:$A,0))</f>
        <v>9.1000000000000014</v>
      </c>
      <c r="H181" s="347">
        <f>INDEX('Incidence calcs'!X:X,MATCH($A181,'Incidence calcs'!$A:$A,0))</f>
        <v>7.4976000000000003</v>
      </c>
      <c r="I181" s="347">
        <f>INDEX('Incidence calcs'!Y:Y,MATCH($A181,'Incidence calcs'!$A:$A,0))</f>
        <v>7.367799999999999</v>
      </c>
      <c r="J181" s="347">
        <f>INDEX('Incidence calcs'!Z:Z,MATCH($A181,'Incidence calcs'!$A:$A,0))</f>
        <v>5.2679</v>
      </c>
      <c r="K181" s="347">
        <f>INDEX('Incidence calcs'!AA:AA,MATCH($A181,'Incidence calcs'!$A:$A,0))</f>
        <v>5.2327000000000004</v>
      </c>
      <c r="L181" s="347">
        <f>INDEX('Incidence calcs'!AB:AB,MATCH($A181,'Incidence calcs'!$A:$A,0))</f>
        <v>4.6353999999999997</v>
      </c>
      <c r="M181" s="347">
        <f>INDEX('Incidence calcs'!AC:AC,MATCH($A181,'Incidence calcs'!$A:$A,0))</f>
        <v>4.9367999999999999</v>
      </c>
      <c r="N181" s="347">
        <f>INDEX('Incidence calcs'!AD:AD,MATCH($A181,'Incidence calcs'!$A:$A,0))</f>
        <v>4.8433000000000002</v>
      </c>
      <c r="O181" s="347">
        <f>INDEX('Incidence calcs'!AE:AE,MATCH($A181,'Incidence calcs'!$A:$A,0))</f>
        <v>4.8433000000000002</v>
      </c>
      <c r="P181" s="347">
        <f>INDEX('Incidence calcs'!AF:AF,MATCH($A181,'Incidence calcs'!$A:$A,0))</f>
        <v>4.5232000000000001</v>
      </c>
      <c r="Q181" s="347">
        <f>INDEX('Incidence calcs'!AG:AG,MATCH($A181,'Incidence calcs'!$A:$A,0))</f>
        <v>4.5232000000000001</v>
      </c>
      <c r="R181" s="347">
        <f>INDEX('Incidence calcs'!AH:AH,MATCH($A181,'Incidence calcs'!$A:$A,0))</f>
        <v>6.004900000000001</v>
      </c>
      <c r="S181" s="347">
        <f>INDEX('Incidence calcs'!AI:AI,MATCH($A181,'Incidence calcs'!$A:$A,0))</f>
        <v>6.004900000000001</v>
      </c>
      <c r="T181" s="347">
        <f>INDEX('Incidence calcs'!AJ:AJ,MATCH($A181,'Incidence calcs'!$A:$A,0))</f>
        <v>3.9677000000000002</v>
      </c>
      <c r="U181" s="347">
        <f>INDEX('Incidence calcs'!AK:AK,MATCH($A181,'Incidence calcs'!$A:$A,0))</f>
        <v>3.9677000000000002</v>
      </c>
      <c r="V181" s="347">
        <f>INDEX('Incidence calcs'!AL:AL,MATCH($A181,'Incidence calcs'!$A:$A,0))</f>
        <v>3.9677000000000002</v>
      </c>
      <c r="W181" s="347">
        <f>INDEX('Incidence calcs'!AM:AM,MATCH($A181,'Incidence calcs'!$A:$A,0))</f>
        <v>3.9677000000000002</v>
      </c>
    </row>
    <row r="182" spans="1:23" x14ac:dyDescent="0.45">
      <c r="A182" t="s">
        <v>261</v>
      </c>
      <c r="B182" s="339">
        <f>INDEX('Incidence calcs'!$F:$F,MATCH($A182,'Incidence calcs'!$A:$A,0))</f>
        <v>2009</v>
      </c>
      <c r="C182" s="339" t="b">
        <v>1</v>
      </c>
      <c r="D182" s="347">
        <f>INDEX('Incidence calcs'!Q:Q,MATCH($A182,'Incidence calcs'!$A:$A,0))</f>
        <v>0.19</v>
      </c>
      <c r="E182" s="347">
        <f>INDEX('Incidence calcs'!R:R,MATCH($A182,'Incidence calcs'!$A:$A,0))</f>
        <v>0.84</v>
      </c>
      <c r="F182" s="347">
        <f>INDEX('Incidence calcs'!S:S,MATCH($A182,'Incidence calcs'!$A:$A,0))</f>
        <v>2.6</v>
      </c>
      <c r="G182" s="347">
        <f>INDEX('Incidence calcs'!T:T,MATCH($A182,'Incidence calcs'!$A:$A,0))</f>
        <v>6.2</v>
      </c>
      <c r="H182" s="347">
        <f>INDEX('Incidence calcs'!X:X,MATCH($A182,'Incidence calcs'!$A:$A,0))</f>
        <v>1.7627647500000001</v>
      </c>
      <c r="I182" s="347">
        <f>INDEX('Incidence calcs'!Y:Y,MATCH($A182,'Incidence calcs'!$A:$A,0))</f>
        <v>1.7315545000000001</v>
      </c>
      <c r="J182" s="347">
        <f>INDEX('Incidence calcs'!Z:Z,MATCH($A182,'Incidence calcs'!$A:$A,0))</f>
        <v>1.25406225</v>
      </c>
      <c r="K182" s="347">
        <f>INDEX('Incidence calcs'!AA:AA,MATCH($A182,'Incidence calcs'!$A:$A,0))</f>
        <v>1.22801275</v>
      </c>
      <c r="L182" s="347">
        <f>INDEX('Incidence calcs'!AB:AB,MATCH($A182,'Incidence calcs'!$A:$A,0))</f>
        <v>1.154042</v>
      </c>
      <c r="M182" s="347">
        <f>INDEX('Incidence calcs'!AC:AC,MATCH($A182,'Incidence calcs'!$A:$A,0))</f>
        <v>1.020354</v>
      </c>
      <c r="N182" s="347">
        <f>INDEX('Incidence calcs'!AD:AD,MATCH($A182,'Incidence calcs'!$A:$A,0))</f>
        <v>1.09727375</v>
      </c>
      <c r="O182" s="347">
        <f>INDEX('Incidence calcs'!AE:AE,MATCH($A182,'Incidence calcs'!$A:$A,0))</f>
        <v>1.09727375</v>
      </c>
      <c r="P182" s="347">
        <f>INDEX('Incidence calcs'!AF:AF,MATCH($A182,'Incidence calcs'!$A:$A,0))</f>
        <v>0.88592874999999993</v>
      </c>
      <c r="Q182" s="347">
        <f>INDEX('Incidence calcs'!AG:AG,MATCH($A182,'Incidence calcs'!$A:$A,0))</f>
        <v>0.88592874999999993</v>
      </c>
      <c r="R182" s="347">
        <f>INDEX('Incidence calcs'!AH:AH,MATCH($A182,'Incidence calcs'!$A:$A,0))</f>
        <v>1.323118</v>
      </c>
      <c r="S182" s="347">
        <f>INDEX('Incidence calcs'!AI:AI,MATCH($A182,'Incidence calcs'!$A:$A,0))</f>
        <v>1.323118</v>
      </c>
      <c r="T182" s="347">
        <f>INDEX('Incidence calcs'!AJ:AJ,MATCH($A182,'Incidence calcs'!$A:$A,0))</f>
        <v>1.03583625</v>
      </c>
      <c r="U182" s="347">
        <f>INDEX('Incidence calcs'!AK:AK,MATCH($A182,'Incidence calcs'!$A:$A,0))</f>
        <v>1.03583625</v>
      </c>
      <c r="V182" s="347">
        <f>INDEX('Incidence calcs'!AL:AL,MATCH($A182,'Incidence calcs'!$A:$A,0))</f>
        <v>1.03583625</v>
      </c>
      <c r="W182" s="347">
        <f>INDEX('Incidence calcs'!AM:AM,MATCH($A182,'Incidence calcs'!$A:$A,0))</f>
        <v>1.03583625</v>
      </c>
    </row>
    <row r="183" spans="1:23" x14ac:dyDescent="0.45">
      <c r="A183" t="s">
        <v>262</v>
      </c>
      <c r="B183" s="339">
        <f>INDEX('Incidence calcs'!$F:$F,MATCH($A183,'Incidence calcs'!$A:$A,0))</f>
        <v>1989</v>
      </c>
      <c r="C183" s="339" t="b">
        <v>1</v>
      </c>
      <c r="D183" s="347">
        <f>INDEX('Incidence calcs'!Q:Q,MATCH($A183,'Incidence calcs'!$A:$A,0))</f>
        <v>7.9</v>
      </c>
      <c r="E183" s="347">
        <f>INDEX('Incidence calcs'!R:R,MATCH($A183,'Incidence calcs'!$A:$A,0))</f>
        <v>7.9</v>
      </c>
      <c r="F183" s="347">
        <f>INDEX('Incidence calcs'!S:S,MATCH($A183,'Incidence calcs'!$A:$A,0))</f>
        <v>7.9</v>
      </c>
      <c r="G183" s="347">
        <f>INDEX('Incidence calcs'!T:T,MATCH($A183,'Incidence calcs'!$A:$A,0))</f>
        <v>5.8826354581735556</v>
      </c>
      <c r="H183" s="347">
        <f>INDEX('Incidence calcs'!X:X,MATCH($A183,'Incidence calcs'!$A:$A,0))</f>
        <v>5.384640000000001</v>
      </c>
      <c r="I183" s="347">
        <f>INDEX('Incidence calcs'!Y:Y,MATCH($A183,'Incidence calcs'!$A:$A,0))</f>
        <v>5.2914200000000005</v>
      </c>
      <c r="J183" s="347">
        <f>INDEX('Incidence calcs'!Z:Z,MATCH($A183,'Incidence calcs'!$A:$A,0))</f>
        <v>3.7833100000000006</v>
      </c>
      <c r="K183" s="347">
        <f>INDEX('Incidence calcs'!AA:AA,MATCH($A183,'Incidence calcs'!$A:$A,0))</f>
        <v>3.7580300000000006</v>
      </c>
      <c r="L183" s="347">
        <f>INDEX('Incidence calcs'!AB:AB,MATCH($A183,'Incidence calcs'!$A:$A,0))</f>
        <v>3.3290600000000006</v>
      </c>
      <c r="M183" s="347">
        <f>INDEX('Incidence calcs'!AC:AC,MATCH($A183,'Incidence calcs'!$A:$A,0))</f>
        <v>3.5455200000000002</v>
      </c>
      <c r="N183" s="347">
        <f>INDEX('Incidence calcs'!AD:AD,MATCH($A183,'Incidence calcs'!$A:$A,0))</f>
        <v>3.4783700000000009</v>
      </c>
      <c r="O183" s="347">
        <f>INDEX('Incidence calcs'!AE:AE,MATCH($A183,'Incidence calcs'!$A:$A,0))</f>
        <v>3.4783700000000009</v>
      </c>
      <c r="P183" s="347">
        <f>INDEX('Incidence calcs'!AF:AF,MATCH($A183,'Incidence calcs'!$A:$A,0))</f>
        <v>3.2484800000000007</v>
      </c>
      <c r="Q183" s="347">
        <f>INDEX('Incidence calcs'!AG:AG,MATCH($A183,'Incidence calcs'!$A:$A,0))</f>
        <v>3.2484800000000007</v>
      </c>
      <c r="R183" s="347">
        <f>INDEX('Incidence calcs'!AH:AH,MATCH($A183,'Incidence calcs'!$A:$A,0))</f>
        <v>4.3126100000000012</v>
      </c>
      <c r="S183" s="347">
        <f>INDEX('Incidence calcs'!AI:AI,MATCH($A183,'Incidence calcs'!$A:$A,0))</f>
        <v>4.3126100000000012</v>
      </c>
      <c r="T183" s="347">
        <f>INDEX('Incidence calcs'!AJ:AJ,MATCH($A183,'Incidence calcs'!$A:$A,0))</f>
        <v>2.8495300000000006</v>
      </c>
      <c r="U183" s="347">
        <f>INDEX('Incidence calcs'!AK:AK,MATCH($A183,'Incidence calcs'!$A:$A,0))</f>
        <v>2.8495300000000006</v>
      </c>
      <c r="V183" s="347">
        <f>INDEX('Incidence calcs'!AL:AL,MATCH($A183,'Incidence calcs'!$A:$A,0))</f>
        <v>2.8495300000000006</v>
      </c>
      <c r="W183" s="347">
        <f>INDEX('Incidence calcs'!AM:AM,MATCH($A183,'Incidence calcs'!$A:$A,0))</f>
        <v>2.8495300000000006</v>
      </c>
    </row>
    <row r="184" spans="1:23" x14ac:dyDescent="0.45">
      <c r="A184" t="s">
        <v>263</v>
      </c>
      <c r="B184" s="339">
        <f>INDEX('Incidence calcs'!$F:$F,MATCH($A184,'Incidence calcs'!$A:$A,0))</f>
        <v>1994</v>
      </c>
      <c r="C184" s="339" t="b">
        <v>1</v>
      </c>
      <c r="D184" s="347">
        <f>INDEX('Incidence calcs'!Q:Q,MATCH($A184,'Incidence calcs'!$A:$A,0))</f>
        <v>1.3</v>
      </c>
      <c r="E184" s="347">
        <f>INDEX('Incidence calcs'!R:R,MATCH($A184,'Incidence calcs'!$A:$A,0))</f>
        <v>2.6</v>
      </c>
      <c r="F184" s="347">
        <f>INDEX('Incidence calcs'!S:S,MATCH($A184,'Incidence calcs'!$A:$A,0))</f>
        <v>4</v>
      </c>
      <c r="G184" s="347">
        <f>INDEX('Incidence calcs'!T:T,MATCH($A184,'Incidence calcs'!$A:$A,0))</f>
        <v>4.3136386156730495</v>
      </c>
      <c r="H184" s="347">
        <f>INDEX('Incidence calcs'!X:X,MATCH($A184,'Incidence calcs'!$A:$A,0))</f>
        <v>1.79488</v>
      </c>
      <c r="I184" s="347">
        <f>INDEX('Incidence calcs'!Y:Y,MATCH($A184,'Incidence calcs'!$A:$A,0))</f>
        <v>1.7638066666666665</v>
      </c>
      <c r="J184" s="347">
        <f>INDEX('Incidence calcs'!Z:Z,MATCH($A184,'Incidence calcs'!$A:$A,0))</f>
        <v>1.2611033333333332</v>
      </c>
      <c r="K184" s="347">
        <f>INDEX('Incidence calcs'!AA:AA,MATCH($A184,'Incidence calcs'!$A:$A,0))</f>
        <v>1.2526766666666667</v>
      </c>
      <c r="L184" s="347">
        <f>INDEX('Incidence calcs'!AB:AB,MATCH($A184,'Incidence calcs'!$A:$A,0))</f>
        <v>1.1096866666666667</v>
      </c>
      <c r="M184" s="347">
        <f>INDEX('Incidence calcs'!AC:AC,MATCH($A184,'Incidence calcs'!$A:$A,0))</f>
        <v>1.18184</v>
      </c>
      <c r="N184" s="347">
        <f>INDEX('Incidence calcs'!AD:AD,MATCH($A184,'Incidence calcs'!$A:$A,0))</f>
        <v>1.1594566666666668</v>
      </c>
      <c r="O184" s="347">
        <f>INDEX('Incidence calcs'!AE:AE,MATCH($A184,'Incidence calcs'!$A:$A,0))</f>
        <v>1.1594566666666668</v>
      </c>
      <c r="P184" s="347">
        <f>INDEX('Incidence calcs'!AF:AF,MATCH($A184,'Incidence calcs'!$A:$A,0))</f>
        <v>1.0828266666666666</v>
      </c>
      <c r="Q184" s="347">
        <f>INDEX('Incidence calcs'!AG:AG,MATCH($A184,'Incidence calcs'!$A:$A,0))</f>
        <v>1.0828266666666666</v>
      </c>
      <c r="R184" s="347">
        <f>INDEX('Incidence calcs'!AH:AH,MATCH($A184,'Incidence calcs'!$A:$A,0))</f>
        <v>1.4375366666666667</v>
      </c>
      <c r="S184" s="347">
        <f>INDEX('Incidence calcs'!AI:AI,MATCH($A184,'Incidence calcs'!$A:$A,0))</f>
        <v>1.4375366666666667</v>
      </c>
      <c r="T184" s="347">
        <f>INDEX('Incidence calcs'!AJ:AJ,MATCH($A184,'Incidence calcs'!$A:$A,0))</f>
        <v>0.94984333333333337</v>
      </c>
      <c r="U184" s="347">
        <f>INDEX('Incidence calcs'!AK:AK,MATCH($A184,'Incidence calcs'!$A:$A,0))</f>
        <v>0.94984333333333337</v>
      </c>
      <c r="V184" s="347">
        <f>INDEX('Incidence calcs'!AL:AL,MATCH($A184,'Incidence calcs'!$A:$A,0))</f>
        <v>0.94984333333333337</v>
      </c>
      <c r="W184" s="347">
        <f>INDEX('Incidence calcs'!AM:AM,MATCH($A184,'Incidence calcs'!$A:$A,0))</f>
        <v>0.94984333333333337</v>
      </c>
    </row>
    <row r="185" spans="1:23" x14ac:dyDescent="0.45">
      <c r="A185" t="s">
        <v>106</v>
      </c>
      <c r="B185" s="339">
        <f>INDEX('Incidence calcs'!$F:$F,MATCH($A185,'Incidence calcs'!$A:$A,0))</f>
        <v>2011</v>
      </c>
      <c r="C185" s="339" t="b">
        <v>1</v>
      </c>
      <c r="D185" s="347">
        <f>INDEX('Incidence calcs'!Q:Q,MATCH($A185,'Incidence calcs'!$A:$A,0))</f>
        <v>16.95</v>
      </c>
      <c r="E185" s="347">
        <f>INDEX('Incidence calcs'!R:R,MATCH($A185,'Incidence calcs'!$A:$A,0))</f>
        <v>31.183333333333334</v>
      </c>
      <c r="F185" s="347">
        <f>INDEX('Incidence calcs'!S:S,MATCH($A185,'Incidence calcs'!$A:$A,0))</f>
        <v>40.1</v>
      </c>
      <c r="G185" s="347">
        <f>INDEX('Incidence calcs'!T:T,MATCH($A185,'Incidence calcs'!$A:$A,0))</f>
        <v>21.892339553202852</v>
      </c>
      <c r="H185" s="347">
        <f>INDEX('Incidence calcs'!X:X,MATCH($A185,'Incidence calcs'!$A:$A,0))</f>
        <v>20.046613333333333</v>
      </c>
      <c r="I185" s="347">
        <f>INDEX('Incidence calcs'!Y:Y,MATCH($A185,'Incidence calcs'!$A:$A,0))</f>
        <v>19.69956222222222</v>
      </c>
      <c r="J185" s="347">
        <f>INDEX('Incidence calcs'!Z:Z,MATCH($A185,'Incidence calcs'!$A:$A,0))</f>
        <v>14.084981111111111</v>
      </c>
      <c r="K185" s="347">
        <f>INDEX('Incidence calcs'!AA:AA,MATCH($A185,'Incidence calcs'!$A:$A,0))</f>
        <v>13.990865555555557</v>
      </c>
      <c r="L185" s="347">
        <f>INDEX('Incidence calcs'!AB:AB,MATCH($A185,'Incidence calcs'!$A:$A,0))</f>
        <v>12.393842222222222</v>
      </c>
      <c r="M185" s="347">
        <f>INDEX('Incidence calcs'!AC:AC,MATCH($A185,'Incidence calcs'!$A:$A,0))</f>
        <v>13.199706666666666</v>
      </c>
      <c r="N185" s="347">
        <f>INDEX('Incidence calcs'!AD:AD,MATCH($A185,'Incidence calcs'!$A:$A,0))</f>
        <v>12.949712222222223</v>
      </c>
      <c r="O185" s="347">
        <f>INDEX('Incidence calcs'!AE:AE,MATCH($A185,'Incidence calcs'!$A:$A,0))</f>
        <v>12.949712222222223</v>
      </c>
      <c r="P185" s="347">
        <f>INDEX('Incidence calcs'!AF:AF,MATCH($A185,'Incidence calcs'!$A:$A,0))</f>
        <v>12.093848888888889</v>
      </c>
      <c r="Q185" s="347">
        <f>INDEX('Incidence calcs'!AG:AG,MATCH($A185,'Incidence calcs'!$A:$A,0))</f>
        <v>12.093848888888889</v>
      </c>
      <c r="R185" s="347">
        <f>INDEX('Incidence calcs'!AH:AH,MATCH($A185,'Incidence calcs'!$A:$A,0))</f>
        <v>16.055525555555558</v>
      </c>
      <c r="S185" s="347">
        <f>INDEX('Incidence calcs'!AI:AI,MATCH($A185,'Incidence calcs'!$A:$A,0))</f>
        <v>16.055525555555558</v>
      </c>
      <c r="T185" s="347">
        <f>INDEX('Incidence calcs'!AJ:AJ,MATCH($A185,'Incidence calcs'!$A:$A,0))</f>
        <v>10.608587777777778</v>
      </c>
      <c r="U185" s="347">
        <f>INDEX('Incidence calcs'!AK:AK,MATCH($A185,'Incidence calcs'!$A:$A,0))</f>
        <v>10.608587777777778</v>
      </c>
      <c r="V185" s="347">
        <f>INDEX('Incidence calcs'!AL:AL,MATCH($A185,'Incidence calcs'!$A:$A,0))</f>
        <v>10.608587777777778</v>
      </c>
      <c r="W185" s="347">
        <f>INDEX('Incidence calcs'!AM:AM,MATCH($A185,'Incidence calcs'!$A:$A,0))</f>
        <v>10.608587777777778</v>
      </c>
    </row>
    <row r="186" spans="1:23" x14ac:dyDescent="0.45">
      <c r="A186" t="s">
        <v>170</v>
      </c>
      <c r="B186" s="339">
        <f>INDEX('Incidence calcs'!$F:$F,MATCH($A186,'Incidence calcs'!$A:$A,0))</f>
        <v>1987</v>
      </c>
      <c r="C186" s="339" t="b">
        <v>1</v>
      </c>
      <c r="D186" s="347">
        <f>INDEX('Incidence calcs'!Q:Q,MATCH($A186,'Incidence calcs'!$A:$A,0))</f>
        <v>0.1</v>
      </c>
      <c r="E186" s="347">
        <f>INDEX('Incidence calcs'!R:R,MATCH($A186,'Incidence calcs'!$A:$A,0))</f>
        <v>0.5</v>
      </c>
      <c r="F186" s="347">
        <f>INDEX('Incidence calcs'!S:S,MATCH($A186,'Incidence calcs'!$A:$A,0))</f>
        <v>2.2000000000000002</v>
      </c>
      <c r="G186" s="347">
        <f>INDEX('Incidence calcs'!T:T,MATCH($A186,'Incidence calcs'!$A:$A,0))</f>
        <v>3.4</v>
      </c>
      <c r="H186" s="347">
        <f>INDEX('Incidence calcs'!X:X,MATCH($A186,'Incidence calcs'!$A:$A,0))</f>
        <v>1.111815</v>
      </c>
      <c r="I186" s="347">
        <f>INDEX('Incidence calcs'!Y:Y,MATCH($A186,'Incidence calcs'!$A:$A,0))</f>
        <v>1.09213</v>
      </c>
      <c r="J186" s="347">
        <f>INDEX('Incidence calcs'!Z:Z,MATCH($A186,'Incidence calcs'!$A:$A,0))</f>
        <v>0.79096500000000003</v>
      </c>
      <c r="K186" s="347">
        <f>INDEX('Incidence calcs'!AA:AA,MATCH($A186,'Incidence calcs'!$A:$A,0))</f>
        <v>0.77453499999999997</v>
      </c>
      <c r="L186" s="347">
        <f>INDEX('Incidence calcs'!AB:AB,MATCH($A186,'Incidence calcs'!$A:$A,0))</f>
        <v>0.72788000000000008</v>
      </c>
      <c r="M186" s="347">
        <f>INDEX('Incidence calcs'!AC:AC,MATCH($A186,'Incidence calcs'!$A:$A,0))</f>
        <v>0.64356000000000002</v>
      </c>
      <c r="N186" s="347">
        <f>INDEX('Incidence calcs'!AD:AD,MATCH($A186,'Incidence calcs'!$A:$A,0))</f>
        <v>0.692075</v>
      </c>
      <c r="O186" s="347">
        <f>INDEX('Incidence calcs'!AE:AE,MATCH($A186,'Incidence calcs'!$A:$A,0))</f>
        <v>0.692075</v>
      </c>
      <c r="P186" s="347">
        <f>INDEX('Incidence calcs'!AF:AF,MATCH($A186,'Incidence calcs'!$A:$A,0))</f>
        <v>0.55877500000000002</v>
      </c>
      <c r="Q186" s="347">
        <f>INDEX('Incidence calcs'!AG:AG,MATCH($A186,'Incidence calcs'!$A:$A,0))</f>
        <v>0.55877500000000002</v>
      </c>
      <c r="R186" s="347">
        <f>INDEX('Incidence calcs'!AH:AH,MATCH($A186,'Incidence calcs'!$A:$A,0))</f>
        <v>0.83452000000000004</v>
      </c>
      <c r="S186" s="347">
        <f>INDEX('Incidence calcs'!AI:AI,MATCH($A186,'Incidence calcs'!$A:$A,0))</f>
        <v>0.83452000000000004</v>
      </c>
      <c r="T186" s="347">
        <f>INDEX('Incidence calcs'!AJ:AJ,MATCH($A186,'Incidence calcs'!$A:$A,0))</f>
        <v>0.65332500000000004</v>
      </c>
      <c r="U186" s="347">
        <f>INDEX('Incidence calcs'!AK:AK,MATCH($A186,'Incidence calcs'!$A:$A,0))</f>
        <v>0.65332500000000004</v>
      </c>
      <c r="V186" s="347">
        <f>INDEX('Incidence calcs'!AL:AL,MATCH($A186,'Incidence calcs'!$A:$A,0))</f>
        <v>0.65332500000000004</v>
      </c>
      <c r="W186" s="347">
        <f>INDEX('Incidence calcs'!AM:AM,MATCH($A186,'Incidence calcs'!$A:$A,0))</f>
        <v>0.65332500000000004</v>
      </c>
    </row>
    <row r="187" spans="1:23" x14ac:dyDescent="0.45">
      <c r="A187" t="s">
        <v>264</v>
      </c>
      <c r="B187" s="339">
        <f>INDEX('Incidence calcs'!$F:$F,MATCH($A187,'Incidence calcs'!$A:$A,0))</f>
        <v>2007</v>
      </c>
      <c r="C187" s="339" t="b">
        <v>1</v>
      </c>
      <c r="D187" s="347">
        <f>INDEX('Incidence calcs'!Q:Q,MATCH($A187,'Incidence calcs'!$A:$A,0))</f>
        <v>14.7</v>
      </c>
      <c r="E187" s="347">
        <f>INDEX('Incidence calcs'!R:R,MATCH($A187,'Incidence calcs'!$A:$A,0))</f>
        <v>27.240000000000002</v>
      </c>
      <c r="F187" s="347">
        <f>INDEX('Incidence calcs'!S:S,MATCH($A187,'Incidence calcs'!$A:$A,0))</f>
        <v>29.520000000000003</v>
      </c>
      <c r="G187" s="347">
        <f>INDEX('Incidence calcs'!T:T,MATCH($A187,'Incidence calcs'!$A:$A,0))</f>
        <v>11.68</v>
      </c>
      <c r="H187" s="347">
        <f>INDEX('Incidence calcs'!X:X,MATCH($A187,'Incidence calcs'!$A:$A,0))</f>
        <v>16.235712000000003</v>
      </c>
      <c r="I187" s="347">
        <f>INDEX('Incidence calcs'!Y:Y,MATCH($A187,'Incidence calcs'!$A:$A,0))</f>
        <v>15.954636000000001</v>
      </c>
      <c r="J187" s="347">
        <f>INDEX('Incidence calcs'!Z:Z,MATCH($A187,'Incidence calcs'!$A:$A,0))</f>
        <v>11.407398000000002</v>
      </c>
      <c r="K187" s="347">
        <f>INDEX('Incidence calcs'!AA:AA,MATCH($A187,'Incidence calcs'!$A:$A,0))</f>
        <v>11.331174000000003</v>
      </c>
      <c r="L187" s="347">
        <f>INDEX('Incidence calcs'!AB:AB,MATCH($A187,'Incidence calcs'!$A:$A,0))</f>
        <v>10.037748000000002</v>
      </c>
      <c r="M187" s="347">
        <f>INDEX('Incidence calcs'!AC:AC,MATCH($A187,'Incidence calcs'!$A:$A,0))</f>
        <v>10.690416000000001</v>
      </c>
      <c r="N187" s="347">
        <f>INDEX('Incidence calcs'!AD:AD,MATCH($A187,'Incidence calcs'!$A:$A,0))</f>
        <v>10.487946000000003</v>
      </c>
      <c r="O187" s="347">
        <f>INDEX('Incidence calcs'!AE:AE,MATCH($A187,'Incidence calcs'!$A:$A,0))</f>
        <v>10.487946000000003</v>
      </c>
      <c r="P187" s="347">
        <f>INDEX('Incidence calcs'!AF:AF,MATCH($A187,'Incidence calcs'!$A:$A,0))</f>
        <v>9.7947840000000017</v>
      </c>
      <c r="Q187" s="347">
        <f>INDEX('Incidence calcs'!AG:AG,MATCH($A187,'Incidence calcs'!$A:$A,0))</f>
        <v>9.7947840000000017</v>
      </c>
      <c r="R187" s="347">
        <f>INDEX('Incidence calcs'!AH:AH,MATCH($A187,'Incidence calcs'!$A:$A,0))</f>
        <v>13.003338000000003</v>
      </c>
      <c r="S187" s="347">
        <f>INDEX('Incidence calcs'!AI:AI,MATCH($A187,'Incidence calcs'!$A:$A,0))</f>
        <v>13.003338000000003</v>
      </c>
      <c r="T187" s="347">
        <f>INDEX('Incidence calcs'!AJ:AJ,MATCH($A187,'Incidence calcs'!$A:$A,0))</f>
        <v>8.5918740000000025</v>
      </c>
      <c r="U187" s="347">
        <f>INDEX('Incidence calcs'!AK:AK,MATCH($A187,'Incidence calcs'!$A:$A,0))</f>
        <v>8.5918740000000025</v>
      </c>
      <c r="V187" s="347">
        <f>INDEX('Incidence calcs'!AL:AL,MATCH($A187,'Incidence calcs'!$A:$A,0))</f>
        <v>8.5918740000000025</v>
      </c>
      <c r="W187" s="347">
        <f>INDEX('Incidence calcs'!AM:AM,MATCH($A187,'Incidence calcs'!$A:$A,0))</f>
        <v>8.5918740000000025</v>
      </c>
    </row>
    <row r="188" spans="1:23" x14ac:dyDescent="0.45">
      <c r="A188" t="s">
        <v>267</v>
      </c>
      <c r="B188" s="339">
        <f>INDEX('Incidence calcs'!$F:$F,MATCH($A188,'Incidence calcs'!$A:$A,0))</f>
        <v>2006</v>
      </c>
      <c r="C188" s="339" t="b">
        <v>1</v>
      </c>
      <c r="D188" s="347">
        <f>INDEX('Incidence calcs'!Q:Q,MATCH($A188,'Incidence calcs'!$A:$A,0))</f>
        <v>11.2</v>
      </c>
      <c r="E188" s="347">
        <f>INDEX('Incidence calcs'!R:R,MATCH($A188,'Incidence calcs'!$A:$A,0))</f>
        <v>11.2</v>
      </c>
      <c r="F188" s="347">
        <f>INDEX('Incidence calcs'!S:S,MATCH($A188,'Incidence calcs'!$A:$A,0))</f>
        <v>19.100000000000001</v>
      </c>
      <c r="G188" s="347">
        <f>INDEX('Incidence calcs'!T:T,MATCH($A188,'Incidence calcs'!$A:$A,0))</f>
        <v>19.100000000000001</v>
      </c>
      <c r="H188" s="347">
        <f>INDEX('Incidence calcs'!X:X,MATCH($A188,'Incidence calcs'!$A:$A,0))</f>
        <v>9.4288000000000007</v>
      </c>
      <c r="I188" s="347">
        <f>INDEX('Incidence calcs'!Y:Y,MATCH($A188,'Incidence calcs'!$A:$A,0))</f>
        <v>9.2655666666666665</v>
      </c>
      <c r="J188" s="347">
        <f>INDEX('Incidence calcs'!Z:Z,MATCH($A188,'Incidence calcs'!$A:$A,0))</f>
        <v>6.6247833333333332</v>
      </c>
      <c r="K188" s="347">
        <f>INDEX('Incidence calcs'!AA:AA,MATCH($A188,'Incidence calcs'!$A:$A,0))</f>
        <v>6.580516666666667</v>
      </c>
      <c r="L188" s="347">
        <f>INDEX('Incidence calcs'!AB:AB,MATCH($A188,'Incidence calcs'!$A:$A,0))</f>
        <v>5.829366666666667</v>
      </c>
      <c r="M188" s="347">
        <f>INDEX('Incidence calcs'!AC:AC,MATCH($A188,'Incidence calcs'!$A:$A,0))</f>
        <v>6.2084000000000001</v>
      </c>
      <c r="N188" s="347">
        <f>INDEX('Incidence calcs'!AD:AD,MATCH($A188,'Incidence calcs'!$A:$A,0))</f>
        <v>6.090816666666667</v>
      </c>
      <c r="O188" s="347">
        <f>INDEX('Incidence calcs'!AE:AE,MATCH($A188,'Incidence calcs'!$A:$A,0))</f>
        <v>6.090816666666667</v>
      </c>
      <c r="P188" s="347">
        <f>INDEX('Incidence calcs'!AF:AF,MATCH($A188,'Incidence calcs'!$A:$A,0))</f>
        <v>5.6882666666666672</v>
      </c>
      <c r="Q188" s="347">
        <f>INDEX('Incidence calcs'!AG:AG,MATCH($A188,'Incidence calcs'!$A:$A,0))</f>
        <v>5.6882666666666672</v>
      </c>
      <c r="R188" s="347">
        <f>INDEX('Incidence calcs'!AH:AH,MATCH($A188,'Incidence calcs'!$A:$A,0))</f>
        <v>7.5516166666666678</v>
      </c>
      <c r="S188" s="347">
        <f>INDEX('Incidence calcs'!AI:AI,MATCH($A188,'Incidence calcs'!$A:$A,0))</f>
        <v>7.5516166666666678</v>
      </c>
      <c r="T188" s="347">
        <f>INDEX('Incidence calcs'!AJ:AJ,MATCH($A188,'Incidence calcs'!$A:$A,0))</f>
        <v>4.9896833333333337</v>
      </c>
      <c r="U188" s="347">
        <f>INDEX('Incidence calcs'!AK:AK,MATCH($A188,'Incidence calcs'!$A:$A,0))</f>
        <v>4.9896833333333337</v>
      </c>
      <c r="V188" s="347">
        <f>INDEX('Incidence calcs'!AL:AL,MATCH($A188,'Incidence calcs'!$A:$A,0))</f>
        <v>4.9896833333333337</v>
      </c>
      <c r="W188" s="347">
        <f>INDEX('Incidence calcs'!AM:AM,MATCH($A188,'Incidence calcs'!$A:$A,0))</f>
        <v>4.9896833333333337</v>
      </c>
    </row>
    <row r="189" spans="1:23" x14ac:dyDescent="0.45">
      <c r="A189" t="s">
        <v>266</v>
      </c>
      <c r="B189" s="339">
        <f>INDEX('Incidence calcs'!$F:$F,MATCH($A189,'Incidence calcs'!$A:$A,0))</f>
        <v>1992</v>
      </c>
      <c r="C189" s="339" t="b">
        <v>1</v>
      </c>
      <c r="D189" s="347">
        <f>INDEX('Incidence calcs'!Q:Q,MATCH($A189,'Incidence calcs'!$A:$A,0))</f>
        <v>8.3000000000000007</v>
      </c>
      <c r="E189" s="347">
        <f>INDEX('Incidence calcs'!R:R,MATCH($A189,'Incidence calcs'!$A:$A,0))</f>
        <v>9.2000000000000011</v>
      </c>
      <c r="F189" s="347">
        <f>INDEX('Incidence calcs'!S:S,MATCH($A189,'Incidence calcs'!$A:$A,0))</f>
        <v>14.55</v>
      </c>
      <c r="G189" s="347">
        <f>INDEX('Incidence calcs'!T:T,MATCH($A189,'Incidence calcs'!$A:$A,0))</f>
        <v>5.623349282296652</v>
      </c>
      <c r="H189" s="347">
        <f>INDEX('Incidence calcs'!X:X,MATCH($A189,'Incidence calcs'!$A:$A,0))</f>
        <v>7.2817599999999985</v>
      </c>
      <c r="I189" s="347">
        <f>INDEX('Incidence calcs'!Y:Y,MATCH($A189,'Incidence calcs'!$A:$A,0))</f>
        <v>7.1556966666666648</v>
      </c>
      <c r="J189" s="347">
        <f>INDEX('Incidence calcs'!Z:Z,MATCH($A189,'Incidence calcs'!$A:$A,0))</f>
        <v>5.1162483333333322</v>
      </c>
      <c r="K189" s="347">
        <f>INDEX('Incidence calcs'!AA:AA,MATCH($A189,'Incidence calcs'!$A:$A,0))</f>
        <v>5.0820616666666663</v>
      </c>
      <c r="L189" s="347">
        <f>INDEX('Incidence calcs'!AB:AB,MATCH($A189,'Incidence calcs'!$A:$A,0))</f>
        <v>4.5019566666666657</v>
      </c>
      <c r="M189" s="347">
        <f>INDEX('Incidence calcs'!AC:AC,MATCH($A189,'Incidence calcs'!$A:$A,0))</f>
        <v>4.7946799999999987</v>
      </c>
      <c r="N189" s="347">
        <f>INDEX('Incidence calcs'!AD:AD,MATCH($A189,'Incidence calcs'!$A:$A,0))</f>
        <v>4.7038716666666662</v>
      </c>
      <c r="O189" s="347">
        <f>INDEX('Incidence calcs'!AE:AE,MATCH($A189,'Incidence calcs'!$A:$A,0))</f>
        <v>4.7038716666666662</v>
      </c>
      <c r="P189" s="347">
        <f>INDEX('Incidence calcs'!AF:AF,MATCH($A189,'Incidence calcs'!$A:$A,0))</f>
        <v>4.3929866666666664</v>
      </c>
      <c r="Q189" s="347">
        <f>INDEX('Incidence calcs'!AG:AG,MATCH($A189,'Incidence calcs'!$A:$A,0))</f>
        <v>4.3929866666666664</v>
      </c>
      <c r="R189" s="347">
        <f>INDEX('Incidence calcs'!AH:AH,MATCH($A189,'Incidence calcs'!$A:$A,0))</f>
        <v>5.8320316666666665</v>
      </c>
      <c r="S189" s="347">
        <f>INDEX('Incidence calcs'!AI:AI,MATCH($A189,'Incidence calcs'!$A:$A,0))</f>
        <v>5.8320316666666665</v>
      </c>
      <c r="T189" s="347">
        <f>INDEX('Incidence calcs'!AJ:AJ,MATCH($A189,'Incidence calcs'!$A:$A,0))</f>
        <v>3.8534783333333329</v>
      </c>
      <c r="U189" s="347">
        <f>INDEX('Incidence calcs'!AK:AK,MATCH($A189,'Incidence calcs'!$A:$A,0))</f>
        <v>3.8534783333333329</v>
      </c>
      <c r="V189" s="347">
        <f>INDEX('Incidence calcs'!AL:AL,MATCH($A189,'Incidence calcs'!$A:$A,0))</f>
        <v>3.8534783333333329</v>
      </c>
      <c r="W189" s="347">
        <f>INDEX('Incidence calcs'!AM:AM,MATCH($A189,'Incidence calcs'!$A:$A,0))</f>
        <v>3.8534783333333329</v>
      </c>
    </row>
    <row r="190" spans="1:23" x14ac:dyDescent="0.45">
      <c r="A190" t="s">
        <v>56</v>
      </c>
      <c r="B190" s="339">
        <f>INDEX('Incidence calcs'!$F:$F,MATCH($A190,'Incidence calcs'!$A:$A,0))</f>
        <v>2009</v>
      </c>
      <c r="C190" s="339" t="b">
        <v>1</v>
      </c>
      <c r="D190" s="347">
        <f>INDEX('Incidence calcs'!Q:Q,MATCH($A190,'Incidence calcs'!$A:$A,0))</f>
        <v>2.6</v>
      </c>
      <c r="E190" s="347">
        <f>INDEX('Incidence calcs'!R:R,MATCH($A190,'Incidence calcs'!$A:$A,0))</f>
        <v>2.6</v>
      </c>
      <c r="F190" s="347">
        <f>INDEX('Incidence calcs'!S:S,MATCH($A190,'Incidence calcs'!$A:$A,0))</f>
        <v>2.6</v>
      </c>
      <c r="G190" s="347">
        <f>INDEX('Incidence calcs'!T:T,MATCH($A190,'Incidence calcs'!$A:$A,0))</f>
        <v>1.9360572393988917</v>
      </c>
      <c r="H190" s="347">
        <f>INDEX('Incidence calcs'!X:X,MATCH($A190,'Incidence calcs'!$A:$A,0))</f>
        <v>1.77216</v>
      </c>
      <c r="I190" s="347">
        <f>INDEX('Incidence calcs'!Y:Y,MATCH($A190,'Incidence calcs'!$A:$A,0))</f>
        <v>1.7414799999999999</v>
      </c>
      <c r="J190" s="347">
        <f>INDEX('Incidence calcs'!Z:Z,MATCH($A190,'Incidence calcs'!$A:$A,0))</f>
        <v>1.2451399999999999</v>
      </c>
      <c r="K190" s="347">
        <f>INDEX('Incidence calcs'!AA:AA,MATCH($A190,'Incidence calcs'!$A:$A,0))</f>
        <v>1.23682</v>
      </c>
      <c r="L190" s="347">
        <f>INDEX('Incidence calcs'!AB:AB,MATCH($A190,'Incidence calcs'!$A:$A,0))</f>
        <v>1.0956399999999999</v>
      </c>
      <c r="M190" s="347">
        <f>INDEX('Incidence calcs'!AC:AC,MATCH($A190,'Incidence calcs'!$A:$A,0))</f>
        <v>1.1668799999999999</v>
      </c>
      <c r="N190" s="347">
        <f>INDEX('Incidence calcs'!AD:AD,MATCH($A190,'Incidence calcs'!$A:$A,0))</f>
        <v>1.1447800000000001</v>
      </c>
      <c r="O190" s="347">
        <f>INDEX('Incidence calcs'!AE:AE,MATCH($A190,'Incidence calcs'!$A:$A,0))</f>
        <v>1.1447800000000001</v>
      </c>
      <c r="P190" s="347">
        <f>INDEX('Incidence calcs'!AF:AF,MATCH($A190,'Incidence calcs'!$A:$A,0))</f>
        <v>1.0691200000000001</v>
      </c>
      <c r="Q190" s="347">
        <f>INDEX('Incidence calcs'!AG:AG,MATCH($A190,'Incidence calcs'!$A:$A,0))</f>
        <v>1.0691200000000001</v>
      </c>
      <c r="R190" s="347">
        <f>INDEX('Incidence calcs'!AH:AH,MATCH($A190,'Incidence calcs'!$A:$A,0))</f>
        <v>1.4193400000000003</v>
      </c>
      <c r="S190" s="347">
        <f>INDEX('Incidence calcs'!AI:AI,MATCH($A190,'Incidence calcs'!$A:$A,0))</f>
        <v>1.4193400000000003</v>
      </c>
      <c r="T190" s="347">
        <f>INDEX('Incidence calcs'!AJ:AJ,MATCH($A190,'Incidence calcs'!$A:$A,0))</f>
        <v>0.9378200000000001</v>
      </c>
      <c r="U190" s="347">
        <f>INDEX('Incidence calcs'!AK:AK,MATCH($A190,'Incidence calcs'!$A:$A,0))</f>
        <v>0.9378200000000001</v>
      </c>
      <c r="V190" s="347">
        <f>INDEX('Incidence calcs'!AL:AL,MATCH($A190,'Incidence calcs'!$A:$A,0))</f>
        <v>0.9378200000000001</v>
      </c>
      <c r="W190" s="347">
        <f>INDEX('Incidence calcs'!AM:AM,MATCH($A190,'Incidence calcs'!$A:$A,0))</f>
        <v>0.9378200000000001</v>
      </c>
    </row>
    <row r="191" spans="1:23" x14ac:dyDescent="0.45">
      <c r="A191" t="s">
        <v>268</v>
      </c>
      <c r="B191" s="339">
        <f>INDEX('Incidence calcs'!$F:$F,MATCH($A191,'Incidence calcs'!$A:$A,0))</f>
        <v>2007</v>
      </c>
      <c r="C191" s="339" t="b">
        <v>1</v>
      </c>
      <c r="D191" s="347">
        <f>INDEX('Incidence calcs'!Q:Q,MATCH($A191,'Incidence calcs'!$A:$A,0))</f>
        <v>0.9</v>
      </c>
      <c r="E191" s="347">
        <f>INDEX('Incidence calcs'!R:R,MATCH($A191,'Incidence calcs'!$A:$A,0))</f>
        <v>0.9</v>
      </c>
      <c r="F191" s="347">
        <f>INDEX('Incidence calcs'!S:S,MATCH($A191,'Incidence calcs'!$A:$A,0))</f>
        <v>0.9</v>
      </c>
      <c r="G191" s="347">
        <f>INDEX('Incidence calcs'!T:T,MATCH($A191,'Incidence calcs'!$A:$A,0))</f>
        <v>1.0049937260994264</v>
      </c>
      <c r="H191" s="347">
        <f>INDEX('Incidence calcs'!X:X,MATCH($A191,'Incidence calcs'!$A:$A,0))</f>
        <v>0.61343999999999999</v>
      </c>
      <c r="I191" s="347">
        <f>INDEX('Incidence calcs'!Y:Y,MATCH($A191,'Incidence calcs'!$A:$A,0))</f>
        <v>0.60282000000000002</v>
      </c>
      <c r="J191" s="347">
        <f>INDEX('Incidence calcs'!Z:Z,MATCH($A191,'Incidence calcs'!$A:$A,0))</f>
        <v>0.43101</v>
      </c>
      <c r="K191" s="347">
        <f>INDEX('Incidence calcs'!AA:AA,MATCH($A191,'Incidence calcs'!$A:$A,0))</f>
        <v>0.42813000000000001</v>
      </c>
      <c r="L191" s="347">
        <f>INDEX('Incidence calcs'!AB:AB,MATCH($A191,'Incidence calcs'!$A:$A,0))</f>
        <v>0.37925999999999999</v>
      </c>
      <c r="M191" s="347">
        <f>INDEX('Incidence calcs'!AC:AC,MATCH($A191,'Incidence calcs'!$A:$A,0))</f>
        <v>0.40392</v>
      </c>
      <c r="N191" s="347">
        <f>INDEX('Incidence calcs'!AD:AD,MATCH($A191,'Incidence calcs'!$A:$A,0))</f>
        <v>0.39627000000000001</v>
      </c>
      <c r="O191" s="347">
        <f>INDEX('Incidence calcs'!AE:AE,MATCH($A191,'Incidence calcs'!$A:$A,0))</f>
        <v>0.39627000000000001</v>
      </c>
      <c r="P191" s="347">
        <f>INDEX('Incidence calcs'!AF:AF,MATCH($A191,'Incidence calcs'!$A:$A,0))</f>
        <v>0.37008000000000002</v>
      </c>
      <c r="Q191" s="347">
        <f>INDEX('Incidence calcs'!AG:AG,MATCH($A191,'Incidence calcs'!$A:$A,0))</f>
        <v>0.37008000000000002</v>
      </c>
      <c r="R191" s="347">
        <f>INDEX('Incidence calcs'!AH:AH,MATCH($A191,'Incidence calcs'!$A:$A,0))</f>
        <v>0.49131000000000008</v>
      </c>
      <c r="S191" s="347">
        <f>INDEX('Incidence calcs'!AI:AI,MATCH($A191,'Incidence calcs'!$A:$A,0))</f>
        <v>0.49131000000000008</v>
      </c>
      <c r="T191" s="347">
        <f>INDEX('Incidence calcs'!AJ:AJ,MATCH($A191,'Incidence calcs'!$A:$A,0))</f>
        <v>0.32463000000000003</v>
      </c>
      <c r="U191" s="347">
        <f>INDEX('Incidence calcs'!AK:AK,MATCH($A191,'Incidence calcs'!$A:$A,0))</f>
        <v>0.32463000000000003</v>
      </c>
      <c r="V191" s="347">
        <f>INDEX('Incidence calcs'!AL:AL,MATCH($A191,'Incidence calcs'!$A:$A,0))</f>
        <v>0.32463000000000003</v>
      </c>
      <c r="W191" s="347">
        <f>INDEX('Incidence calcs'!AM:AM,MATCH($A191,'Incidence calcs'!$A:$A,0))</f>
        <v>0.32463000000000003</v>
      </c>
    </row>
    <row r="192" spans="1:23" x14ac:dyDescent="0.45">
      <c r="A192" t="s">
        <v>69</v>
      </c>
      <c r="B192" s="339">
        <f>INDEX('Incidence calcs'!$F:$F,MATCH($A192,'Incidence calcs'!$A:$A,0))</f>
        <v>1992</v>
      </c>
      <c r="C192" s="339" t="b">
        <v>1</v>
      </c>
      <c r="D192" s="347">
        <f>INDEX('Incidence calcs'!Q:Q,MATCH($A192,'Incidence calcs'!$A:$A,0))</f>
        <v>0.1</v>
      </c>
      <c r="E192" s="347">
        <f>INDEX('Incidence calcs'!R:R,MATCH($A192,'Incidence calcs'!$A:$A,0))</f>
        <v>0.2</v>
      </c>
      <c r="F192" s="347">
        <f>INDEX('Incidence calcs'!S:S,MATCH($A192,'Incidence calcs'!$A:$A,0))</f>
        <v>0.1</v>
      </c>
      <c r="G192" s="347">
        <f>INDEX('Incidence calcs'!T:T,MATCH($A192,'Incidence calcs'!$A:$A,0))</f>
        <v>0.10162679425837323</v>
      </c>
      <c r="H192" s="347">
        <f>INDEX('Incidence calcs'!X:X,MATCH($A192,'Incidence calcs'!$A:$A,0))</f>
        <v>9.0880000000000002E-2</v>
      </c>
      <c r="I192" s="347">
        <f>INDEX('Incidence calcs'!Y:Y,MATCH($A192,'Incidence calcs'!$A:$A,0))</f>
        <v>8.9306666666666659E-2</v>
      </c>
      <c r="J192" s="347">
        <f>INDEX('Incidence calcs'!Z:Z,MATCH($A192,'Incidence calcs'!$A:$A,0))</f>
        <v>6.3853333333333331E-2</v>
      </c>
      <c r="K192" s="347">
        <f>INDEX('Incidence calcs'!AA:AA,MATCH($A192,'Incidence calcs'!$A:$A,0))</f>
        <v>6.3426666666666673E-2</v>
      </c>
      <c r="L192" s="347">
        <f>INDEX('Incidence calcs'!AB:AB,MATCH($A192,'Incidence calcs'!$A:$A,0))</f>
        <v>5.6186666666666663E-2</v>
      </c>
      <c r="M192" s="347">
        <f>INDEX('Incidence calcs'!AC:AC,MATCH($A192,'Incidence calcs'!$A:$A,0))</f>
        <v>5.9839999999999997E-2</v>
      </c>
      <c r="N192" s="347">
        <f>INDEX('Incidence calcs'!AD:AD,MATCH($A192,'Incidence calcs'!$A:$A,0))</f>
        <v>5.8706666666666671E-2</v>
      </c>
      <c r="O192" s="347">
        <f>INDEX('Incidence calcs'!AE:AE,MATCH($A192,'Incidence calcs'!$A:$A,0))</f>
        <v>5.8706666666666671E-2</v>
      </c>
      <c r="P192" s="347">
        <f>INDEX('Incidence calcs'!AF:AF,MATCH($A192,'Incidence calcs'!$A:$A,0))</f>
        <v>5.4826666666666669E-2</v>
      </c>
      <c r="Q192" s="347">
        <f>INDEX('Incidence calcs'!AG:AG,MATCH($A192,'Incidence calcs'!$A:$A,0))</f>
        <v>5.4826666666666669E-2</v>
      </c>
      <c r="R192" s="347">
        <f>INDEX('Incidence calcs'!AH:AH,MATCH($A192,'Incidence calcs'!$A:$A,0))</f>
        <v>7.2786666666666666E-2</v>
      </c>
      <c r="S192" s="347">
        <f>INDEX('Incidence calcs'!AI:AI,MATCH($A192,'Incidence calcs'!$A:$A,0))</f>
        <v>7.2786666666666666E-2</v>
      </c>
      <c r="T192" s="347">
        <f>INDEX('Incidence calcs'!AJ:AJ,MATCH($A192,'Incidence calcs'!$A:$A,0))</f>
        <v>4.8093333333333335E-2</v>
      </c>
      <c r="U192" s="347">
        <f>INDEX('Incidence calcs'!AK:AK,MATCH($A192,'Incidence calcs'!$A:$A,0))</f>
        <v>4.8093333333333335E-2</v>
      </c>
      <c r="V192" s="347">
        <f>INDEX('Incidence calcs'!AL:AL,MATCH($A192,'Incidence calcs'!$A:$A,0))</f>
        <v>4.8093333333333335E-2</v>
      </c>
      <c r="W192" s="347">
        <f>INDEX('Incidence calcs'!AM:AM,MATCH($A192,'Incidence calcs'!$A:$A,0))</f>
        <v>4.8093333333333335E-2</v>
      </c>
    </row>
    <row r="193" spans="1:23" x14ac:dyDescent="0.45">
      <c r="A193" t="s">
        <v>269</v>
      </c>
      <c r="B193" s="339">
        <f>INDEX('Incidence calcs'!$F:$F,MATCH($A193,'Incidence calcs'!$A:$A,0))</f>
        <v>2003</v>
      </c>
      <c r="C193" s="339" t="b">
        <v>1</v>
      </c>
      <c r="D193" s="347">
        <f>INDEX('Incidence calcs'!Q:Q,MATCH($A193,'Incidence calcs'!$A:$A,0))</f>
        <v>0.97</v>
      </c>
      <c r="E193" s="347">
        <f>INDEX('Incidence calcs'!R:R,MATCH($A193,'Incidence calcs'!$A:$A,0))</f>
        <v>0.97</v>
      </c>
      <c r="F193" s="347">
        <f>INDEX('Incidence calcs'!S:S,MATCH($A193,'Incidence calcs'!$A:$A,0))</f>
        <v>0.97</v>
      </c>
      <c r="G193" s="347">
        <f>INDEX('Incidence calcs'!T:T,MATCH($A193,'Incidence calcs'!$A:$A,0))</f>
        <v>1.0831599047960483</v>
      </c>
      <c r="H193" s="347">
        <f>INDEX('Incidence calcs'!X:X,MATCH($A193,'Incidence calcs'!$A:$A,0))</f>
        <v>0.66115200000000007</v>
      </c>
      <c r="I193" s="347">
        <f>INDEX('Incidence calcs'!Y:Y,MATCH($A193,'Incidence calcs'!$A:$A,0))</f>
        <v>0.64970600000000001</v>
      </c>
      <c r="J193" s="347">
        <f>INDEX('Incidence calcs'!Z:Z,MATCH($A193,'Incidence calcs'!$A:$A,0))</f>
        <v>0.46453300000000003</v>
      </c>
      <c r="K193" s="347">
        <f>INDEX('Incidence calcs'!AA:AA,MATCH($A193,'Incidence calcs'!$A:$A,0))</f>
        <v>0.46142900000000003</v>
      </c>
      <c r="L193" s="347">
        <f>INDEX('Incidence calcs'!AB:AB,MATCH($A193,'Incidence calcs'!$A:$A,0))</f>
        <v>0.40875800000000001</v>
      </c>
      <c r="M193" s="347">
        <f>INDEX('Incidence calcs'!AC:AC,MATCH($A193,'Incidence calcs'!$A:$A,0))</f>
        <v>0.435336</v>
      </c>
      <c r="N193" s="347">
        <f>INDEX('Incidence calcs'!AD:AD,MATCH($A193,'Incidence calcs'!$A:$A,0))</f>
        <v>0.42709100000000005</v>
      </c>
      <c r="O193" s="347">
        <f>INDEX('Incidence calcs'!AE:AE,MATCH($A193,'Incidence calcs'!$A:$A,0))</f>
        <v>0.42709100000000005</v>
      </c>
      <c r="P193" s="347">
        <f>INDEX('Incidence calcs'!AF:AF,MATCH($A193,'Incidence calcs'!$A:$A,0))</f>
        <v>0.39886400000000005</v>
      </c>
      <c r="Q193" s="347">
        <f>INDEX('Incidence calcs'!AG:AG,MATCH($A193,'Incidence calcs'!$A:$A,0))</f>
        <v>0.39886400000000005</v>
      </c>
      <c r="R193" s="347">
        <f>INDEX('Incidence calcs'!AH:AH,MATCH($A193,'Incidence calcs'!$A:$A,0))</f>
        <v>0.52952300000000008</v>
      </c>
      <c r="S193" s="347">
        <f>INDEX('Incidence calcs'!AI:AI,MATCH($A193,'Incidence calcs'!$A:$A,0))</f>
        <v>0.52952300000000008</v>
      </c>
      <c r="T193" s="347">
        <f>INDEX('Incidence calcs'!AJ:AJ,MATCH($A193,'Incidence calcs'!$A:$A,0))</f>
        <v>0.34987900000000005</v>
      </c>
      <c r="U193" s="347">
        <f>INDEX('Incidence calcs'!AK:AK,MATCH($A193,'Incidence calcs'!$A:$A,0))</f>
        <v>0.34987900000000005</v>
      </c>
      <c r="V193" s="347">
        <f>INDEX('Incidence calcs'!AL:AL,MATCH($A193,'Incidence calcs'!$A:$A,0))</f>
        <v>0.34987900000000005</v>
      </c>
      <c r="W193" s="347">
        <f>INDEX('Incidence calcs'!AM:AM,MATCH($A193,'Incidence calcs'!$A:$A,0))</f>
        <v>0.34987900000000005</v>
      </c>
    </row>
    <row r="194" spans="1:23" x14ac:dyDescent="0.45">
      <c r="A194" t="s">
        <v>270</v>
      </c>
      <c r="B194" s="339">
        <f>INDEX('Incidence calcs'!$F:$F,MATCH($A194,'Incidence calcs'!$A:$A,0))</f>
        <v>1994</v>
      </c>
      <c r="C194" s="339" t="b">
        <v>1</v>
      </c>
      <c r="D194" s="347">
        <f>INDEX('Incidence calcs'!Q:Q,MATCH($A194,'Incidence calcs'!$A:$A,0))</f>
        <v>1.3</v>
      </c>
      <c r="E194" s="347">
        <f>INDEX('Incidence calcs'!R:R,MATCH($A194,'Incidence calcs'!$A:$A,0))</f>
        <v>2.6</v>
      </c>
      <c r="F194" s="347">
        <f>INDEX('Incidence calcs'!S:S,MATCH($A194,'Incidence calcs'!$A:$A,0))</f>
        <v>4</v>
      </c>
      <c r="G194" s="347">
        <f>INDEX('Incidence calcs'!T:T,MATCH($A194,'Incidence calcs'!$A:$A,0))</f>
        <v>4.3136386156730495</v>
      </c>
      <c r="H194" s="347">
        <f>INDEX('Incidence calcs'!X:X,MATCH($A194,'Incidence calcs'!$A:$A,0))</f>
        <v>1.79488</v>
      </c>
      <c r="I194" s="347">
        <f>INDEX('Incidence calcs'!Y:Y,MATCH($A194,'Incidence calcs'!$A:$A,0))</f>
        <v>1.7638066666666665</v>
      </c>
      <c r="J194" s="347">
        <f>INDEX('Incidence calcs'!Z:Z,MATCH($A194,'Incidence calcs'!$A:$A,0))</f>
        <v>1.2611033333333332</v>
      </c>
      <c r="K194" s="347">
        <f>INDEX('Incidence calcs'!AA:AA,MATCH($A194,'Incidence calcs'!$A:$A,0))</f>
        <v>1.2526766666666667</v>
      </c>
      <c r="L194" s="347">
        <f>INDEX('Incidence calcs'!AB:AB,MATCH($A194,'Incidence calcs'!$A:$A,0))</f>
        <v>1.1096866666666667</v>
      </c>
      <c r="M194" s="347">
        <f>INDEX('Incidence calcs'!AC:AC,MATCH($A194,'Incidence calcs'!$A:$A,0))</f>
        <v>1.18184</v>
      </c>
      <c r="N194" s="347">
        <f>INDEX('Incidence calcs'!AD:AD,MATCH($A194,'Incidence calcs'!$A:$A,0))</f>
        <v>1.1594566666666668</v>
      </c>
      <c r="O194" s="347">
        <f>INDEX('Incidence calcs'!AE:AE,MATCH($A194,'Incidence calcs'!$A:$A,0))</f>
        <v>1.1594566666666668</v>
      </c>
      <c r="P194" s="347">
        <f>INDEX('Incidence calcs'!AF:AF,MATCH($A194,'Incidence calcs'!$A:$A,0))</f>
        <v>1.0828266666666666</v>
      </c>
      <c r="Q194" s="347">
        <f>INDEX('Incidence calcs'!AG:AG,MATCH($A194,'Incidence calcs'!$A:$A,0))</f>
        <v>1.0828266666666666</v>
      </c>
      <c r="R194" s="347">
        <f>INDEX('Incidence calcs'!AH:AH,MATCH($A194,'Incidence calcs'!$A:$A,0))</f>
        <v>1.4375366666666667</v>
      </c>
      <c r="S194" s="347">
        <f>INDEX('Incidence calcs'!AI:AI,MATCH($A194,'Incidence calcs'!$A:$A,0))</f>
        <v>1.4375366666666667</v>
      </c>
      <c r="T194" s="347">
        <f>INDEX('Incidence calcs'!AJ:AJ,MATCH($A194,'Incidence calcs'!$A:$A,0))</f>
        <v>0.94984333333333337</v>
      </c>
      <c r="U194" s="347">
        <f>INDEX('Incidence calcs'!AK:AK,MATCH($A194,'Incidence calcs'!$A:$A,0))</f>
        <v>0.94984333333333337</v>
      </c>
      <c r="V194" s="347">
        <f>INDEX('Incidence calcs'!AL:AL,MATCH($A194,'Incidence calcs'!$A:$A,0))</f>
        <v>0.94984333333333337</v>
      </c>
      <c r="W194" s="347">
        <f>INDEX('Incidence calcs'!AM:AM,MATCH($A194,'Incidence calcs'!$A:$A,0))</f>
        <v>0.94984333333333337</v>
      </c>
    </row>
    <row r="195" spans="1:23" x14ac:dyDescent="0.45">
      <c r="A195" t="s">
        <v>271</v>
      </c>
      <c r="B195" s="339">
        <f>INDEX('Incidence calcs'!$F:$F,MATCH($A195,'Incidence calcs'!$A:$A,0))</f>
        <v>1987</v>
      </c>
      <c r="C195" s="339" t="b">
        <v>1</v>
      </c>
      <c r="D195" s="347">
        <f>INDEX('Incidence calcs'!Q:Q,MATCH($A195,'Incidence calcs'!$A:$A,0))</f>
        <v>0.1</v>
      </c>
      <c r="E195" s="347">
        <f>INDEX('Incidence calcs'!R:R,MATCH($A195,'Incidence calcs'!$A:$A,0))</f>
        <v>0.5</v>
      </c>
      <c r="F195" s="347">
        <f>INDEX('Incidence calcs'!S:S,MATCH($A195,'Incidence calcs'!$A:$A,0))</f>
        <v>2.2000000000000002</v>
      </c>
      <c r="G195" s="347">
        <f>INDEX('Incidence calcs'!T:T,MATCH($A195,'Incidence calcs'!$A:$A,0))</f>
        <v>3.4</v>
      </c>
      <c r="H195" s="347">
        <f>INDEX('Incidence calcs'!X:X,MATCH($A195,'Incidence calcs'!$A:$A,0))</f>
        <v>1.111815</v>
      </c>
      <c r="I195" s="347">
        <f>INDEX('Incidence calcs'!Y:Y,MATCH($A195,'Incidence calcs'!$A:$A,0))</f>
        <v>1.09213</v>
      </c>
      <c r="J195" s="347">
        <f>INDEX('Incidence calcs'!Z:Z,MATCH($A195,'Incidence calcs'!$A:$A,0))</f>
        <v>0.79096500000000003</v>
      </c>
      <c r="K195" s="347">
        <f>INDEX('Incidence calcs'!AA:AA,MATCH($A195,'Incidence calcs'!$A:$A,0))</f>
        <v>0.77453499999999997</v>
      </c>
      <c r="L195" s="347">
        <f>INDEX('Incidence calcs'!AB:AB,MATCH($A195,'Incidence calcs'!$A:$A,0))</f>
        <v>0.72788000000000008</v>
      </c>
      <c r="M195" s="347">
        <f>INDEX('Incidence calcs'!AC:AC,MATCH($A195,'Incidence calcs'!$A:$A,0))</f>
        <v>0.64356000000000002</v>
      </c>
      <c r="N195" s="347">
        <f>INDEX('Incidence calcs'!AD:AD,MATCH($A195,'Incidence calcs'!$A:$A,0))</f>
        <v>0.692075</v>
      </c>
      <c r="O195" s="347">
        <f>INDEX('Incidence calcs'!AE:AE,MATCH($A195,'Incidence calcs'!$A:$A,0))</f>
        <v>0.692075</v>
      </c>
      <c r="P195" s="347">
        <f>INDEX('Incidence calcs'!AF:AF,MATCH($A195,'Incidence calcs'!$A:$A,0))</f>
        <v>0.55877500000000002</v>
      </c>
      <c r="Q195" s="347">
        <f>INDEX('Incidence calcs'!AG:AG,MATCH($A195,'Incidence calcs'!$A:$A,0))</f>
        <v>0.55877500000000002</v>
      </c>
      <c r="R195" s="347">
        <f>INDEX('Incidence calcs'!AH:AH,MATCH($A195,'Incidence calcs'!$A:$A,0))</f>
        <v>0.83452000000000004</v>
      </c>
      <c r="S195" s="347">
        <f>INDEX('Incidence calcs'!AI:AI,MATCH($A195,'Incidence calcs'!$A:$A,0))</f>
        <v>0.83452000000000004</v>
      </c>
      <c r="T195" s="347">
        <f>INDEX('Incidence calcs'!AJ:AJ,MATCH($A195,'Incidence calcs'!$A:$A,0))</f>
        <v>0.65332500000000004</v>
      </c>
      <c r="U195" s="347">
        <f>INDEX('Incidence calcs'!AK:AK,MATCH($A195,'Incidence calcs'!$A:$A,0))</f>
        <v>0.65332500000000004</v>
      </c>
      <c r="V195" s="347">
        <f>INDEX('Incidence calcs'!AL:AL,MATCH($A195,'Incidence calcs'!$A:$A,0))</f>
        <v>0.65332500000000004</v>
      </c>
      <c r="W195" s="347">
        <f>INDEX('Incidence calcs'!AM:AM,MATCH($A195,'Incidence calcs'!$A:$A,0))</f>
        <v>0.65332500000000004</v>
      </c>
    </row>
    <row r="196" spans="1:23" x14ac:dyDescent="0.45">
      <c r="A196" t="s">
        <v>272</v>
      </c>
      <c r="B196" s="339">
        <f>INDEX('Incidence calcs'!$F:$F,MATCH($A196,'Incidence calcs'!$A:$A,0))</f>
        <v>1987</v>
      </c>
      <c r="C196" s="339" t="b">
        <v>1</v>
      </c>
      <c r="D196" s="347">
        <f>INDEX('Incidence calcs'!Q:Q,MATCH($A196,'Incidence calcs'!$A:$A,0))</f>
        <v>0.1</v>
      </c>
      <c r="E196" s="347">
        <f>INDEX('Incidence calcs'!R:R,MATCH($A196,'Incidence calcs'!$A:$A,0))</f>
        <v>0.5</v>
      </c>
      <c r="F196" s="347">
        <f>INDEX('Incidence calcs'!S:S,MATCH($A196,'Incidence calcs'!$A:$A,0))</f>
        <v>2.2000000000000002</v>
      </c>
      <c r="G196" s="347">
        <f>INDEX('Incidence calcs'!T:T,MATCH($A196,'Incidence calcs'!$A:$A,0))</f>
        <v>3.4</v>
      </c>
      <c r="H196" s="347">
        <f>INDEX('Incidence calcs'!X:X,MATCH($A196,'Incidence calcs'!$A:$A,0))</f>
        <v>1.111815</v>
      </c>
      <c r="I196" s="347">
        <f>INDEX('Incidence calcs'!Y:Y,MATCH($A196,'Incidence calcs'!$A:$A,0))</f>
        <v>1.09213</v>
      </c>
      <c r="J196" s="347">
        <f>INDEX('Incidence calcs'!Z:Z,MATCH($A196,'Incidence calcs'!$A:$A,0))</f>
        <v>0.79096500000000003</v>
      </c>
      <c r="K196" s="347">
        <f>INDEX('Incidence calcs'!AA:AA,MATCH($A196,'Incidence calcs'!$A:$A,0))</f>
        <v>0.77453499999999997</v>
      </c>
      <c r="L196" s="347">
        <f>INDEX('Incidence calcs'!AB:AB,MATCH($A196,'Incidence calcs'!$A:$A,0))</f>
        <v>0.72788000000000008</v>
      </c>
      <c r="M196" s="347">
        <f>INDEX('Incidence calcs'!AC:AC,MATCH($A196,'Incidence calcs'!$A:$A,0))</f>
        <v>0.64356000000000002</v>
      </c>
      <c r="N196" s="347">
        <f>INDEX('Incidence calcs'!AD:AD,MATCH($A196,'Incidence calcs'!$A:$A,0))</f>
        <v>0.692075</v>
      </c>
      <c r="O196" s="347">
        <f>INDEX('Incidence calcs'!AE:AE,MATCH($A196,'Incidence calcs'!$A:$A,0))</f>
        <v>0.692075</v>
      </c>
      <c r="P196" s="347">
        <f>INDEX('Incidence calcs'!AF:AF,MATCH($A196,'Incidence calcs'!$A:$A,0))</f>
        <v>0.55877500000000002</v>
      </c>
      <c r="Q196" s="347">
        <f>INDEX('Incidence calcs'!AG:AG,MATCH($A196,'Incidence calcs'!$A:$A,0))</f>
        <v>0.55877500000000002</v>
      </c>
      <c r="R196" s="347">
        <f>INDEX('Incidence calcs'!AH:AH,MATCH($A196,'Incidence calcs'!$A:$A,0))</f>
        <v>0.83452000000000004</v>
      </c>
      <c r="S196" s="347">
        <f>INDEX('Incidence calcs'!AI:AI,MATCH($A196,'Incidence calcs'!$A:$A,0))</f>
        <v>0.83452000000000004</v>
      </c>
      <c r="T196" s="347">
        <f>INDEX('Incidence calcs'!AJ:AJ,MATCH($A196,'Incidence calcs'!$A:$A,0))</f>
        <v>0.65332500000000004</v>
      </c>
      <c r="U196" s="347">
        <f>INDEX('Incidence calcs'!AK:AK,MATCH($A196,'Incidence calcs'!$A:$A,0))</f>
        <v>0.65332500000000004</v>
      </c>
      <c r="V196" s="347">
        <f>INDEX('Incidence calcs'!AL:AL,MATCH($A196,'Incidence calcs'!$A:$A,0))</f>
        <v>0.65332500000000004</v>
      </c>
      <c r="W196" s="347">
        <f>INDEX('Incidence calcs'!AM:AM,MATCH($A196,'Incidence calcs'!$A:$A,0))</f>
        <v>0.65332500000000004</v>
      </c>
    </row>
    <row r="197" spans="1:23" x14ac:dyDescent="0.45">
      <c r="A197" s="331"/>
      <c r="B197" s="339"/>
      <c r="C197" s="339"/>
      <c r="D197" s="347"/>
      <c r="E197" s="347"/>
      <c r="F197" s="347"/>
      <c r="G197" s="347"/>
      <c r="H197" s="347"/>
      <c r="I197" s="347"/>
      <c r="J197" s="347"/>
      <c r="K197" s="347"/>
      <c r="L197" s="347"/>
      <c r="M197" s="347"/>
      <c r="N197" s="347"/>
      <c r="O197" s="347"/>
      <c r="P197" s="347"/>
      <c r="Q197" s="347"/>
      <c r="R197" s="347"/>
      <c r="S197" s="347"/>
      <c r="T197" s="347"/>
      <c r="U197" s="347"/>
      <c r="V197" s="347"/>
      <c r="W197" s="347"/>
    </row>
    <row r="198" spans="1:23" x14ac:dyDescent="0.45">
      <c r="A198" s="331"/>
      <c r="B198" s="339"/>
      <c r="C198" s="339"/>
      <c r="D198" s="347"/>
      <c r="E198" s="347"/>
      <c r="F198" s="347"/>
      <c r="G198" s="347"/>
      <c r="H198" s="347"/>
      <c r="I198" s="347"/>
      <c r="J198" s="347"/>
      <c r="K198" s="347"/>
      <c r="L198" s="347"/>
      <c r="M198" s="347"/>
      <c r="N198" s="347"/>
      <c r="O198" s="347"/>
      <c r="P198" s="347"/>
      <c r="Q198" s="347"/>
      <c r="R198" s="347"/>
      <c r="S198" s="347"/>
      <c r="T198" s="347"/>
      <c r="U198" s="347"/>
      <c r="V198" s="347"/>
      <c r="W198" s="347"/>
    </row>
    <row r="199" spans="1:23" x14ac:dyDescent="0.45">
      <c r="A199" s="331"/>
      <c r="B199" s="339"/>
      <c r="C199" s="339"/>
      <c r="D199" s="347"/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</row>
    <row r="200" spans="1:23" x14ac:dyDescent="0.45">
      <c r="A200" s="331"/>
      <c r="B200" s="339"/>
      <c r="C200" s="339"/>
      <c r="D200" s="347"/>
      <c r="E200" s="347"/>
      <c r="F200" s="347"/>
      <c r="G200" s="347"/>
      <c r="H200" s="347"/>
      <c r="I200" s="347"/>
      <c r="J200" s="347"/>
      <c r="K200" s="347"/>
      <c r="L200" s="347"/>
      <c r="M200" s="347"/>
      <c r="N200" s="347"/>
      <c r="O200" s="347"/>
      <c r="P200" s="347"/>
      <c r="Q200" s="347"/>
      <c r="R200" s="347"/>
      <c r="S200" s="347"/>
      <c r="T200" s="347"/>
      <c r="U200" s="347"/>
      <c r="V200" s="347"/>
      <c r="W200" s="347"/>
    </row>
    <row r="201" spans="1:23" x14ac:dyDescent="0.45">
      <c r="A201" s="331"/>
      <c r="B201" s="339"/>
      <c r="C201" s="339"/>
      <c r="D201" s="347"/>
      <c r="E201" s="347"/>
      <c r="F201" s="347"/>
      <c r="G201" s="347"/>
      <c r="H201" s="347"/>
      <c r="I201" s="347"/>
      <c r="J201" s="347"/>
      <c r="K201" s="347"/>
      <c r="L201" s="347"/>
      <c r="M201" s="347"/>
      <c r="N201" s="347"/>
      <c r="O201" s="347"/>
      <c r="P201" s="347"/>
      <c r="Q201" s="347"/>
      <c r="R201" s="347"/>
      <c r="S201" s="347"/>
      <c r="T201" s="347"/>
      <c r="U201" s="347"/>
      <c r="V201" s="347"/>
      <c r="W201" s="347"/>
    </row>
    <row r="202" spans="1:23" x14ac:dyDescent="0.45">
      <c r="A202" s="331"/>
      <c r="B202" s="339"/>
      <c r="C202" s="339"/>
      <c r="D202" s="347"/>
      <c r="E202" s="347"/>
      <c r="F202" s="347"/>
      <c r="G202" s="347"/>
      <c r="H202" s="347"/>
      <c r="I202" s="347"/>
      <c r="J202" s="347"/>
      <c r="K202" s="347"/>
      <c r="L202" s="347"/>
      <c r="M202" s="347"/>
      <c r="N202" s="347"/>
      <c r="O202" s="347"/>
      <c r="P202" s="347"/>
      <c r="Q202" s="347"/>
      <c r="R202" s="347"/>
      <c r="S202" s="347"/>
      <c r="T202" s="347"/>
      <c r="U202" s="347"/>
      <c r="V202" s="347"/>
      <c r="W202" s="347"/>
    </row>
    <row r="203" spans="1:23" x14ac:dyDescent="0.45">
      <c r="A203" s="331"/>
      <c r="B203" s="339"/>
      <c r="C203" s="339"/>
      <c r="D203" s="347"/>
      <c r="E203" s="347"/>
      <c r="F203" s="347"/>
      <c r="G203" s="347"/>
      <c r="H203" s="347"/>
      <c r="I203" s="347"/>
      <c r="J203" s="347"/>
      <c r="K203" s="347"/>
      <c r="L203" s="347"/>
      <c r="M203" s="347"/>
      <c r="N203" s="347"/>
      <c r="O203" s="347"/>
      <c r="P203" s="347"/>
      <c r="Q203" s="347"/>
      <c r="R203" s="347"/>
      <c r="S203" s="347"/>
      <c r="T203" s="347"/>
      <c r="U203" s="347"/>
      <c r="V203" s="347"/>
      <c r="W203" s="347"/>
    </row>
    <row r="204" spans="1:23" x14ac:dyDescent="0.45">
      <c r="A204" s="331"/>
      <c r="B204" s="339"/>
      <c r="C204" s="339"/>
      <c r="D204" s="347"/>
      <c r="E204" s="347"/>
      <c r="F204" s="347"/>
      <c r="G204" s="347"/>
      <c r="H204" s="347"/>
      <c r="I204" s="347"/>
      <c r="J204" s="347"/>
      <c r="K204" s="347"/>
      <c r="L204" s="347"/>
      <c r="M204" s="347"/>
      <c r="N204" s="347"/>
      <c r="O204" s="347"/>
      <c r="P204" s="347"/>
      <c r="Q204" s="347"/>
      <c r="R204" s="347"/>
      <c r="S204" s="347"/>
      <c r="T204" s="347"/>
      <c r="U204" s="347"/>
      <c r="V204" s="347"/>
      <c r="W204" s="347"/>
    </row>
    <row r="205" spans="1:23" x14ac:dyDescent="0.45">
      <c r="A205" s="331"/>
      <c r="B205" s="339"/>
      <c r="C205" s="339"/>
      <c r="D205" s="347"/>
      <c r="E205" s="347"/>
      <c r="F205" s="347"/>
      <c r="G205" s="347"/>
      <c r="H205" s="347"/>
      <c r="I205" s="347"/>
      <c r="J205" s="347"/>
      <c r="K205" s="347"/>
      <c r="L205" s="347"/>
      <c r="M205" s="347"/>
      <c r="N205" s="347"/>
      <c r="O205" s="347"/>
      <c r="P205" s="347"/>
      <c r="Q205" s="347"/>
      <c r="R205" s="347"/>
      <c r="S205" s="347"/>
      <c r="T205" s="347"/>
      <c r="U205" s="347"/>
      <c r="V205" s="347"/>
      <c r="W205" s="347"/>
    </row>
    <row r="206" spans="1:23" x14ac:dyDescent="0.45">
      <c r="A206" s="331"/>
      <c r="B206" s="339"/>
      <c r="C206" s="339"/>
      <c r="D206" s="347"/>
      <c r="E206" s="347"/>
      <c r="F206" s="347"/>
      <c r="G206" s="347"/>
      <c r="H206" s="347"/>
      <c r="I206" s="347"/>
      <c r="J206" s="347"/>
      <c r="K206" s="347"/>
      <c r="L206" s="347"/>
      <c r="M206" s="347"/>
      <c r="N206" s="347"/>
      <c r="O206" s="347"/>
      <c r="P206" s="347"/>
      <c r="Q206" s="347"/>
      <c r="R206" s="347"/>
      <c r="S206" s="347"/>
      <c r="T206" s="347"/>
      <c r="U206" s="347"/>
      <c r="V206" s="347"/>
      <c r="W206" s="347"/>
    </row>
    <row r="207" spans="1:23" x14ac:dyDescent="0.45">
      <c r="A207" s="330"/>
      <c r="B207" s="330"/>
      <c r="C207" s="330"/>
      <c r="D207" s="330"/>
    </row>
    <row r="208" spans="1:23" x14ac:dyDescent="0.45">
      <c r="A208" s="330"/>
      <c r="B208" s="330"/>
      <c r="C208" s="330"/>
      <c r="D208" s="330"/>
    </row>
    <row r="209" spans="1:4" x14ac:dyDescent="0.45">
      <c r="A209" s="330"/>
      <c r="B209" s="330"/>
      <c r="C209" s="330"/>
      <c r="D209" s="330"/>
    </row>
    <row r="210" spans="1:4" x14ac:dyDescent="0.45">
      <c r="A210" s="330"/>
      <c r="B210" s="330"/>
      <c r="C210" s="330"/>
      <c r="D210" s="330"/>
    </row>
    <row r="211" spans="1:4" x14ac:dyDescent="0.45">
      <c r="A211" s="330"/>
      <c r="B211" s="330"/>
      <c r="C211" s="330"/>
      <c r="D211" s="330"/>
    </row>
    <row r="212" spans="1:4" x14ac:dyDescent="0.45">
      <c r="A212" s="330"/>
      <c r="B212" s="330"/>
      <c r="C212" s="330"/>
      <c r="D212" s="330"/>
    </row>
    <row r="213" spans="1:4" x14ac:dyDescent="0.45">
      <c r="A213" s="330"/>
      <c r="B213" s="330"/>
      <c r="C213" s="330"/>
      <c r="D213" s="330"/>
    </row>
    <row r="214" spans="1:4" x14ac:dyDescent="0.45">
      <c r="A214" s="330"/>
      <c r="B214" s="330"/>
      <c r="C214" s="330"/>
      <c r="D214" s="330"/>
    </row>
    <row r="215" spans="1:4" x14ac:dyDescent="0.45">
      <c r="A215" s="330"/>
      <c r="B215" s="330"/>
      <c r="C215" s="330"/>
      <c r="D215" s="330"/>
    </row>
    <row r="216" spans="1:4" x14ac:dyDescent="0.45">
      <c r="A216" s="330"/>
      <c r="B216" s="330"/>
      <c r="C216" s="330"/>
      <c r="D216" s="330"/>
    </row>
    <row r="217" spans="1:4" x14ac:dyDescent="0.45">
      <c r="A217" s="330"/>
      <c r="B217" s="330"/>
      <c r="C217" s="330"/>
      <c r="D217" s="330"/>
    </row>
    <row r="218" spans="1:4" x14ac:dyDescent="0.45">
      <c r="A218" s="330"/>
      <c r="B218" s="330"/>
      <c r="C218" s="330"/>
      <c r="D218" s="330"/>
    </row>
    <row r="219" spans="1:4" x14ac:dyDescent="0.45">
      <c r="A219" s="330"/>
      <c r="B219" s="330"/>
      <c r="C219" s="330"/>
      <c r="D219" s="330"/>
    </row>
    <row r="220" spans="1:4" x14ac:dyDescent="0.45">
      <c r="A220" s="330"/>
      <c r="B220" s="330"/>
      <c r="C220" s="330"/>
      <c r="D220" s="330"/>
    </row>
    <row r="221" spans="1:4" x14ac:dyDescent="0.45">
      <c r="A221" s="330"/>
      <c r="B221" s="330"/>
      <c r="C221" s="330"/>
      <c r="D221" s="330"/>
    </row>
    <row r="222" spans="1:4" x14ac:dyDescent="0.45">
      <c r="A222" s="330"/>
      <c r="B222" s="330"/>
      <c r="C222" s="330"/>
      <c r="D222" s="330"/>
    </row>
    <row r="223" spans="1:4" x14ac:dyDescent="0.45">
      <c r="A223" s="330"/>
      <c r="B223" s="330"/>
      <c r="C223" s="330"/>
      <c r="D223" s="330"/>
    </row>
    <row r="224" spans="1:4" x14ac:dyDescent="0.45">
      <c r="A224" s="330"/>
      <c r="B224" s="330"/>
      <c r="C224" s="330"/>
      <c r="D224" s="330"/>
    </row>
    <row r="225" spans="1:4" x14ac:dyDescent="0.45">
      <c r="A225" s="330"/>
      <c r="B225" s="330"/>
      <c r="C225" s="330"/>
      <c r="D225" s="3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E56D-FD30-4D97-90EF-5D9A34A5FED3}">
  <dimension ref="A1:F136"/>
  <sheetViews>
    <sheetView topLeftCell="A106" workbookViewId="0">
      <selection activeCell="E107" sqref="E107"/>
    </sheetView>
  </sheetViews>
  <sheetFormatPr defaultRowHeight="14.25" x14ac:dyDescent="0.45"/>
  <cols>
    <col min="1" max="2" width="9.06640625" style="384"/>
    <col min="5" max="5" width="11.33203125" bestFit="1" customWidth="1"/>
  </cols>
  <sheetData>
    <row r="1" spans="1:6" x14ac:dyDescent="0.45">
      <c r="A1" s="384" t="s">
        <v>634</v>
      </c>
      <c r="B1" s="384" t="s">
        <v>650</v>
      </c>
      <c r="C1" t="s">
        <v>649</v>
      </c>
      <c r="D1" t="s">
        <v>644</v>
      </c>
      <c r="E1" t="s">
        <v>651</v>
      </c>
      <c r="F1" t="s">
        <v>652</v>
      </c>
    </row>
    <row r="2" spans="1:6" x14ac:dyDescent="0.45">
      <c r="A2" s="384">
        <v>1978</v>
      </c>
      <c r="B2" s="384">
        <f>INDEX('Incidence calcs'!F:F,MATCH(E2,'Incidence calcs'!A:A,0))</f>
        <v>2007</v>
      </c>
      <c r="C2" s="385">
        <v>9.8070000000000004</v>
      </c>
      <c r="D2" t="s">
        <v>645</v>
      </c>
      <c r="E2" t="s">
        <v>264</v>
      </c>
      <c r="F2" cm="1">
        <f t="array" ref="F2">C2/SUMPRODUCT($C$2:$C$136,--(E2=$E$2:$E$136),--(B2=$A$2:$A$136))</f>
        <v>0.34900355871886118</v>
      </c>
    </row>
    <row r="3" spans="1:6" x14ac:dyDescent="0.45">
      <c r="A3" s="384">
        <v>1979</v>
      </c>
      <c r="B3" s="384">
        <f>INDEX('Incidence calcs'!F:F,MATCH(E3,'Incidence calcs'!A:A,0))</f>
        <v>2007</v>
      </c>
      <c r="C3" s="385">
        <v>11.7567207392193</v>
      </c>
      <c r="D3" t="s">
        <v>645</v>
      </c>
      <c r="E3" t="s">
        <v>264</v>
      </c>
      <c r="F3" cm="1">
        <f t="array" ref="F3">C3/SUMPRODUCT($C$2:$C$136,--(E3=$E$2:$E$136),--(B3=$A$2:$A$136))</f>
        <v>0.4183886384063808</v>
      </c>
    </row>
    <row r="4" spans="1:6" x14ac:dyDescent="0.45">
      <c r="A4" s="384">
        <v>1980</v>
      </c>
      <c r="B4" s="384">
        <f>INDEX('Incidence calcs'!F:F,MATCH(E4,'Incidence calcs'!A:A,0))</f>
        <v>2007</v>
      </c>
      <c r="C4" s="385">
        <v>12.9073309352518</v>
      </c>
      <c r="D4" t="s">
        <v>645</v>
      </c>
      <c r="E4" t="s">
        <v>264</v>
      </c>
      <c r="F4" cm="1">
        <f t="array" ref="F4">C4/SUMPRODUCT($C$2:$C$136,--(E4=$E$2:$E$136),--(B4=$A$2:$A$136))</f>
        <v>0.45933562047159426</v>
      </c>
    </row>
    <row r="5" spans="1:6" x14ac:dyDescent="0.45">
      <c r="A5" s="384">
        <v>1981</v>
      </c>
      <c r="B5" s="384">
        <f>INDEX('Incidence calcs'!F:F,MATCH(E5,'Incidence calcs'!A:A,0))</f>
        <v>2007</v>
      </c>
      <c r="C5" s="385">
        <v>14.094234042552999</v>
      </c>
      <c r="D5" t="s">
        <v>645</v>
      </c>
      <c r="E5" t="s">
        <v>264</v>
      </c>
      <c r="F5" cm="1">
        <f t="array" ref="F5">C5/SUMPRODUCT($C$2:$C$136,--(E5=$E$2:$E$136),--(B5=$A$2:$A$136))</f>
        <v>0.50157416521540921</v>
      </c>
    </row>
    <row r="6" spans="1:6" x14ac:dyDescent="0.45">
      <c r="A6" s="384">
        <v>1982</v>
      </c>
      <c r="B6" s="384">
        <f>INDEX('Incidence calcs'!F:F,MATCH(E6,'Incidence calcs'!A:A,0))</f>
        <v>2007</v>
      </c>
      <c r="C6" s="385">
        <v>13.797649253731301</v>
      </c>
      <c r="D6" t="s">
        <v>645</v>
      </c>
      <c r="E6" t="s">
        <v>264</v>
      </c>
      <c r="F6" cm="1">
        <f t="array" ref="F6">C6/SUMPRODUCT($C$2:$C$136,--(E6=$E$2:$E$136),--(B6=$A$2:$A$136))</f>
        <v>0.49101954639613166</v>
      </c>
    </row>
    <row r="7" spans="1:6" x14ac:dyDescent="0.45">
      <c r="A7" s="384">
        <v>1983</v>
      </c>
      <c r="B7" s="384">
        <f>INDEX('Incidence calcs'!F:F,MATCH(E7,'Incidence calcs'!A:A,0))</f>
        <v>2007</v>
      </c>
      <c r="C7" s="385">
        <v>14.5665201465201</v>
      </c>
      <c r="D7" t="s">
        <v>645</v>
      </c>
      <c r="E7" t="s">
        <v>264</v>
      </c>
      <c r="F7" cm="1">
        <f t="array" ref="F7">C7/SUMPRODUCT($C$2:$C$136,--(E7=$E$2:$E$136),--(B7=$A$2:$A$136))</f>
        <v>0.51838149987616011</v>
      </c>
    </row>
    <row r="8" spans="1:6" x14ac:dyDescent="0.45">
      <c r="A8" s="384">
        <v>1984</v>
      </c>
      <c r="B8" s="384">
        <f>INDEX('Incidence calcs'!F:F,MATCH(E8,'Incidence calcs'!A:A,0))</f>
        <v>2007</v>
      </c>
      <c r="C8" s="385">
        <v>14.297248927038501</v>
      </c>
      <c r="D8" t="s">
        <v>645</v>
      </c>
      <c r="E8" t="s">
        <v>264</v>
      </c>
      <c r="F8" cm="1">
        <f t="array" ref="F8">C8/SUMPRODUCT($C$2:$C$136,--(E8=$E$2:$E$136),--(B8=$A$2:$A$136))</f>
        <v>0.50879889420065838</v>
      </c>
    </row>
    <row r="9" spans="1:6" x14ac:dyDescent="0.45">
      <c r="A9" s="384">
        <v>1985</v>
      </c>
      <c r="B9" s="384">
        <f>INDEX('Incidence calcs'!F:F,MATCH(E9,'Incidence calcs'!A:A,0))</f>
        <v>2007</v>
      </c>
      <c r="C9" s="385">
        <v>15.485764023210701</v>
      </c>
      <c r="D9" t="s">
        <v>645</v>
      </c>
      <c r="E9" t="s">
        <v>264</v>
      </c>
      <c r="F9" cm="1">
        <f t="array" ref="F9">C9/SUMPRODUCT($C$2:$C$136,--(E9=$E$2:$E$136),--(B9=$A$2:$A$136))</f>
        <v>0.55109480509646613</v>
      </c>
    </row>
    <row r="10" spans="1:6" x14ac:dyDescent="0.45">
      <c r="A10" s="384">
        <v>1986</v>
      </c>
      <c r="B10" s="384">
        <f>INDEX('Incidence calcs'!F:F,MATCH(E10,'Incidence calcs'!A:A,0))</f>
        <v>2007</v>
      </c>
      <c r="C10" s="385">
        <v>16.529697632058301</v>
      </c>
      <c r="D10" t="s">
        <v>645</v>
      </c>
      <c r="E10" t="s">
        <v>264</v>
      </c>
      <c r="F10" cm="1">
        <f t="array" ref="F10">C10/SUMPRODUCT($C$2:$C$136,--(E10=$E$2:$E$136),--(B10=$A$2:$A$136))</f>
        <v>0.58824546733303562</v>
      </c>
    </row>
    <row r="11" spans="1:6" x14ac:dyDescent="0.45">
      <c r="A11" s="384">
        <v>1987</v>
      </c>
      <c r="B11" s="384">
        <f>INDEX('Incidence calcs'!F:F,MATCH(E11,'Incidence calcs'!A:A,0))</f>
        <v>2007</v>
      </c>
      <c r="C11" s="385">
        <v>17.112831417624498</v>
      </c>
      <c r="D11" t="s">
        <v>645</v>
      </c>
      <c r="E11" t="s">
        <v>264</v>
      </c>
      <c r="F11" cm="1">
        <f t="array" ref="F11">C11/SUMPRODUCT($C$2:$C$136,--(E11=$E$2:$E$136),--(B11=$A$2:$A$136))</f>
        <v>0.60899755934606747</v>
      </c>
    </row>
    <row r="12" spans="1:6" x14ac:dyDescent="0.45">
      <c r="A12" s="384">
        <v>1988</v>
      </c>
      <c r="B12" s="384">
        <f>INDEX('Incidence calcs'!F:F,MATCH(E12,'Incidence calcs'!A:A,0))</f>
        <v>2007</v>
      </c>
      <c r="C12" s="385">
        <v>15.709315662650599</v>
      </c>
      <c r="D12" t="s">
        <v>645</v>
      </c>
      <c r="E12" t="s">
        <v>264</v>
      </c>
      <c r="F12" cm="1">
        <f t="array" ref="F12">C12/SUMPRODUCT($C$2:$C$136,--(E12=$E$2:$E$136),--(B12=$A$2:$A$136))</f>
        <v>0.55905037945375791</v>
      </c>
    </row>
    <row r="13" spans="1:6" x14ac:dyDescent="0.45">
      <c r="A13" s="384">
        <v>1989</v>
      </c>
      <c r="B13" s="384">
        <f>INDEX('Incidence calcs'!F:F,MATCH(E13,'Incidence calcs'!A:A,0))</f>
        <v>2007</v>
      </c>
      <c r="C13" s="385">
        <v>18.6812962962961</v>
      </c>
      <c r="D13" t="s">
        <v>645</v>
      </c>
      <c r="E13" t="s">
        <v>264</v>
      </c>
      <c r="F13" cm="1">
        <f t="array" ref="F13">C13/SUMPRODUCT($C$2:$C$136,--(E13=$E$2:$E$136),--(B13=$A$2:$A$136))</f>
        <v>0.66481481481480775</v>
      </c>
    </row>
    <row r="14" spans="1:6" x14ac:dyDescent="0.45">
      <c r="A14" s="384">
        <v>1990</v>
      </c>
      <c r="B14" s="384">
        <f>INDEX('Incidence calcs'!F:F,MATCH(E14,'Incidence calcs'!A:A,0))</f>
        <v>2007</v>
      </c>
      <c r="C14" s="385">
        <v>19.613613138686102</v>
      </c>
      <c r="D14" t="s">
        <v>645</v>
      </c>
      <c r="E14" t="s">
        <v>264</v>
      </c>
      <c r="F14" cm="1">
        <f t="array" ref="F14">C14/SUMPRODUCT($C$2:$C$136,--(E14=$E$2:$E$136),--(B14=$A$2:$A$136))</f>
        <v>0.69799335013117791</v>
      </c>
    </row>
    <row r="15" spans="1:6" x14ac:dyDescent="0.45">
      <c r="A15" s="384">
        <v>1991</v>
      </c>
      <c r="B15" s="384">
        <f>INDEX('Incidence calcs'!F:F,MATCH(E15,'Incidence calcs'!A:A,0))</f>
        <v>2007</v>
      </c>
      <c r="C15" s="385">
        <v>16.987564705882601</v>
      </c>
      <c r="D15" t="s">
        <v>645</v>
      </c>
      <c r="E15" t="s">
        <v>264</v>
      </c>
      <c r="F15" cm="1">
        <f t="array" ref="F15">C15/SUMPRODUCT($C$2:$C$136,--(E15=$E$2:$E$136),--(B15=$A$2:$A$136))</f>
        <v>0.60453966924849112</v>
      </c>
    </row>
    <row r="16" spans="1:6" x14ac:dyDescent="0.45">
      <c r="A16" s="384">
        <v>1992</v>
      </c>
      <c r="B16" s="384">
        <f>INDEX('Incidence calcs'!F:F,MATCH(E16,'Incidence calcs'!A:A,0))</f>
        <v>2007</v>
      </c>
      <c r="C16" s="385">
        <v>17.665495219885202</v>
      </c>
      <c r="D16" t="s">
        <v>645</v>
      </c>
      <c r="E16" t="s">
        <v>264</v>
      </c>
      <c r="F16" cm="1">
        <f t="array" ref="F16">C16/SUMPRODUCT($C$2:$C$136,--(E16=$E$2:$E$136),--(B16=$A$2:$A$136))</f>
        <v>0.62866531031619932</v>
      </c>
    </row>
    <row r="17" spans="1:6" x14ac:dyDescent="0.45">
      <c r="A17" s="384">
        <v>1993</v>
      </c>
      <c r="B17" s="384">
        <f>INDEX('Incidence calcs'!F:F,MATCH(E17,'Incidence calcs'!A:A,0))</f>
        <v>2007</v>
      </c>
      <c r="C17" s="385">
        <v>22.1573388429752</v>
      </c>
      <c r="D17" t="s">
        <v>645</v>
      </c>
      <c r="E17" t="s">
        <v>264</v>
      </c>
      <c r="F17" cm="1">
        <f t="array" ref="F17">C17/SUMPRODUCT($C$2:$C$136,--(E17=$E$2:$E$136),--(B17=$A$2:$A$136))</f>
        <v>0.78851739654716013</v>
      </c>
    </row>
    <row r="18" spans="1:6" x14ac:dyDescent="0.45">
      <c r="A18" s="384">
        <v>1994</v>
      </c>
      <c r="B18" s="384">
        <f>INDEX('Incidence calcs'!F:F,MATCH(E18,'Incidence calcs'!A:A,0))</f>
        <v>2007</v>
      </c>
      <c r="C18" s="385">
        <v>19.3185412371135</v>
      </c>
      <c r="D18" t="s">
        <v>645</v>
      </c>
      <c r="E18" t="s">
        <v>264</v>
      </c>
      <c r="F18" cm="1">
        <f t="array" ref="F18">C18/SUMPRODUCT($C$2:$C$136,--(E18=$E$2:$E$136),--(B18=$A$2:$A$136))</f>
        <v>0.68749257071578285</v>
      </c>
    </row>
    <row r="19" spans="1:6" x14ac:dyDescent="0.45">
      <c r="A19" s="384">
        <v>1995</v>
      </c>
      <c r="B19" s="384">
        <f>INDEX('Incidence calcs'!F:F,MATCH(E19,'Incidence calcs'!A:A,0))</f>
        <v>2007</v>
      </c>
      <c r="C19" s="385">
        <v>20.958475336322699</v>
      </c>
      <c r="D19" t="s">
        <v>645</v>
      </c>
      <c r="E19" t="s">
        <v>264</v>
      </c>
      <c r="F19" cm="1">
        <f t="array" ref="F19">C19/SUMPRODUCT($C$2:$C$136,--(E19=$E$2:$E$136),--(B19=$A$2:$A$136))</f>
        <v>0.7458532148157544</v>
      </c>
    </row>
    <row r="20" spans="1:6" x14ac:dyDescent="0.45">
      <c r="A20" s="384">
        <v>1996</v>
      </c>
      <c r="B20" s="384">
        <f>INDEX('Incidence calcs'!F:F,MATCH(E20,'Incidence calcs'!A:A,0))</f>
        <v>2007</v>
      </c>
      <c r="C20" s="385">
        <v>20.548313883299699</v>
      </c>
      <c r="D20" t="s">
        <v>645</v>
      </c>
      <c r="E20" t="s">
        <v>264</v>
      </c>
      <c r="F20" cm="1">
        <f t="array" ref="F20">C20/SUMPRODUCT($C$2:$C$136,--(E20=$E$2:$E$136),--(B20=$A$2:$A$136))</f>
        <v>0.73125672182561197</v>
      </c>
    </row>
    <row r="21" spans="1:6" x14ac:dyDescent="0.45">
      <c r="A21" s="384">
        <v>1997</v>
      </c>
      <c r="B21" s="384">
        <f>INDEX('Incidence calcs'!F:F,MATCH(E21,'Incidence calcs'!A:A,0))</f>
        <v>2007</v>
      </c>
      <c r="C21" s="385">
        <v>20.271710431654601</v>
      </c>
      <c r="D21" t="s">
        <v>645</v>
      </c>
      <c r="E21" t="s">
        <v>264</v>
      </c>
      <c r="F21" cm="1">
        <f t="array" ref="F21">C21/SUMPRODUCT($C$2:$C$136,--(E21=$E$2:$E$136),--(B21=$A$2:$A$136))</f>
        <v>0.72141318262116017</v>
      </c>
    </row>
    <row r="22" spans="1:6" x14ac:dyDescent="0.45">
      <c r="A22" s="384">
        <v>1998</v>
      </c>
      <c r="B22" s="384">
        <f>INDEX('Incidence calcs'!F:F,MATCH(E22,'Incidence calcs'!A:A,0))</f>
        <v>2007</v>
      </c>
      <c r="C22" s="385">
        <v>19.107127388534799</v>
      </c>
      <c r="D22" t="s">
        <v>645</v>
      </c>
      <c r="E22" t="s">
        <v>264</v>
      </c>
      <c r="F22" cm="1">
        <f t="array" ref="F22">C22/SUMPRODUCT($C$2:$C$136,--(E22=$E$2:$E$136),--(B22=$A$2:$A$136))</f>
        <v>0.67996894621120274</v>
      </c>
    </row>
    <row r="23" spans="1:6" x14ac:dyDescent="0.45">
      <c r="A23" s="384">
        <v>1999</v>
      </c>
      <c r="B23" s="384">
        <f>INDEX('Incidence calcs'!F:F,MATCH(E23,'Incidence calcs'!A:A,0))</f>
        <v>2007</v>
      </c>
      <c r="C23" s="385">
        <v>23.2740289855073</v>
      </c>
      <c r="D23" t="s">
        <v>645</v>
      </c>
      <c r="E23" t="s">
        <v>264</v>
      </c>
      <c r="F23" cm="1">
        <f t="array" ref="F23">C23/SUMPRODUCT($C$2:$C$136,--(E23=$E$2:$E$136),--(B23=$A$2:$A$136))</f>
        <v>0.82825725927072236</v>
      </c>
    </row>
    <row r="24" spans="1:6" x14ac:dyDescent="0.45">
      <c r="A24" s="384">
        <v>2000</v>
      </c>
      <c r="B24" s="384">
        <f>INDEX('Incidence calcs'!F:F,MATCH(E24,'Incidence calcs'!A:A,0))</f>
        <v>2007</v>
      </c>
      <c r="C24" s="385">
        <v>26.672526104417599</v>
      </c>
      <c r="D24" t="s">
        <v>645</v>
      </c>
      <c r="E24" t="s">
        <v>264</v>
      </c>
      <c r="F24" cm="1">
        <f t="array" ref="F24">C24/SUMPRODUCT($C$2:$C$136,--(E24=$E$2:$E$136),--(B24=$A$2:$A$136))</f>
        <v>0.94920021723906045</v>
      </c>
    </row>
    <row r="25" spans="1:6" x14ac:dyDescent="0.45">
      <c r="A25" s="384">
        <v>2001</v>
      </c>
      <c r="B25" s="384">
        <f>INDEX('Incidence calcs'!F:F,MATCH(E25,'Incidence calcs'!A:A,0))</f>
        <v>2007</v>
      </c>
      <c r="C25" s="385">
        <v>27.6264354838708</v>
      </c>
      <c r="D25" t="s">
        <v>645</v>
      </c>
      <c r="E25" t="s">
        <v>264</v>
      </c>
      <c r="F25" cm="1">
        <f t="array" ref="F25">C25/SUMPRODUCT($C$2:$C$136,--(E25=$E$2:$E$136),--(B25=$A$2:$A$136))</f>
        <v>0.98314717024451237</v>
      </c>
    </row>
    <row r="26" spans="1:6" x14ac:dyDescent="0.45">
      <c r="A26" s="384">
        <v>2002</v>
      </c>
      <c r="B26" s="384">
        <f>INDEX('Incidence calcs'!F:F,MATCH(E26,'Incidence calcs'!A:A,0))</f>
        <v>2007</v>
      </c>
      <c r="C26" s="385">
        <v>26.754140900195701</v>
      </c>
      <c r="D26" t="s">
        <v>645</v>
      </c>
      <c r="E26" t="s">
        <v>264</v>
      </c>
      <c r="F26" cm="1">
        <f t="array" ref="F26">C26/SUMPRODUCT($C$2:$C$136,--(E26=$E$2:$E$136),--(B26=$A$2:$A$136))</f>
        <v>0.95210465836995373</v>
      </c>
    </row>
    <row r="27" spans="1:6" x14ac:dyDescent="0.45">
      <c r="A27" s="384">
        <v>2003</v>
      </c>
      <c r="B27" s="384">
        <f>INDEX('Incidence calcs'!F:F,MATCH(E27,'Incidence calcs'!A:A,0))</f>
        <v>2007</v>
      </c>
      <c r="C27" s="385">
        <v>27.597381308411101</v>
      </c>
      <c r="D27" t="s">
        <v>645</v>
      </c>
      <c r="E27" t="s">
        <v>264</v>
      </c>
      <c r="F27" cm="1">
        <f t="array" ref="F27">C27/SUMPRODUCT($C$2:$C$136,--(E27=$E$2:$E$136),--(B27=$A$2:$A$136))</f>
        <v>0.98211321382245909</v>
      </c>
    </row>
    <row r="28" spans="1:6" x14ac:dyDescent="0.45">
      <c r="A28" s="384">
        <v>2004</v>
      </c>
      <c r="B28" s="384">
        <f>INDEX('Incidence calcs'!F:F,MATCH(E28,'Incidence calcs'!A:A,0))</f>
        <v>2007</v>
      </c>
      <c r="C28" s="385">
        <v>28.148828571428499</v>
      </c>
      <c r="D28" t="s">
        <v>645</v>
      </c>
      <c r="E28" t="s">
        <v>264</v>
      </c>
      <c r="F28" cm="1">
        <f t="array" ref="F28">C28/SUMPRODUCT($C$2:$C$136,--(E28=$E$2:$E$136),--(B28=$A$2:$A$136))</f>
        <v>1.0017376715810853</v>
      </c>
    </row>
    <row r="29" spans="1:6" x14ac:dyDescent="0.45">
      <c r="A29" s="384">
        <v>2007</v>
      </c>
      <c r="B29" s="384">
        <v>2007</v>
      </c>
      <c r="C29" s="386">
        <v>28.1</v>
      </c>
      <c r="D29" t="s">
        <v>645</v>
      </c>
      <c r="E29" t="s">
        <v>264</v>
      </c>
      <c r="F29" cm="1">
        <f t="array" ref="F29">C29/SUMPRODUCT($C$2:$C$136,--(E29=$E$2:$E$136),--(B29=$A$2:$A$136))</f>
        <v>1</v>
      </c>
    </row>
    <row r="30" spans="1:6" x14ac:dyDescent="0.45">
      <c r="A30" s="384">
        <v>1950</v>
      </c>
      <c r="B30" s="384">
        <f>INDEX('Incidence calcs'!F:F,MATCH(E30,'Incidence calcs'!A:A,0))</f>
        <v>2009</v>
      </c>
      <c r="C30" s="385">
        <v>10.731</v>
      </c>
      <c r="D30" t="s">
        <v>646</v>
      </c>
      <c r="E30" t="s">
        <v>137</v>
      </c>
      <c r="F30" cm="1">
        <f t="array" ref="F30">C30/SUMPRODUCT($C$2:$C$136,--(E30=$E$2:$E$136),--(B30=$A$2:$A$136))</f>
        <v>0.17224719101123595</v>
      </c>
    </row>
    <row r="31" spans="1:6" x14ac:dyDescent="0.45">
      <c r="A31" s="384">
        <v>1951</v>
      </c>
      <c r="B31" s="384">
        <f>INDEX('Incidence calcs'!F:F,MATCH(E31,'Incidence calcs'!A:A,0))</f>
        <v>2009</v>
      </c>
      <c r="C31" s="385">
        <v>11.3266363636364</v>
      </c>
      <c r="D31" t="s">
        <v>646</v>
      </c>
      <c r="E31" t="s">
        <v>137</v>
      </c>
      <c r="F31" cm="1">
        <f t="array" ref="F31">C31/SUMPRODUCT($C$2:$C$136,--(E31=$E$2:$E$136),--(B31=$A$2:$A$136))</f>
        <v>0.18180796731358587</v>
      </c>
    </row>
    <row r="32" spans="1:6" x14ac:dyDescent="0.45">
      <c r="A32" s="384">
        <v>1952</v>
      </c>
      <c r="B32" s="384">
        <f>INDEX('Incidence calcs'!F:F,MATCH(E32,'Incidence calcs'!A:A,0))</f>
        <v>2009</v>
      </c>
      <c r="C32" s="385">
        <v>12.3555596330275</v>
      </c>
      <c r="D32" t="s">
        <v>646</v>
      </c>
      <c r="E32" t="s">
        <v>137</v>
      </c>
      <c r="F32" cm="1">
        <f t="array" ref="F32">C32/SUMPRODUCT($C$2:$C$136,--(E32=$E$2:$E$136),--(B32=$A$2:$A$136))</f>
        <v>0.19832358961520868</v>
      </c>
    </row>
    <row r="33" spans="1:6" x14ac:dyDescent="0.45">
      <c r="A33" s="384">
        <v>1953</v>
      </c>
      <c r="B33" s="384">
        <f>INDEX('Incidence calcs'!F:F,MATCH(E33,'Incidence calcs'!A:A,0))</f>
        <v>2009</v>
      </c>
      <c r="C33" s="385">
        <v>13.4701992409867</v>
      </c>
      <c r="D33" t="s">
        <v>646</v>
      </c>
      <c r="E33" t="s">
        <v>137</v>
      </c>
      <c r="F33" cm="1">
        <f t="array" ref="F33">C33/SUMPRODUCT($C$2:$C$136,--(E33=$E$2:$E$136),--(B33=$A$2:$A$136))</f>
        <v>0.21621507609930499</v>
      </c>
    </row>
    <row r="34" spans="1:6" x14ac:dyDescent="0.45">
      <c r="A34" s="384">
        <v>1954</v>
      </c>
      <c r="B34" s="384">
        <f>INDEX('Incidence calcs'!F:F,MATCH(E34,'Incidence calcs'!A:A,0))</f>
        <v>2009</v>
      </c>
      <c r="C34" s="385">
        <v>14.1367142857142</v>
      </c>
      <c r="D34" t="s">
        <v>646</v>
      </c>
      <c r="E34" t="s">
        <v>137</v>
      </c>
      <c r="F34" cm="1">
        <f t="array" ref="F34">C34/SUMPRODUCT($C$2:$C$136,--(E34=$E$2:$E$136),--(B34=$A$2:$A$136))</f>
        <v>0.22691355193762763</v>
      </c>
    </row>
    <row r="35" spans="1:6" x14ac:dyDescent="0.45">
      <c r="A35" s="384">
        <v>1955</v>
      </c>
      <c r="B35" s="384">
        <f>INDEX('Incidence calcs'!F:F,MATCH(E35,'Incidence calcs'!A:A,0))</f>
        <v>2009</v>
      </c>
      <c r="C35" s="385">
        <v>14.7373109540636</v>
      </c>
      <c r="D35" t="s">
        <v>646</v>
      </c>
      <c r="E35" t="s">
        <v>137</v>
      </c>
      <c r="F35" cm="1">
        <f t="array" ref="F35">C35/SUMPRODUCT($C$2:$C$136,--(E35=$E$2:$E$136),--(B35=$A$2:$A$136))</f>
        <v>0.23655394789829215</v>
      </c>
    </row>
    <row r="36" spans="1:6" x14ac:dyDescent="0.45">
      <c r="A36" s="384">
        <v>1956</v>
      </c>
      <c r="B36" s="384">
        <f>INDEX('Incidence calcs'!F:F,MATCH(E36,'Incidence calcs'!A:A,0))</f>
        <v>2009</v>
      </c>
      <c r="C36" s="385">
        <v>15.2089273356401</v>
      </c>
      <c r="D36" t="s">
        <v>646</v>
      </c>
      <c r="E36" t="s">
        <v>137</v>
      </c>
      <c r="F36" cm="1">
        <f t="array" ref="F36">C36/SUMPRODUCT($C$2:$C$136,--(E36=$E$2:$E$136),--(B36=$A$2:$A$136))</f>
        <v>0.2441240342799374</v>
      </c>
    </row>
    <row r="37" spans="1:6" x14ac:dyDescent="0.45">
      <c r="A37" s="384">
        <v>1957</v>
      </c>
      <c r="B37" s="384">
        <f>INDEX('Incidence calcs'!F:F,MATCH(E37,'Incidence calcs'!A:A,0))</f>
        <v>2009</v>
      </c>
      <c r="C37" s="385">
        <v>16.817254480286401</v>
      </c>
      <c r="D37" t="s">
        <v>646</v>
      </c>
      <c r="E37" t="s">
        <v>137</v>
      </c>
      <c r="F37" cm="1">
        <f t="array" ref="F37">C37/SUMPRODUCT($C$2:$C$136,--(E37=$E$2:$E$136),--(B37=$A$2:$A$136))</f>
        <v>0.26993987929833713</v>
      </c>
    </row>
    <row r="38" spans="1:6" x14ac:dyDescent="0.45">
      <c r="A38" s="384">
        <v>1958</v>
      </c>
      <c r="B38" s="384">
        <f>INDEX('Incidence calcs'!F:F,MATCH(E38,'Incidence calcs'!A:A,0))</f>
        <v>2009</v>
      </c>
      <c r="C38" s="385">
        <v>17.6344573502722</v>
      </c>
      <c r="D38" t="s">
        <v>646</v>
      </c>
      <c r="E38" t="s">
        <v>137</v>
      </c>
      <c r="F38" cm="1">
        <f t="array" ref="F38">C38/SUMPRODUCT($C$2:$C$136,--(E38=$E$2:$E$136),--(B38=$A$2:$A$136))</f>
        <v>0.28305710032539649</v>
      </c>
    </row>
    <row r="39" spans="1:6" x14ac:dyDescent="0.45">
      <c r="A39" s="384">
        <v>1959</v>
      </c>
      <c r="B39" s="384">
        <f>INDEX('Incidence calcs'!F:F,MATCH(E39,'Incidence calcs'!A:A,0))</f>
        <v>2009</v>
      </c>
      <c r="C39" s="385">
        <v>18.437207392197099</v>
      </c>
      <c r="D39" t="s">
        <v>646</v>
      </c>
      <c r="E39" t="s">
        <v>137</v>
      </c>
      <c r="F39" cm="1">
        <f t="array" ref="F39">C39/SUMPRODUCT($C$2:$C$136,--(E39=$E$2:$E$136),--(B39=$A$2:$A$136))</f>
        <v>0.29594233374313161</v>
      </c>
    </row>
    <row r="40" spans="1:6" x14ac:dyDescent="0.45">
      <c r="A40" s="384">
        <v>1960</v>
      </c>
      <c r="B40" s="384">
        <f>INDEX('Incidence calcs'!F:F,MATCH(E40,'Incidence calcs'!A:A,0))</f>
        <v>2009</v>
      </c>
      <c r="C40" s="385">
        <v>17.473556776556801</v>
      </c>
      <c r="D40" t="s">
        <v>646</v>
      </c>
      <c r="E40" t="s">
        <v>137</v>
      </c>
      <c r="F40" cm="1">
        <f t="array" ref="F40">C40/SUMPRODUCT($C$2:$C$136,--(E40=$E$2:$E$136),--(B40=$A$2:$A$136))</f>
        <v>0.28047442658999683</v>
      </c>
    </row>
    <row r="41" spans="1:6" x14ac:dyDescent="0.45">
      <c r="A41" s="384">
        <v>1961</v>
      </c>
      <c r="B41" s="384">
        <f>INDEX('Incidence calcs'!F:F,MATCH(E41,'Incidence calcs'!A:A,0))</f>
        <v>2009</v>
      </c>
      <c r="C41" s="385">
        <v>17.3327391304347</v>
      </c>
      <c r="D41" t="s">
        <v>646</v>
      </c>
      <c r="E41" t="s">
        <v>137</v>
      </c>
      <c r="F41" cm="1">
        <f t="array" ref="F41">C41/SUMPRODUCT($C$2:$C$136,--(E41=$E$2:$E$136),--(B41=$A$2:$A$136))</f>
        <v>0.2782141112429326</v>
      </c>
    </row>
    <row r="42" spans="1:6" x14ac:dyDescent="0.45">
      <c r="A42" s="384">
        <v>1962</v>
      </c>
      <c r="B42" s="384">
        <f>INDEX('Incidence calcs'!F:F,MATCH(E42,'Incidence calcs'!A:A,0))</f>
        <v>2009</v>
      </c>
      <c r="C42" s="385">
        <v>18.475024528301901</v>
      </c>
      <c r="D42" t="s">
        <v>646</v>
      </c>
      <c r="E42" t="s">
        <v>137</v>
      </c>
      <c r="F42" cm="1">
        <f t="array" ref="F42">C42/SUMPRODUCT($C$2:$C$136,--(E42=$E$2:$E$136),--(B42=$A$2:$A$136))</f>
        <v>0.2965493503740273</v>
      </c>
    </row>
    <row r="43" spans="1:6" x14ac:dyDescent="0.45">
      <c r="A43" s="384">
        <v>1963</v>
      </c>
      <c r="B43" s="384">
        <f>INDEX('Incidence calcs'!F:F,MATCH(E43,'Incidence calcs'!A:A,0))</f>
        <v>2009</v>
      </c>
      <c r="C43" s="385">
        <v>19.534642857142799</v>
      </c>
      <c r="D43" t="s">
        <v>646</v>
      </c>
      <c r="E43" t="s">
        <v>137</v>
      </c>
      <c r="F43" cm="1">
        <f t="array" ref="F43">C43/SUMPRODUCT($C$2:$C$136,--(E43=$E$2:$E$136),--(B43=$A$2:$A$136))</f>
        <v>0.31355767025911396</v>
      </c>
    </row>
    <row r="44" spans="1:6" x14ac:dyDescent="0.45">
      <c r="A44" s="384">
        <v>1964</v>
      </c>
      <c r="B44" s="384">
        <f>INDEX('Incidence calcs'!F:F,MATCH(E44,'Incidence calcs'!A:A,0))</f>
        <v>2009</v>
      </c>
      <c r="C44" s="385">
        <v>22.2054000000001</v>
      </c>
      <c r="D44" t="s">
        <v>646</v>
      </c>
      <c r="E44" t="s">
        <v>137</v>
      </c>
      <c r="F44" cm="1">
        <f t="array" ref="F44">C44/SUMPRODUCT($C$2:$C$136,--(E44=$E$2:$E$136),--(B44=$A$2:$A$136))</f>
        <v>0.35642696629213644</v>
      </c>
    </row>
    <row r="45" spans="1:6" x14ac:dyDescent="0.45">
      <c r="A45" s="384">
        <v>1965</v>
      </c>
      <c r="B45" s="384">
        <f>INDEX('Incidence calcs'!F:F,MATCH(E45,'Incidence calcs'!A:A,0))</f>
        <v>2009</v>
      </c>
      <c r="C45" s="385">
        <v>18.988710144927602</v>
      </c>
      <c r="D45" t="s">
        <v>646</v>
      </c>
      <c r="E45" t="s">
        <v>137</v>
      </c>
      <c r="F45" cm="1">
        <f t="array" ref="F45">C45/SUMPRODUCT($C$2:$C$136,--(E45=$E$2:$E$136),--(B45=$A$2:$A$136))</f>
        <v>0.30479470537604497</v>
      </c>
    </row>
    <row r="46" spans="1:6" x14ac:dyDescent="0.45">
      <c r="A46" s="384">
        <v>1966</v>
      </c>
      <c r="B46" s="384">
        <f>INDEX('Incidence calcs'!F:F,MATCH(E46,'Incidence calcs'!A:A,0))</f>
        <v>2009</v>
      </c>
      <c r="C46" s="385">
        <v>19.4344124748492</v>
      </c>
      <c r="D46" t="s">
        <v>646</v>
      </c>
      <c r="E46" t="s">
        <v>137</v>
      </c>
      <c r="F46" cm="1">
        <f t="array" ref="F46">C46/SUMPRODUCT($C$2:$C$136,--(E46=$E$2:$E$136),--(B46=$A$2:$A$136))</f>
        <v>0.31194883587237882</v>
      </c>
    </row>
    <row r="47" spans="1:6" x14ac:dyDescent="0.45">
      <c r="A47" s="384">
        <v>1967</v>
      </c>
      <c r="B47" s="384">
        <f>INDEX('Incidence calcs'!F:F,MATCH(E47,'Incidence calcs'!A:A,0))</f>
        <v>2009</v>
      </c>
      <c r="C47" s="385">
        <v>21.9770578158458</v>
      </c>
      <c r="D47" t="s">
        <v>646</v>
      </c>
      <c r="E47" t="s">
        <v>137</v>
      </c>
      <c r="F47" cm="1">
        <f t="array" ref="F47">C47/SUMPRODUCT($C$2:$C$136,--(E47=$E$2:$E$136),--(B47=$A$2:$A$136))</f>
        <v>0.3527617626941541</v>
      </c>
    </row>
    <row r="48" spans="1:6" x14ac:dyDescent="0.45">
      <c r="A48" s="384">
        <v>1968</v>
      </c>
      <c r="B48" s="384">
        <f>INDEX('Incidence calcs'!F:F,MATCH(E48,'Incidence calcs'!A:A,0))</f>
        <v>2009</v>
      </c>
      <c r="C48" s="385">
        <v>21.9929791666668</v>
      </c>
      <c r="D48" t="s">
        <v>646</v>
      </c>
      <c r="E48" t="s">
        <v>137</v>
      </c>
      <c r="F48" cm="1">
        <f t="array" ref="F48">C48/SUMPRODUCT($C$2:$C$136,--(E48=$E$2:$E$136),--(B48=$A$2:$A$136))</f>
        <v>0.3530173220973804</v>
      </c>
    </row>
    <row r="49" spans="1:6" x14ac:dyDescent="0.45">
      <c r="A49" s="384">
        <v>1969</v>
      </c>
      <c r="B49" s="384">
        <f>INDEX('Incidence calcs'!F:F,MATCH(E49,'Incidence calcs'!A:A,0))</f>
        <v>2009</v>
      </c>
      <c r="C49" s="385">
        <v>23.538422680412602</v>
      </c>
      <c r="D49" t="s">
        <v>646</v>
      </c>
      <c r="E49" t="s">
        <v>137</v>
      </c>
      <c r="F49" cm="1">
        <f t="array" ref="F49">C49/SUMPRODUCT($C$2:$C$136,--(E49=$E$2:$E$136),--(B49=$A$2:$A$136))</f>
        <v>0.37782379904354096</v>
      </c>
    </row>
    <row r="50" spans="1:6" x14ac:dyDescent="0.45">
      <c r="A50" s="384">
        <v>1970</v>
      </c>
      <c r="B50" s="384">
        <f>INDEX('Incidence calcs'!F:F,MATCH(E50,'Incidence calcs'!A:A,0))</f>
        <v>2009</v>
      </c>
      <c r="C50" s="385">
        <v>23.7230037664783</v>
      </c>
      <c r="D50" t="s">
        <v>646</v>
      </c>
      <c r="E50" t="s">
        <v>137</v>
      </c>
      <c r="F50" cm="1">
        <f t="array" ref="F50">C50/SUMPRODUCT($C$2:$C$136,--(E50=$E$2:$E$136),--(B50=$A$2:$A$136))</f>
        <v>0.38078657731104815</v>
      </c>
    </row>
    <row r="51" spans="1:6" x14ac:dyDescent="0.45">
      <c r="A51" s="384">
        <v>1971</v>
      </c>
      <c r="B51" s="384">
        <f>INDEX('Incidence calcs'!F:F,MATCH(E51,'Incidence calcs'!A:A,0))</f>
        <v>2009</v>
      </c>
      <c r="C51" s="385">
        <v>24.57581875</v>
      </c>
      <c r="D51" t="s">
        <v>646</v>
      </c>
      <c r="E51" t="s">
        <v>137</v>
      </c>
      <c r="F51" cm="1">
        <f t="array" ref="F51">C51/SUMPRODUCT($C$2:$C$136,--(E51=$E$2:$E$136),--(B51=$A$2:$A$136))</f>
        <v>0.39447542134831465</v>
      </c>
    </row>
    <row r="52" spans="1:6" x14ac:dyDescent="0.45">
      <c r="A52" s="384">
        <v>1972</v>
      </c>
      <c r="B52" s="384">
        <f>INDEX('Incidence calcs'!F:F,MATCH(E52,'Incidence calcs'!A:A,0))</f>
        <v>2009</v>
      </c>
      <c r="C52" s="385">
        <v>21.583560975609899</v>
      </c>
      <c r="D52" t="s">
        <v>646</v>
      </c>
      <c r="E52" t="s">
        <v>137</v>
      </c>
      <c r="F52" cm="1">
        <f t="array" ref="F52">C52/SUMPRODUCT($C$2:$C$136,--(E52=$E$2:$E$136),--(B52=$A$2:$A$136))</f>
        <v>0.34644560153466936</v>
      </c>
    </row>
    <row r="53" spans="1:6" x14ac:dyDescent="0.45">
      <c r="A53" s="384">
        <v>1973</v>
      </c>
      <c r="B53" s="384">
        <f>INDEX('Incidence calcs'!F:F,MATCH(E53,'Incidence calcs'!A:A,0))</f>
        <v>2009</v>
      </c>
      <c r="C53" s="385">
        <v>23.190212121212301</v>
      </c>
      <c r="D53" t="s">
        <v>646</v>
      </c>
      <c r="E53" t="s">
        <v>137</v>
      </c>
      <c r="F53" cm="1">
        <f t="array" ref="F53">C53/SUMPRODUCT($C$2:$C$136,--(E53=$E$2:$E$136),--(B53=$A$2:$A$136))</f>
        <v>0.37223454448173843</v>
      </c>
    </row>
    <row r="54" spans="1:6" x14ac:dyDescent="0.45">
      <c r="A54" s="384">
        <v>1974</v>
      </c>
      <c r="B54" s="384">
        <f>INDEX('Incidence calcs'!F:F,MATCH(E54,'Incidence calcs'!A:A,0))</f>
        <v>2009</v>
      </c>
      <c r="C54" s="385">
        <v>27.4125907335909</v>
      </c>
      <c r="D54" t="s">
        <v>646</v>
      </c>
      <c r="E54" t="s">
        <v>137</v>
      </c>
      <c r="F54" cm="1">
        <f t="array" ref="F54">C54/SUMPRODUCT($C$2:$C$136,--(E54=$E$2:$E$136),--(B54=$A$2:$A$136))</f>
        <v>0.44000948208011076</v>
      </c>
    </row>
    <row r="55" spans="1:6" x14ac:dyDescent="0.45">
      <c r="A55" s="384">
        <v>1975</v>
      </c>
      <c r="B55" s="384">
        <f>INDEX('Incidence calcs'!F:F,MATCH(E55,'Incidence calcs'!A:A,0))</f>
        <v>2009</v>
      </c>
      <c r="C55" s="385">
        <v>26.8184883720931</v>
      </c>
      <c r="D55" t="s">
        <v>646</v>
      </c>
      <c r="E55" t="s">
        <v>137</v>
      </c>
      <c r="F55" cm="1">
        <f t="array" ref="F55">C55/SUMPRODUCT($C$2:$C$136,--(E55=$E$2:$E$136),--(B55=$A$2:$A$136))</f>
        <v>0.43047332860502568</v>
      </c>
    </row>
    <row r="56" spans="1:6" x14ac:dyDescent="0.45">
      <c r="A56" s="384">
        <v>1976</v>
      </c>
      <c r="B56" s="384">
        <f>INDEX('Incidence calcs'!F:F,MATCH(E56,'Incidence calcs'!A:A,0))</f>
        <v>2009</v>
      </c>
      <c r="C56" s="385">
        <v>25.3746062846581</v>
      </c>
      <c r="D56" t="s">
        <v>646</v>
      </c>
      <c r="E56" t="s">
        <v>137</v>
      </c>
      <c r="F56" cm="1">
        <f t="array" ref="F56">C56/SUMPRODUCT($C$2:$C$136,--(E56=$E$2:$E$136),--(B56=$A$2:$A$136))</f>
        <v>0.40729705111810754</v>
      </c>
    </row>
    <row r="57" spans="1:6" x14ac:dyDescent="0.45">
      <c r="A57" s="384">
        <v>1977</v>
      </c>
      <c r="B57" s="384">
        <f>INDEX('Incidence calcs'!F:F,MATCH(E57,'Incidence calcs'!A:A,0))</f>
        <v>2009</v>
      </c>
      <c r="C57" s="385">
        <v>27.206629310344699</v>
      </c>
      <c r="D57" t="s">
        <v>646</v>
      </c>
      <c r="E57" t="s">
        <v>137</v>
      </c>
      <c r="F57" cm="1">
        <f t="array" ref="F57">C57/SUMPRODUCT($C$2:$C$136,--(E57=$E$2:$E$136),--(B57=$A$2:$A$136))</f>
        <v>0.436703520230252</v>
      </c>
    </row>
    <row r="58" spans="1:6" x14ac:dyDescent="0.45">
      <c r="A58" s="384">
        <v>1978</v>
      </c>
      <c r="B58" s="384">
        <f>INDEX('Incidence calcs'!F:F,MATCH(E58,'Incidence calcs'!A:A,0))</f>
        <v>2009</v>
      </c>
      <c r="C58" s="385">
        <v>31.425953667953799</v>
      </c>
      <c r="D58" t="s">
        <v>646</v>
      </c>
      <c r="E58" t="s">
        <v>137</v>
      </c>
      <c r="F58" cm="1">
        <f t="array" ref="F58">C58/SUMPRODUCT($C$2:$C$136,--(E58=$E$2:$E$136),--(B58=$A$2:$A$136))</f>
        <v>0.50442943287245268</v>
      </c>
    </row>
    <row r="59" spans="1:6" x14ac:dyDescent="0.45">
      <c r="A59" s="384">
        <v>1979</v>
      </c>
      <c r="B59" s="384">
        <f>INDEX('Incidence calcs'!F:F,MATCH(E59,'Incidence calcs'!A:A,0))</f>
        <v>2009</v>
      </c>
      <c r="C59" s="385">
        <v>30.145263736263601</v>
      </c>
      <c r="D59" t="s">
        <v>646</v>
      </c>
      <c r="E59" t="s">
        <v>137</v>
      </c>
      <c r="F59" cm="1">
        <f t="array" ref="F59">C59/SUMPRODUCT($C$2:$C$136,--(E59=$E$2:$E$136),--(B59=$A$2:$A$136))</f>
        <v>0.48387261213906263</v>
      </c>
    </row>
    <row r="60" spans="1:6" x14ac:dyDescent="0.45">
      <c r="A60" s="384">
        <v>1980</v>
      </c>
      <c r="B60" s="384">
        <f>INDEX('Incidence calcs'!F:F,MATCH(E60,'Incidence calcs'!A:A,0))</f>
        <v>2009</v>
      </c>
      <c r="C60" s="385">
        <v>27.077189189189301</v>
      </c>
      <c r="D60" t="s">
        <v>646</v>
      </c>
      <c r="E60" t="s">
        <v>137</v>
      </c>
      <c r="F60" cm="1">
        <f t="array" ref="F60">C60/SUMPRODUCT($C$2:$C$136,--(E60=$E$2:$E$136),--(B60=$A$2:$A$136))</f>
        <v>0.4346258296820113</v>
      </c>
    </row>
    <row r="61" spans="1:6" x14ac:dyDescent="0.45">
      <c r="A61" s="384">
        <v>1981</v>
      </c>
      <c r="B61" s="384">
        <f>INDEX('Incidence calcs'!F:F,MATCH(E61,'Incidence calcs'!A:A,0))</f>
        <v>2009</v>
      </c>
      <c r="C61" s="385">
        <v>30.362233243967498</v>
      </c>
      <c r="D61" t="s">
        <v>646</v>
      </c>
      <c r="E61" t="s">
        <v>137</v>
      </c>
      <c r="F61" cm="1">
        <f t="array" ref="F61">C61/SUMPRODUCT($C$2:$C$136,--(E61=$E$2:$E$136),--(B61=$A$2:$A$136))</f>
        <v>0.48735526876352325</v>
      </c>
    </row>
    <row r="62" spans="1:6" x14ac:dyDescent="0.45">
      <c r="A62" s="384">
        <v>1982</v>
      </c>
      <c r="B62" s="384">
        <f>INDEX('Incidence calcs'!F:F,MATCH(E62,'Incidence calcs'!A:A,0))</f>
        <v>2009</v>
      </c>
      <c r="C62" s="385">
        <v>29.850428571428601</v>
      </c>
      <c r="D62" t="s">
        <v>646</v>
      </c>
      <c r="E62" t="s">
        <v>137</v>
      </c>
      <c r="F62" cm="1">
        <f t="array" ref="F62">C62/SUMPRODUCT($C$2:$C$136,--(E62=$E$2:$E$136),--(B62=$A$2:$A$136))</f>
        <v>0.47914010548039493</v>
      </c>
    </row>
    <row r="63" spans="1:6" x14ac:dyDescent="0.45">
      <c r="A63" s="384">
        <v>1983</v>
      </c>
      <c r="B63" s="384">
        <f>INDEX('Incidence calcs'!F:F,MATCH(E63,'Incidence calcs'!A:A,0))</f>
        <v>2009</v>
      </c>
      <c r="C63" s="385">
        <v>35.5660487804887</v>
      </c>
      <c r="D63" t="s">
        <v>646</v>
      </c>
      <c r="E63" t="s">
        <v>137</v>
      </c>
      <c r="F63" cm="1">
        <f t="array" ref="F63">C63/SUMPRODUCT($C$2:$C$136,--(E63=$E$2:$E$136),--(B63=$A$2:$A$136))</f>
        <v>0.57088360803352656</v>
      </c>
    </row>
    <row r="64" spans="1:6" x14ac:dyDescent="0.45">
      <c r="A64" s="384">
        <v>1984</v>
      </c>
      <c r="B64" s="384">
        <f>INDEX('Incidence calcs'!F:F,MATCH(E64,'Incidence calcs'!A:A,0))</f>
        <v>2009</v>
      </c>
      <c r="C64" s="385">
        <v>30.612637681159399</v>
      </c>
      <c r="D64" t="s">
        <v>646</v>
      </c>
      <c r="E64" t="s">
        <v>137</v>
      </c>
      <c r="F64" cm="1">
        <f t="array" ref="F64">C64/SUMPRODUCT($C$2:$C$136,--(E64=$E$2:$E$136),--(B64=$A$2:$A$136))</f>
        <v>0.49137460162374641</v>
      </c>
    </row>
    <row r="65" spans="1:6" x14ac:dyDescent="0.45">
      <c r="A65" s="384">
        <v>1985</v>
      </c>
      <c r="B65" s="384">
        <f>INDEX('Incidence calcs'!F:F,MATCH(E65,'Incidence calcs'!A:A,0))</f>
        <v>2009</v>
      </c>
      <c r="C65" s="385">
        <v>29.291488636363599</v>
      </c>
      <c r="D65" t="s">
        <v>646</v>
      </c>
      <c r="E65" t="s">
        <v>137</v>
      </c>
      <c r="F65" cm="1">
        <f t="array" ref="F65">C65/SUMPRODUCT($C$2:$C$136,--(E65=$E$2:$E$136),--(B65=$A$2:$A$136))</f>
        <v>0.47016835692397435</v>
      </c>
    </row>
    <row r="66" spans="1:6" x14ac:dyDescent="0.45">
      <c r="A66" s="384">
        <v>1986</v>
      </c>
      <c r="B66" s="384">
        <f>INDEX('Incidence calcs'!F:F,MATCH(E66,'Incidence calcs'!A:A,0))</f>
        <v>2009</v>
      </c>
      <c r="C66" s="385">
        <v>37.7508938053085</v>
      </c>
      <c r="D66" t="s">
        <v>646</v>
      </c>
      <c r="E66" t="s">
        <v>137</v>
      </c>
      <c r="F66" cm="1">
        <f t="array" ref="F66">C66/SUMPRODUCT($C$2:$C$136,--(E66=$E$2:$E$136),--(B66=$A$2:$A$136))</f>
        <v>0.60595335161008834</v>
      </c>
    </row>
    <row r="67" spans="1:6" x14ac:dyDescent="0.45">
      <c r="A67" s="384">
        <v>1987</v>
      </c>
      <c r="B67" s="384">
        <f>INDEX('Incidence calcs'!F:F,MATCH(E67,'Incidence calcs'!A:A,0))</f>
        <v>2009</v>
      </c>
      <c r="C67" s="385">
        <v>35.911037356321998</v>
      </c>
      <c r="D67" t="s">
        <v>646</v>
      </c>
      <c r="E67" t="s">
        <v>137</v>
      </c>
      <c r="F67" cm="1">
        <f t="array" ref="F67">C67/SUMPRODUCT($C$2:$C$136,--(E67=$E$2:$E$136),--(B67=$A$2:$A$136))</f>
        <v>0.57642114536632427</v>
      </c>
    </row>
    <row r="68" spans="1:6" x14ac:dyDescent="0.45">
      <c r="A68" s="384">
        <v>1988</v>
      </c>
      <c r="B68" s="384">
        <f>INDEX('Incidence calcs'!F:F,MATCH(E68,'Incidence calcs'!A:A,0))</f>
        <v>2009</v>
      </c>
      <c r="C68" s="385">
        <v>35.165743494423801</v>
      </c>
      <c r="D68" t="s">
        <v>646</v>
      </c>
      <c r="E68" t="s">
        <v>137</v>
      </c>
      <c r="F68" cm="1">
        <f t="array" ref="F68">C68/SUMPRODUCT($C$2:$C$136,--(E68=$E$2:$E$136),--(B68=$A$2:$A$136))</f>
        <v>0.56445816202927457</v>
      </c>
    </row>
    <row r="69" spans="1:6" x14ac:dyDescent="0.45">
      <c r="A69" s="384">
        <v>1989</v>
      </c>
      <c r="B69" s="384">
        <f>INDEX('Incidence calcs'!F:F,MATCH(E69,'Incidence calcs'!A:A,0))</f>
        <v>2009</v>
      </c>
      <c r="C69" s="385">
        <v>37.230721153845799</v>
      </c>
      <c r="D69" t="s">
        <v>646</v>
      </c>
      <c r="E69" t="s">
        <v>137</v>
      </c>
      <c r="F69" cm="1">
        <f t="array" ref="F69">C69/SUMPRODUCT($C$2:$C$136,--(E69=$E$2:$E$136),--(B69=$A$2:$A$136))</f>
        <v>0.59760387084824718</v>
      </c>
    </row>
    <row r="70" spans="1:6" x14ac:dyDescent="0.45">
      <c r="A70" s="384">
        <v>1990</v>
      </c>
      <c r="B70" s="384">
        <f>INDEX('Incidence calcs'!F:F,MATCH(E70,'Incidence calcs'!A:A,0))</f>
        <v>2009</v>
      </c>
      <c r="C70" s="385">
        <v>35.579644128113699</v>
      </c>
      <c r="D70" t="s">
        <v>646</v>
      </c>
      <c r="E70" t="s">
        <v>137</v>
      </c>
      <c r="F70" cm="1">
        <f t="array" ref="F70">C70/SUMPRODUCT($C$2:$C$136,--(E70=$E$2:$E$136),--(B70=$A$2:$A$136))</f>
        <v>0.57110183191193742</v>
      </c>
    </row>
    <row r="71" spans="1:6" x14ac:dyDescent="0.45">
      <c r="A71" s="384">
        <v>1991</v>
      </c>
      <c r="B71" s="384">
        <f>INDEX('Incidence calcs'!F:F,MATCH(E71,'Incidence calcs'!A:A,0))</f>
        <v>2009</v>
      </c>
      <c r="C71" s="385">
        <v>43.819821705427401</v>
      </c>
      <c r="D71" t="s">
        <v>646</v>
      </c>
      <c r="E71" t="s">
        <v>137</v>
      </c>
      <c r="F71" cm="1">
        <f t="array" ref="F71">C71/SUMPRODUCT($C$2:$C$136,--(E71=$E$2:$E$136),--(B71=$A$2:$A$136))</f>
        <v>0.70336792464570475</v>
      </c>
    </row>
    <row r="72" spans="1:6" x14ac:dyDescent="0.45">
      <c r="A72" s="384">
        <v>1992</v>
      </c>
      <c r="B72" s="384">
        <f>INDEX('Incidence calcs'!F:F,MATCH(E72,'Incidence calcs'!A:A,0))</f>
        <v>2009</v>
      </c>
      <c r="C72" s="385">
        <v>36.529255765199203</v>
      </c>
      <c r="D72" t="s">
        <v>646</v>
      </c>
      <c r="E72" t="s">
        <v>137</v>
      </c>
      <c r="F72" cm="1">
        <f t="array" ref="F72">C72/SUMPRODUCT($C$2:$C$136,--(E72=$E$2:$E$136),--(B72=$A$2:$A$136))</f>
        <v>0.5863443943049631</v>
      </c>
    </row>
    <row r="73" spans="1:6" x14ac:dyDescent="0.45">
      <c r="A73" s="384">
        <v>1993</v>
      </c>
      <c r="B73" s="384">
        <f>INDEX('Incidence calcs'!F:F,MATCH(E73,'Incidence calcs'!A:A,0))</f>
        <v>2009</v>
      </c>
      <c r="C73" s="385">
        <v>38.544225092251203</v>
      </c>
      <c r="D73" t="s">
        <v>646</v>
      </c>
      <c r="E73" t="s">
        <v>137</v>
      </c>
      <c r="F73" cm="1">
        <f t="array" ref="F73">C73/SUMPRODUCT($C$2:$C$136,--(E73=$E$2:$E$136),--(B73=$A$2:$A$136))</f>
        <v>0.61868740115973042</v>
      </c>
    </row>
    <row r="74" spans="1:6" x14ac:dyDescent="0.45">
      <c r="A74" s="384">
        <v>1994</v>
      </c>
      <c r="B74" s="384">
        <f>INDEX('Incidence calcs'!F:F,MATCH(E74,'Incidence calcs'!A:A,0))</f>
        <v>2009</v>
      </c>
      <c r="C74" s="385">
        <v>41.521752577319802</v>
      </c>
      <c r="D74" t="s">
        <v>646</v>
      </c>
      <c r="E74" t="s">
        <v>137</v>
      </c>
      <c r="F74" cm="1">
        <f t="array" ref="F74">C74/SUMPRODUCT($C$2:$C$136,--(E74=$E$2:$E$136),--(B74=$A$2:$A$136))</f>
        <v>0.66648077973226005</v>
      </c>
    </row>
    <row r="75" spans="1:6" x14ac:dyDescent="0.45">
      <c r="A75" s="384">
        <v>1995</v>
      </c>
      <c r="B75" s="384">
        <f>INDEX('Incidence calcs'!F:F,MATCH(E75,'Incidence calcs'!A:A,0))</f>
        <v>2009</v>
      </c>
      <c r="C75" s="385">
        <v>44.319336405529903</v>
      </c>
      <c r="D75" t="s">
        <v>646</v>
      </c>
      <c r="E75" t="s">
        <v>137</v>
      </c>
      <c r="F75" cm="1">
        <f t="array" ref="F75">C75/SUMPRODUCT($C$2:$C$136,--(E75=$E$2:$E$136),--(B75=$A$2:$A$136))</f>
        <v>0.7113858171032087</v>
      </c>
    </row>
    <row r="76" spans="1:6" x14ac:dyDescent="0.45">
      <c r="A76" s="384">
        <v>1996</v>
      </c>
      <c r="B76" s="384">
        <f>INDEX('Incidence calcs'!F:F,MATCH(E76,'Incidence calcs'!A:A,0))</f>
        <v>2009</v>
      </c>
      <c r="C76" s="385">
        <v>46.617402777777897</v>
      </c>
      <c r="D76" t="s">
        <v>646</v>
      </c>
      <c r="E76" t="s">
        <v>137</v>
      </c>
      <c r="F76" cm="1">
        <f t="array" ref="F76">C76/SUMPRODUCT($C$2:$C$136,--(E76=$E$2:$E$136),--(B76=$A$2:$A$136))</f>
        <v>0.74827291778134675</v>
      </c>
    </row>
    <row r="77" spans="1:6" x14ac:dyDescent="0.45">
      <c r="A77" s="384">
        <v>1997</v>
      </c>
      <c r="B77" s="384">
        <f>INDEX('Incidence calcs'!F:F,MATCH(E77,'Incidence calcs'!A:A,0))</f>
        <v>2009</v>
      </c>
      <c r="C77" s="385">
        <v>47.261172413792998</v>
      </c>
      <c r="D77" t="s">
        <v>646</v>
      </c>
      <c r="E77" t="s">
        <v>137</v>
      </c>
      <c r="F77" cm="1">
        <f t="array" ref="F77">C77/SUMPRODUCT($C$2:$C$136,--(E77=$E$2:$E$136),--(B77=$A$2:$A$136))</f>
        <v>0.75860629877677366</v>
      </c>
    </row>
    <row r="78" spans="1:6" x14ac:dyDescent="0.45">
      <c r="A78" s="384">
        <v>1998</v>
      </c>
      <c r="B78" s="384">
        <f>INDEX('Incidence calcs'!F:F,MATCH(E78,'Incidence calcs'!A:A,0))</f>
        <v>2009</v>
      </c>
      <c r="C78" s="385">
        <v>53.419598765432099</v>
      </c>
      <c r="D78" t="s">
        <v>646</v>
      </c>
      <c r="E78" t="s">
        <v>137</v>
      </c>
      <c r="F78" cm="1">
        <f t="array" ref="F78">C78/SUMPRODUCT($C$2:$C$136,--(E78=$E$2:$E$136),--(B78=$A$2:$A$136))</f>
        <v>0.85745744406793101</v>
      </c>
    </row>
    <row r="79" spans="1:6" x14ac:dyDescent="0.45">
      <c r="A79" s="384">
        <v>1999</v>
      </c>
      <c r="B79" s="384">
        <f>INDEX('Incidence calcs'!F:F,MATCH(E79,'Incidence calcs'!A:A,0))</f>
        <v>2009</v>
      </c>
      <c r="C79" s="385">
        <v>55.137371191135699</v>
      </c>
      <c r="D79" t="s">
        <v>646</v>
      </c>
      <c r="E79" t="s">
        <v>137</v>
      </c>
      <c r="F79" cm="1">
        <f t="array" ref="F79">C79/SUMPRODUCT($C$2:$C$136,--(E79=$E$2:$E$136),--(B79=$A$2:$A$136))</f>
        <v>0.88503003517071754</v>
      </c>
    </row>
    <row r="80" spans="1:6" x14ac:dyDescent="0.45">
      <c r="A80" s="384">
        <v>2000</v>
      </c>
      <c r="B80" s="384">
        <f>INDEX('Incidence calcs'!F:F,MATCH(E80,'Incidence calcs'!A:A,0))</f>
        <v>2009</v>
      </c>
      <c r="C80" s="385">
        <v>51.789333333332998</v>
      </c>
      <c r="D80" t="s">
        <v>646</v>
      </c>
      <c r="E80" t="s">
        <v>137</v>
      </c>
      <c r="F80" cm="1">
        <f t="array" ref="F80">C80/SUMPRODUCT($C$2:$C$136,--(E80=$E$2:$E$136),--(B80=$A$2:$A$136))</f>
        <v>0.83128945960406098</v>
      </c>
    </row>
    <row r="81" spans="1:6" x14ac:dyDescent="0.45">
      <c r="A81" s="384">
        <v>2001</v>
      </c>
      <c r="B81" s="384">
        <f>INDEX('Incidence calcs'!F:F,MATCH(E81,'Incidence calcs'!A:A,0))</f>
        <v>2009</v>
      </c>
      <c r="C81" s="385">
        <v>55.024238993710902</v>
      </c>
      <c r="D81" t="s">
        <v>646</v>
      </c>
      <c r="E81" t="s">
        <v>137</v>
      </c>
      <c r="F81" cm="1">
        <f t="array" ref="F81">C81/SUMPRODUCT($C$2:$C$136,--(E81=$E$2:$E$136),--(B81=$A$2:$A$136))</f>
        <v>0.88321410904832909</v>
      </c>
    </row>
    <row r="82" spans="1:6" x14ac:dyDescent="0.45">
      <c r="A82" s="384">
        <v>2002</v>
      </c>
      <c r="B82" s="384">
        <f>INDEX('Incidence calcs'!F:F,MATCH(E82,'Incidence calcs'!A:A,0))</f>
        <v>2009</v>
      </c>
      <c r="C82" s="385">
        <v>58.058795309168403</v>
      </c>
      <c r="D82" t="s">
        <v>646</v>
      </c>
      <c r="E82" t="s">
        <v>137</v>
      </c>
      <c r="F82" cm="1">
        <f t="array" ref="F82">C82/SUMPRODUCT($C$2:$C$136,--(E82=$E$2:$E$136),--(B82=$A$2:$A$136))</f>
        <v>0.9319228781567962</v>
      </c>
    </row>
    <row r="83" spans="1:6" x14ac:dyDescent="0.45">
      <c r="A83" s="384">
        <v>2003</v>
      </c>
      <c r="B83" s="384">
        <f>INDEX('Incidence calcs'!F:F,MATCH(E83,'Incidence calcs'!A:A,0))</f>
        <v>2009</v>
      </c>
      <c r="C83" s="385">
        <v>58.271025089605601</v>
      </c>
      <c r="D83" t="s">
        <v>646</v>
      </c>
      <c r="E83" t="s">
        <v>137</v>
      </c>
      <c r="F83" cm="1">
        <f t="array" ref="F83">C83/SUMPRODUCT($C$2:$C$136,--(E83=$E$2:$E$136),--(B83=$A$2:$A$136))</f>
        <v>0.93532945569190373</v>
      </c>
    </row>
    <row r="84" spans="1:6" x14ac:dyDescent="0.45">
      <c r="A84" s="384">
        <v>2004</v>
      </c>
      <c r="B84" s="384">
        <f>INDEX('Incidence calcs'!F:F,MATCH(E84,'Incidence calcs'!A:A,0))</f>
        <v>2009</v>
      </c>
      <c r="C84" s="385">
        <v>59.939993043478303</v>
      </c>
      <c r="D84" t="s">
        <v>646</v>
      </c>
      <c r="E84" t="s">
        <v>137</v>
      </c>
      <c r="F84" cm="1">
        <f t="array" ref="F84">C84/SUMPRODUCT($C$2:$C$136,--(E84=$E$2:$E$136),--(B84=$A$2:$A$136))</f>
        <v>0.96211866843464378</v>
      </c>
    </row>
    <row r="85" spans="1:6" x14ac:dyDescent="0.45">
      <c r="A85" s="384">
        <v>2005</v>
      </c>
      <c r="B85" s="384">
        <f>INDEX('Incidence calcs'!F:F,MATCH(E85,'Incidence calcs'!A:A,0))</f>
        <v>2009</v>
      </c>
      <c r="C85" s="385">
        <v>61.6401877729257</v>
      </c>
      <c r="D85" t="s">
        <v>646</v>
      </c>
      <c r="E85" t="s">
        <v>137</v>
      </c>
      <c r="F85" cm="1">
        <f t="array" ref="F85">C85/SUMPRODUCT($C$2:$C$136,--(E85=$E$2:$E$136),--(B85=$A$2:$A$136))</f>
        <v>0.98940911353010763</v>
      </c>
    </row>
    <row r="86" spans="1:6" x14ac:dyDescent="0.45">
      <c r="A86" s="384">
        <v>2006</v>
      </c>
      <c r="B86" s="384">
        <f>INDEX('Incidence calcs'!F:F,MATCH(E86,'Incidence calcs'!A:A,0))</f>
        <v>2009</v>
      </c>
      <c r="C86" s="385">
        <v>62.775058287795801</v>
      </c>
      <c r="D86" t="s">
        <v>646</v>
      </c>
      <c r="E86" t="s">
        <v>137</v>
      </c>
      <c r="F86" cm="1">
        <f t="array" ref="F86">C86/SUMPRODUCT($C$2:$C$136,--(E86=$E$2:$E$136),--(B86=$A$2:$A$136))</f>
        <v>1.0076253336724847</v>
      </c>
    </row>
    <row r="87" spans="1:6" x14ac:dyDescent="0.45">
      <c r="A87" s="384">
        <v>2007</v>
      </c>
      <c r="B87" s="384">
        <f>INDEX('Incidence calcs'!F:F,MATCH(E87,'Incidence calcs'!A:A,0))</f>
        <v>2009</v>
      </c>
      <c r="C87" s="385">
        <v>61.624607734806602</v>
      </c>
      <c r="D87" t="s">
        <v>646</v>
      </c>
      <c r="E87" t="s">
        <v>137</v>
      </c>
      <c r="F87" cm="1">
        <f t="array" ref="F87">C87/SUMPRODUCT($C$2:$C$136,--(E87=$E$2:$E$136),--(B87=$A$2:$A$136))</f>
        <v>0.98915903266142224</v>
      </c>
    </row>
    <row r="88" spans="1:6" x14ac:dyDescent="0.45">
      <c r="A88" s="384">
        <v>2009</v>
      </c>
      <c r="B88" s="384">
        <v>2009</v>
      </c>
      <c r="C88" s="385">
        <v>62.3</v>
      </c>
      <c r="D88" t="s">
        <v>646</v>
      </c>
      <c r="E88" t="s">
        <v>137</v>
      </c>
      <c r="F88" cm="1">
        <f t="array" ref="F88">C88/SUMPRODUCT($C$2:$C$136,--(E88=$E$2:$E$136),--(B88=$A$2:$A$136))</f>
        <v>1</v>
      </c>
    </row>
    <row r="89" spans="1:6" x14ac:dyDescent="0.45">
      <c r="A89" s="384">
        <v>1987</v>
      </c>
      <c r="B89" s="384">
        <f>INDEX('Incidence calcs'!F:F,MATCH(E89,'Incidence calcs'!A:A,0))</f>
        <v>2011</v>
      </c>
      <c r="C89" s="385">
        <v>9.8239999999999998</v>
      </c>
      <c r="D89" t="s">
        <v>647</v>
      </c>
      <c r="E89" t="s">
        <v>143</v>
      </c>
      <c r="F89" cm="1">
        <f t="array" ref="F89">C89/SUMPRODUCT($C$2:$C$136,--(E89=$E$2:$E$136),--(B89=$A$2:$A$136))</f>
        <v>0.40427983539094647</v>
      </c>
    </row>
    <row r="90" spans="1:6" x14ac:dyDescent="0.45">
      <c r="A90" s="384">
        <v>1988</v>
      </c>
      <c r="B90" s="384">
        <f>INDEX('Incidence calcs'!F:F,MATCH(E90,'Incidence calcs'!A:A,0))</f>
        <v>2011</v>
      </c>
      <c r="C90" s="385">
        <v>11.499778551532099</v>
      </c>
      <c r="D90" t="s">
        <v>647</v>
      </c>
      <c r="E90" t="s">
        <v>143</v>
      </c>
      <c r="F90" cm="1">
        <f t="array" ref="F90">C90/SUMPRODUCT($C$2:$C$136,--(E90=$E$2:$E$136),--(B90=$A$2:$A$136))</f>
        <v>0.4732419157009094</v>
      </c>
    </row>
    <row r="91" spans="1:6" x14ac:dyDescent="0.45">
      <c r="A91" s="384">
        <v>1989</v>
      </c>
      <c r="B91" s="384">
        <f>INDEX('Incidence calcs'!F:F,MATCH(E91,'Incidence calcs'!A:A,0))</f>
        <v>2011</v>
      </c>
      <c r="C91" s="385">
        <v>9.1028592375362898</v>
      </c>
      <c r="D91" t="s">
        <v>647</v>
      </c>
      <c r="E91" t="s">
        <v>143</v>
      </c>
      <c r="F91" cm="1">
        <f t="array" ref="F91">C91/SUMPRODUCT($C$2:$C$136,--(E91=$E$2:$E$136),--(B91=$A$2:$A$136))</f>
        <v>0.37460326080396256</v>
      </c>
    </row>
    <row r="92" spans="1:6" x14ac:dyDescent="0.45">
      <c r="A92" s="384">
        <v>1990</v>
      </c>
      <c r="B92" s="384">
        <f>INDEX('Incidence calcs'!F:F,MATCH(E92,'Incidence calcs'!A:A,0))</f>
        <v>2011</v>
      </c>
      <c r="C92" s="385">
        <v>11.2897747336376</v>
      </c>
      <c r="D92" t="s">
        <v>647</v>
      </c>
      <c r="E92" t="s">
        <v>143</v>
      </c>
      <c r="F92" cm="1">
        <f t="array" ref="F92">C92/SUMPRODUCT($C$2:$C$136,--(E92=$E$2:$E$136),--(B92=$A$2:$A$136))</f>
        <v>0.46459978327726748</v>
      </c>
    </row>
    <row r="93" spans="1:6" x14ac:dyDescent="0.45">
      <c r="A93" s="384">
        <v>1991</v>
      </c>
      <c r="B93" s="384">
        <f>INDEX('Incidence calcs'!F:F,MATCH(E93,'Incidence calcs'!A:A,0))</f>
        <v>2011</v>
      </c>
      <c r="C93" s="385">
        <v>12.159602517985601</v>
      </c>
      <c r="D93" t="s">
        <v>647</v>
      </c>
      <c r="E93" t="s">
        <v>143</v>
      </c>
      <c r="F93" cm="1">
        <f t="array" ref="F93">C93/SUMPRODUCT($C$2:$C$136,--(E93=$E$2:$E$136),--(B93=$A$2:$A$136))</f>
        <v>0.5003951653492017</v>
      </c>
    </row>
    <row r="94" spans="1:6" x14ac:dyDescent="0.45">
      <c r="A94" s="384">
        <v>1992</v>
      </c>
      <c r="B94" s="384">
        <f>INDEX('Incidence calcs'!F:F,MATCH(E94,'Incidence calcs'!A:A,0))</f>
        <v>2011</v>
      </c>
      <c r="C94" s="385">
        <v>11.797806236080101</v>
      </c>
      <c r="D94" t="s">
        <v>647</v>
      </c>
      <c r="E94" t="s">
        <v>143</v>
      </c>
      <c r="F94" cm="1">
        <f t="array" ref="F94">C94/SUMPRODUCT($C$2:$C$136,--(E94=$E$2:$E$136),--(B94=$A$2:$A$136))</f>
        <v>0.4855064294683169</v>
      </c>
    </row>
    <row r="95" spans="1:6" x14ac:dyDescent="0.45">
      <c r="A95" s="384">
        <v>1993</v>
      </c>
      <c r="B95" s="384">
        <f>INDEX('Incidence calcs'!F:F,MATCH(E95,'Incidence calcs'!A:A,0))</f>
        <v>2011</v>
      </c>
      <c r="C95" s="385">
        <v>12.622538083538</v>
      </c>
      <c r="D95" t="s">
        <v>647</v>
      </c>
      <c r="E95" t="s">
        <v>143</v>
      </c>
      <c r="F95" cm="1">
        <f t="array" ref="F95">C95/SUMPRODUCT($C$2:$C$136,--(E95=$E$2:$E$136),--(B95=$A$2:$A$136))</f>
        <v>0.51944601166823046</v>
      </c>
    </row>
    <row r="96" spans="1:6" x14ac:dyDescent="0.45">
      <c r="A96" s="384">
        <v>1994</v>
      </c>
      <c r="B96" s="384">
        <f>INDEX('Incidence calcs'!F:F,MATCH(E96,'Incidence calcs'!A:A,0))</f>
        <v>2011</v>
      </c>
      <c r="C96" s="385">
        <v>13.6002129032256</v>
      </c>
      <c r="D96" t="s">
        <v>647</v>
      </c>
      <c r="E96" t="s">
        <v>143</v>
      </c>
      <c r="F96" cm="1">
        <f t="array" ref="F96">C96/SUMPRODUCT($C$2:$C$136,--(E96=$E$2:$E$136),--(B96=$A$2:$A$136))</f>
        <v>0.55967954334261727</v>
      </c>
    </row>
    <row r="97" spans="1:6" x14ac:dyDescent="0.45">
      <c r="A97" s="384">
        <v>1995</v>
      </c>
      <c r="B97" s="384">
        <f>INDEX('Incidence calcs'!F:F,MATCH(E97,'Incidence calcs'!A:A,0))</f>
        <v>2011</v>
      </c>
      <c r="C97" s="385">
        <v>14.631666666666501</v>
      </c>
      <c r="D97" t="s">
        <v>647</v>
      </c>
      <c r="E97" t="s">
        <v>143</v>
      </c>
      <c r="F97" cm="1">
        <f t="array" ref="F97">C97/SUMPRODUCT($C$2:$C$136,--(E97=$E$2:$E$136),--(B97=$A$2:$A$136))</f>
        <v>0.60212620027434161</v>
      </c>
    </row>
    <row r="98" spans="1:6" x14ac:dyDescent="0.45">
      <c r="A98" s="384">
        <v>1996</v>
      </c>
      <c r="B98" s="384">
        <f>INDEX('Incidence calcs'!F:F,MATCH(E98,'Incidence calcs'!A:A,0))</f>
        <v>2011</v>
      </c>
      <c r="C98" s="385">
        <v>13.782973544973499</v>
      </c>
      <c r="D98" t="s">
        <v>647</v>
      </c>
      <c r="E98" t="s">
        <v>143</v>
      </c>
      <c r="F98" cm="1">
        <f t="array" ref="F98">C98/SUMPRODUCT($C$2:$C$136,--(E98=$E$2:$E$136),--(B98=$A$2:$A$136))</f>
        <v>0.56720055740631681</v>
      </c>
    </row>
    <row r="99" spans="1:6" x14ac:dyDescent="0.45">
      <c r="A99" s="384">
        <v>1997</v>
      </c>
      <c r="B99" s="384">
        <f>INDEX('Incidence calcs'!F:F,MATCH(E99,'Incidence calcs'!A:A,0))</f>
        <v>2011</v>
      </c>
      <c r="C99" s="385">
        <v>12.8637058823529</v>
      </c>
      <c r="D99" t="s">
        <v>647</v>
      </c>
      <c r="E99" t="s">
        <v>143</v>
      </c>
      <c r="F99" cm="1">
        <f t="array" ref="F99">C99/SUMPRODUCT($C$2:$C$136,--(E99=$E$2:$E$136),--(B99=$A$2:$A$136))</f>
        <v>0.52937061244250616</v>
      </c>
    </row>
    <row r="100" spans="1:6" x14ac:dyDescent="0.45">
      <c r="A100" s="384">
        <v>1998</v>
      </c>
      <c r="B100" s="384">
        <f>INDEX('Incidence calcs'!F:F,MATCH(E100,'Incidence calcs'!A:A,0))</f>
        <v>2011</v>
      </c>
      <c r="C100" s="385">
        <v>15.413388095238</v>
      </c>
      <c r="D100" t="s">
        <v>647</v>
      </c>
      <c r="E100" t="s">
        <v>143</v>
      </c>
      <c r="F100" cm="1">
        <f t="array" ref="F100">C100/SUMPRODUCT($C$2:$C$136,--(E100=$E$2:$E$136),--(B100=$A$2:$A$136))</f>
        <v>0.634295806388395</v>
      </c>
    </row>
    <row r="101" spans="1:6" x14ac:dyDescent="0.45">
      <c r="A101" s="384">
        <v>1999</v>
      </c>
      <c r="B101" s="384">
        <f>INDEX('Incidence calcs'!F:F,MATCH(E101,'Incidence calcs'!A:A,0))</f>
        <v>2011</v>
      </c>
      <c r="C101" s="385">
        <v>16.050775834658101</v>
      </c>
      <c r="D101" t="s">
        <v>647</v>
      </c>
      <c r="E101" t="s">
        <v>143</v>
      </c>
      <c r="F101" cm="1">
        <f t="array" ref="F101">C101/SUMPRODUCT($C$2:$C$136,--(E101=$E$2:$E$136),--(B101=$A$2:$A$136))</f>
        <v>0.66052575451267903</v>
      </c>
    </row>
    <row r="102" spans="1:6" x14ac:dyDescent="0.45">
      <c r="A102" s="384">
        <v>2000</v>
      </c>
      <c r="B102" s="384">
        <f>INDEX('Incidence calcs'!F:F,MATCH(E102,'Incidence calcs'!A:A,0))</f>
        <v>2011</v>
      </c>
      <c r="C102" s="385">
        <v>16.5350648464164</v>
      </c>
      <c r="D102" t="s">
        <v>647</v>
      </c>
      <c r="E102" t="s">
        <v>143</v>
      </c>
      <c r="F102" cm="1">
        <f t="array" ref="F102">C102/SUMPRODUCT($C$2:$C$136,--(E102=$E$2:$E$136),--(B102=$A$2:$A$136))</f>
        <v>0.68045534347392589</v>
      </c>
    </row>
    <row r="103" spans="1:6" x14ac:dyDescent="0.45">
      <c r="A103" s="384">
        <v>2001</v>
      </c>
      <c r="B103" s="384">
        <f>INDEX('Incidence calcs'!F:F,MATCH(E103,'Incidence calcs'!A:A,0))</f>
        <v>2011</v>
      </c>
      <c r="C103" s="385">
        <v>16.5891759834368</v>
      </c>
      <c r="D103" t="s">
        <v>647</v>
      </c>
      <c r="E103" t="s">
        <v>143</v>
      </c>
      <c r="F103" cm="1">
        <f t="array" ref="F103">C103/SUMPRODUCT($C$2:$C$136,--(E103=$E$2:$E$136),--(B103=$A$2:$A$136))</f>
        <v>0.68268213923608223</v>
      </c>
    </row>
    <row r="104" spans="1:6" x14ac:dyDescent="0.45">
      <c r="A104" s="384">
        <v>2002</v>
      </c>
      <c r="B104" s="384">
        <f>INDEX('Incidence calcs'!F:F,MATCH(E104,'Incidence calcs'!A:A,0))</f>
        <v>2011</v>
      </c>
      <c r="C104" s="385">
        <v>16.630913043478198</v>
      </c>
      <c r="D104" t="s">
        <v>647</v>
      </c>
      <c r="E104" t="s">
        <v>143</v>
      </c>
      <c r="F104" cm="1">
        <f t="array" ref="F104">C104/SUMPRODUCT($C$2:$C$136,--(E104=$E$2:$E$136),--(B104=$A$2:$A$136))</f>
        <v>0.6843997137233826</v>
      </c>
    </row>
    <row r="105" spans="1:6" x14ac:dyDescent="0.45">
      <c r="A105" s="384">
        <v>2003</v>
      </c>
      <c r="B105" s="384">
        <f>INDEX('Incidence calcs'!F:F,MATCH(E105,'Incidence calcs'!A:A,0))</f>
        <v>2011</v>
      </c>
      <c r="C105" s="385">
        <v>20.529266666666299</v>
      </c>
      <c r="D105" t="s">
        <v>647</v>
      </c>
      <c r="E105" t="s">
        <v>143</v>
      </c>
      <c r="F105" cm="1">
        <f t="array" ref="F105">C105/SUMPRODUCT($C$2:$C$136,--(E105=$E$2:$E$136),--(B105=$A$2:$A$136))</f>
        <v>0.84482578875169956</v>
      </c>
    </row>
    <row r="106" spans="1:6" x14ac:dyDescent="0.45">
      <c r="A106" s="384">
        <v>2011</v>
      </c>
      <c r="B106" s="384">
        <v>2011</v>
      </c>
      <c r="C106" s="385">
        <v>24.3</v>
      </c>
      <c r="D106" t="s">
        <v>647</v>
      </c>
      <c r="E106" t="s">
        <v>143</v>
      </c>
      <c r="F106" cm="1">
        <f t="array" ref="F106">C106/SUMPRODUCT($C$2:$C$136,--(E106=$E$2:$E$136),--(B106=$A$2:$A$136))</f>
        <v>1</v>
      </c>
    </row>
    <row r="107" spans="1:6" x14ac:dyDescent="0.45">
      <c r="A107" s="384">
        <v>1978</v>
      </c>
      <c r="B107" s="384">
        <f>INDEX('Incidence calcs'!F:F,MATCH(E107,'Incidence calcs'!A:A,0))</f>
        <v>2006</v>
      </c>
      <c r="C107" s="385">
        <v>20.869</v>
      </c>
      <c r="D107" t="s">
        <v>648</v>
      </c>
      <c r="E107" t="s">
        <v>248</v>
      </c>
      <c r="F107" cm="1">
        <f t="array" ref="F107">C107/SUMPRODUCT($C$2:$C$136,--(E107=$E$2:$E$136),--(B107=$A$2:$A$136))</f>
        <v>0.48514933150681755</v>
      </c>
    </row>
    <row r="108" spans="1:6" x14ac:dyDescent="0.45">
      <c r="A108" s="384">
        <v>1979</v>
      </c>
      <c r="B108" s="384">
        <f>INDEX('Incidence calcs'!F:F,MATCH(E108,'Incidence calcs'!A:A,0))</f>
        <v>2006</v>
      </c>
      <c r="C108" s="385">
        <v>20.544663194444301</v>
      </c>
      <c r="D108" t="s">
        <v>648</v>
      </c>
      <c r="E108" t="s">
        <v>248</v>
      </c>
      <c r="F108" cm="1">
        <f t="array" ref="F108">C108/SUMPRODUCT($C$2:$C$136,--(E108=$E$2:$E$136),--(B108=$A$2:$A$136))</f>
        <v>0.47760935429667795</v>
      </c>
    </row>
    <row r="109" spans="1:6" x14ac:dyDescent="0.45">
      <c r="A109" s="384">
        <v>1980</v>
      </c>
      <c r="B109" s="384">
        <f>INDEX('Incidence calcs'!F:F,MATCH(E109,'Incidence calcs'!A:A,0))</f>
        <v>2006</v>
      </c>
      <c r="C109" s="385">
        <v>23.239037735849401</v>
      </c>
      <c r="D109" t="s">
        <v>648</v>
      </c>
      <c r="E109" t="s">
        <v>248</v>
      </c>
      <c r="F109" cm="1">
        <f t="array" ref="F109">C109/SUMPRODUCT($C$2:$C$136,--(E109=$E$2:$E$136),--(B109=$A$2:$A$136))</f>
        <v>0.5402464719157144</v>
      </c>
    </row>
    <row r="110" spans="1:6" x14ac:dyDescent="0.45">
      <c r="A110" s="384">
        <v>1981</v>
      </c>
      <c r="B110" s="384">
        <f>INDEX('Incidence calcs'!F:F,MATCH(E110,'Incidence calcs'!A:A,0))</f>
        <v>2006</v>
      </c>
      <c r="C110" s="385">
        <v>24.031136200716801</v>
      </c>
      <c r="D110" t="s">
        <v>648</v>
      </c>
      <c r="E110" t="s">
        <v>248</v>
      </c>
      <c r="F110" cm="1">
        <f t="array" ref="F110">C110/SUMPRODUCT($C$2:$C$136,--(E110=$E$2:$E$136),--(B110=$A$2:$A$136))</f>
        <v>0.55866067675149933</v>
      </c>
    </row>
    <row r="111" spans="1:6" x14ac:dyDescent="0.45">
      <c r="A111" s="384">
        <v>1982</v>
      </c>
      <c r="B111" s="384">
        <f>INDEX('Incidence calcs'!F:F,MATCH(E111,'Incidence calcs'!A:A,0))</f>
        <v>2006</v>
      </c>
      <c r="C111" s="385">
        <v>24.449930711610499</v>
      </c>
      <c r="D111" t="s">
        <v>648</v>
      </c>
      <c r="E111" t="s">
        <v>248</v>
      </c>
      <c r="F111" cm="1">
        <f t="array" ref="F111">C111/SUMPRODUCT($C$2:$C$136,--(E111=$E$2:$E$136),--(B111=$A$2:$A$136))</f>
        <v>0.56839654703751219</v>
      </c>
    </row>
    <row r="112" spans="1:6" x14ac:dyDescent="0.45">
      <c r="A112" s="384">
        <v>1983</v>
      </c>
      <c r="B112" s="384">
        <f>INDEX('Incidence calcs'!F:F,MATCH(E112,'Incidence calcs'!A:A,0))</f>
        <v>2006</v>
      </c>
      <c r="C112" s="385">
        <v>27.822086956521801</v>
      </c>
      <c r="D112" t="s">
        <v>648</v>
      </c>
      <c r="E112" t="s">
        <v>248</v>
      </c>
      <c r="F112" cm="1">
        <f t="array" ref="F112">C112/SUMPRODUCT($C$2:$C$136,--(E112=$E$2:$E$136),--(B112=$A$2:$A$136))</f>
        <v>0.64679030562466344</v>
      </c>
    </row>
    <row r="113" spans="1:6" x14ac:dyDescent="0.45">
      <c r="A113" s="384">
        <v>1984</v>
      </c>
      <c r="B113" s="384">
        <f>INDEX('Incidence calcs'!F:F,MATCH(E113,'Incidence calcs'!A:A,0))</f>
        <v>2006</v>
      </c>
      <c r="C113" s="385">
        <v>26.429196891192099</v>
      </c>
      <c r="D113" t="s">
        <v>648</v>
      </c>
      <c r="E113" t="s">
        <v>248</v>
      </c>
      <c r="F113" cm="1">
        <f t="array" ref="F113">C113/SUMPRODUCT($C$2:$C$136,--(E113=$E$2:$E$136),--(B113=$A$2:$A$136))</f>
        <v>0.61440927711073401</v>
      </c>
    </row>
    <row r="114" spans="1:6" x14ac:dyDescent="0.45">
      <c r="A114" s="384">
        <v>1985</v>
      </c>
      <c r="B114" s="384">
        <f>INDEX('Incidence calcs'!F:F,MATCH(E114,'Incidence calcs'!A:A,0))</f>
        <v>2006</v>
      </c>
      <c r="C114" s="385">
        <v>23.812901734103999</v>
      </c>
      <c r="D114" t="s">
        <v>648</v>
      </c>
      <c r="E114" t="s">
        <v>248</v>
      </c>
      <c r="F114" cm="1">
        <f t="array" ref="F114">C114/SUMPRODUCT($C$2:$C$136,--(E114=$E$2:$E$136),--(B114=$A$2:$A$136))</f>
        <v>0.55358729970473386</v>
      </c>
    </row>
    <row r="115" spans="1:6" x14ac:dyDescent="0.45">
      <c r="A115" s="384">
        <v>1986</v>
      </c>
      <c r="B115" s="384">
        <f>INDEX('Incidence calcs'!F:F,MATCH(E115,'Incidence calcs'!A:A,0))</f>
        <v>2006</v>
      </c>
      <c r="C115" s="385">
        <v>27.118657074340199</v>
      </c>
      <c r="D115" t="s">
        <v>648</v>
      </c>
      <c r="E115" t="s">
        <v>248</v>
      </c>
      <c r="F115" cm="1">
        <f t="array" ref="F115">C115/SUMPRODUCT($C$2:$C$136,--(E115=$E$2:$E$136),--(B115=$A$2:$A$136))</f>
        <v>0.63043741199764136</v>
      </c>
    </row>
    <row r="116" spans="1:6" x14ac:dyDescent="0.45">
      <c r="A116" s="384">
        <v>1987</v>
      </c>
      <c r="B116" s="384">
        <f>INDEX('Incidence calcs'!F:F,MATCH(E116,'Incidence calcs'!A:A,0))</f>
        <v>2006</v>
      </c>
      <c r="C116" s="385">
        <v>24.790056886227799</v>
      </c>
      <c r="D116" t="s">
        <v>648</v>
      </c>
      <c r="E116" t="s">
        <v>248</v>
      </c>
      <c r="F116" cm="1">
        <f t="array" ref="F116">C116/SUMPRODUCT($C$2:$C$136,--(E116=$E$2:$E$136),--(B116=$A$2:$A$136))</f>
        <v>0.5763035855273082</v>
      </c>
    </row>
    <row r="117" spans="1:6" x14ac:dyDescent="0.45">
      <c r="A117" s="384">
        <v>1988</v>
      </c>
      <c r="B117" s="384">
        <f>INDEX('Incidence calcs'!F:F,MATCH(E117,'Incidence calcs'!A:A,0))</f>
        <v>2006</v>
      </c>
      <c r="C117" s="385">
        <v>23.6879174147216</v>
      </c>
      <c r="D117" t="s">
        <v>648</v>
      </c>
      <c r="E117" t="s">
        <v>248</v>
      </c>
      <c r="F117" cm="1">
        <f t="array" ref="F117">C117/SUMPRODUCT($C$2:$C$136,--(E117=$E$2:$E$136),--(B117=$A$2:$A$136))</f>
        <v>0.55068174318562879</v>
      </c>
    </row>
    <row r="118" spans="1:6" x14ac:dyDescent="0.45">
      <c r="A118" s="384">
        <v>1989</v>
      </c>
      <c r="B118" s="384">
        <f>INDEX('Incidence calcs'!F:F,MATCH(E118,'Incidence calcs'!A:A,0))</f>
        <v>2006</v>
      </c>
      <c r="C118" s="385">
        <v>25.520571428571198</v>
      </c>
      <c r="D118" t="s">
        <v>648</v>
      </c>
      <c r="E118" t="s">
        <v>248</v>
      </c>
      <c r="F118" cm="1">
        <f t="array" ref="F118">C118/SUMPRODUCT($C$2:$C$136,--(E118=$E$2:$E$136),--(B118=$A$2:$A$136))</f>
        <v>0.59328612622757704</v>
      </c>
    </row>
    <row r="119" spans="1:6" x14ac:dyDescent="0.45">
      <c r="A119" s="384">
        <v>1990</v>
      </c>
      <c r="B119" s="384">
        <f>INDEX('Incidence calcs'!F:F,MATCH(E119,'Incidence calcs'!A:A,0))</f>
        <v>2006</v>
      </c>
      <c r="C119" s="385">
        <v>24.702377358490601</v>
      </c>
      <c r="D119" t="s">
        <v>648</v>
      </c>
      <c r="E119" t="s">
        <v>248</v>
      </c>
      <c r="F119" cm="1">
        <f t="array" ref="F119">C119/SUMPRODUCT($C$2:$C$136,--(E119=$E$2:$E$136),--(B119=$A$2:$A$136))</f>
        <v>0.57426526724332072</v>
      </c>
    </row>
    <row r="120" spans="1:6" x14ac:dyDescent="0.45">
      <c r="A120" s="384">
        <v>1991</v>
      </c>
      <c r="B120" s="384">
        <f>INDEX('Incidence calcs'!F:F,MATCH(E120,'Incidence calcs'!A:A,0))</f>
        <v>2006</v>
      </c>
      <c r="C120" s="385">
        <v>25.654475046210798</v>
      </c>
      <c r="D120" t="s">
        <v>648</v>
      </c>
      <c r="E120" t="s">
        <v>248</v>
      </c>
      <c r="F120" cm="1">
        <f t="array" ref="F120">C120/SUMPRODUCT($C$2:$C$136,--(E120=$E$2:$E$136),--(B120=$A$2:$A$136))</f>
        <v>0.59639903295929375</v>
      </c>
    </row>
    <row r="121" spans="1:6" x14ac:dyDescent="0.45">
      <c r="A121" s="384">
        <v>1992</v>
      </c>
      <c r="B121" s="384">
        <f>INDEX('Incidence calcs'!F:F,MATCH(E121,'Incidence calcs'!A:A,0))</f>
        <v>2006</v>
      </c>
      <c r="C121" s="385">
        <v>26.034889733840298</v>
      </c>
      <c r="D121" t="s">
        <v>648</v>
      </c>
      <c r="E121" t="s">
        <v>248</v>
      </c>
      <c r="F121" cm="1">
        <f t="array" ref="F121">C121/SUMPRODUCT($C$2:$C$136,--(E121=$E$2:$E$136),--(B121=$A$2:$A$136))</f>
        <v>0.60524267335408155</v>
      </c>
    </row>
    <row r="122" spans="1:6" x14ac:dyDescent="0.45">
      <c r="A122" s="384">
        <v>1993</v>
      </c>
      <c r="B122" s="384">
        <f>INDEX('Incidence calcs'!F:F,MATCH(E122,'Incidence calcs'!A:A,0))</f>
        <v>2006</v>
      </c>
      <c r="C122" s="385">
        <v>29.160250000000399</v>
      </c>
      <c r="D122" t="s">
        <v>648</v>
      </c>
      <c r="E122" t="s">
        <v>248</v>
      </c>
      <c r="F122" cm="1">
        <f t="array" ref="F122">C122/SUMPRODUCT($C$2:$C$136,--(E122=$E$2:$E$136),--(B122=$A$2:$A$136))</f>
        <v>0.6778990748992223</v>
      </c>
    </row>
    <row r="123" spans="1:6" x14ac:dyDescent="0.45">
      <c r="A123" s="384">
        <v>1994</v>
      </c>
      <c r="B123" s="384">
        <f>INDEX('Incidence calcs'!F:F,MATCH(E123,'Incidence calcs'!A:A,0))</f>
        <v>2006</v>
      </c>
      <c r="C123" s="385">
        <v>28.895020833333302</v>
      </c>
      <c r="D123" t="s">
        <v>648</v>
      </c>
      <c r="E123" t="s">
        <v>248</v>
      </c>
      <c r="F123" cm="1">
        <f t="array" ref="F123">C123/SUMPRODUCT($C$2:$C$136,--(E123=$E$2:$E$136),--(B123=$A$2:$A$136))</f>
        <v>0.6717331947466203</v>
      </c>
    </row>
    <row r="124" spans="1:6" x14ac:dyDescent="0.45">
      <c r="A124" s="384">
        <v>1995</v>
      </c>
      <c r="B124" s="384">
        <f>INDEX('Incidence calcs'!F:F,MATCH(E124,'Incidence calcs'!A:A,0))</f>
        <v>2006</v>
      </c>
      <c r="C124" s="385">
        <v>28.669507326007299</v>
      </c>
      <c r="D124" t="s">
        <v>648</v>
      </c>
      <c r="E124" t="s">
        <v>248</v>
      </c>
      <c r="F124" cm="1">
        <f t="array" ref="F124">C124/SUMPRODUCT($C$2:$C$136,--(E124=$E$2:$E$136),--(B124=$A$2:$A$136))</f>
        <v>0.66649059915866837</v>
      </c>
    </row>
    <row r="125" spans="1:6" x14ac:dyDescent="0.45">
      <c r="A125" s="384">
        <v>1996</v>
      </c>
      <c r="B125" s="384">
        <f>INDEX('Incidence calcs'!F:F,MATCH(E125,'Incidence calcs'!A:A,0))</f>
        <v>2006</v>
      </c>
      <c r="C125" s="385">
        <v>32.5587807933194</v>
      </c>
      <c r="D125" t="s">
        <v>648</v>
      </c>
      <c r="E125" t="s">
        <v>248</v>
      </c>
      <c r="F125" cm="1">
        <f t="array" ref="F125">C125/SUMPRODUCT($C$2:$C$136,--(E125=$E$2:$E$136),--(B125=$A$2:$A$136))</f>
        <v>0.75690597233005508</v>
      </c>
    </row>
    <row r="126" spans="1:6" x14ac:dyDescent="0.45">
      <c r="A126" s="384">
        <v>1997</v>
      </c>
      <c r="B126" s="384">
        <f>INDEX('Incidence calcs'!F:F,MATCH(E126,'Incidence calcs'!A:A,0))</f>
        <v>2006</v>
      </c>
      <c r="C126" s="385">
        <v>31.524037174720998</v>
      </c>
      <c r="D126" t="s">
        <v>648</v>
      </c>
      <c r="E126" t="s">
        <v>248</v>
      </c>
      <c r="F126" cm="1">
        <f t="array" ref="F126">C126/SUMPRODUCT($C$2:$C$136,--(E126=$E$2:$E$136),--(B126=$A$2:$A$136))</f>
        <v>0.73285090621074123</v>
      </c>
    </row>
    <row r="127" spans="1:6" x14ac:dyDescent="0.45">
      <c r="A127" s="384">
        <v>1998</v>
      </c>
      <c r="B127" s="384">
        <f>INDEX('Incidence calcs'!F:F,MATCH(E127,'Incidence calcs'!A:A,0))</f>
        <v>2006</v>
      </c>
      <c r="C127" s="385">
        <v>31.719333333333299</v>
      </c>
      <c r="D127" t="s">
        <v>648</v>
      </c>
      <c r="E127" t="s">
        <v>248</v>
      </c>
      <c r="F127" cm="1">
        <f t="array" ref="F127">C127/SUMPRODUCT($C$2:$C$136,--(E127=$E$2:$E$136),--(B127=$A$2:$A$136))</f>
        <v>0.73739102796054268</v>
      </c>
    </row>
    <row r="128" spans="1:6" x14ac:dyDescent="0.45">
      <c r="A128" s="384">
        <v>1999</v>
      </c>
      <c r="B128" s="384">
        <f>INDEX('Incidence calcs'!F:F,MATCH(E128,'Incidence calcs'!A:A,0))</f>
        <v>2006</v>
      </c>
      <c r="C128" s="385">
        <v>35.689118040088999</v>
      </c>
      <c r="D128" t="s">
        <v>648</v>
      </c>
      <c r="E128" t="s">
        <v>248</v>
      </c>
      <c r="F128" cm="1">
        <f t="array" ref="F128">C128/SUMPRODUCT($C$2:$C$136,--(E128=$E$2:$E$136),--(B128=$A$2:$A$136))</f>
        <v>0.82967807557703199</v>
      </c>
    </row>
    <row r="129" spans="1:6" x14ac:dyDescent="0.45">
      <c r="A129" s="384">
        <v>2000</v>
      </c>
      <c r="B129" s="384">
        <f>INDEX('Incidence calcs'!F:F,MATCH(E129,'Incidence calcs'!A:A,0))</f>
        <v>2006</v>
      </c>
      <c r="C129" s="385">
        <v>37.779083333333197</v>
      </c>
      <c r="D129" t="s">
        <v>648</v>
      </c>
      <c r="E129" t="s">
        <v>248</v>
      </c>
      <c r="F129" cm="1">
        <f t="array" ref="F129">C129/SUMPRODUCT($C$2:$C$136,--(E129=$E$2:$E$136),--(B129=$A$2:$A$136))</f>
        <v>0.8782642687290696</v>
      </c>
    </row>
    <row r="130" spans="1:6" x14ac:dyDescent="0.45">
      <c r="A130" s="384">
        <v>2001</v>
      </c>
      <c r="B130" s="384">
        <f>INDEX('Incidence calcs'!F:F,MATCH(E130,'Incidence calcs'!A:A,0))</f>
        <v>2006</v>
      </c>
      <c r="C130" s="385">
        <v>38.886365591397798</v>
      </c>
      <c r="D130" t="s">
        <v>648</v>
      </c>
      <c r="E130" t="s">
        <v>248</v>
      </c>
      <c r="F130" cm="1">
        <f t="array" ref="F130">C130/SUMPRODUCT($C$2:$C$136,--(E130=$E$2:$E$136),--(B130=$A$2:$A$136))</f>
        <v>0.90400566732456533</v>
      </c>
    </row>
    <row r="131" spans="1:6" x14ac:dyDescent="0.45">
      <c r="A131" s="384">
        <v>2002</v>
      </c>
      <c r="B131" s="384">
        <f>INDEX('Incidence calcs'!F:F,MATCH(E131,'Incidence calcs'!A:A,0))</f>
        <v>2006</v>
      </c>
      <c r="C131" s="385">
        <v>39.525552486187898</v>
      </c>
      <c r="D131" t="s">
        <v>648</v>
      </c>
      <c r="E131" t="s">
        <v>248</v>
      </c>
      <c r="F131" cm="1">
        <f t="array" ref="F131">C131/SUMPRODUCT($C$2:$C$136,--(E131=$E$2:$E$136),--(B131=$A$2:$A$136))</f>
        <v>0.91886508055545013</v>
      </c>
    </row>
    <row r="132" spans="1:6" x14ac:dyDescent="0.45">
      <c r="A132" s="384">
        <v>2003</v>
      </c>
      <c r="B132" s="384">
        <f>INDEX('Incidence calcs'!F:F,MATCH(E132,'Incidence calcs'!A:A,0))</f>
        <v>2006</v>
      </c>
      <c r="C132" s="385">
        <v>40.919878947368296</v>
      </c>
      <c r="D132" t="s">
        <v>648</v>
      </c>
      <c r="E132" t="s">
        <v>248</v>
      </c>
      <c r="F132" cm="1">
        <f t="array" ref="F132">C132/SUMPRODUCT($C$2:$C$136,--(E132=$E$2:$E$136),--(B132=$A$2:$A$136))</f>
        <v>0.95127950149291418</v>
      </c>
    </row>
    <row r="133" spans="1:6" x14ac:dyDescent="0.45">
      <c r="A133" s="384">
        <v>2004</v>
      </c>
      <c r="B133" s="384">
        <f>INDEX('Incidence calcs'!F:F,MATCH(E133,'Incidence calcs'!A:A,0))</f>
        <v>2006</v>
      </c>
      <c r="C133" s="385">
        <v>42.1624499999999</v>
      </c>
      <c r="D133" t="s">
        <v>648</v>
      </c>
      <c r="E133" t="s">
        <v>248</v>
      </c>
      <c r="F133" cm="1">
        <f t="array" ref="F133">C133/SUMPRODUCT($C$2:$C$136,--(E133=$E$2:$E$136),--(B133=$A$2:$A$136))</f>
        <v>0.98016600853848157</v>
      </c>
    </row>
    <row r="134" spans="1:6" x14ac:dyDescent="0.45">
      <c r="A134" s="384">
        <v>2005</v>
      </c>
      <c r="B134" s="384">
        <f>INDEX('Incidence calcs'!F:F,MATCH(E134,'Incidence calcs'!A:A,0))</f>
        <v>2006</v>
      </c>
      <c r="C134" s="385">
        <v>42.702346516007502</v>
      </c>
      <c r="D134" t="s">
        <v>648</v>
      </c>
      <c r="E134" t="s">
        <v>248</v>
      </c>
      <c r="F134" cm="1">
        <f t="array" ref="F134">C134/SUMPRODUCT($C$2:$C$136,--(E134=$E$2:$E$136),--(B134=$A$2:$A$136))</f>
        <v>0.992717181753487</v>
      </c>
    </row>
    <row r="135" spans="1:6" x14ac:dyDescent="0.45">
      <c r="A135" s="384">
        <v>2006</v>
      </c>
      <c r="B135" s="384">
        <f>INDEX('Incidence calcs'!F:F,MATCH(E135,'Incidence calcs'!A:A,0))</f>
        <v>2006</v>
      </c>
      <c r="C135" s="385">
        <v>43.015621468926497</v>
      </c>
      <c r="D135" t="s">
        <v>648</v>
      </c>
      <c r="E135" t="s">
        <v>248</v>
      </c>
      <c r="F135" cm="1">
        <f t="array" ref="F135">C135/SUMPRODUCT($C$2:$C$136,--(E135=$E$2:$E$136),--(B135=$A$2:$A$136))</f>
        <v>1</v>
      </c>
    </row>
    <row r="136" spans="1:6" x14ac:dyDescent="0.45">
      <c r="A136" s="384">
        <v>2007</v>
      </c>
      <c r="B136" s="384">
        <f>INDEX('Incidence calcs'!F:F,MATCH(E136,'Incidence calcs'!A:A,0))</f>
        <v>2006</v>
      </c>
      <c r="C136" s="385">
        <v>43.651911547911503</v>
      </c>
      <c r="D136" t="s">
        <v>648</v>
      </c>
      <c r="E136" t="s">
        <v>248</v>
      </c>
      <c r="F136" cm="1">
        <f t="array" ref="F136">C136/SUMPRODUCT($C$2:$C$136,--(E136=$E$2:$E$136),--(B136=$A$2:$A$136))</f>
        <v>1.014792069886626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EFC3-E149-4AC1-99E8-4B78901A3A19}">
  <dimension ref="A1:AM216"/>
  <sheetViews>
    <sheetView zoomScale="60" zoomScaleNormal="60" workbookViewId="0">
      <pane xSplit="1" ySplit="4" topLeftCell="B53" activePane="bottomRight" state="frozen"/>
      <selection pane="topRight" activeCell="B1" sqref="B1"/>
      <selection pane="bottomLeft" activeCell="A5" sqref="A5"/>
      <selection pane="bottomRight" activeCell="P77" sqref="P77"/>
    </sheetView>
  </sheetViews>
  <sheetFormatPr defaultRowHeight="14.25" x14ac:dyDescent="0.45"/>
  <cols>
    <col min="1" max="1" width="24.59765625" customWidth="1"/>
    <col min="2" max="2" width="27.86328125" customWidth="1"/>
    <col min="3" max="3" width="24.73046875" bestFit="1" customWidth="1"/>
    <col min="4" max="4" width="9.1328125" customWidth="1"/>
    <col min="5" max="5" width="9.73046875" customWidth="1"/>
    <col min="6" max="6" width="9.265625" bestFit="1" customWidth="1"/>
    <col min="7" max="7" width="24.3984375" bestFit="1" customWidth="1"/>
    <col min="8" max="10" width="6.3984375" customWidth="1"/>
    <col min="11" max="11" width="6.59765625" customWidth="1"/>
    <col min="12" max="15" width="6.3984375" customWidth="1"/>
    <col min="21" max="21" width="10.86328125" customWidth="1"/>
    <col min="22" max="23" width="9.59765625" customWidth="1"/>
  </cols>
  <sheetData>
    <row r="1" spans="1:39" ht="18" customHeight="1" x14ac:dyDescent="0.45">
      <c r="A1" s="340" t="s">
        <v>35</v>
      </c>
      <c r="B1" s="337" t="s">
        <v>36</v>
      </c>
      <c r="C1" s="338" t="s">
        <v>37</v>
      </c>
      <c r="D1" s="338" t="s">
        <v>635</v>
      </c>
      <c r="E1" s="338" t="s">
        <v>636</v>
      </c>
      <c r="F1" s="338" t="s">
        <v>637</v>
      </c>
      <c r="G1" s="338" t="s">
        <v>38</v>
      </c>
      <c r="H1" s="366" t="s">
        <v>39</v>
      </c>
      <c r="I1" s="366"/>
      <c r="J1" s="366"/>
      <c r="K1" s="366"/>
      <c r="L1" s="366"/>
      <c r="M1" s="366"/>
      <c r="N1" s="366"/>
      <c r="O1" s="366"/>
      <c r="P1" s="366"/>
      <c r="Q1" s="366" t="s">
        <v>643</v>
      </c>
      <c r="R1" s="366"/>
      <c r="S1" s="366"/>
      <c r="T1" s="366"/>
      <c r="U1" s="366" t="s">
        <v>40</v>
      </c>
      <c r="V1" s="366"/>
      <c r="W1" s="366"/>
      <c r="X1" s="369" t="s">
        <v>41</v>
      </c>
      <c r="Y1" s="369"/>
      <c r="Z1" s="369"/>
      <c r="AA1" s="369"/>
      <c r="AB1" s="369"/>
      <c r="AC1" s="369"/>
      <c r="AD1" s="369"/>
      <c r="AE1" s="369"/>
      <c r="AF1" s="369"/>
      <c r="AG1" s="369"/>
      <c r="AH1" s="369"/>
      <c r="AI1" s="369"/>
      <c r="AJ1" s="369"/>
      <c r="AK1" s="369"/>
      <c r="AL1" s="369"/>
      <c r="AM1" s="369"/>
    </row>
    <row r="2" spans="1:39" x14ac:dyDescent="0.45">
      <c r="C2" s="333"/>
      <c r="D2" s="333"/>
      <c r="E2" s="333"/>
      <c r="F2" s="333"/>
      <c r="G2" s="342" t="s">
        <v>42</v>
      </c>
      <c r="H2" s="367" t="s">
        <v>43</v>
      </c>
      <c r="I2" s="367"/>
      <c r="J2" s="367"/>
      <c r="K2" s="367"/>
      <c r="L2" s="367" t="s">
        <v>44</v>
      </c>
      <c r="M2" s="367"/>
      <c r="N2" s="367"/>
      <c r="O2" s="367"/>
      <c r="P2" s="361" t="s">
        <v>45</v>
      </c>
      <c r="Q2" s="367" t="s">
        <v>46</v>
      </c>
      <c r="R2" s="367"/>
      <c r="S2" s="367"/>
      <c r="T2" s="367"/>
      <c r="U2" s="367" t="s">
        <v>46</v>
      </c>
      <c r="V2" s="367"/>
      <c r="W2" s="367"/>
      <c r="X2" s="367" t="s">
        <v>46</v>
      </c>
      <c r="Y2" s="367"/>
      <c r="Z2" s="367"/>
      <c r="AA2" s="367"/>
      <c r="AB2" s="367"/>
      <c r="AC2" s="367"/>
      <c r="AD2" s="367"/>
      <c r="AE2" s="367"/>
      <c r="AF2" s="367"/>
      <c r="AG2" s="367"/>
      <c r="AH2" s="367"/>
      <c r="AI2" s="367"/>
      <c r="AJ2" s="367"/>
      <c r="AK2" s="367"/>
      <c r="AL2" s="367"/>
      <c r="AM2" s="367"/>
    </row>
    <row r="3" spans="1:39" x14ac:dyDescent="0.45">
      <c r="A3" s="341"/>
      <c r="B3" s="341"/>
      <c r="C3" s="333"/>
      <c r="D3" s="333"/>
      <c r="E3" s="333"/>
      <c r="F3" s="333"/>
      <c r="G3" s="342" t="s">
        <v>47</v>
      </c>
      <c r="H3" s="368" t="s">
        <v>48</v>
      </c>
      <c r="I3" s="368"/>
      <c r="J3" s="368"/>
      <c r="K3" s="368"/>
      <c r="L3" s="368" t="s">
        <v>48</v>
      </c>
      <c r="M3" s="368"/>
      <c r="N3" s="368"/>
      <c r="O3" s="368"/>
      <c r="P3" s="362" t="s">
        <v>48</v>
      </c>
      <c r="Q3" s="368" t="s">
        <v>48</v>
      </c>
      <c r="R3" s="368"/>
      <c r="S3" s="368"/>
      <c r="T3" s="368"/>
      <c r="U3" s="368" t="s">
        <v>48</v>
      </c>
      <c r="V3" s="368"/>
      <c r="W3" s="368"/>
      <c r="X3" s="368" t="s">
        <v>48</v>
      </c>
      <c r="Y3" s="368"/>
      <c r="Z3" s="368"/>
      <c r="AA3" s="368"/>
      <c r="AB3" s="368"/>
      <c r="AC3" s="368"/>
      <c r="AD3" s="368"/>
      <c r="AE3" s="368"/>
      <c r="AF3" s="368"/>
      <c r="AG3" s="368"/>
      <c r="AH3" s="368"/>
      <c r="AI3" s="368"/>
      <c r="AJ3" s="368"/>
      <c r="AK3" s="368"/>
      <c r="AL3" s="368"/>
      <c r="AM3" s="368"/>
    </row>
    <row r="4" spans="1:39" x14ac:dyDescent="0.45">
      <c r="A4" s="348"/>
      <c r="B4" s="348"/>
      <c r="C4" s="330"/>
      <c r="D4" s="330"/>
      <c r="E4" s="330"/>
      <c r="F4" s="330"/>
      <c r="G4" s="349" t="s">
        <v>49</v>
      </c>
      <c r="H4" s="334" t="s">
        <v>50</v>
      </c>
      <c r="I4" s="335" t="s">
        <v>51</v>
      </c>
      <c r="J4" s="335" t="s">
        <v>52</v>
      </c>
      <c r="K4" s="334" t="s">
        <v>53</v>
      </c>
      <c r="L4" s="334" t="s">
        <v>50</v>
      </c>
      <c r="M4" s="335" t="s">
        <v>51</v>
      </c>
      <c r="N4" s="335" t="s">
        <v>52</v>
      </c>
      <c r="O4" s="334" t="s">
        <v>53</v>
      </c>
      <c r="P4" s="334" t="s">
        <v>27</v>
      </c>
      <c r="Q4" s="334" t="s">
        <v>50</v>
      </c>
      <c r="R4" s="335" t="s">
        <v>51</v>
      </c>
      <c r="S4" s="335" t="s">
        <v>52</v>
      </c>
      <c r="T4" s="334" t="s">
        <v>53</v>
      </c>
      <c r="U4" s="334" t="s">
        <v>27</v>
      </c>
      <c r="V4" s="334" t="s">
        <v>30</v>
      </c>
      <c r="W4" s="334" t="s">
        <v>54</v>
      </c>
      <c r="X4" s="334" t="s">
        <v>10</v>
      </c>
      <c r="Y4" s="334" t="s">
        <v>11</v>
      </c>
      <c r="Z4" s="334" t="s">
        <v>12</v>
      </c>
      <c r="AA4" s="334" t="s">
        <v>13</v>
      </c>
      <c r="AB4" s="334" t="s">
        <v>14</v>
      </c>
      <c r="AC4" s="334" t="s">
        <v>15</v>
      </c>
      <c r="AD4" s="334" t="s">
        <v>16</v>
      </c>
      <c r="AE4" s="334" t="s">
        <v>17</v>
      </c>
      <c r="AF4" s="334" t="s">
        <v>18</v>
      </c>
      <c r="AG4" s="334" t="s">
        <v>19</v>
      </c>
      <c r="AH4" s="334" t="s">
        <v>20</v>
      </c>
      <c r="AI4" s="334" t="s">
        <v>21</v>
      </c>
      <c r="AJ4" s="334" t="s">
        <v>22</v>
      </c>
      <c r="AK4" s="334" t="s">
        <v>23</v>
      </c>
      <c r="AL4" s="334" t="s">
        <v>24</v>
      </c>
      <c r="AM4" s="334" t="s">
        <v>25</v>
      </c>
    </row>
    <row r="5" spans="1:39" x14ac:dyDescent="0.45">
      <c r="A5" s="343" t="s">
        <v>55</v>
      </c>
      <c r="B5" s="336" t="s">
        <v>55</v>
      </c>
      <c r="C5" s="350" t="s">
        <v>33</v>
      </c>
      <c r="D5" s="351">
        <f>VALUE(LEFT(INDEX('2019 IDF estimates'!BD:BD,MATCH(IF(G5="N/A",B5,G5),'2019 IDF estimates'!$B:$B,0)),4))</f>
        <v>2008</v>
      </c>
      <c r="E5" s="351">
        <f>VALUE(RIGHT(INDEX('2019 IDF estimates'!BD:BD,MATCH(IF(G5="N/A",B5,G5),'2019 IDF estimates'!$B:$B,0)),4))</f>
        <v>2010</v>
      </c>
      <c r="F5" s="351">
        <f>ROUND(AVERAGE(D5,E5),0)</f>
        <v>2009</v>
      </c>
      <c r="G5" s="336" t="s">
        <v>56</v>
      </c>
      <c r="H5" s="352">
        <f>IF($G5="N/A",INDEX('2019 IDF estimates'!AD:AD,MATCH($B5,'2019 IDF estimates'!$B:$B,0)),INDEX('2019 IDF estimates'!AD:AD,MATCH($G5,'2019 IDF estimates'!$B:$B,0)))</f>
        <v>0</v>
      </c>
      <c r="I5" s="352">
        <f>IF($G5="N/A",INDEX('2019 IDF estimates'!AE:AE,MATCH($B5,'2019 IDF estimates'!$B:$B,0)),INDEX('2019 IDF estimates'!AE:AE,MATCH($G5,'2019 IDF estimates'!$B:$B,0)))</f>
        <v>0</v>
      </c>
      <c r="J5" s="352">
        <f>IF($G5="N/A",INDEX('2019 IDF estimates'!AF:AF,MATCH($B5,'2019 IDF estimates'!$B:$B,0)),INDEX('2019 IDF estimates'!AF:AF,MATCH($G5,'2019 IDF estimates'!$B:$B,0)))</f>
        <v>0</v>
      </c>
      <c r="K5" s="352">
        <f>IF($G5="N/A",INDEX('2019 IDF estimates'!AP:AP,MATCH($B5,'2019 IDF estimates'!$B:$B,0)),INDEX('2019 IDF estimates'!AP:AP,MATCH($G5,'2019 IDF estimates'!$B:$B,0)))</f>
        <v>1.9360572393988917</v>
      </c>
      <c r="L5" s="352">
        <f>IF($G5="N/A",INDEX('2019 IDF estimates'!AH:AH,MATCH($B5,'2019 IDF estimates'!$B:$B,0)),INDEX('2019 IDF estimates'!AH:AH,MATCH($G5,'2019 IDF estimates'!$B:$B,0)))</f>
        <v>0</v>
      </c>
      <c r="M5" s="352">
        <f>IF($G5="N/A",INDEX('2019 IDF estimates'!AI:AI,MATCH($B5,'2019 IDF estimates'!$B:$B,0)),INDEX('2019 IDF estimates'!AI:AI,MATCH($G5,'2019 IDF estimates'!$B:$B,0)))</f>
        <v>0</v>
      </c>
      <c r="N5" s="352">
        <f>IF($G5="N/A",INDEX('2019 IDF estimates'!AJ:AJ,MATCH($B5,'2019 IDF estimates'!$B:$B,0)),INDEX('2019 IDF estimates'!AJ:AJ,MATCH($G5,'2019 IDF estimates'!$B:$B,0)))</f>
        <v>0</v>
      </c>
      <c r="O5" s="352">
        <f>IF($G5="N/A",INDEX('2019 IDF estimates'!AQ:AQ,MATCH($B5,'2019 IDF estimates'!$B:$B,0)),INDEX('2019 IDF estimates'!AQ:AQ,MATCH($G5,'2019 IDF estimates'!$B:$B,0)))</f>
        <v>1.9360572393988917</v>
      </c>
      <c r="P5" s="352">
        <f>IF($G5="N/A",INDEX('2019 IDF estimates'!AN:AN,MATCH($B5,'2019 IDF estimates'!$B:$B,0)),INDEX('2019 IDF estimates'!AN:AN,MATCH($G5,'2019 IDF estimates'!$B:$B,0)))</f>
        <v>2.6</v>
      </c>
      <c r="Q5" s="357">
        <f>IF(H5&gt;0,AVERAGE(H5,L5),$P5)</f>
        <v>2.6</v>
      </c>
      <c r="R5" s="357">
        <f t="shared" ref="R5:T5" si="0">IF(I5&gt;0,AVERAGE(I5,M5),$P5)</f>
        <v>2.6</v>
      </c>
      <c r="S5" s="357">
        <f t="shared" si="0"/>
        <v>2.6</v>
      </c>
      <c r="T5" s="357">
        <f t="shared" si="0"/>
        <v>1.9360572393988917</v>
      </c>
      <c r="U5" s="352">
        <f>AVERAGE(Q5:S5)</f>
        <v>2.6</v>
      </c>
      <c r="V5" s="352">
        <f>AVERAGE(Q5:T5)</f>
        <v>2.4340143098497231</v>
      </c>
      <c r="W5" s="352">
        <f>IF(INDEX('Adult curve ratios'!$B:$B,MATCH('Incidence calcs'!C5,'Adult curve ratios'!$A:$A,0))="0-14",'Incidence calcs'!U5,'Incidence calcs'!V5)</f>
        <v>2.6</v>
      </c>
      <c r="X5" s="357">
        <f>$W5*INDEX('Adult curve ratios'!$A$1:$R$8,MATCH('Incidence calcs'!$C5,'Adult curve ratios'!$A:$A,0),MATCH('Incidence calcs'!X$4,'Adult curve ratios'!$1:$1,0))</f>
        <v>1.77216</v>
      </c>
      <c r="Y5" s="357">
        <f>$W5*INDEX('Adult curve ratios'!$A$1:$R$8,MATCH('Incidence calcs'!$C5,'Adult curve ratios'!$A:$A,0),MATCH('Incidence calcs'!Y$4,'Adult curve ratios'!$1:$1,0))</f>
        <v>1.7414799999999999</v>
      </c>
      <c r="Z5" s="357">
        <f>$W5*INDEX('Adult curve ratios'!$A$1:$R$8,MATCH('Incidence calcs'!$C5,'Adult curve ratios'!$A:$A,0),MATCH('Incidence calcs'!Z$4,'Adult curve ratios'!$1:$1,0))</f>
        <v>1.2451399999999999</v>
      </c>
      <c r="AA5" s="357">
        <f>$W5*INDEX('Adult curve ratios'!$A$1:$R$8,MATCH('Incidence calcs'!$C5,'Adult curve ratios'!$A:$A,0),MATCH('Incidence calcs'!AA$4,'Adult curve ratios'!$1:$1,0))</f>
        <v>1.23682</v>
      </c>
      <c r="AB5" s="357">
        <f>$W5*INDEX('Adult curve ratios'!$A$1:$R$8,MATCH('Incidence calcs'!$C5,'Adult curve ratios'!$A:$A,0),MATCH('Incidence calcs'!AB$4,'Adult curve ratios'!$1:$1,0))</f>
        <v>1.0956399999999999</v>
      </c>
      <c r="AC5" s="357">
        <f>$W5*INDEX('Adult curve ratios'!$A$1:$R$8,MATCH('Incidence calcs'!$C5,'Adult curve ratios'!$A:$A,0),MATCH('Incidence calcs'!AC$4,'Adult curve ratios'!$1:$1,0))</f>
        <v>1.1668799999999999</v>
      </c>
      <c r="AD5" s="357">
        <f>$W5*INDEX('Adult curve ratios'!$A$1:$R$8,MATCH('Incidence calcs'!$C5,'Adult curve ratios'!$A:$A,0),MATCH('Incidence calcs'!AD$4,'Adult curve ratios'!$1:$1,0))</f>
        <v>1.1447800000000001</v>
      </c>
      <c r="AE5" s="357">
        <f>$W5*INDEX('Adult curve ratios'!$A$1:$R$8,MATCH('Incidence calcs'!$C5,'Adult curve ratios'!$A:$A,0),MATCH('Incidence calcs'!AE$4,'Adult curve ratios'!$1:$1,0))</f>
        <v>1.1447800000000001</v>
      </c>
      <c r="AF5" s="357">
        <f>$W5*INDEX('Adult curve ratios'!$A$1:$R$8,MATCH('Incidence calcs'!$C5,'Adult curve ratios'!$A:$A,0),MATCH('Incidence calcs'!AF$4,'Adult curve ratios'!$1:$1,0))</f>
        <v>1.0691200000000001</v>
      </c>
      <c r="AG5" s="357">
        <f>$W5*INDEX('Adult curve ratios'!$A$1:$R$8,MATCH('Incidence calcs'!$C5,'Adult curve ratios'!$A:$A,0),MATCH('Incidence calcs'!AG$4,'Adult curve ratios'!$1:$1,0))</f>
        <v>1.0691200000000001</v>
      </c>
      <c r="AH5" s="357">
        <f>$W5*INDEX('Adult curve ratios'!$A$1:$R$8,MATCH('Incidence calcs'!$C5,'Adult curve ratios'!$A:$A,0),MATCH('Incidence calcs'!AH$4,'Adult curve ratios'!$1:$1,0))</f>
        <v>1.4193400000000003</v>
      </c>
      <c r="AI5" s="357">
        <f>$W5*INDEX('Adult curve ratios'!$A$1:$R$8,MATCH('Incidence calcs'!$C5,'Adult curve ratios'!$A:$A,0),MATCH('Incidence calcs'!AI$4,'Adult curve ratios'!$1:$1,0))</f>
        <v>1.4193400000000003</v>
      </c>
      <c r="AJ5" s="357">
        <f>$W5*INDEX('Adult curve ratios'!$A$1:$R$8,MATCH('Incidence calcs'!$C5,'Adult curve ratios'!$A:$A,0),MATCH('Incidence calcs'!AJ$4,'Adult curve ratios'!$1:$1,0))</f>
        <v>0.9378200000000001</v>
      </c>
      <c r="AK5" s="357">
        <f>$W5*INDEX('Adult curve ratios'!$A$1:$R$8,MATCH('Incidence calcs'!$C5,'Adult curve ratios'!$A:$A,0),MATCH('Incidence calcs'!AK$4,'Adult curve ratios'!$1:$1,0))</f>
        <v>0.9378200000000001</v>
      </c>
      <c r="AL5" s="357">
        <f>$W5*INDEX('Adult curve ratios'!$A$1:$R$8,MATCH('Incidence calcs'!$C5,'Adult curve ratios'!$A:$A,0),MATCH('Incidence calcs'!AL$4,'Adult curve ratios'!$1:$1,0))</f>
        <v>0.9378200000000001</v>
      </c>
      <c r="AM5" s="357">
        <f>$W5*INDEX('Adult curve ratios'!$A$1:$R$8,MATCH('Incidence calcs'!$C5,'Adult curve ratios'!$A:$A,0),MATCH('Incidence calcs'!AM$4,'Adult curve ratios'!$1:$1,0))</f>
        <v>0.9378200000000001</v>
      </c>
    </row>
    <row r="6" spans="1:39" x14ac:dyDescent="0.45">
      <c r="A6" s="343" t="s">
        <v>57</v>
      </c>
      <c r="B6" s="331" t="s">
        <v>57</v>
      </c>
      <c r="C6" s="353" t="s">
        <v>26</v>
      </c>
      <c r="D6" s="351">
        <f>VALUE(LEFT(INDEX('2019 IDF estimates'!BD:BD,MATCH(IF(G6="N/A",B6,G6),'2019 IDF estimates'!$B:$B,0)),4))</f>
        <v>2009</v>
      </c>
      <c r="E6" s="351">
        <f>VALUE(RIGHT(INDEX('2019 IDF estimates'!BD:BD,MATCH(IF(G6="N/A",B6,G6),'2019 IDF estimates'!$B:$B,0)),4))</f>
        <v>2013</v>
      </c>
      <c r="F6" s="351">
        <f t="shared" ref="F6:F69" si="1">ROUND(AVERAGE(D6,E6),0)</f>
        <v>2011</v>
      </c>
      <c r="G6" s="331" t="s">
        <v>58</v>
      </c>
      <c r="H6" s="352">
        <f>IF($G6="N/A",INDEX('2019 IDF estimates'!AD:AD,MATCH($B6,'2019 IDF estimates'!$B:$B,0)),INDEX('2019 IDF estimates'!AD:AD,MATCH($G6,'2019 IDF estimates'!$B:$B,0)))</f>
        <v>3.7</v>
      </c>
      <c r="I6" s="352">
        <f>IF($G6="N/A",INDEX('2019 IDF estimates'!AE:AE,MATCH($B6,'2019 IDF estimates'!$B:$B,0)),INDEX('2019 IDF estimates'!AE:AE,MATCH($G6,'2019 IDF estimates'!$B:$B,0)))</f>
        <v>7.8</v>
      </c>
      <c r="J6" s="352">
        <f>IF($G6="N/A",INDEX('2019 IDF estimates'!AF:AF,MATCH($B6,'2019 IDF estimates'!$B:$B,0)),INDEX('2019 IDF estimates'!AF:AF,MATCH($G6,'2019 IDF estimates'!$B:$B,0)))</f>
        <v>8.9</v>
      </c>
      <c r="K6" s="352">
        <f>IF($G6="N/A",INDEX('2019 IDF estimates'!AP:AP,MATCH($B6,'2019 IDF estimates'!$B:$B,0)),INDEX('2019 IDF estimates'!AP:AP,MATCH($G6,'2019 IDF estimates'!$B:$B,0)))</f>
        <v>5.0635343184278705</v>
      </c>
      <c r="L6" s="352">
        <f>IF($G6="N/A",INDEX('2019 IDF estimates'!AH:AH,MATCH($B6,'2019 IDF estimates'!$B:$B,0)),INDEX('2019 IDF estimates'!AH:AH,MATCH($G6,'2019 IDF estimates'!$B:$B,0)))</f>
        <v>7.6</v>
      </c>
      <c r="M6" s="352">
        <f>IF($G6="N/A",INDEX('2019 IDF estimates'!AI:AI,MATCH($B6,'2019 IDF estimates'!$B:$B,0)),INDEX('2019 IDF estimates'!AI:AI,MATCH($G6,'2019 IDF estimates'!$B:$B,0)))</f>
        <v>10.1</v>
      </c>
      <c r="N6" s="352">
        <f>IF($G6="N/A",INDEX('2019 IDF estimates'!AJ:AJ,MATCH($B6,'2019 IDF estimates'!$B:$B,0)),INDEX('2019 IDF estimates'!AJ:AJ,MATCH($G6,'2019 IDF estimates'!$B:$B,0)))</f>
        <v>8.1999999999999993</v>
      </c>
      <c r="O6" s="352">
        <f>IF($G6="N/A",INDEX('2019 IDF estimates'!AQ:AQ,MATCH($B6,'2019 IDF estimates'!$B:$B,0)),INDEX('2019 IDF estimates'!AQ:AQ,MATCH($G6,'2019 IDF estimates'!$B:$B,0)))</f>
        <v>6.4038816380117183</v>
      </c>
      <c r="P6" s="352">
        <f>IF($G6="N/A",INDEX('2019 IDF estimates'!AN:AN,MATCH($B6,'2019 IDF estimates'!$B:$B,0)),INDEX('2019 IDF estimates'!AN:AN,MATCH($G6,'2019 IDF estimates'!$B:$B,0)))</f>
        <v>7.7</v>
      </c>
      <c r="Q6" s="357">
        <f t="shared" ref="Q6:Q69" si="2">IF(H6&gt;0,AVERAGE(H6,L6),$P6)</f>
        <v>5.65</v>
      </c>
      <c r="R6" s="357">
        <f t="shared" ref="R6:R69" si="3">IF(I6&gt;0,AVERAGE(I6,M6),$P6)</f>
        <v>8.9499999999999993</v>
      </c>
      <c r="S6" s="357">
        <f t="shared" ref="S6:S69" si="4">IF(J6&gt;0,AVERAGE(J6,N6),$P6)</f>
        <v>8.5500000000000007</v>
      </c>
      <c r="T6" s="357">
        <f t="shared" ref="T6:T69" si="5">IF(K6&gt;0,AVERAGE(K6,O6),$P6)</f>
        <v>5.7337079782197939</v>
      </c>
      <c r="U6" s="352">
        <f t="shared" ref="U6:U69" si="6">AVERAGE(Q6:S6)</f>
        <v>7.7166666666666659</v>
      </c>
      <c r="V6" s="352">
        <f t="shared" ref="V6:V69" si="7">AVERAGE(Q6:T6)</f>
        <v>7.2209269945549481</v>
      </c>
      <c r="W6" s="352">
        <f>IF(INDEX('Adult curve ratios'!$B:$B,MATCH('Incidence calcs'!C6,'Adult curve ratios'!$A:$A,0))="0-14",'Incidence calcs'!U6,'Incidence calcs'!V6)</f>
        <v>7.7166666666666659</v>
      </c>
      <c r="X6" s="357">
        <f>$W6*INDEX('Adult curve ratios'!$A$1:$R$8,MATCH('Incidence calcs'!$C6,'Adult curve ratios'!$A:$A,0),MATCH('Incidence calcs'!X$4,'Adult curve ratios'!$1:$1,0))</f>
        <v>5.2596799999999995</v>
      </c>
      <c r="Y6" s="357">
        <f>$W6*INDEX('Adult curve ratios'!$A$1:$R$8,MATCH('Incidence calcs'!$C6,'Adult curve ratios'!$A:$A,0),MATCH('Incidence calcs'!Y$4,'Adult curve ratios'!$1:$1,0))</f>
        <v>5.1686233333333327</v>
      </c>
      <c r="Z6" s="357">
        <f>$W6*INDEX('Adult curve ratios'!$A$1:$R$8,MATCH('Incidence calcs'!$C6,'Adult curve ratios'!$A:$A,0),MATCH('Incidence calcs'!Z$4,'Adult curve ratios'!$1:$1,0))</f>
        <v>3.6955116666666661</v>
      </c>
      <c r="AA6" s="357">
        <f>$W6*INDEX('Adult curve ratios'!$A$1:$R$8,MATCH('Incidence calcs'!$C6,'Adult curve ratios'!$A:$A,0),MATCH('Incidence calcs'!AA$4,'Adult curve ratios'!$1:$1,0))</f>
        <v>3.6708183333333331</v>
      </c>
      <c r="AB6" s="357">
        <f>$W6*INDEX('Adult curve ratios'!$A$1:$R$8,MATCH('Incidence calcs'!$C6,'Adult curve ratios'!$A:$A,0),MATCH('Incidence calcs'!AB$4,'Adult curve ratios'!$1:$1,0))</f>
        <v>3.2518033333333332</v>
      </c>
      <c r="AC6" s="357">
        <f>$W6*INDEX('Adult curve ratios'!$A$1:$R$8,MATCH('Incidence calcs'!$C6,'Adult curve ratios'!$A:$A,0),MATCH('Incidence calcs'!AC$4,'Adult curve ratios'!$1:$1,0))</f>
        <v>3.4632399999999994</v>
      </c>
      <c r="AD6" s="357">
        <f>$W6*INDEX('Adult curve ratios'!$A$1:$R$8,MATCH('Incidence calcs'!$C6,'Adult curve ratios'!$A:$A,0),MATCH('Incidence calcs'!AD$4,'Adult curve ratios'!$1:$1,0))</f>
        <v>3.3976483333333332</v>
      </c>
      <c r="AE6" s="357">
        <f>$W6*INDEX('Adult curve ratios'!$A$1:$R$8,MATCH('Incidence calcs'!$C6,'Adult curve ratios'!$A:$A,0),MATCH('Incidence calcs'!AE$4,'Adult curve ratios'!$1:$1,0))</f>
        <v>3.3976483333333332</v>
      </c>
      <c r="AF6" s="357">
        <f>$W6*INDEX('Adult curve ratios'!$A$1:$R$8,MATCH('Incidence calcs'!$C6,'Adult curve ratios'!$A:$A,0),MATCH('Incidence calcs'!AF$4,'Adult curve ratios'!$1:$1,0))</f>
        <v>3.1730933333333331</v>
      </c>
      <c r="AG6" s="357">
        <f>$W6*INDEX('Adult curve ratios'!$A$1:$R$8,MATCH('Incidence calcs'!$C6,'Adult curve ratios'!$A:$A,0),MATCH('Incidence calcs'!AG$4,'Adult curve ratios'!$1:$1,0))</f>
        <v>3.1730933333333331</v>
      </c>
      <c r="AH6" s="357">
        <f>$W6*INDEX('Adult curve ratios'!$A$1:$R$8,MATCH('Incidence calcs'!$C6,'Adult curve ratios'!$A:$A,0),MATCH('Incidence calcs'!AH$4,'Adult curve ratios'!$1:$1,0))</f>
        <v>4.2125283333333332</v>
      </c>
      <c r="AI6" s="357">
        <f>$W6*INDEX('Adult curve ratios'!$A$1:$R$8,MATCH('Incidence calcs'!$C6,'Adult curve ratios'!$A:$A,0),MATCH('Incidence calcs'!AI$4,'Adult curve ratios'!$1:$1,0))</f>
        <v>4.2125283333333332</v>
      </c>
      <c r="AJ6" s="357">
        <f>$W6*INDEX('Adult curve ratios'!$A$1:$R$8,MATCH('Incidence calcs'!$C6,'Adult curve ratios'!$A:$A,0),MATCH('Incidence calcs'!AJ$4,'Adult curve ratios'!$1:$1,0))</f>
        <v>2.7834016666666663</v>
      </c>
      <c r="AK6" s="357">
        <f>$W6*INDEX('Adult curve ratios'!$A$1:$R$8,MATCH('Incidence calcs'!$C6,'Adult curve ratios'!$A:$A,0),MATCH('Incidence calcs'!AK$4,'Adult curve ratios'!$1:$1,0))</f>
        <v>2.7834016666666663</v>
      </c>
      <c r="AL6" s="357">
        <f>$W6*INDEX('Adult curve ratios'!$A$1:$R$8,MATCH('Incidence calcs'!$C6,'Adult curve ratios'!$A:$A,0),MATCH('Incidence calcs'!AL$4,'Adult curve ratios'!$1:$1,0))</f>
        <v>2.7834016666666663</v>
      </c>
      <c r="AM6" s="357">
        <f>$W6*INDEX('Adult curve ratios'!$A$1:$R$8,MATCH('Incidence calcs'!$C6,'Adult curve ratios'!$A:$A,0),MATCH('Incidence calcs'!AM$4,'Adult curve ratios'!$1:$1,0))</f>
        <v>2.7834016666666663</v>
      </c>
    </row>
    <row r="7" spans="1:39" x14ac:dyDescent="0.45">
      <c r="A7" s="343" t="s">
        <v>59</v>
      </c>
      <c r="B7" s="331" t="s">
        <v>59</v>
      </c>
      <c r="C7" s="353" t="s">
        <v>28</v>
      </c>
      <c r="D7" s="351">
        <f>VALUE(LEFT(INDEX('2019 IDF estimates'!BD:BD,MATCH(IF(G7="N/A",B7,G7),'2019 IDF estimates'!$B:$B,0)),4))</f>
        <v>2010</v>
      </c>
      <c r="E7" s="351">
        <f>VALUE(RIGHT(INDEX('2019 IDF estimates'!BD:BD,MATCH(IF(G7="N/A",B7,G7),'2019 IDF estimates'!$B:$B,0)),4))</f>
        <v>2014</v>
      </c>
      <c r="F7" s="351">
        <f t="shared" si="1"/>
        <v>2012</v>
      </c>
      <c r="G7" s="331" t="s">
        <v>60</v>
      </c>
      <c r="H7" s="354">
        <f>IF($G7="N/A",INDEX('2019 IDF estimates'!AD:AD,MATCH($B7,'2019 IDF estimates'!$B:$B,0)),INDEX('2019 IDF estimates'!AD:AD,MATCH($G7,'2019 IDF estimates'!$B:$B,0)))</f>
        <v>19.809999999999999</v>
      </c>
      <c r="I7" s="354">
        <f>IF($G7="N/A",INDEX('2019 IDF estimates'!AE:AE,MATCH($B7,'2019 IDF estimates'!$B:$B,0)),INDEX('2019 IDF estimates'!AE:AE,MATCH($G7,'2019 IDF estimates'!$B:$B,0)))</f>
        <v>28.63</v>
      </c>
      <c r="J7" s="354">
        <f>IF($G7="N/A",INDEX('2019 IDF estimates'!AF:AF,MATCH($B7,'2019 IDF estimates'!$B:$B,0)),INDEX('2019 IDF estimates'!AF:AF,MATCH($G7,'2019 IDF estimates'!$B:$B,0)))</f>
        <v>24.58</v>
      </c>
      <c r="K7" s="354">
        <f>IF($G7="N/A",INDEX('2019 IDF estimates'!AP:AP,MATCH($B7,'2019 IDF estimates'!$B:$B,0)),INDEX('2019 IDF estimates'!AP:AP,MATCH($G7,'2019 IDF estimates'!$B:$B,0)))</f>
        <v>41.10643857288435</v>
      </c>
      <c r="L7" s="354">
        <f>IF($G7="N/A",INDEX('2019 IDF estimates'!AH:AH,MATCH($B7,'2019 IDF estimates'!$B:$B,0)),INDEX('2019 IDF estimates'!AH:AH,MATCH($G7,'2019 IDF estimates'!$B:$B,0)))</f>
        <v>19.809999999999999</v>
      </c>
      <c r="M7" s="354">
        <f>IF($G7="N/A",INDEX('2019 IDF estimates'!AI:AI,MATCH($B7,'2019 IDF estimates'!$B:$B,0)),INDEX('2019 IDF estimates'!AI:AI,MATCH($G7,'2019 IDF estimates'!$B:$B,0)))</f>
        <v>28.63</v>
      </c>
      <c r="N7" s="354">
        <f>IF($G7="N/A",INDEX('2019 IDF estimates'!AJ:AJ,MATCH($B7,'2019 IDF estimates'!$B:$B,0)),INDEX('2019 IDF estimates'!AJ:AJ,MATCH($G7,'2019 IDF estimates'!$B:$B,0)))</f>
        <v>24.58</v>
      </c>
      <c r="O7" s="354">
        <f>IF($G7="N/A",INDEX('2019 IDF estimates'!AQ:AQ,MATCH($B7,'2019 IDF estimates'!$B:$B,0)),INDEX('2019 IDF estimates'!AQ:AQ,MATCH($G7,'2019 IDF estimates'!$B:$B,0)))</f>
        <v>41.10643857288435</v>
      </c>
      <c r="P7" s="354">
        <f>IF($G7="N/A",INDEX('2019 IDF estimates'!AN:AN,MATCH($B7,'2019 IDF estimates'!$B:$B,0)),INDEX('2019 IDF estimates'!AN:AN,MATCH($G7,'2019 IDF estimates'!$B:$B,0)))</f>
        <v>24.3</v>
      </c>
      <c r="Q7" s="358">
        <f t="shared" si="2"/>
        <v>19.809999999999999</v>
      </c>
      <c r="R7" s="358">
        <f t="shared" si="3"/>
        <v>28.63</v>
      </c>
      <c r="S7" s="358">
        <f t="shared" si="4"/>
        <v>24.58</v>
      </c>
      <c r="T7" s="358">
        <f t="shared" si="5"/>
        <v>41.10643857288435</v>
      </c>
      <c r="U7" s="352">
        <f t="shared" si="6"/>
        <v>24.34</v>
      </c>
      <c r="V7" s="352">
        <f t="shared" si="7"/>
        <v>28.531609643221088</v>
      </c>
      <c r="W7" s="352">
        <f>IF(INDEX('Adult curve ratios'!$B:$B,MATCH('Incidence calcs'!C7,'Adult curve ratios'!$A:$A,0))="0-14",'Incidence calcs'!U7,'Incidence calcs'!V7)</f>
        <v>24.34</v>
      </c>
      <c r="X7" s="357">
        <f>$W7*INDEX('Adult curve ratios'!$A$1:$R$8,MATCH('Incidence calcs'!$C7,'Adult curve ratios'!$A:$A,0),MATCH('Incidence calcs'!X$4,'Adult curve ratios'!$1:$1,0))</f>
        <v>16.590143999999999</v>
      </c>
      <c r="Y7" s="357">
        <f>$W7*INDEX('Adult curve ratios'!$A$1:$R$8,MATCH('Incidence calcs'!$C7,'Adult curve ratios'!$A:$A,0),MATCH('Incidence calcs'!Y$4,'Adult curve ratios'!$1:$1,0))</f>
        <v>16.302931999999998</v>
      </c>
      <c r="Z7" s="357">
        <f>$W7*INDEX('Adult curve ratios'!$A$1:$R$8,MATCH('Incidence calcs'!$C7,'Adult curve ratios'!$A:$A,0),MATCH('Incidence calcs'!Z$4,'Adult curve ratios'!$1:$1,0))</f>
        <v>11.656426</v>
      </c>
      <c r="AA7" s="357">
        <f>$W7*INDEX('Adult curve ratios'!$A$1:$R$8,MATCH('Incidence calcs'!$C7,'Adult curve ratios'!$A:$A,0),MATCH('Incidence calcs'!AA$4,'Adult curve ratios'!$1:$1,0))</f>
        <v>11.578538</v>
      </c>
      <c r="AB7" s="357">
        <f>$W7*INDEX('Adult curve ratios'!$A$1:$R$8,MATCH('Incidence calcs'!$C7,'Adult curve ratios'!$A:$A,0),MATCH('Incidence calcs'!AB$4,'Adult curve ratios'!$1:$1,0))</f>
        <v>10.256876</v>
      </c>
      <c r="AC7" s="357">
        <f>$W7*INDEX('Adult curve ratios'!$A$1:$R$8,MATCH('Incidence calcs'!$C7,'Adult curve ratios'!$A:$A,0),MATCH('Incidence calcs'!AC$4,'Adult curve ratios'!$1:$1,0))</f>
        <v>10.923791999999999</v>
      </c>
      <c r="AD7" s="357">
        <f>$W7*INDEX('Adult curve ratios'!$A$1:$R$8,MATCH('Incidence calcs'!$C7,'Adult curve ratios'!$A:$A,0),MATCH('Incidence calcs'!AD$4,'Adult curve ratios'!$1:$1,0))</f>
        <v>10.716902000000001</v>
      </c>
      <c r="AE7" s="357">
        <f>$W7*INDEX('Adult curve ratios'!$A$1:$R$8,MATCH('Incidence calcs'!$C7,'Adult curve ratios'!$A:$A,0),MATCH('Incidence calcs'!AE$4,'Adult curve ratios'!$1:$1,0))</f>
        <v>10.716902000000001</v>
      </c>
      <c r="AF7" s="357">
        <f>$W7*INDEX('Adult curve ratios'!$A$1:$R$8,MATCH('Incidence calcs'!$C7,'Adult curve ratios'!$A:$A,0),MATCH('Incidence calcs'!AF$4,'Adult curve ratios'!$1:$1,0))</f>
        <v>10.008608000000001</v>
      </c>
      <c r="AG7" s="357">
        <f>$W7*INDEX('Adult curve ratios'!$A$1:$R$8,MATCH('Incidence calcs'!$C7,'Adult curve ratios'!$A:$A,0),MATCH('Incidence calcs'!AG$4,'Adult curve ratios'!$1:$1,0))</f>
        <v>10.008608000000001</v>
      </c>
      <c r="AH7" s="357">
        <f>$W7*INDEX('Adult curve ratios'!$A$1:$R$8,MATCH('Incidence calcs'!$C7,'Adult curve ratios'!$A:$A,0),MATCH('Incidence calcs'!AH$4,'Adult curve ratios'!$1:$1,0))</f>
        <v>13.287206000000001</v>
      </c>
      <c r="AI7" s="357">
        <f>$W7*INDEX('Adult curve ratios'!$A$1:$R$8,MATCH('Incidence calcs'!$C7,'Adult curve ratios'!$A:$A,0),MATCH('Incidence calcs'!AI$4,'Adult curve ratios'!$1:$1,0))</f>
        <v>13.287206000000001</v>
      </c>
      <c r="AJ7" s="357">
        <f>$W7*INDEX('Adult curve ratios'!$A$1:$R$8,MATCH('Incidence calcs'!$C7,'Adult curve ratios'!$A:$A,0),MATCH('Incidence calcs'!AJ$4,'Adult curve ratios'!$1:$1,0))</f>
        <v>8.7794380000000007</v>
      </c>
      <c r="AK7" s="357">
        <f>$W7*INDEX('Adult curve ratios'!$A$1:$R$8,MATCH('Incidence calcs'!$C7,'Adult curve ratios'!$A:$A,0),MATCH('Incidence calcs'!AK$4,'Adult curve ratios'!$1:$1,0))</f>
        <v>8.7794380000000007</v>
      </c>
      <c r="AL7" s="357">
        <f>$W7*INDEX('Adult curve ratios'!$A$1:$R$8,MATCH('Incidence calcs'!$C7,'Adult curve ratios'!$A:$A,0),MATCH('Incidence calcs'!AL$4,'Adult curve ratios'!$1:$1,0))</f>
        <v>8.7794380000000007</v>
      </c>
      <c r="AM7" s="357">
        <f>$W7*INDEX('Adult curve ratios'!$A$1:$R$8,MATCH('Incidence calcs'!$C7,'Adult curve ratios'!$A:$A,0),MATCH('Incidence calcs'!AM$4,'Adult curve ratios'!$1:$1,0))</f>
        <v>8.7794380000000007</v>
      </c>
    </row>
    <row r="8" spans="1:39" x14ac:dyDescent="0.45">
      <c r="A8" s="343" t="s">
        <v>61</v>
      </c>
      <c r="B8" s="331" t="s">
        <v>61</v>
      </c>
      <c r="C8" s="353" t="s">
        <v>26</v>
      </c>
      <c r="D8" s="351">
        <f>VALUE(LEFT(INDEX('2019 IDF estimates'!BD:BD,MATCH(IF(G8="N/A",B8,G8),'2019 IDF estimates'!$B:$B,0)),4))</f>
        <v>2011</v>
      </c>
      <c r="E8" s="351">
        <f>VALUE(RIGHT(INDEX('2019 IDF estimates'!BD:BD,MATCH(IF(G8="N/A",B8,G8),'2019 IDF estimates'!$B:$B,0)),4))</f>
        <v>2011</v>
      </c>
      <c r="F8" s="351">
        <f t="shared" si="1"/>
        <v>2011</v>
      </c>
      <c r="G8" s="331" t="s">
        <v>62</v>
      </c>
      <c r="H8" s="354">
        <f>IF($G8="N/A",INDEX('2019 IDF estimates'!AD:AD,MATCH($B8,'2019 IDF estimates'!$B:$B,0)),INDEX('2019 IDF estimates'!AD:AD,MATCH($G8,'2019 IDF estimates'!$B:$B,0)))</f>
        <v>0</v>
      </c>
      <c r="I8" s="354">
        <f>IF($G8="N/A",INDEX('2019 IDF estimates'!AE:AE,MATCH($B8,'2019 IDF estimates'!$B:$B,0)),INDEX('2019 IDF estimates'!AE:AE,MATCH($G8,'2019 IDF estimates'!$B:$B,0)))</f>
        <v>0</v>
      </c>
      <c r="J8" s="354">
        <f>IF($G8="N/A",INDEX('2019 IDF estimates'!AF:AF,MATCH($B8,'2019 IDF estimates'!$B:$B,0)),INDEX('2019 IDF estimates'!AF:AF,MATCH($G8,'2019 IDF estimates'!$B:$B,0)))</f>
        <v>0</v>
      </c>
      <c r="K8" s="354">
        <f>IF($G8="N/A",INDEX('2019 IDF estimates'!AP:AP,MATCH($B8,'2019 IDF estimates'!$B:$B,0)),INDEX('2019 IDF estimates'!AP:AP,MATCH($G8,'2019 IDF estimates'!$B:$B,0)))</f>
        <v>13.180081975907839</v>
      </c>
      <c r="L8" s="354">
        <f>IF($G8="N/A",INDEX('2019 IDF estimates'!AH:AH,MATCH($B8,'2019 IDF estimates'!$B:$B,0)),INDEX('2019 IDF estimates'!AH:AH,MATCH($G8,'2019 IDF estimates'!$B:$B,0)))</f>
        <v>0</v>
      </c>
      <c r="M8" s="354">
        <f>IF($G8="N/A",INDEX('2019 IDF estimates'!AI:AI,MATCH($B8,'2019 IDF estimates'!$B:$B,0)),INDEX('2019 IDF estimates'!AI:AI,MATCH($G8,'2019 IDF estimates'!$B:$B,0)))</f>
        <v>0</v>
      </c>
      <c r="N8" s="354">
        <f>IF($G8="N/A",INDEX('2019 IDF estimates'!AJ:AJ,MATCH($B8,'2019 IDF estimates'!$B:$B,0)),INDEX('2019 IDF estimates'!AJ:AJ,MATCH($G8,'2019 IDF estimates'!$B:$B,0)))</f>
        <v>0</v>
      </c>
      <c r="O8" s="354">
        <f>IF($G8="N/A",INDEX('2019 IDF estimates'!AQ:AQ,MATCH($B8,'2019 IDF estimates'!$B:$B,0)),INDEX('2019 IDF estimates'!AQ:AQ,MATCH($G8,'2019 IDF estimates'!$B:$B,0)))</f>
        <v>13.180081975907839</v>
      </c>
      <c r="P8" s="354">
        <f>IF($G8="N/A",INDEX('2019 IDF estimates'!AN:AN,MATCH($B8,'2019 IDF estimates'!$B:$B,0)),INDEX('2019 IDF estimates'!AN:AN,MATCH($G8,'2019 IDF estimates'!$B:$B,0)))</f>
        <v>17.7</v>
      </c>
      <c r="Q8" s="358">
        <f t="shared" si="2"/>
        <v>17.7</v>
      </c>
      <c r="R8" s="358">
        <f t="shared" si="3"/>
        <v>17.7</v>
      </c>
      <c r="S8" s="358">
        <f t="shared" si="4"/>
        <v>17.7</v>
      </c>
      <c r="T8" s="358">
        <f t="shared" si="5"/>
        <v>13.180081975907839</v>
      </c>
      <c r="U8" s="352">
        <f t="shared" si="6"/>
        <v>17.7</v>
      </c>
      <c r="V8" s="352">
        <f t="shared" si="7"/>
        <v>16.570020493976958</v>
      </c>
      <c r="W8" s="352">
        <f>IF(INDEX('Adult curve ratios'!$B:$B,MATCH('Incidence calcs'!C8,'Adult curve ratios'!$A:$A,0))="0-14",'Incidence calcs'!U8,'Incidence calcs'!V8)</f>
        <v>17.7</v>
      </c>
      <c r="X8" s="357">
        <f>$W8*INDEX('Adult curve ratios'!$A$1:$R$8,MATCH('Incidence calcs'!$C8,'Adult curve ratios'!$A:$A,0),MATCH('Incidence calcs'!X$4,'Adult curve ratios'!$1:$1,0))</f>
        <v>12.064319999999999</v>
      </c>
      <c r="Y8" s="357">
        <f>$W8*INDEX('Adult curve ratios'!$A$1:$R$8,MATCH('Incidence calcs'!$C8,'Adult curve ratios'!$A:$A,0),MATCH('Incidence calcs'!Y$4,'Adult curve ratios'!$1:$1,0))</f>
        <v>11.855459999999999</v>
      </c>
      <c r="Z8" s="357">
        <f>$W8*INDEX('Adult curve ratios'!$A$1:$R$8,MATCH('Incidence calcs'!$C8,'Adult curve ratios'!$A:$A,0),MATCH('Incidence calcs'!Z$4,'Adult curve ratios'!$1:$1,0))</f>
        <v>8.4765300000000003</v>
      </c>
      <c r="AA8" s="357">
        <f>$W8*INDEX('Adult curve ratios'!$A$1:$R$8,MATCH('Incidence calcs'!$C8,'Adult curve ratios'!$A:$A,0),MATCH('Incidence calcs'!AA$4,'Adult curve ratios'!$1:$1,0))</f>
        <v>8.4198900000000005</v>
      </c>
      <c r="AB8" s="357">
        <f>$W8*INDEX('Adult curve ratios'!$A$1:$R$8,MATCH('Incidence calcs'!$C8,'Adult curve ratios'!$A:$A,0),MATCH('Incidence calcs'!AB$4,'Adult curve ratios'!$1:$1,0))</f>
        <v>7.45878</v>
      </c>
      <c r="AC8" s="357">
        <f>$W8*INDEX('Adult curve ratios'!$A$1:$R$8,MATCH('Incidence calcs'!$C8,'Adult curve ratios'!$A:$A,0),MATCH('Incidence calcs'!AC$4,'Adult curve ratios'!$1:$1,0))</f>
        <v>7.9437599999999993</v>
      </c>
      <c r="AD8" s="357">
        <f>$W8*INDEX('Adult curve ratios'!$A$1:$R$8,MATCH('Incidence calcs'!$C8,'Adult curve ratios'!$A:$A,0),MATCH('Incidence calcs'!AD$4,'Adult curve ratios'!$1:$1,0))</f>
        <v>7.79331</v>
      </c>
      <c r="AE8" s="357">
        <f>$W8*INDEX('Adult curve ratios'!$A$1:$R$8,MATCH('Incidence calcs'!$C8,'Adult curve ratios'!$A:$A,0),MATCH('Incidence calcs'!AE$4,'Adult curve ratios'!$1:$1,0))</f>
        <v>7.79331</v>
      </c>
      <c r="AF8" s="357">
        <f>$W8*INDEX('Adult curve ratios'!$A$1:$R$8,MATCH('Incidence calcs'!$C8,'Adult curve ratios'!$A:$A,0),MATCH('Incidence calcs'!AF$4,'Adult curve ratios'!$1:$1,0))</f>
        <v>7.2782400000000003</v>
      </c>
      <c r="AG8" s="357">
        <f>$W8*INDEX('Adult curve ratios'!$A$1:$R$8,MATCH('Incidence calcs'!$C8,'Adult curve ratios'!$A:$A,0),MATCH('Incidence calcs'!AG$4,'Adult curve ratios'!$1:$1,0))</f>
        <v>7.2782400000000003</v>
      </c>
      <c r="AH8" s="357">
        <f>$W8*INDEX('Adult curve ratios'!$A$1:$R$8,MATCH('Incidence calcs'!$C8,'Adult curve ratios'!$A:$A,0),MATCH('Incidence calcs'!AH$4,'Adult curve ratios'!$1:$1,0))</f>
        <v>9.6624300000000005</v>
      </c>
      <c r="AI8" s="357">
        <f>$W8*INDEX('Adult curve ratios'!$A$1:$R$8,MATCH('Incidence calcs'!$C8,'Adult curve ratios'!$A:$A,0),MATCH('Incidence calcs'!AI$4,'Adult curve ratios'!$1:$1,0))</f>
        <v>9.6624300000000005</v>
      </c>
      <c r="AJ8" s="357">
        <f>$W8*INDEX('Adult curve ratios'!$A$1:$R$8,MATCH('Incidence calcs'!$C8,'Adult curve ratios'!$A:$A,0),MATCH('Incidence calcs'!AJ$4,'Adult curve ratios'!$1:$1,0))</f>
        <v>6.3843899999999998</v>
      </c>
      <c r="AK8" s="357">
        <f>$W8*INDEX('Adult curve ratios'!$A$1:$R$8,MATCH('Incidence calcs'!$C8,'Adult curve ratios'!$A:$A,0),MATCH('Incidence calcs'!AK$4,'Adult curve ratios'!$1:$1,0))</f>
        <v>6.3843899999999998</v>
      </c>
      <c r="AL8" s="357">
        <f>$W8*INDEX('Adult curve ratios'!$A$1:$R$8,MATCH('Incidence calcs'!$C8,'Adult curve ratios'!$A:$A,0),MATCH('Incidence calcs'!AL$4,'Adult curve ratios'!$1:$1,0))</f>
        <v>6.3843899999999998</v>
      </c>
      <c r="AM8" s="357">
        <f>$W8*INDEX('Adult curve ratios'!$A$1:$R$8,MATCH('Incidence calcs'!$C8,'Adult curve ratios'!$A:$A,0),MATCH('Incidence calcs'!AM$4,'Adult curve ratios'!$1:$1,0))</f>
        <v>6.3843899999999998</v>
      </c>
    </row>
    <row r="9" spans="1:39" x14ac:dyDescent="0.45">
      <c r="A9" s="343" t="s">
        <v>63</v>
      </c>
      <c r="B9" s="331" t="s">
        <v>63</v>
      </c>
      <c r="C9" s="353" t="s">
        <v>29</v>
      </c>
      <c r="D9" s="351">
        <f>VALUE(LEFT(INDEX('2019 IDF estimates'!BD:BD,MATCH(IF(G9="N/A",B9,G9),'2019 IDF estimates'!$B:$B,0)),4))</f>
        <v>2007</v>
      </c>
      <c r="E9" s="351">
        <f>VALUE(RIGHT(INDEX('2019 IDF estimates'!BD:BD,MATCH(IF(G9="N/A",B9,G9),'2019 IDF estimates'!$B:$B,0)),4))</f>
        <v>2011</v>
      </c>
      <c r="F9" s="351">
        <f t="shared" si="1"/>
        <v>2009</v>
      </c>
      <c r="G9" s="331" t="s">
        <v>64</v>
      </c>
      <c r="H9" s="354">
        <f>IF($G9="N/A",INDEX('2019 IDF estimates'!AD:AD,MATCH($B9,'2019 IDF estimates'!$B:$B,0)),INDEX('2019 IDF estimates'!AD:AD,MATCH($G9,'2019 IDF estimates'!$B:$B,0)))</f>
        <v>0.19</v>
      </c>
      <c r="I9" s="354">
        <f>IF($G9="N/A",INDEX('2019 IDF estimates'!AE:AE,MATCH($B9,'2019 IDF estimates'!$B:$B,0)),INDEX('2019 IDF estimates'!AE:AE,MATCH($G9,'2019 IDF estimates'!$B:$B,0)))</f>
        <v>0.84</v>
      </c>
      <c r="J9" s="354">
        <f>IF($G9="N/A",INDEX('2019 IDF estimates'!AF:AF,MATCH($B9,'2019 IDF estimates'!$B:$B,0)),INDEX('2019 IDF estimates'!AF:AF,MATCH($G9,'2019 IDF estimates'!$B:$B,0)))</f>
        <v>2.6</v>
      </c>
      <c r="K9" s="354">
        <f>IF($G9="N/A",INDEX('2019 IDF estimates'!AP:AP,MATCH($B9,'2019 IDF estimates'!$B:$B,0)),INDEX('2019 IDF estimates'!AP:AP,MATCH($G9,'2019 IDF estimates'!$B:$B,0)))</f>
        <v>6.2</v>
      </c>
      <c r="L9" s="354">
        <f>IF($G9="N/A",INDEX('2019 IDF estimates'!AH:AH,MATCH($B9,'2019 IDF estimates'!$B:$B,0)),INDEX('2019 IDF estimates'!AH:AH,MATCH($G9,'2019 IDF estimates'!$B:$B,0)))</f>
        <v>0.19</v>
      </c>
      <c r="M9" s="354">
        <f>IF($G9="N/A",INDEX('2019 IDF estimates'!AI:AI,MATCH($B9,'2019 IDF estimates'!$B:$B,0)),INDEX('2019 IDF estimates'!AI:AI,MATCH($G9,'2019 IDF estimates'!$B:$B,0)))</f>
        <v>0.84</v>
      </c>
      <c r="N9" s="354">
        <f>IF($G9="N/A",INDEX('2019 IDF estimates'!AJ:AJ,MATCH($B9,'2019 IDF estimates'!$B:$B,0)),INDEX('2019 IDF estimates'!AJ:AJ,MATCH($G9,'2019 IDF estimates'!$B:$B,0)))</f>
        <v>2.6</v>
      </c>
      <c r="O9" s="354">
        <f>IF($G9="N/A",INDEX('2019 IDF estimates'!AQ:AQ,MATCH($B9,'2019 IDF estimates'!$B:$B,0)),INDEX('2019 IDF estimates'!AQ:AQ,MATCH($G9,'2019 IDF estimates'!$B:$B,0)))</f>
        <v>6.2</v>
      </c>
      <c r="P9" s="354">
        <f>IF($G9="N/A",INDEX('2019 IDF estimates'!AN:AN,MATCH($B9,'2019 IDF estimates'!$B:$B,0)),INDEX('2019 IDF estimates'!AN:AN,MATCH($G9,'2019 IDF estimates'!$B:$B,0)))</f>
        <v>1.2</v>
      </c>
      <c r="Q9" s="358">
        <f t="shared" si="2"/>
        <v>0.19</v>
      </c>
      <c r="R9" s="358">
        <f t="shared" si="3"/>
        <v>0.84</v>
      </c>
      <c r="S9" s="358">
        <f t="shared" si="4"/>
        <v>2.6</v>
      </c>
      <c r="T9" s="358">
        <f t="shared" si="5"/>
        <v>6.2</v>
      </c>
      <c r="U9" s="352">
        <f t="shared" si="6"/>
        <v>1.21</v>
      </c>
      <c r="V9" s="352">
        <f t="shared" si="7"/>
        <v>2.4575</v>
      </c>
      <c r="W9" s="352">
        <f>IF(INDEX('Adult curve ratios'!$B:$B,MATCH('Incidence calcs'!C9,'Adult curve ratios'!$A:$A,0))="0-14",'Incidence calcs'!U9,'Incidence calcs'!V9)</f>
        <v>2.4575</v>
      </c>
      <c r="X9" s="357">
        <f>$W9*INDEX('Adult curve ratios'!$A$1:$R$8,MATCH('Incidence calcs'!$C9,'Adult curve ratios'!$A:$A,0),MATCH('Incidence calcs'!X$4,'Adult curve ratios'!$1:$1,0))</f>
        <v>1.7627647500000001</v>
      </c>
      <c r="Y9" s="357">
        <f>$W9*INDEX('Adult curve ratios'!$A$1:$R$8,MATCH('Incidence calcs'!$C9,'Adult curve ratios'!$A:$A,0),MATCH('Incidence calcs'!Y$4,'Adult curve ratios'!$1:$1,0))</f>
        <v>1.7315545000000001</v>
      </c>
      <c r="Z9" s="357">
        <f>$W9*INDEX('Adult curve ratios'!$A$1:$R$8,MATCH('Incidence calcs'!$C9,'Adult curve ratios'!$A:$A,0),MATCH('Incidence calcs'!Z$4,'Adult curve ratios'!$1:$1,0))</f>
        <v>1.25406225</v>
      </c>
      <c r="AA9" s="357">
        <f>$W9*INDEX('Adult curve ratios'!$A$1:$R$8,MATCH('Incidence calcs'!$C9,'Adult curve ratios'!$A:$A,0),MATCH('Incidence calcs'!AA$4,'Adult curve ratios'!$1:$1,0))</f>
        <v>1.22801275</v>
      </c>
      <c r="AB9" s="357">
        <f>$W9*INDEX('Adult curve ratios'!$A$1:$R$8,MATCH('Incidence calcs'!$C9,'Adult curve ratios'!$A:$A,0),MATCH('Incidence calcs'!AB$4,'Adult curve ratios'!$1:$1,0))</f>
        <v>1.154042</v>
      </c>
      <c r="AC9" s="357">
        <f>$W9*INDEX('Adult curve ratios'!$A$1:$R$8,MATCH('Incidence calcs'!$C9,'Adult curve ratios'!$A:$A,0),MATCH('Incidence calcs'!AC$4,'Adult curve ratios'!$1:$1,0))</f>
        <v>1.020354</v>
      </c>
      <c r="AD9" s="357">
        <f>$W9*INDEX('Adult curve ratios'!$A$1:$R$8,MATCH('Incidence calcs'!$C9,'Adult curve ratios'!$A:$A,0),MATCH('Incidence calcs'!AD$4,'Adult curve ratios'!$1:$1,0))</f>
        <v>1.09727375</v>
      </c>
      <c r="AE9" s="357">
        <f>$W9*INDEX('Adult curve ratios'!$A$1:$R$8,MATCH('Incidence calcs'!$C9,'Adult curve ratios'!$A:$A,0),MATCH('Incidence calcs'!AE$4,'Adult curve ratios'!$1:$1,0))</f>
        <v>1.09727375</v>
      </c>
      <c r="AF9" s="357">
        <f>$W9*INDEX('Adult curve ratios'!$A$1:$R$8,MATCH('Incidence calcs'!$C9,'Adult curve ratios'!$A:$A,0),MATCH('Incidence calcs'!AF$4,'Adult curve ratios'!$1:$1,0))</f>
        <v>0.88592874999999993</v>
      </c>
      <c r="AG9" s="357">
        <f>$W9*INDEX('Adult curve ratios'!$A$1:$R$8,MATCH('Incidence calcs'!$C9,'Adult curve ratios'!$A:$A,0),MATCH('Incidence calcs'!AG$4,'Adult curve ratios'!$1:$1,0))</f>
        <v>0.88592874999999993</v>
      </c>
      <c r="AH9" s="357">
        <f>$W9*INDEX('Adult curve ratios'!$A$1:$R$8,MATCH('Incidence calcs'!$C9,'Adult curve ratios'!$A:$A,0),MATCH('Incidence calcs'!AH$4,'Adult curve ratios'!$1:$1,0))</f>
        <v>1.323118</v>
      </c>
      <c r="AI9" s="357">
        <f>$W9*INDEX('Adult curve ratios'!$A$1:$R$8,MATCH('Incidence calcs'!$C9,'Adult curve ratios'!$A:$A,0),MATCH('Incidence calcs'!AI$4,'Adult curve ratios'!$1:$1,0))</f>
        <v>1.323118</v>
      </c>
      <c r="AJ9" s="357">
        <f>$W9*INDEX('Adult curve ratios'!$A$1:$R$8,MATCH('Incidence calcs'!$C9,'Adult curve ratios'!$A:$A,0),MATCH('Incidence calcs'!AJ$4,'Adult curve ratios'!$1:$1,0))</f>
        <v>1.03583625</v>
      </c>
      <c r="AK9" s="357">
        <f>$W9*INDEX('Adult curve ratios'!$A$1:$R$8,MATCH('Incidence calcs'!$C9,'Adult curve ratios'!$A:$A,0),MATCH('Incidence calcs'!AK$4,'Adult curve ratios'!$1:$1,0))</f>
        <v>1.03583625</v>
      </c>
      <c r="AL9" s="357">
        <f>$W9*INDEX('Adult curve ratios'!$A$1:$R$8,MATCH('Incidence calcs'!$C9,'Adult curve ratios'!$A:$A,0),MATCH('Incidence calcs'!AL$4,'Adult curve ratios'!$1:$1,0))</f>
        <v>1.03583625</v>
      </c>
      <c r="AM9" s="357">
        <f>$W9*INDEX('Adult curve ratios'!$A$1:$R$8,MATCH('Incidence calcs'!$C9,'Adult curve ratios'!$A:$A,0),MATCH('Incidence calcs'!AM$4,'Adult curve ratios'!$1:$1,0))</f>
        <v>1.03583625</v>
      </c>
    </row>
    <row r="10" spans="1:39" x14ac:dyDescent="0.45">
      <c r="A10" s="343" t="s">
        <v>65</v>
      </c>
      <c r="B10" s="331" t="s">
        <v>65</v>
      </c>
      <c r="C10" s="353" t="s">
        <v>31</v>
      </c>
      <c r="D10" s="351">
        <f>VALUE(LEFT(INDEX('2019 IDF estimates'!BD:BD,MATCH(IF(G10="N/A",B10,G10),'2019 IDF estimates'!$B:$B,0)),4))</f>
        <v>1989</v>
      </c>
      <c r="E10" s="351">
        <f>VALUE(RIGHT(INDEX('2019 IDF estimates'!BD:BD,MATCH(IF(G10="N/A",B10,G10),'2019 IDF estimates'!$B:$B,0)),4))</f>
        <v>1993</v>
      </c>
      <c r="F10" s="351">
        <f t="shared" si="1"/>
        <v>1991</v>
      </c>
      <c r="G10" s="331" t="s">
        <v>60</v>
      </c>
      <c r="H10" s="354">
        <f>IF($G10="N/A",INDEX('2019 IDF estimates'!AD:AD,MATCH($B10,'2019 IDF estimates'!$B:$B,0)),INDEX('2019 IDF estimates'!AD:AD,MATCH($G10,'2019 IDF estimates'!$B:$B,0)))</f>
        <v>0</v>
      </c>
      <c r="I10" s="354">
        <f>IF($G10="N/A",INDEX('2019 IDF estimates'!AE:AE,MATCH($B10,'2019 IDF estimates'!$B:$B,0)),INDEX('2019 IDF estimates'!AE:AE,MATCH($G10,'2019 IDF estimates'!$B:$B,0)))</f>
        <v>0</v>
      </c>
      <c r="J10" s="354">
        <f>IF($G10="N/A",INDEX('2019 IDF estimates'!AF:AF,MATCH($B10,'2019 IDF estimates'!$B:$B,0)),INDEX('2019 IDF estimates'!AF:AF,MATCH($G10,'2019 IDF estimates'!$B:$B,0)))</f>
        <v>0</v>
      </c>
      <c r="K10" s="354">
        <f>IF($G10="N/A",INDEX('2019 IDF estimates'!AP:AP,MATCH($B10,'2019 IDF estimates'!$B:$B,0)),INDEX('2019 IDF estimates'!AP:AP,MATCH($G10,'2019 IDF estimates'!$B:$B,0)))</f>
        <v>1.8712089603050952</v>
      </c>
      <c r="L10" s="354">
        <f>IF($G10="N/A",INDEX('2019 IDF estimates'!AH:AH,MATCH($B10,'2019 IDF estimates'!$B:$B,0)),INDEX('2019 IDF estimates'!AH:AH,MATCH($G10,'2019 IDF estimates'!$B:$B,0)))</f>
        <v>0</v>
      </c>
      <c r="M10" s="354">
        <f>IF($G10="N/A",INDEX('2019 IDF estimates'!AI:AI,MATCH($B10,'2019 IDF estimates'!$B:$B,0)),INDEX('2019 IDF estimates'!AI:AI,MATCH($G10,'2019 IDF estimates'!$B:$B,0)))</f>
        <v>0</v>
      </c>
      <c r="N10" s="354">
        <f>IF($G10="N/A",INDEX('2019 IDF estimates'!AJ:AJ,MATCH($B10,'2019 IDF estimates'!$B:$B,0)),INDEX('2019 IDF estimates'!AJ:AJ,MATCH($G10,'2019 IDF estimates'!$B:$B,0)))</f>
        <v>0</v>
      </c>
      <c r="O10" s="354">
        <f>IF($G10="N/A",INDEX('2019 IDF estimates'!AQ:AQ,MATCH($B10,'2019 IDF estimates'!$B:$B,0)),INDEX('2019 IDF estimates'!AQ:AQ,MATCH($G10,'2019 IDF estimates'!$B:$B,0)))</f>
        <v>1.8712089603050952</v>
      </c>
      <c r="P10" s="354">
        <f>IF($G10="N/A",INDEX('2019 IDF estimates'!AN:AN,MATCH($B10,'2019 IDF estimates'!$B:$B,0)),INDEX('2019 IDF estimates'!AN:AN,MATCH($G10,'2019 IDF estimates'!$B:$B,0)))</f>
        <v>3.5</v>
      </c>
      <c r="Q10" s="358">
        <f t="shared" si="2"/>
        <v>3.5</v>
      </c>
      <c r="R10" s="358">
        <f t="shared" si="3"/>
        <v>3.5</v>
      </c>
      <c r="S10" s="358">
        <f t="shared" si="4"/>
        <v>3.5</v>
      </c>
      <c r="T10" s="358">
        <f t="shared" si="5"/>
        <v>1.8712089603050952</v>
      </c>
      <c r="U10" s="352">
        <f t="shared" si="6"/>
        <v>3.5</v>
      </c>
      <c r="V10" s="352">
        <f t="shared" si="7"/>
        <v>3.0928022400762738</v>
      </c>
      <c r="W10" s="352">
        <f>IF(INDEX('Adult curve ratios'!$B:$B,MATCH('Incidence calcs'!C10,'Adult curve ratios'!$A:$A,0))="0-14",'Incidence calcs'!U10,'Incidence calcs'!V10)</f>
        <v>3.5</v>
      </c>
      <c r="X10" s="357">
        <f>$W10*INDEX('Adult curve ratios'!$A$1:$R$8,MATCH('Incidence calcs'!$C10,'Adult curve ratios'!$A:$A,0),MATCH('Incidence calcs'!X$4,'Adult curve ratios'!$1:$1,0))</f>
        <v>2.3856000000000002</v>
      </c>
      <c r="Y10" s="357">
        <f>$W10*INDEX('Adult curve ratios'!$A$1:$R$8,MATCH('Incidence calcs'!$C10,'Adult curve ratios'!$A:$A,0),MATCH('Incidence calcs'!Y$4,'Adult curve ratios'!$1:$1,0))</f>
        <v>2.3442999999999996</v>
      </c>
      <c r="Z10" s="357">
        <f>$W10*INDEX('Adult curve ratios'!$A$1:$R$8,MATCH('Incidence calcs'!$C10,'Adult curve ratios'!$A:$A,0),MATCH('Incidence calcs'!Z$4,'Adult curve ratios'!$1:$1,0))</f>
        <v>1.67615</v>
      </c>
      <c r="AA10" s="357">
        <f>$W10*INDEX('Adult curve ratios'!$A$1:$R$8,MATCH('Incidence calcs'!$C10,'Adult curve ratios'!$A:$A,0),MATCH('Incidence calcs'!AA$4,'Adult curve ratios'!$1:$1,0))</f>
        <v>1.6649500000000002</v>
      </c>
      <c r="AB10" s="357">
        <f>$W10*INDEX('Adult curve ratios'!$A$1:$R$8,MATCH('Incidence calcs'!$C10,'Adult curve ratios'!$A:$A,0),MATCH('Incidence calcs'!AB$4,'Adult curve ratios'!$1:$1,0))</f>
        <v>1.4748999999999999</v>
      </c>
      <c r="AC10" s="357">
        <f>$W10*INDEX('Adult curve ratios'!$A$1:$R$8,MATCH('Incidence calcs'!$C10,'Adult curve ratios'!$A:$A,0),MATCH('Incidence calcs'!AC$4,'Adult curve ratios'!$1:$1,0))</f>
        <v>1.5708</v>
      </c>
      <c r="AD10" s="357">
        <f>$W10*INDEX('Adult curve ratios'!$A$1:$R$8,MATCH('Incidence calcs'!$C10,'Adult curve ratios'!$A:$A,0),MATCH('Incidence calcs'!AD$4,'Adult curve ratios'!$1:$1,0))</f>
        <v>1.54105</v>
      </c>
      <c r="AE10" s="357">
        <f>$W10*INDEX('Adult curve ratios'!$A$1:$R$8,MATCH('Incidence calcs'!$C10,'Adult curve ratios'!$A:$A,0),MATCH('Incidence calcs'!AE$4,'Adult curve ratios'!$1:$1,0))</f>
        <v>1.54105</v>
      </c>
      <c r="AF10" s="357">
        <f>$W10*INDEX('Adult curve ratios'!$A$1:$R$8,MATCH('Incidence calcs'!$C10,'Adult curve ratios'!$A:$A,0),MATCH('Incidence calcs'!AF$4,'Adult curve ratios'!$1:$1,0))</f>
        <v>1.4392</v>
      </c>
      <c r="AG10" s="357">
        <f>$W10*INDEX('Adult curve ratios'!$A$1:$R$8,MATCH('Incidence calcs'!$C10,'Adult curve ratios'!$A:$A,0),MATCH('Incidence calcs'!AG$4,'Adult curve ratios'!$1:$1,0))</f>
        <v>1.4392</v>
      </c>
      <c r="AH10" s="357">
        <f>$W10*INDEX('Adult curve ratios'!$A$1:$R$8,MATCH('Incidence calcs'!$C10,'Adult curve ratios'!$A:$A,0),MATCH('Incidence calcs'!AH$4,'Adult curve ratios'!$1:$1,0))</f>
        <v>1.9106500000000002</v>
      </c>
      <c r="AI10" s="357">
        <f>$W10*INDEX('Adult curve ratios'!$A$1:$R$8,MATCH('Incidence calcs'!$C10,'Adult curve ratios'!$A:$A,0),MATCH('Incidence calcs'!AI$4,'Adult curve ratios'!$1:$1,0))</f>
        <v>1.9106500000000002</v>
      </c>
      <c r="AJ10" s="357">
        <f>$W10*INDEX('Adult curve ratios'!$A$1:$R$8,MATCH('Incidence calcs'!$C10,'Adult curve ratios'!$A:$A,0),MATCH('Incidence calcs'!AJ$4,'Adult curve ratios'!$1:$1,0))</f>
        <v>1.2624500000000001</v>
      </c>
      <c r="AK10" s="357">
        <f>$W10*INDEX('Adult curve ratios'!$A$1:$R$8,MATCH('Incidence calcs'!$C10,'Adult curve ratios'!$A:$A,0),MATCH('Incidence calcs'!AK$4,'Adult curve ratios'!$1:$1,0))</f>
        <v>1.2624500000000001</v>
      </c>
      <c r="AL10" s="357">
        <f>$W10*INDEX('Adult curve ratios'!$A$1:$R$8,MATCH('Incidence calcs'!$C10,'Adult curve ratios'!$A:$A,0),MATCH('Incidence calcs'!AL$4,'Adult curve ratios'!$1:$1,0))</f>
        <v>1.2624500000000001</v>
      </c>
      <c r="AM10" s="357">
        <f>$W10*INDEX('Adult curve ratios'!$A$1:$R$8,MATCH('Incidence calcs'!$C10,'Adult curve ratios'!$A:$A,0),MATCH('Incidence calcs'!AM$4,'Adult curve ratios'!$1:$1,0))</f>
        <v>1.2624500000000001</v>
      </c>
    </row>
    <row r="11" spans="1:39" x14ac:dyDescent="0.45">
      <c r="A11" s="343" t="s">
        <v>66</v>
      </c>
      <c r="B11" s="331" t="s">
        <v>66</v>
      </c>
      <c r="C11" s="353" t="s">
        <v>31</v>
      </c>
      <c r="D11" s="351">
        <f>VALUE(LEFT(INDEX('2019 IDF estimates'!BD:BD,MATCH(IF(G11="N/A",B11,G11),'2019 IDF estimates'!$B:$B,0)),4))</f>
        <v>1990</v>
      </c>
      <c r="E11" s="351">
        <f>VALUE(RIGHT(INDEX('2019 IDF estimates'!BD:BD,MATCH(IF(G11="N/A",B11,G11),'2019 IDF estimates'!$B:$B,0)),4))</f>
        <v>1999</v>
      </c>
      <c r="F11" s="351">
        <f t="shared" si="1"/>
        <v>1995</v>
      </c>
      <c r="G11" s="331" t="s">
        <v>60</v>
      </c>
      <c r="H11" s="354">
        <f>IF($G11="N/A",INDEX('2019 IDF estimates'!AD:AD,MATCH($B11,'2019 IDF estimates'!$B:$B,0)),INDEX('2019 IDF estimates'!AD:AD,MATCH($G11,'2019 IDF estimates'!$B:$B,0)))</f>
        <v>3.4</v>
      </c>
      <c r="I11" s="354">
        <f>IF($G11="N/A",INDEX('2019 IDF estimates'!AE:AE,MATCH($B11,'2019 IDF estimates'!$B:$B,0)),INDEX('2019 IDF estimates'!AE:AE,MATCH($G11,'2019 IDF estimates'!$B:$B,0)))</f>
        <v>6.1</v>
      </c>
      <c r="J11" s="354">
        <f>IF($G11="N/A",INDEX('2019 IDF estimates'!AF:AF,MATCH($B11,'2019 IDF estimates'!$B:$B,0)),INDEX('2019 IDF estimates'!AF:AF,MATCH($G11,'2019 IDF estimates'!$B:$B,0)))</f>
        <v>7.6</v>
      </c>
      <c r="K11" s="354">
        <f>IF($G11="N/A",INDEX('2019 IDF estimates'!AP:AP,MATCH($B11,'2019 IDF estimates'!$B:$B,0)),INDEX('2019 IDF estimates'!AP:AP,MATCH($G11,'2019 IDF estimates'!$B:$B,0)))</f>
        <v>3.8618181818181827</v>
      </c>
      <c r="L11" s="354">
        <f>IF($G11="N/A",INDEX('2019 IDF estimates'!AH:AH,MATCH($B11,'2019 IDF estimates'!$B:$B,0)),INDEX('2019 IDF estimates'!AH:AH,MATCH($G11,'2019 IDF estimates'!$B:$B,0)))</f>
        <v>3.2</v>
      </c>
      <c r="M11" s="354">
        <f>IF($G11="N/A",INDEX('2019 IDF estimates'!AI:AI,MATCH($B11,'2019 IDF estimates'!$B:$B,0)),INDEX('2019 IDF estimates'!AI:AI,MATCH($G11,'2019 IDF estimates'!$B:$B,0)))</f>
        <v>12</v>
      </c>
      <c r="N11" s="354">
        <f>IF($G11="N/A",INDEX('2019 IDF estimates'!AJ:AJ,MATCH($B11,'2019 IDF estimates'!$B:$B,0)),INDEX('2019 IDF estimates'!AJ:AJ,MATCH($G11,'2019 IDF estimates'!$B:$B,0)))</f>
        <v>8.1999999999999993</v>
      </c>
      <c r="O11" s="354">
        <f>IF($G11="N/A",INDEX('2019 IDF estimates'!AQ:AQ,MATCH($B11,'2019 IDF estimates'!$B:$B,0)),INDEX('2019 IDF estimates'!AQ:AQ,MATCH($G11,'2019 IDF estimates'!$B:$B,0)))</f>
        <v>5.2845933014354074</v>
      </c>
      <c r="P11" s="354">
        <f>IF($G11="N/A",INDEX('2019 IDF estimates'!AN:AN,MATCH($B11,'2019 IDF estimates'!$B:$B,0)),INDEX('2019 IDF estimates'!AN:AN,MATCH($G11,'2019 IDF estimates'!$B:$B,0)))</f>
        <v>6.8</v>
      </c>
      <c r="Q11" s="358">
        <f t="shared" si="2"/>
        <v>3.3</v>
      </c>
      <c r="R11" s="358">
        <f t="shared" si="3"/>
        <v>9.0500000000000007</v>
      </c>
      <c r="S11" s="358">
        <f t="shared" si="4"/>
        <v>7.8999999999999995</v>
      </c>
      <c r="T11" s="358">
        <f t="shared" si="5"/>
        <v>4.5732057416267953</v>
      </c>
      <c r="U11" s="352">
        <f t="shared" si="6"/>
        <v>6.75</v>
      </c>
      <c r="V11" s="352">
        <f t="shared" si="7"/>
        <v>6.2058014354066984</v>
      </c>
      <c r="W11" s="352">
        <f>IF(INDEX('Adult curve ratios'!$B:$B,MATCH('Incidence calcs'!C11,'Adult curve ratios'!$A:$A,0))="0-14",'Incidence calcs'!U11,'Incidence calcs'!V11)</f>
        <v>6.75</v>
      </c>
      <c r="X11" s="357">
        <f>$W11*INDEX('Adult curve ratios'!$A$1:$R$8,MATCH('Incidence calcs'!$C11,'Adult curve ratios'!$A:$A,0),MATCH('Incidence calcs'!X$4,'Adult curve ratios'!$1:$1,0))</f>
        <v>4.6007999999999996</v>
      </c>
      <c r="Y11" s="357">
        <f>$W11*INDEX('Adult curve ratios'!$A$1:$R$8,MATCH('Incidence calcs'!$C11,'Adult curve ratios'!$A:$A,0),MATCH('Incidence calcs'!Y$4,'Adult curve ratios'!$1:$1,0))</f>
        <v>4.5211499999999996</v>
      </c>
      <c r="Z11" s="357">
        <f>$W11*INDEX('Adult curve ratios'!$A$1:$R$8,MATCH('Incidence calcs'!$C11,'Adult curve ratios'!$A:$A,0),MATCH('Incidence calcs'!Z$4,'Adult curve ratios'!$1:$1,0))</f>
        <v>3.2325749999999998</v>
      </c>
      <c r="AA11" s="357">
        <f>$W11*INDEX('Adult curve ratios'!$A$1:$R$8,MATCH('Incidence calcs'!$C11,'Adult curve ratios'!$A:$A,0),MATCH('Incidence calcs'!AA$4,'Adult curve ratios'!$1:$1,0))</f>
        <v>3.2109749999999999</v>
      </c>
      <c r="AB11" s="357">
        <f>$W11*INDEX('Adult curve ratios'!$A$1:$R$8,MATCH('Incidence calcs'!$C11,'Adult curve ratios'!$A:$A,0),MATCH('Incidence calcs'!AB$4,'Adult curve ratios'!$1:$1,0))</f>
        <v>2.8444500000000001</v>
      </c>
      <c r="AC11" s="357">
        <f>$W11*INDEX('Adult curve ratios'!$A$1:$R$8,MATCH('Incidence calcs'!$C11,'Adult curve ratios'!$A:$A,0),MATCH('Incidence calcs'!AC$4,'Adult curve ratios'!$1:$1,0))</f>
        <v>3.0293999999999999</v>
      </c>
      <c r="AD11" s="357">
        <f>$W11*INDEX('Adult curve ratios'!$A$1:$R$8,MATCH('Incidence calcs'!$C11,'Adult curve ratios'!$A:$A,0),MATCH('Incidence calcs'!AD$4,'Adult curve ratios'!$1:$1,0))</f>
        <v>2.9720250000000004</v>
      </c>
      <c r="AE11" s="357">
        <f>$W11*INDEX('Adult curve ratios'!$A$1:$R$8,MATCH('Incidence calcs'!$C11,'Adult curve ratios'!$A:$A,0),MATCH('Incidence calcs'!AE$4,'Adult curve ratios'!$1:$1,0))</f>
        <v>2.9720250000000004</v>
      </c>
      <c r="AF11" s="357">
        <f>$W11*INDEX('Adult curve ratios'!$A$1:$R$8,MATCH('Incidence calcs'!$C11,'Adult curve ratios'!$A:$A,0),MATCH('Incidence calcs'!AF$4,'Adult curve ratios'!$1:$1,0))</f>
        <v>2.7755999999999998</v>
      </c>
      <c r="AG11" s="357">
        <f>$W11*INDEX('Adult curve ratios'!$A$1:$R$8,MATCH('Incidence calcs'!$C11,'Adult curve ratios'!$A:$A,0),MATCH('Incidence calcs'!AG$4,'Adult curve ratios'!$1:$1,0))</f>
        <v>2.7755999999999998</v>
      </c>
      <c r="AH11" s="357">
        <f>$W11*INDEX('Adult curve ratios'!$A$1:$R$8,MATCH('Incidence calcs'!$C11,'Adult curve ratios'!$A:$A,0),MATCH('Incidence calcs'!AH$4,'Adult curve ratios'!$1:$1,0))</f>
        <v>3.6848250000000005</v>
      </c>
      <c r="AI11" s="357">
        <f>$W11*INDEX('Adult curve ratios'!$A$1:$R$8,MATCH('Incidence calcs'!$C11,'Adult curve ratios'!$A:$A,0),MATCH('Incidence calcs'!AI$4,'Adult curve ratios'!$1:$1,0))</f>
        <v>3.6848250000000005</v>
      </c>
      <c r="AJ11" s="357">
        <f>$W11*INDEX('Adult curve ratios'!$A$1:$R$8,MATCH('Incidence calcs'!$C11,'Adult curve ratios'!$A:$A,0),MATCH('Incidence calcs'!AJ$4,'Adult curve ratios'!$1:$1,0))</f>
        <v>2.4347250000000003</v>
      </c>
      <c r="AK11" s="357">
        <f>$W11*INDEX('Adult curve ratios'!$A$1:$R$8,MATCH('Incidence calcs'!$C11,'Adult curve ratios'!$A:$A,0),MATCH('Incidence calcs'!AK$4,'Adult curve ratios'!$1:$1,0))</f>
        <v>2.4347250000000003</v>
      </c>
      <c r="AL11" s="357">
        <f>$W11*INDEX('Adult curve ratios'!$A$1:$R$8,MATCH('Incidence calcs'!$C11,'Adult curve ratios'!$A:$A,0),MATCH('Incidence calcs'!AL$4,'Adult curve ratios'!$1:$1,0))</f>
        <v>2.4347250000000003</v>
      </c>
      <c r="AM11" s="357">
        <f>$W11*INDEX('Adult curve ratios'!$A$1:$R$8,MATCH('Incidence calcs'!$C11,'Adult curve ratios'!$A:$A,0),MATCH('Incidence calcs'!AM$4,'Adult curve ratios'!$1:$1,0))</f>
        <v>2.4347250000000003</v>
      </c>
    </row>
    <row r="12" spans="1:39" x14ac:dyDescent="0.45">
      <c r="A12" s="343" t="s">
        <v>67</v>
      </c>
      <c r="B12" s="331" t="s">
        <v>67</v>
      </c>
      <c r="C12" s="353" t="s">
        <v>26</v>
      </c>
      <c r="D12" s="351">
        <f>VALUE(LEFT(INDEX('2019 IDF estimates'!BD:BD,MATCH(IF(G12="N/A",B12,G12),'2019 IDF estimates'!$B:$B,0)),4))</f>
        <v>2007</v>
      </c>
      <c r="E12" s="351">
        <f>VALUE(RIGHT(INDEX('2019 IDF estimates'!BD:BD,MATCH(IF(G12="N/A",B12,G12),'2019 IDF estimates'!$B:$B,0)),4))</f>
        <v>2012</v>
      </c>
      <c r="F12" s="351">
        <f t="shared" si="1"/>
        <v>2010</v>
      </c>
      <c r="G12" s="331" t="s">
        <v>60</v>
      </c>
      <c r="H12" s="354">
        <f>IF($G12="N/A",INDEX('2019 IDF estimates'!AD:AD,MATCH($B12,'2019 IDF estimates'!$B:$B,0)),INDEX('2019 IDF estimates'!AD:AD,MATCH($G12,'2019 IDF estimates'!$B:$B,0)))</f>
        <v>0</v>
      </c>
      <c r="I12" s="354">
        <f>IF($G12="N/A",INDEX('2019 IDF estimates'!AE:AE,MATCH($B12,'2019 IDF estimates'!$B:$B,0)),INDEX('2019 IDF estimates'!AE:AE,MATCH($G12,'2019 IDF estimates'!$B:$B,0)))</f>
        <v>0</v>
      </c>
      <c r="J12" s="354">
        <f>IF($G12="N/A",INDEX('2019 IDF estimates'!AF:AF,MATCH($B12,'2019 IDF estimates'!$B:$B,0)),INDEX('2019 IDF estimates'!AF:AF,MATCH($G12,'2019 IDF estimates'!$B:$B,0)))</f>
        <v>0</v>
      </c>
      <c r="K12" s="354">
        <f>IF($G12="N/A",INDEX('2019 IDF estimates'!AP:AP,MATCH($B12,'2019 IDF estimates'!$B:$B,0)),INDEX('2019 IDF estimates'!AP:AP,MATCH($G12,'2019 IDF estimates'!$B:$B,0)))</f>
        <v>4.5422881385897069</v>
      </c>
      <c r="L12" s="354">
        <f>IF($G12="N/A",INDEX('2019 IDF estimates'!AH:AH,MATCH($B12,'2019 IDF estimates'!$B:$B,0)),INDEX('2019 IDF estimates'!AH:AH,MATCH($G12,'2019 IDF estimates'!$B:$B,0)))</f>
        <v>0</v>
      </c>
      <c r="M12" s="354">
        <f>IF($G12="N/A",INDEX('2019 IDF estimates'!AI:AI,MATCH($B12,'2019 IDF estimates'!$B:$B,0)),INDEX('2019 IDF estimates'!AI:AI,MATCH($G12,'2019 IDF estimates'!$B:$B,0)))</f>
        <v>0</v>
      </c>
      <c r="N12" s="354">
        <f>IF($G12="N/A",INDEX('2019 IDF estimates'!AJ:AJ,MATCH($B12,'2019 IDF estimates'!$B:$B,0)),INDEX('2019 IDF estimates'!AJ:AJ,MATCH($G12,'2019 IDF estimates'!$B:$B,0)))</f>
        <v>0</v>
      </c>
      <c r="O12" s="354">
        <f>IF($G12="N/A",INDEX('2019 IDF estimates'!AQ:AQ,MATCH($B12,'2019 IDF estimates'!$B:$B,0)),INDEX('2019 IDF estimates'!AQ:AQ,MATCH($G12,'2019 IDF estimates'!$B:$B,0)))</f>
        <v>5.8081717181966752</v>
      </c>
      <c r="P12" s="354">
        <f>IF($G12="N/A",INDEX('2019 IDF estimates'!AN:AN,MATCH($B12,'2019 IDF estimates'!$B:$B,0)),INDEX('2019 IDF estimates'!AN:AN,MATCH($G12,'2019 IDF estimates'!$B:$B,0)))</f>
        <v>7</v>
      </c>
      <c r="Q12" s="358">
        <f t="shared" si="2"/>
        <v>7</v>
      </c>
      <c r="R12" s="358">
        <f t="shared" si="3"/>
        <v>7</v>
      </c>
      <c r="S12" s="358">
        <f t="shared" si="4"/>
        <v>7</v>
      </c>
      <c r="T12" s="358">
        <f t="shared" si="5"/>
        <v>5.1752299283931915</v>
      </c>
      <c r="U12" s="352">
        <f t="shared" si="6"/>
        <v>7</v>
      </c>
      <c r="V12" s="352">
        <f t="shared" si="7"/>
        <v>6.5438074820982983</v>
      </c>
      <c r="W12" s="352">
        <f>IF(INDEX('Adult curve ratios'!$B:$B,MATCH('Incidence calcs'!C12,'Adult curve ratios'!$A:$A,0))="0-14",'Incidence calcs'!U12,'Incidence calcs'!V12)</f>
        <v>7</v>
      </c>
      <c r="X12" s="357">
        <f>$W12*INDEX('Adult curve ratios'!$A$1:$R$8,MATCH('Incidence calcs'!$C12,'Adult curve ratios'!$A:$A,0),MATCH('Incidence calcs'!X$4,'Adult curve ratios'!$1:$1,0))</f>
        <v>4.7712000000000003</v>
      </c>
      <c r="Y12" s="357">
        <f>$W12*INDEX('Adult curve ratios'!$A$1:$R$8,MATCH('Incidence calcs'!$C12,'Adult curve ratios'!$A:$A,0),MATCH('Incidence calcs'!Y$4,'Adult curve ratios'!$1:$1,0))</f>
        <v>4.6885999999999992</v>
      </c>
      <c r="Z12" s="357">
        <f>$W12*INDEX('Adult curve ratios'!$A$1:$R$8,MATCH('Incidence calcs'!$C12,'Adult curve ratios'!$A:$A,0),MATCH('Incidence calcs'!Z$4,'Adult curve ratios'!$1:$1,0))</f>
        <v>3.3523000000000001</v>
      </c>
      <c r="AA12" s="357">
        <f>$W12*INDEX('Adult curve ratios'!$A$1:$R$8,MATCH('Incidence calcs'!$C12,'Adult curve ratios'!$A:$A,0),MATCH('Incidence calcs'!AA$4,'Adult curve ratios'!$1:$1,0))</f>
        <v>3.3299000000000003</v>
      </c>
      <c r="AB12" s="357">
        <f>$W12*INDEX('Adult curve ratios'!$A$1:$R$8,MATCH('Incidence calcs'!$C12,'Adult curve ratios'!$A:$A,0),MATCH('Incidence calcs'!AB$4,'Adult curve ratios'!$1:$1,0))</f>
        <v>2.9497999999999998</v>
      </c>
      <c r="AC12" s="357">
        <f>$W12*INDEX('Adult curve ratios'!$A$1:$R$8,MATCH('Incidence calcs'!$C12,'Adult curve ratios'!$A:$A,0),MATCH('Incidence calcs'!AC$4,'Adult curve ratios'!$1:$1,0))</f>
        <v>3.1415999999999999</v>
      </c>
      <c r="AD12" s="357">
        <f>$W12*INDEX('Adult curve ratios'!$A$1:$R$8,MATCH('Incidence calcs'!$C12,'Adult curve ratios'!$A:$A,0),MATCH('Incidence calcs'!AD$4,'Adult curve ratios'!$1:$1,0))</f>
        <v>3.0821000000000001</v>
      </c>
      <c r="AE12" s="357">
        <f>$W12*INDEX('Adult curve ratios'!$A$1:$R$8,MATCH('Incidence calcs'!$C12,'Adult curve ratios'!$A:$A,0),MATCH('Incidence calcs'!AE$4,'Adult curve ratios'!$1:$1,0))</f>
        <v>3.0821000000000001</v>
      </c>
      <c r="AF12" s="357">
        <f>$W12*INDEX('Adult curve ratios'!$A$1:$R$8,MATCH('Incidence calcs'!$C12,'Adult curve ratios'!$A:$A,0),MATCH('Incidence calcs'!AF$4,'Adult curve ratios'!$1:$1,0))</f>
        <v>2.8784000000000001</v>
      </c>
      <c r="AG12" s="357">
        <f>$W12*INDEX('Adult curve ratios'!$A$1:$R$8,MATCH('Incidence calcs'!$C12,'Adult curve ratios'!$A:$A,0),MATCH('Incidence calcs'!AG$4,'Adult curve ratios'!$1:$1,0))</f>
        <v>2.8784000000000001</v>
      </c>
      <c r="AH12" s="357">
        <f>$W12*INDEX('Adult curve ratios'!$A$1:$R$8,MATCH('Incidence calcs'!$C12,'Adult curve ratios'!$A:$A,0),MATCH('Incidence calcs'!AH$4,'Adult curve ratios'!$1:$1,0))</f>
        <v>3.8213000000000004</v>
      </c>
      <c r="AI12" s="357">
        <f>$W12*INDEX('Adult curve ratios'!$A$1:$R$8,MATCH('Incidence calcs'!$C12,'Adult curve ratios'!$A:$A,0),MATCH('Incidence calcs'!AI$4,'Adult curve ratios'!$1:$1,0))</f>
        <v>3.8213000000000004</v>
      </c>
      <c r="AJ12" s="357">
        <f>$W12*INDEX('Adult curve ratios'!$A$1:$R$8,MATCH('Incidence calcs'!$C12,'Adult curve ratios'!$A:$A,0),MATCH('Incidence calcs'!AJ$4,'Adult curve ratios'!$1:$1,0))</f>
        <v>2.5249000000000001</v>
      </c>
      <c r="AK12" s="357">
        <f>$W12*INDEX('Adult curve ratios'!$A$1:$R$8,MATCH('Incidence calcs'!$C12,'Adult curve ratios'!$A:$A,0),MATCH('Incidence calcs'!AK$4,'Adult curve ratios'!$1:$1,0))</f>
        <v>2.5249000000000001</v>
      </c>
      <c r="AL12" s="357">
        <f>$W12*INDEX('Adult curve ratios'!$A$1:$R$8,MATCH('Incidence calcs'!$C12,'Adult curve ratios'!$A:$A,0),MATCH('Incidence calcs'!AL$4,'Adult curve ratios'!$1:$1,0))</f>
        <v>2.5249000000000001</v>
      </c>
      <c r="AM12" s="357">
        <f>$W12*INDEX('Adult curve ratios'!$A$1:$R$8,MATCH('Incidence calcs'!$C12,'Adult curve ratios'!$A:$A,0),MATCH('Incidence calcs'!AM$4,'Adult curve ratios'!$1:$1,0))</f>
        <v>2.5249000000000001</v>
      </c>
    </row>
    <row r="13" spans="1:39" x14ac:dyDescent="0.45">
      <c r="A13" s="343" t="s">
        <v>68</v>
      </c>
      <c r="B13" s="331" t="s">
        <v>68</v>
      </c>
      <c r="C13" s="353" t="s">
        <v>31</v>
      </c>
      <c r="D13" s="351">
        <f>VALUE(LEFT(INDEX('2019 IDF estimates'!BD:BD,MATCH(IF(G13="N/A",B13,G13),'2019 IDF estimates'!$B:$B,0)),4))</f>
        <v>1990</v>
      </c>
      <c r="E13" s="351">
        <f>VALUE(RIGHT(INDEX('2019 IDF estimates'!BD:BD,MATCH(IF(G13="N/A",B13,G13),'2019 IDF estimates'!$B:$B,0)),4))</f>
        <v>1994</v>
      </c>
      <c r="F13" s="351">
        <f t="shared" si="1"/>
        <v>1992</v>
      </c>
      <c r="G13" s="331" t="s">
        <v>69</v>
      </c>
      <c r="H13" s="354">
        <f>IF($G13="N/A",INDEX('2019 IDF estimates'!AD:AD,MATCH($B13,'2019 IDF estimates'!$B:$B,0)),INDEX('2019 IDF estimates'!AD:AD,MATCH($G13,'2019 IDF estimates'!$B:$B,0)))</f>
        <v>0.1</v>
      </c>
      <c r="I13" s="354">
        <f>IF($G13="N/A",INDEX('2019 IDF estimates'!AE:AE,MATCH($B13,'2019 IDF estimates'!$B:$B,0)),INDEX('2019 IDF estimates'!AE:AE,MATCH($G13,'2019 IDF estimates'!$B:$B,0)))</f>
        <v>0.2</v>
      </c>
      <c r="J13" s="354">
        <f>IF($G13="N/A",INDEX('2019 IDF estimates'!AF:AF,MATCH($B13,'2019 IDF estimates'!$B:$B,0)),INDEX('2019 IDF estimates'!AF:AF,MATCH($G13,'2019 IDF estimates'!$B:$B,0)))</f>
        <v>0</v>
      </c>
      <c r="K13" s="354">
        <f>IF($G13="N/A",INDEX('2019 IDF estimates'!AP:AP,MATCH($B13,'2019 IDF estimates'!$B:$B,0)),INDEX('2019 IDF estimates'!AP:AP,MATCH($G13,'2019 IDF estimates'!$B:$B,0)))</f>
        <v>6.7751196172248826E-2</v>
      </c>
      <c r="L13" s="354">
        <f>IF($G13="N/A",INDEX('2019 IDF estimates'!AH:AH,MATCH($B13,'2019 IDF estimates'!$B:$B,0)),INDEX('2019 IDF estimates'!AH:AH,MATCH($G13,'2019 IDF estimates'!$B:$B,0)))</f>
        <v>0.1</v>
      </c>
      <c r="M13" s="354">
        <f>IF($G13="N/A",INDEX('2019 IDF estimates'!AI:AI,MATCH($B13,'2019 IDF estimates'!$B:$B,0)),INDEX('2019 IDF estimates'!AI:AI,MATCH($G13,'2019 IDF estimates'!$B:$B,0)))</f>
        <v>0.2</v>
      </c>
      <c r="N13" s="354">
        <f>IF($G13="N/A",INDEX('2019 IDF estimates'!AJ:AJ,MATCH($B13,'2019 IDF estimates'!$B:$B,0)),INDEX('2019 IDF estimates'!AJ:AJ,MATCH($G13,'2019 IDF estimates'!$B:$B,0)))</f>
        <v>0.2</v>
      </c>
      <c r="O13" s="354">
        <f>IF($G13="N/A",INDEX('2019 IDF estimates'!AQ:AQ,MATCH($B13,'2019 IDF estimates'!$B:$B,0)),INDEX('2019 IDF estimates'!AQ:AQ,MATCH($G13,'2019 IDF estimates'!$B:$B,0)))</f>
        <v>0.13550239234449765</v>
      </c>
      <c r="P13" s="354">
        <f>IF($G13="N/A",INDEX('2019 IDF estimates'!AN:AN,MATCH($B13,'2019 IDF estimates'!$B:$B,0)),INDEX('2019 IDF estimates'!AN:AN,MATCH($G13,'2019 IDF estimates'!$B:$B,0)))</f>
        <v>0.1</v>
      </c>
      <c r="Q13" s="358">
        <f t="shared" si="2"/>
        <v>0.1</v>
      </c>
      <c r="R13" s="358">
        <f t="shared" si="3"/>
        <v>0.2</v>
      </c>
      <c r="S13" s="358">
        <f t="shared" si="4"/>
        <v>0.1</v>
      </c>
      <c r="T13" s="358">
        <f t="shared" si="5"/>
        <v>0.10162679425837323</v>
      </c>
      <c r="U13" s="352">
        <f t="shared" si="6"/>
        <v>0.13333333333333333</v>
      </c>
      <c r="V13" s="352">
        <f t="shared" si="7"/>
        <v>0.1254066985645933</v>
      </c>
      <c r="W13" s="352">
        <f>IF(INDEX('Adult curve ratios'!$B:$B,MATCH('Incidence calcs'!C13,'Adult curve ratios'!$A:$A,0))="0-14",'Incidence calcs'!U13,'Incidence calcs'!V13)</f>
        <v>0.13333333333333333</v>
      </c>
      <c r="X13" s="357">
        <f>$W13*INDEX('Adult curve ratios'!$A$1:$R$8,MATCH('Incidence calcs'!$C13,'Adult curve ratios'!$A:$A,0),MATCH('Incidence calcs'!X$4,'Adult curve ratios'!$1:$1,0))</f>
        <v>9.0880000000000002E-2</v>
      </c>
      <c r="Y13" s="357">
        <f>$W13*INDEX('Adult curve ratios'!$A$1:$R$8,MATCH('Incidence calcs'!$C13,'Adult curve ratios'!$A:$A,0),MATCH('Incidence calcs'!Y$4,'Adult curve ratios'!$1:$1,0))</f>
        <v>8.9306666666666659E-2</v>
      </c>
      <c r="Z13" s="357">
        <f>$W13*INDEX('Adult curve ratios'!$A$1:$R$8,MATCH('Incidence calcs'!$C13,'Adult curve ratios'!$A:$A,0),MATCH('Incidence calcs'!Z$4,'Adult curve ratios'!$1:$1,0))</f>
        <v>6.3853333333333331E-2</v>
      </c>
      <c r="AA13" s="357">
        <f>$W13*INDEX('Adult curve ratios'!$A$1:$R$8,MATCH('Incidence calcs'!$C13,'Adult curve ratios'!$A:$A,0),MATCH('Incidence calcs'!AA$4,'Adult curve ratios'!$1:$1,0))</f>
        <v>6.3426666666666673E-2</v>
      </c>
      <c r="AB13" s="357">
        <f>$W13*INDEX('Adult curve ratios'!$A$1:$R$8,MATCH('Incidence calcs'!$C13,'Adult curve ratios'!$A:$A,0),MATCH('Incidence calcs'!AB$4,'Adult curve ratios'!$1:$1,0))</f>
        <v>5.6186666666666663E-2</v>
      </c>
      <c r="AC13" s="357">
        <f>$W13*INDEX('Adult curve ratios'!$A$1:$R$8,MATCH('Incidence calcs'!$C13,'Adult curve ratios'!$A:$A,0),MATCH('Incidence calcs'!AC$4,'Adult curve ratios'!$1:$1,0))</f>
        <v>5.9839999999999997E-2</v>
      </c>
      <c r="AD13" s="357">
        <f>$W13*INDEX('Adult curve ratios'!$A$1:$R$8,MATCH('Incidence calcs'!$C13,'Adult curve ratios'!$A:$A,0),MATCH('Incidence calcs'!AD$4,'Adult curve ratios'!$1:$1,0))</f>
        <v>5.8706666666666671E-2</v>
      </c>
      <c r="AE13" s="357">
        <f>$W13*INDEX('Adult curve ratios'!$A$1:$R$8,MATCH('Incidence calcs'!$C13,'Adult curve ratios'!$A:$A,0),MATCH('Incidence calcs'!AE$4,'Adult curve ratios'!$1:$1,0))</f>
        <v>5.8706666666666671E-2</v>
      </c>
      <c r="AF13" s="357">
        <f>$W13*INDEX('Adult curve ratios'!$A$1:$R$8,MATCH('Incidence calcs'!$C13,'Adult curve ratios'!$A:$A,0),MATCH('Incidence calcs'!AF$4,'Adult curve ratios'!$1:$1,0))</f>
        <v>5.4826666666666669E-2</v>
      </c>
      <c r="AG13" s="357">
        <f>$W13*INDEX('Adult curve ratios'!$A$1:$R$8,MATCH('Incidence calcs'!$C13,'Adult curve ratios'!$A:$A,0),MATCH('Incidence calcs'!AG$4,'Adult curve ratios'!$1:$1,0))</f>
        <v>5.4826666666666669E-2</v>
      </c>
      <c r="AH13" s="357">
        <f>$W13*INDEX('Adult curve ratios'!$A$1:$R$8,MATCH('Incidence calcs'!$C13,'Adult curve ratios'!$A:$A,0),MATCH('Incidence calcs'!AH$4,'Adult curve ratios'!$1:$1,0))</f>
        <v>7.2786666666666666E-2</v>
      </c>
      <c r="AI13" s="357">
        <f>$W13*INDEX('Adult curve ratios'!$A$1:$R$8,MATCH('Incidence calcs'!$C13,'Adult curve ratios'!$A:$A,0),MATCH('Incidence calcs'!AI$4,'Adult curve ratios'!$1:$1,0))</f>
        <v>7.2786666666666666E-2</v>
      </c>
      <c r="AJ13" s="357">
        <f>$W13*INDEX('Adult curve ratios'!$A$1:$R$8,MATCH('Incidence calcs'!$C13,'Adult curve ratios'!$A:$A,0),MATCH('Incidence calcs'!AJ$4,'Adult curve ratios'!$1:$1,0))</f>
        <v>4.8093333333333335E-2</v>
      </c>
      <c r="AK13" s="357">
        <f>$W13*INDEX('Adult curve ratios'!$A$1:$R$8,MATCH('Incidence calcs'!$C13,'Adult curve ratios'!$A:$A,0),MATCH('Incidence calcs'!AK$4,'Adult curve ratios'!$1:$1,0))</f>
        <v>4.8093333333333335E-2</v>
      </c>
      <c r="AL13" s="357">
        <f>$W13*INDEX('Adult curve ratios'!$A$1:$R$8,MATCH('Incidence calcs'!$C13,'Adult curve ratios'!$A:$A,0),MATCH('Incidence calcs'!AL$4,'Adult curve ratios'!$1:$1,0))</f>
        <v>4.8093333333333335E-2</v>
      </c>
      <c r="AM13" s="357">
        <f>$W13*INDEX('Adult curve ratios'!$A$1:$R$8,MATCH('Incidence calcs'!$C13,'Adult curve ratios'!$A:$A,0),MATCH('Incidence calcs'!AM$4,'Adult curve ratios'!$1:$1,0))</f>
        <v>4.8093333333333335E-2</v>
      </c>
    </row>
    <row r="14" spans="1:39" x14ac:dyDescent="0.45">
      <c r="A14" s="343" t="s">
        <v>70</v>
      </c>
      <c r="B14" s="331" t="s">
        <v>70</v>
      </c>
      <c r="C14" s="353" t="s">
        <v>32</v>
      </c>
      <c r="D14" s="351">
        <f>VALUE(LEFT(INDEX('2019 IDF estimates'!BD:BD,MATCH(IF(G14="N/A",B14,G14),'2019 IDF estimates'!$B:$B,0)),4))</f>
        <v>2000</v>
      </c>
      <c r="E14" s="351">
        <f>VALUE(RIGHT(INDEX('2019 IDF estimates'!BD:BD,MATCH(IF(G14="N/A",B14,G14),'2019 IDF estimates'!$B:$B,0)),4))</f>
        <v>2011</v>
      </c>
      <c r="F14" s="351">
        <f t="shared" si="1"/>
        <v>2006</v>
      </c>
      <c r="G14" s="331" t="s">
        <v>60</v>
      </c>
      <c r="H14" s="354">
        <f>IF($G14="N/A",INDEX('2019 IDF estimates'!AD:AD,MATCH($B14,'2019 IDF estimates'!$B:$B,0)),INDEX('2019 IDF estimates'!AD:AD,MATCH($G14,'2019 IDF estimates'!$B:$B,0)))</f>
        <v>15.9</v>
      </c>
      <c r="I14" s="354">
        <f>IF($G14="N/A",INDEX('2019 IDF estimates'!AE:AE,MATCH($B14,'2019 IDF estimates'!$B:$B,0)),INDEX('2019 IDF estimates'!AE:AE,MATCH($G14,'2019 IDF estimates'!$B:$B,0)))</f>
        <v>23.8</v>
      </c>
      <c r="J14" s="354">
        <f>IF($G14="N/A",INDEX('2019 IDF estimates'!AF:AF,MATCH($B14,'2019 IDF estimates'!$B:$B,0)),INDEX('2019 IDF estimates'!AF:AF,MATCH($G14,'2019 IDF estimates'!$B:$B,0)))</f>
        <v>32.5</v>
      </c>
      <c r="K14" s="354">
        <f>IF($G14="N/A",INDEX('2019 IDF estimates'!AP:AP,MATCH($B14,'2019 IDF estimates'!$B:$B,0)),INDEX('2019 IDF estimates'!AP:AP,MATCH($G14,'2019 IDF estimates'!$B:$B,0)))</f>
        <v>18.020225074405069</v>
      </c>
      <c r="L14" s="354">
        <f>IF($G14="N/A",INDEX('2019 IDF estimates'!AH:AH,MATCH($B14,'2019 IDF estimates'!$B:$B,0)),INDEX('2019 IDF estimates'!AH:AH,MATCH($G14,'2019 IDF estimates'!$B:$B,0)))</f>
        <v>13.9</v>
      </c>
      <c r="M14" s="354">
        <f>IF($G14="N/A",INDEX('2019 IDF estimates'!AI:AI,MATCH($B14,'2019 IDF estimates'!$B:$B,0)),INDEX('2019 IDF estimates'!AI:AI,MATCH($G14,'2019 IDF estimates'!$B:$B,0)))</f>
        <v>25.6</v>
      </c>
      <c r="N14" s="354">
        <f>IF($G14="N/A",INDEX('2019 IDF estimates'!AJ:AJ,MATCH($B14,'2019 IDF estimates'!$B:$B,0)),INDEX('2019 IDF estimates'!AJ:AJ,MATCH($G14,'2019 IDF estimates'!$B:$B,0)))</f>
        <v>29.4</v>
      </c>
      <c r="O14" s="354">
        <f>IF($G14="N/A",INDEX('2019 IDF estimates'!AQ:AQ,MATCH($B14,'2019 IDF estimates'!$B:$B,0)),INDEX('2019 IDF estimates'!AQ:AQ,MATCH($G14,'2019 IDF estimates'!$B:$B,0)))</f>
        <v>17.126660194682504</v>
      </c>
      <c r="P14" s="354">
        <f>IF($G14="N/A",INDEX('2019 IDF estimates'!AN:AN,MATCH($B14,'2019 IDF estimates'!$B:$B,0)),INDEX('2019 IDF estimates'!AN:AN,MATCH($G14,'2019 IDF estimates'!$B:$B,0)))</f>
        <v>23.6</v>
      </c>
      <c r="Q14" s="358">
        <f t="shared" si="2"/>
        <v>14.9</v>
      </c>
      <c r="R14" s="358">
        <f t="shared" si="3"/>
        <v>24.700000000000003</v>
      </c>
      <c r="S14" s="358">
        <f t="shared" si="4"/>
        <v>30.95</v>
      </c>
      <c r="T14" s="358">
        <f t="shared" si="5"/>
        <v>17.573442634543788</v>
      </c>
      <c r="U14" s="352">
        <f t="shared" si="6"/>
        <v>23.516666666666666</v>
      </c>
      <c r="V14" s="352">
        <f t="shared" si="7"/>
        <v>22.030860658635945</v>
      </c>
      <c r="W14" s="352">
        <f>IF(INDEX('Adult curve ratios'!$B:$B,MATCH('Incidence calcs'!C14,'Adult curve ratios'!$A:$A,0))="0-14",'Incidence calcs'!U14,'Incidence calcs'!V14)</f>
        <v>23.516666666666666</v>
      </c>
      <c r="X14" s="357">
        <f>$W14*INDEX('Adult curve ratios'!$A$1:$R$8,MATCH('Incidence calcs'!$C14,'Adult curve ratios'!$A:$A,0),MATCH('Incidence calcs'!X$4,'Adult curve ratios'!$1:$1,0))</f>
        <v>16.028959999999998</v>
      </c>
      <c r="Y14" s="357">
        <f>$W14*INDEX('Adult curve ratios'!$A$1:$R$8,MATCH('Incidence calcs'!$C14,'Adult curve ratios'!$A:$A,0),MATCH('Incidence calcs'!Y$4,'Adult curve ratios'!$1:$1,0))</f>
        <v>15.751463333333332</v>
      </c>
      <c r="Z14" s="357">
        <f>$W14*INDEX('Adult curve ratios'!$A$1:$R$8,MATCH('Incidence calcs'!$C14,'Adult curve ratios'!$A:$A,0),MATCH('Incidence calcs'!Z$4,'Adult curve ratios'!$1:$1,0))</f>
        <v>11.262131666666667</v>
      </c>
      <c r="AA14" s="357">
        <f>$W14*INDEX('Adult curve ratios'!$A$1:$R$8,MATCH('Incidence calcs'!$C14,'Adult curve ratios'!$A:$A,0),MATCH('Incidence calcs'!AA$4,'Adult curve ratios'!$1:$1,0))</f>
        <v>11.186878333333333</v>
      </c>
      <c r="AB14" s="357">
        <f>$W14*INDEX('Adult curve ratios'!$A$1:$R$8,MATCH('Incidence calcs'!$C14,'Adult curve ratios'!$A:$A,0),MATCH('Incidence calcs'!AB$4,'Adult curve ratios'!$1:$1,0))</f>
        <v>9.9099233333333334</v>
      </c>
      <c r="AC14" s="357">
        <f>$W14*INDEX('Adult curve ratios'!$A$1:$R$8,MATCH('Incidence calcs'!$C14,'Adult curve ratios'!$A:$A,0),MATCH('Incidence calcs'!AC$4,'Adult curve ratios'!$1:$1,0))</f>
        <v>10.554279999999999</v>
      </c>
      <c r="AD14" s="357">
        <f>$W14*INDEX('Adult curve ratios'!$A$1:$R$8,MATCH('Incidence calcs'!$C14,'Adult curve ratios'!$A:$A,0),MATCH('Incidence calcs'!AD$4,'Adult curve ratios'!$1:$1,0))</f>
        <v>10.354388333333333</v>
      </c>
      <c r="AE14" s="357">
        <f>$W14*INDEX('Adult curve ratios'!$A$1:$R$8,MATCH('Incidence calcs'!$C14,'Adult curve ratios'!$A:$A,0),MATCH('Incidence calcs'!AE$4,'Adult curve ratios'!$1:$1,0))</f>
        <v>10.354388333333333</v>
      </c>
      <c r="AF14" s="357">
        <f>$W14*INDEX('Adult curve ratios'!$A$1:$R$8,MATCH('Incidence calcs'!$C14,'Adult curve ratios'!$A:$A,0),MATCH('Incidence calcs'!AF$4,'Adult curve ratios'!$1:$1,0))</f>
        <v>9.6700533333333336</v>
      </c>
      <c r="AG14" s="357">
        <f>$W14*INDEX('Adult curve ratios'!$A$1:$R$8,MATCH('Incidence calcs'!$C14,'Adult curve ratios'!$A:$A,0),MATCH('Incidence calcs'!AG$4,'Adult curve ratios'!$1:$1,0))</f>
        <v>9.6700533333333336</v>
      </c>
      <c r="AH14" s="357">
        <f>$W14*INDEX('Adult curve ratios'!$A$1:$R$8,MATCH('Incidence calcs'!$C14,'Adult curve ratios'!$A:$A,0),MATCH('Incidence calcs'!AH$4,'Adult curve ratios'!$1:$1,0))</f>
        <v>12.837748333333334</v>
      </c>
      <c r="AI14" s="357">
        <f>$W14*INDEX('Adult curve ratios'!$A$1:$R$8,MATCH('Incidence calcs'!$C14,'Adult curve ratios'!$A:$A,0),MATCH('Incidence calcs'!AI$4,'Adult curve ratios'!$1:$1,0))</f>
        <v>12.837748333333334</v>
      </c>
      <c r="AJ14" s="357">
        <f>$W14*INDEX('Adult curve ratios'!$A$1:$R$8,MATCH('Incidence calcs'!$C14,'Adult curve ratios'!$A:$A,0),MATCH('Incidence calcs'!AJ$4,'Adult curve ratios'!$1:$1,0))</f>
        <v>8.4824616666666675</v>
      </c>
      <c r="AK14" s="357">
        <f>$W14*INDEX('Adult curve ratios'!$A$1:$R$8,MATCH('Incidence calcs'!$C14,'Adult curve ratios'!$A:$A,0),MATCH('Incidence calcs'!AK$4,'Adult curve ratios'!$1:$1,0))</f>
        <v>8.4824616666666675</v>
      </c>
      <c r="AL14" s="357">
        <f>$W14*INDEX('Adult curve ratios'!$A$1:$R$8,MATCH('Incidence calcs'!$C14,'Adult curve ratios'!$A:$A,0),MATCH('Incidence calcs'!AL$4,'Adult curve ratios'!$1:$1,0))</f>
        <v>8.4824616666666675</v>
      </c>
      <c r="AM14" s="357">
        <f>$W14*INDEX('Adult curve ratios'!$A$1:$R$8,MATCH('Incidence calcs'!$C14,'Adult curve ratios'!$A:$A,0),MATCH('Incidence calcs'!AM$4,'Adult curve ratios'!$1:$1,0))</f>
        <v>8.4824616666666675</v>
      </c>
    </row>
    <row r="15" spans="1:39" x14ac:dyDescent="0.45">
      <c r="A15" s="343" t="s">
        <v>71</v>
      </c>
      <c r="B15" s="331" t="s">
        <v>71</v>
      </c>
      <c r="C15" s="353" t="s">
        <v>26</v>
      </c>
      <c r="D15" s="351">
        <f>VALUE(LEFT(INDEX('2019 IDF estimates'!BD:BD,MATCH(IF(G15="N/A",B15,G15),'2019 IDF estimates'!$B:$B,0)),4))</f>
        <v>2009</v>
      </c>
      <c r="E15" s="351">
        <f>VALUE(RIGHT(INDEX('2019 IDF estimates'!BD:BD,MATCH(IF(G15="N/A",B15,G15),'2019 IDF estimates'!$B:$B,0)),4))</f>
        <v>2013</v>
      </c>
      <c r="F15" s="351">
        <f t="shared" si="1"/>
        <v>2011</v>
      </c>
      <c r="G15" s="331" t="s">
        <v>60</v>
      </c>
      <c r="H15" s="354">
        <f>IF($G15="N/A",INDEX('2019 IDF estimates'!AD:AD,MATCH($B15,'2019 IDF estimates'!$B:$B,0)),INDEX('2019 IDF estimates'!AD:AD,MATCH($G15,'2019 IDF estimates'!$B:$B,0)))</f>
        <v>14.3</v>
      </c>
      <c r="I15" s="354">
        <f>IF($G15="N/A",INDEX('2019 IDF estimates'!AE:AE,MATCH($B15,'2019 IDF estimates'!$B:$B,0)),INDEX('2019 IDF estimates'!AE:AE,MATCH($G15,'2019 IDF estimates'!$B:$B,0)))</f>
        <v>22.2</v>
      </c>
      <c r="J15" s="354">
        <f>IF($G15="N/A",INDEX('2019 IDF estimates'!AF:AF,MATCH($B15,'2019 IDF estimates'!$B:$B,0)),INDEX('2019 IDF estimates'!AF:AF,MATCH($G15,'2019 IDF estimates'!$B:$B,0)))</f>
        <v>26.8</v>
      </c>
      <c r="K15" s="354">
        <f>IF($G15="N/A",INDEX('2019 IDF estimates'!AP:AP,MATCH($B15,'2019 IDF estimates'!$B:$B,0)),INDEX('2019 IDF estimates'!AP:AP,MATCH($G15,'2019 IDF estimates'!$B:$B,0)))</f>
        <v>15.711849135121776</v>
      </c>
      <c r="L15" s="354">
        <f>IF($G15="N/A",INDEX('2019 IDF estimates'!AH:AH,MATCH($B15,'2019 IDF estimates'!$B:$B,0)),INDEX('2019 IDF estimates'!AH:AH,MATCH($G15,'2019 IDF estimates'!$B:$B,0)))</f>
        <v>12.1</v>
      </c>
      <c r="M15" s="354">
        <f>IF($G15="N/A",INDEX('2019 IDF estimates'!AI:AI,MATCH($B15,'2019 IDF estimates'!$B:$B,0)),INDEX('2019 IDF estimates'!AI:AI,MATCH($G15,'2019 IDF estimates'!$B:$B,0)))</f>
        <v>19.5</v>
      </c>
      <c r="N15" s="354">
        <f>IF($G15="N/A",INDEX('2019 IDF estimates'!AJ:AJ,MATCH($B15,'2019 IDF estimates'!$B:$B,0)),INDEX('2019 IDF estimates'!AJ:AJ,MATCH($G15,'2019 IDF estimates'!$B:$B,0)))</f>
        <v>23</v>
      </c>
      <c r="O15" s="354">
        <f>IF($G15="N/A",INDEX('2019 IDF estimates'!AQ:AQ,MATCH($B15,'2019 IDF estimates'!$B:$B,0)),INDEX('2019 IDF estimates'!AQ:AQ,MATCH($G15,'2019 IDF estimates'!$B:$B,0)))</f>
        <v>13.552400675792242</v>
      </c>
      <c r="P15" s="354">
        <f>IF($G15="N/A",INDEX('2019 IDF estimates'!AN:AN,MATCH($B15,'2019 IDF estimates'!$B:$B,0)),INDEX('2019 IDF estimates'!AN:AN,MATCH($G15,'2019 IDF estimates'!$B:$B,0)))</f>
        <v>19.7</v>
      </c>
      <c r="Q15" s="358">
        <f t="shared" si="2"/>
        <v>13.2</v>
      </c>
      <c r="R15" s="358">
        <f t="shared" si="3"/>
        <v>20.85</v>
      </c>
      <c r="S15" s="358">
        <f t="shared" si="4"/>
        <v>24.9</v>
      </c>
      <c r="T15" s="358">
        <f t="shared" si="5"/>
        <v>14.632124905457008</v>
      </c>
      <c r="U15" s="352">
        <f t="shared" si="6"/>
        <v>19.649999999999999</v>
      </c>
      <c r="V15" s="352">
        <f t="shared" si="7"/>
        <v>18.395531226364252</v>
      </c>
      <c r="W15" s="352">
        <f>IF(INDEX('Adult curve ratios'!$B:$B,MATCH('Incidence calcs'!C15,'Adult curve ratios'!$A:$A,0))="0-14",'Incidence calcs'!U15,'Incidence calcs'!V15)</f>
        <v>19.649999999999999</v>
      </c>
      <c r="X15" s="357">
        <f>$W15*INDEX('Adult curve ratios'!$A$1:$R$8,MATCH('Incidence calcs'!$C15,'Adult curve ratios'!$A:$A,0),MATCH('Incidence calcs'!X$4,'Adult curve ratios'!$1:$1,0))</f>
        <v>13.393439999999998</v>
      </c>
      <c r="Y15" s="357">
        <f>$W15*INDEX('Adult curve ratios'!$A$1:$R$8,MATCH('Incidence calcs'!$C15,'Adult curve ratios'!$A:$A,0),MATCH('Incidence calcs'!Y$4,'Adult curve ratios'!$1:$1,0))</f>
        <v>13.161569999999998</v>
      </c>
      <c r="Z15" s="357">
        <f>$W15*INDEX('Adult curve ratios'!$A$1:$R$8,MATCH('Incidence calcs'!$C15,'Adult curve ratios'!$A:$A,0),MATCH('Incidence calcs'!Z$4,'Adult curve ratios'!$1:$1,0))</f>
        <v>9.4103849999999998</v>
      </c>
      <c r="AA15" s="357">
        <f>$W15*INDEX('Adult curve ratios'!$A$1:$R$8,MATCH('Incidence calcs'!$C15,'Adult curve ratios'!$A:$A,0),MATCH('Incidence calcs'!AA$4,'Adult curve ratios'!$1:$1,0))</f>
        <v>9.347505</v>
      </c>
      <c r="AB15" s="357">
        <f>$W15*INDEX('Adult curve ratios'!$A$1:$R$8,MATCH('Incidence calcs'!$C15,'Adult curve ratios'!$A:$A,0),MATCH('Incidence calcs'!AB$4,'Adult curve ratios'!$1:$1,0))</f>
        <v>8.2805099999999996</v>
      </c>
      <c r="AC15" s="357">
        <f>$W15*INDEX('Adult curve ratios'!$A$1:$R$8,MATCH('Incidence calcs'!$C15,'Adult curve ratios'!$A:$A,0),MATCH('Incidence calcs'!AC$4,'Adult curve ratios'!$1:$1,0))</f>
        <v>8.8189199999999985</v>
      </c>
      <c r="AD15" s="357">
        <f>$W15*INDEX('Adult curve ratios'!$A$1:$R$8,MATCH('Incidence calcs'!$C15,'Adult curve ratios'!$A:$A,0),MATCH('Incidence calcs'!AD$4,'Adult curve ratios'!$1:$1,0))</f>
        <v>8.6518949999999997</v>
      </c>
      <c r="AE15" s="357">
        <f>$W15*INDEX('Adult curve ratios'!$A$1:$R$8,MATCH('Incidence calcs'!$C15,'Adult curve ratios'!$A:$A,0),MATCH('Incidence calcs'!AE$4,'Adult curve ratios'!$1:$1,0))</f>
        <v>8.6518949999999997</v>
      </c>
      <c r="AF15" s="357">
        <f>$W15*INDEX('Adult curve ratios'!$A$1:$R$8,MATCH('Incidence calcs'!$C15,'Adult curve ratios'!$A:$A,0),MATCH('Incidence calcs'!AF$4,'Adult curve ratios'!$1:$1,0))</f>
        <v>8.0800799999999988</v>
      </c>
      <c r="AG15" s="357">
        <f>$W15*INDEX('Adult curve ratios'!$A$1:$R$8,MATCH('Incidence calcs'!$C15,'Adult curve ratios'!$A:$A,0),MATCH('Incidence calcs'!AG$4,'Adult curve ratios'!$1:$1,0))</f>
        <v>8.0800799999999988</v>
      </c>
      <c r="AH15" s="357">
        <f>$W15*INDEX('Adult curve ratios'!$A$1:$R$8,MATCH('Incidence calcs'!$C15,'Adult curve ratios'!$A:$A,0),MATCH('Incidence calcs'!AH$4,'Adult curve ratios'!$1:$1,0))</f>
        <v>10.726935000000001</v>
      </c>
      <c r="AI15" s="357">
        <f>$W15*INDEX('Adult curve ratios'!$A$1:$R$8,MATCH('Incidence calcs'!$C15,'Adult curve ratios'!$A:$A,0),MATCH('Incidence calcs'!AI$4,'Adult curve ratios'!$1:$1,0))</f>
        <v>10.726935000000001</v>
      </c>
      <c r="AJ15" s="357">
        <f>$W15*INDEX('Adult curve ratios'!$A$1:$R$8,MATCH('Incidence calcs'!$C15,'Adult curve ratios'!$A:$A,0),MATCH('Incidence calcs'!AJ$4,'Adult curve ratios'!$1:$1,0))</f>
        <v>7.0877549999999996</v>
      </c>
      <c r="AK15" s="357">
        <f>$W15*INDEX('Adult curve ratios'!$A$1:$R$8,MATCH('Incidence calcs'!$C15,'Adult curve ratios'!$A:$A,0),MATCH('Incidence calcs'!AK$4,'Adult curve ratios'!$1:$1,0))</f>
        <v>7.0877549999999996</v>
      </c>
      <c r="AL15" s="357">
        <f>$W15*INDEX('Adult curve ratios'!$A$1:$R$8,MATCH('Incidence calcs'!$C15,'Adult curve ratios'!$A:$A,0),MATCH('Incidence calcs'!AL$4,'Adult curve ratios'!$1:$1,0))</f>
        <v>7.0877549999999996</v>
      </c>
      <c r="AM15" s="357">
        <f>$W15*INDEX('Adult curve ratios'!$A$1:$R$8,MATCH('Incidence calcs'!$C15,'Adult curve ratios'!$A:$A,0),MATCH('Incidence calcs'!AM$4,'Adult curve ratios'!$1:$1,0))</f>
        <v>7.0877549999999996</v>
      </c>
    </row>
    <row r="16" spans="1:39" x14ac:dyDescent="0.45">
      <c r="A16" s="343" t="s">
        <v>72</v>
      </c>
      <c r="B16" s="331" t="s">
        <v>72</v>
      </c>
      <c r="C16" s="353" t="s">
        <v>26</v>
      </c>
      <c r="D16" s="351">
        <f>VALUE(LEFT(INDEX('2019 IDF estimates'!BD:BD,MATCH(IF(G16="N/A",B16,G16),'2019 IDF estimates'!$B:$B,0)),4))</f>
        <v>2014</v>
      </c>
      <c r="E16" s="351">
        <f>VALUE(RIGHT(INDEX('2019 IDF estimates'!BD:BD,MATCH(IF(G16="N/A",B16,G16),'2019 IDF estimates'!$B:$B,0)),4))</f>
        <v>2015</v>
      </c>
      <c r="F16" s="351">
        <f t="shared" si="1"/>
        <v>2015</v>
      </c>
      <c r="G16" s="331" t="s">
        <v>60</v>
      </c>
      <c r="H16" s="354">
        <f>IF($G16="N/A",INDEX('2019 IDF estimates'!AD:AD,MATCH($B16,'2019 IDF estimates'!$B:$B,0)),INDEX('2019 IDF estimates'!AD:AD,MATCH($G16,'2019 IDF estimates'!$B:$B,0)))</f>
        <v>0</v>
      </c>
      <c r="I16" s="354">
        <f>IF($G16="N/A",INDEX('2019 IDF estimates'!AE:AE,MATCH($B16,'2019 IDF estimates'!$B:$B,0)),INDEX('2019 IDF estimates'!AE:AE,MATCH($G16,'2019 IDF estimates'!$B:$B,0)))</f>
        <v>0</v>
      </c>
      <c r="J16" s="354">
        <f>IF($G16="N/A",INDEX('2019 IDF estimates'!AF:AF,MATCH($B16,'2019 IDF estimates'!$B:$B,0)),INDEX('2019 IDF estimates'!AF:AF,MATCH($G16,'2019 IDF estimates'!$B:$B,0)))</f>
        <v>0</v>
      </c>
      <c r="K16" s="354">
        <f>IF($G16="N/A",INDEX('2019 IDF estimates'!AP:AP,MATCH($B16,'2019 IDF estimates'!$B:$B,0)),INDEX('2019 IDF estimates'!AP:AP,MATCH($G16,'2019 IDF estimates'!$B:$B,0)))</f>
        <v>5.2869255383585116</v>
      </c>
      <c r="L16" s="354">
        <f>IF($G16="N/A",INDEX('2019 IDF estimates'!AH:AH,MATCH($B16,'2019 IDF estimates'!$B:$B,0)),INDEX('2019 IDF estimates'!AH:AH,MATCH($G16,'2019 IDF estimates'!$B:$B,0)))</f>
        <v>0</v>
      </c>
      <c r="M16" s="354">
        <f>IF($G16="N/A",INDEX('2019 IDF estimates'!AI:AI,MATCH($B16,'2019 IDF estimates'!$B:$B,0)),INDEX('2019 IDF estimates'!AI:AI,MATCH($G16,'2019 IDF estimates'!$B:$B,0)))</f>
        <v>0</v>
      </c>
      <c r="N16" s="354">
        <f>IF($G16="N/A",INDEX('2019 IDF estimates'!AJ:AJ,MATCH($B16,'2019 IDF estimates'!$B:$B,0)),INDEX('2019 IDF estimates'!AJ:AJ,MATCH($G16,'2019 IDF estimates'!$B:$B,0)))</f>
        <v>0</v>
      </c>
      <c r="O16" s="354">
        <f>IF($G16="N/A",INDEX('2019 IDF estimates'!AQ:AQ,MATCH($B16,'2019 IDF estimates'!$B:$B,0)),INDEX('2019 IDF estimates'!AQ:AQ,MATCH($G16,'2019 IDF estimates'!$B:$B,0)))</f>
        <v>5.2869255383585116</v>
      </c>
      <c r="P16" s="354">
        <f>IF($G16="N/A",INDEX('2019 IDF estimates'!AN:AN,MATCH($B16,'2019 IDF estimates'!$B:$B,0)),INDEX('2019 IDF estimates'!AN:AN,MATCH($G16,'2019 IDF estimates'!$B:$B,0)))</f>
        <v>7.1</v>
      </c>
      <c r="Q16" s="358">
        <f t="shared" si="2"/>
        <v>7.1</v>
      </c>
      <c r="R16" s="358">
        <f t="shared" si="3"/>
        <v>7.1</v>
      </c>
      <c r="S16" s="358">
        <f t="shared" si="4"/>
        <v>7.1</v>
      </c>
      <c r="T16" s="358">
        <f t="shared" si="5"/>
        <v>5.2869255383585116</v>
      </c>
      <c r="U16" s="352">
        <f t="shared" si="6"/>
        <v>7.0999999999999988</v>
      </c>
      <c r="V16" s="352">
        <f t="shared" si="7"/>
        <v>6.6467313845896268</v>
      </c>
      <c r="W16" s="352">
        <f>IF(INDEX('Adult curve ratios'!$B:$B,MATCH('Incidence calcs'!C16,'Adult curve ratios'!$A:$A,0))="0-14",'Incidence calcs'!U16,'Incidence calcs'!V16)</f>
        <v>7.0999999999999988</v>
      </c>
      <c r="X16" s="357">
        <f>$W16*INDEX('Adult curve ratios'!$A$1:$R$8,MATCH('Incidence calcs'!$C16,'Adult curve ratios'!$A:$A,0),MATCH('Incidence calcs'!X$4,'Adult curve ratios'!$1:$1,0))</f>
        <v>4.8393599999999992</v>
      </c>
      <c r="Y16" s="357">
        <f>$W16*INDEX('Adult curve ratios'!$A$1:$R$8,MATCH('Incidence calcs'!$C16,'Adult curve ratios'!$A:$A,0),MATCH('Incidence calcs'!Y$4,'Adult curve ratios'!$1:$1,0))</f>
        <v>4.7555799999999993</v>
      </c>
      <c r="Z16" s="357">
        <f>$W16*INDEX('Adult curve ratios'!$A$1:$R$8,MATCH('Incidence calcs'!$C16,'Adult curve ratios'!$A:$A,0),MATCH('Incidence calcs'!Z$4,'Adult curve ratios'!$1:$1,0))</f>
        <v>3.4001899999999994</v>
      </c>
      <c r="AA16" s="357">
        <f>$W16*INDEX('Adult curve ratios'!$A$1:$R$8,MATCH('Incidence calcs'!$C16,'Adult curve ratios'!$A:$A,0),MATCH('Incidence calcs'!AA$4,'Adult curve ratios'!$1:$1,0))</f>
        <v>3.3774699999999993</v>
      </c>
      <c r="AB16" s="357">
        <f>$W16*INDEX('Adult curve ratios'!$A$1:$R$8,MATCH('Incidence calcs'!$C16,'Adult curve ratios'!$A:$A,0),MATCH('Incidence calcs'!AB$4,'Adult curve ratios'!$1:$1,0))</f>
        <v>2.9919399999999996</v>
      </c>
      <c r="AC16" s="357">
        <f>$W16*INDEX('Adult curve ratios'!$A$1:$R$8,MATCH('Incidence calcs'!$C16,'Adult curve ratios'!$A:$A,0),MATCH('Incidence calcs'!AC$4,'Adult curve ratios'!$1:$1,0))</f>
        <v>3.1864799999999991</v>
      </c>
      <c r="AD16" s="357">
        <f>$W16*INDEX('Adult curve ratios'!$A$1:$R$8,MATCH('Incidence calcs'!$C16,'Adult curve ratios'!$A:$A,0),MATCH('Incidence calcs'!AD$4,'Adult curve ratios'!$1:$1,0))</f>
        <v>3.1261299999999994</v>
      </c>
      <c r="AE16" s="357">
        <f>$W16*INDEX('Adult curve ratios'!$A$1:$R$8,MATCH('Incidence calcs'!$C16,'Adult curve ratios'!$A:$A,0),MATCH('Incidence calcs'!AE$4,'Adult curve ratios'!$1:$1,0))</f>
        <v>3.1261299999999994</v>
      </c>
      <c r="AF16" s="357">
        <f>$W16*INDEX('Adult curve ratios'!$A$1:$R$8,MATCH('Incidence calcs'!$C16,'Adult curve ratios'!$A:$A,0),MATCH('Incidence calcs'!AF$4,'Adult curve ratios'!$1:$1,0))</f>
        <v>2.9195199999999994</v>
      </c>
      <c r="AG16" s="357">
        <f>$W16*INDEX('Adult curve ratios'!$A$1:$R$8,MATCH('Incidence calcs'!$C16,'Adult curve ratios'!$A:$A,0),MATCH('Incidence calcs'!AG$4,'Adult curve ratios'!$1:$1,0))</f>
        <v>2.9195199999999994</v>
      </c>
      <c r="AH16" s="357">
        <f>$W16*INDEX('Adult curve ratios'!$A$1:$R$8,MATCH('Incidence calcs'!$C16,'Adult curve ratios'!$A:$A,0),MATCH('Incidence calcs'!AH$4,'Adult curve ratios'!$1:$1,0))</f>
        <v>3.8758899999999996</v>
      </c>
      <c r="AI16" s="357">
        <f>$W16*INDEX('Adult curve ratios'!$A$1:$R$8,MATCH('Incidence calcs'!$C16,'Adult curve ratios'!$A:$A,0),MATCH('Incidence calcs'!AI$4,'Adult curve ratios'!$1:$1,0))</f>
        <v>3.8758899999999996</v>
      </c>
      <c r="AJ16" s="357">
        <f>$W16*INDEX('Adult curve ratios'!$A$1:$R$8,MATCH('Incidence calcs'!$C16,'Adult curve ratios'!$A:$A,0),MATCH('Incidence calcs'!AJ$4,'Adult curve ratios'!$1:$1,0))</f>
        <v>2.5609699999999997</v>
      </c>
      <c r="AK16" s="357">
        <f>$W16*INDEX('Adult curve ratios'!$A$1:$R$8,MATCH('Incidence calcs'!$C16,'Adult curve ratios'!$A:$A,0),MATCH('Incidence calcs'!AK$4,'Adult curve ratios'!$1:$1,0))</f>
        <v>2.5609699999999997</v>
      </c>
      <c r="AL16" s="357">
        <f>$W16*INDEX('Adult curve ratios'!$A$1:$R$8,MATCH('Incidence calcs'!$C16,'Adult curve ratios'!$A:$A,0),MATCH('Incidence calcs'!AL$4,'Adult curve ratios'!$1:$1,0))</f>
        <v>2.5609699999999997</v>
      </c>
      <c r="AM16" s="357">
        <f>$W16*INDEX('Adult curve ratios'!$A$1:$R$8,MATCH('Incidence calcs'!$C16,'Adult curve ratios'!$A:$A,0),MATCH('Incidence calcs'!AM$4,'Adult curve ratios'!$1:$1,0))</f>
        <v>2.5609699999999997</v>
      </c>
    </row>
    <row r="17" spans="1:39" x14ac:dyDescent="0.45">
      <c r="A17" s="343" t="s">
        <v>73</v>
      </c>
      <c r="B17" s="331" t="s">
        <v>73</v>
      </c>
      <c r="C17" s="353" t="s">
        <v>31</v>
      </c>
      <c r="D17" s="351">
        <f>VALUE(LEFT(INDEX('2019 IDF estimates'!BD:BD,MATCH(IF(G17="N/A",B17,G17),'2019 IDF estimates'!$B:$B,0)),4))</f>
        <v>2001</v>
      </c>
      <c r="E17" s="351">
        <f>VALUE(RIGHT(INDEX('2019 IDF estimates'!BD:BD,MATCH(IF(G17="N/A",B17,G17),'2019 IDF estimates'!$B:$B,0)),4))</f>
        <v>2002</v>
      </c>
      <c r="F17" s="351">
        <f t="shared" si="1"/>
        <v>2002</v>
      </c>
      <c r="G17" s="331" t="s">
        <v>60</v>
      </c>
      <c r="H17" s="354">
        <f>IF($G17="N/A",INDEX('2019 IDF estimates'!AD:AD,MATCH($B17,'2019 IDF estimates'!$B:$B,0)),INDEX('2019 IDF estimates'!AD:AD,MATCH($G17,'2019 IDF estimates'!$B:$B,0)))</f>
        <v>0</v>
      </c>
      <c r="I17" s="354">
        <f>IF($G17="N/A",INDEX('2019 IDF estimates'!AE:AE,MATCH($B17,'2019 IDF estimates'!$B:$B,0)),INDEX('2019 IDF estimates'!AE:AE,MATCH($G17,'2019 IDF estimates'!$B:$B,0)))</f>
        <v>0</v>
      </c>
      <c r="J17" s="354">
        <f>IF($G17="N/A",INDEX('2019 IDF estimates'!AF:AF,MATCH($B17,'2019 IDF estimates'!$B:$B,0)),INDEX('2019 IDF estimates'!AF:AF,MATCH($G17,'2019 IDF estimates'!$B:$B,0)))</f>
        <v>0</v>
      </c>
      <c r="K17" s="354">
        <f>IF($G17="N/A",INDEX('2019 IDF estimates'!AP:AP,MATCH($B17,'2019 IDF estimates'!$B:$B,0)),INDEX('2019 IDF estimates'!AP:AP,MATCH($G17,'2019 IDF estimates'!$B:$B,0)))</f>
        <v>5.399774428308989</v>
      </c>
      <c r="L17" s="354">
        <f>IF($G17="N/A",INDEX('2019 IDF estimates'!AH:AH,MATCH($B17,'2019 IDF estimates'!$B:$B,0)),INDEX('2019 IDF estimates'!AH:AH,MATCH($G17,'2019 IDF estimates'!$B:$B,0)))</f>
        <v>0</v>
      </c>
      <c r="M17" s="354">
        <f>IF($G17="N/A",INDEX('2019 IDF estimates'!AI:AI,MATCH($B17,'2019 IDF estimates'!$B:$B,0)),INDEX('2019 IDF estimates'!AI:AI,MATCH($G17,'2019 IDF estimates'!$B:$B,0)))</f>
        <v>0</v>
      </c>
      <c r="N17" s="354">
        <f>IF($G17="N/A",INDEX('2019 IDF estimates'!AJ:AJ,MATCH($B17,'2019 IDF estimates'!$B:$B,0)),INDEX('2019 IDF estimates'!AJ:AJ,MATCH($G17,'2019 IDF estimates'!$B:$B,0)))</f>
        <v>0</v>
      </c>
      <c r="O17" s="354">
        <f>IF($G17="N/A",INDEX('2019 IDF estimates'!AQ:AQ,MATCH($B17,'2019 IDF estimates'!$B:$B,0)),INDEX('2019 IDF estimates'!AQ:AQ,MATCH($G17,'2019 IDF estimates'!$B:$B,0)))</f>
        <v>5.399774428308989</v>
      </c>
      <c r="P17" s="354">
        <f>IF($G17="N/A",INDEX('2019 IDF estimates'!AN:AN,MATCH($B17,'2019 IDF estimates'!$B:$B,0)),INDEX('2019 IDF estimates'!AN:AN,MATCH($G17,'2019 IDF estimates'!$B:$B,0)))</f>
        <v>10.1</v>
      </c>
      <c r="Q17" s="358">
        <f t="shared" si="2"/>
        <v>10.1</v>
      </c>
      <c r="R17" s="358">
        <f t="shared" si="3"/>
        <v>10.1</v>
      </c>
      <c r="S17" s="358">
        <f t="shared" si="4"/>
        <v>10.1</v>
      </c>
      <c r="T17" s="358">
        <f t="shared" si="5"/>
        <v>5.399774428308989</v>
      </c>
      <c r="U17" s="352">
        <f t="shared" si="6"/>
        <v>10.1</v>
      </c>
      <c r="V17" s="352">
        <f t="shared" si="7"/>
        <v>8.9249436070772461</v>
      </c>
      <c r="W17" s="352">
        <f>IF(INDEX('Adult curve ratios'!$B:$B,MATCH('Incidence calcs'!C17,'Adult curve ratios'!$A:$A,0))="0-14",'Incidence calcs'!U17,'Incidence calcs'!V17)</f>
        <v>10.1</v>
      </c>
      <c r="X17" s="357">
        <f>$W17*INDEX('Adult curve ratios'!$A$1:$R$8,MATCH('Incidence calcs'!$C17,'Adult curve ratios'!$A:$A,0),MATCH('Incidence calcs'!X$4,'Adult curve ratios'!$1:$1,0))</f>
        <v>6.8841599999999996</v>
      </c>
      <c r="Y17" s="357">
        <f>$W17*INDEX('Adult curve ratios'!$A$1:$R$8,MATCH('Incidence calcs'!$C17,'Adult curve ratios'!$A:$A,0),MATCH('Incidence calcs'!Y$4,'Adult curve ratios'!$1:$1,0))</f>
        <v>6.7649799999999995</v>
      </c>
      <c r="Z17" s="357">
        <f>$W17*INDEX('Adult curve ratios'!$A$1:$R$8,MATCH('Incidence calcs'!$C17,'Adult curve ratios'!$A:$A,0),MATCH('Incidence calcs'!Z$4,'Adult curve ratios'!$1:$1,0))</f>
        <v>4.8368899999999995</v>
      </c>
      <c r="AA17" s="357">
        <f>$W17*INDEX('Adult curve ratios'!$A$1:$R$8,MATCH('Incidence calcs'!$C17,'Adult curve ratios'!$A:$A,0),MATCH('Incidence calcs'!AA$4,'Adult curve ratios'!$1:$1,0))</f>
        <v>4.80457</v>
      </c>
      <c r="AB17" s="357">
        <f>$W17*INDEX('Adult curve ratios'!$A$1:$R$8,MATCH('Incidence calcs'!$C17,'Adult curve ratios'!$A:$A,0),MATCH('Incidence calcs'!AB$4,'Adult curve ratios'!$1:$1,0))</f>
        <v>4.2561400000000003</v>
      </c>
      <c r="AC17" s="357">
        <f>$W17*INDEX('Adult curve ratios'!$A$1:$R$8,MATCH('Incidence calcs'!$C17,'Adult curve ratios'!$A:$A,0),MATCH('Incidence calcs'!AC$4,'Adult curve ratios'!$1:$1,0))</f>
        <v>4.5328799999999996</v>
      </c>
      <c r="AD17" s="357">
        <f>$W17*INDEX('Adult curve ratios'!$A$1:$R$8,MATCH('Incidence calcs'!$C17,'Adult curve ratios'!$A:$A,0),MATCH('Incidence calcs'!AD$4,'Adult curve ratios'!$1:$1,0))</f>
        <v>4.4470299999999998</v>
      </c>
      <c r="AE17" s="357">
        <f>$W17*INDEX('Adult curve ratios'!$A$1:$R$8,MATCH('Incidence calcs'!$C17,'Adult curve ratios'!$A:$A,0),MATCH('Incidence calcs'!AE$4,'Adult curve ratios'!$1:$1,0))</f>
        <v>4.4470299999999998</v>
      </c>
      <c r="AF17" s="357">
        <f>$W17*INDEX('Adult curve ratios'!$A$1:$R$8,MATCH('Incidence calcs'!$C17,'Adult curve ratios'!$A:$A,0),MATCH('Incidence calcs'!AF$4,'Adult curve ratios'!$1:$1,0))</f>
        <v>4.1531200000000004</v>
      </c>
      <c r="AG17" s="357">
        <f>$W17*INDEX('Adult curve ratios'!$A$1:$R$8,MATCH('Incidence calcs'!$C17,'Adult curve ratios'!$A:$A,0),MATCH('Incidence calcs'!AG$4,'Adult curve ratios'!$1:$1,0))</f>
        <v>4.1531200000000004</v>
      </c>
      <c r="AH17" s="357">
        <f>$W17*INDEX('Adult curve ratios'!$A$1:$R$8,MATCH('Incidence calcs'!$C17,'Adult curve ratios'!$A:$A,0),MATCH('Incidence calcs'!AH$4,'Adult curve ratios'!$1:$1,0))</f>
        <v>5.5135900000000007</v>
      </c>
      <c r="AI17" s="357">
        <f>$W17*INDEX('Adult curve ratios'!$A$1:$R$8,MATCH('Incidence calcs'!$C17,'Adult curve ratios'!$A:$A,0),MATCH('Incidence calcs'!AI$4,'Adult curve ratios'!$1:$1,0))</f>
        <v>5.5135900000000007</v>
      </c>
      <c r="AJ17" s="357">
        <f>$W17*INDEX('Adult curve ratios'!$A$1:$R$8,MATCH('Incidence calcs'!$C17,'Adult curve ratios'!$A:$A,0),MATCH('Incidence calcs'!AJ$4,'Adult curve ratios'!$1:$1,0))</f>
        <v>3.6430700000000003</v>
      </c>
      <c r="AK17" s="357">
        <f>$W17*INDEX('Adult curve ratios'!$A$1:$R$8,MATCH('Incidence calcs'!$C17,'Adult curve ratios'!$A:$A,0),MATCH('Incidence calcs'!AK$4,'Adult curve ratios'!$1:$1,0))</f>
        <v>3.6430700000000003</v>
      </c>
      <c r="AL17" s="357">
        <f>$W17*INDEX('Adult curve ratios'!$A$1:$R$8,MATCH('Incidence calcs'!$C17,'Adult curve ratios'!$A:$A,0),MATCH('Incidence calcs'!AL$4,'Adult curve ratios'!$1:$1,0))</f>
        <v>3.6430700000000003</v>
      </c>
      <c r="AM17" s="357">
        <f>$W17*INDEX('Adult curve ratios'!$A$1:$R$8,MATCH('Incidence calcs'!$C17,'Adult curve ratios'!$A:$A,0),MATCH('Incidence calcs'!AM$4,'Adult curve ratios'!$1:$1,0))</f>
        <v>3.6430700000000003</v>
      </c>
    </row>
    <row r="18" spans="1:39" x14ac:dyDescent="0.45">
      <c r="A18" s="343" t="s">
        <v>74</v>
      </c>
      <c r="B18" s="331" t="s">
        <v>74</v>
      </c>
      <c r="C18" s="353" t="s">
        <v>28</v>
      </c>
      <c r="D18" s="351">
        <f>VALUE(LEFT(INDEX('2019 IDF estimates'!BD:BD,MATCH(IF(G18="N/A",B18,G18),'2019 IDF estimates'!$B:$B,0)),4))</f>
        <v>1993</v>
      </c>
      <c r="E18" s="351">
        <f>VALUE(RIGHT(INDEX('2019 IDF estimates'!BD:BD,MATCH(IF(G18="N/A",B18,G18),'2019 IDF estimates'!$B:$B,0)),4))</f>
        <v>1994</v>
      </c>
      <c r="F18" s="351">
        <f t="shared" si="1"/>
        <v>1994</v>
      </c>
      <c r="G18" s="331" t="s">
        <v>75</v>
      </c>
      <c r="H18" s="354">
        <f>IF($G18="N/A",INDEX('2019 IDF estimates'!AD:AD,MATCH($B18,'2019 IDF estimates'!$B:$B,0)),INDEX('2019 IDF estimates'!AD:AD,MATCH($G18,'2019 IDF estimates'!$B:$B,0)))</f>
        <v>1.3</v>
      </c>
      <c r="I18" s="354">
        <f>IF($G18="N/A",INDEX('2019 IDF estimates'!AE:AE,MATCH($B18,'2019 IDF estimates'!$B:$B,0)),INDEX('2019 IDF estimates'!AE:AE,MATCH($G18,'2019 IDF estimates'!$B:$B,0)))</f>
        <v>2.6</v>
      </c>
      <c r="J18" s="354">
        <f>IF($G18="N/A",INDEX('2019 IDF estimates'!AF:AF,MATCH($B18,'2019 IDF estimates'!$B:$B,0)),INDEX('2019 IDF estimates'!AF:AF,MATCH($G18,'2019 IDF estimates'!$B:$B,0)))</f>
        <v>4</v>
      </c>
      <c r="K18" s="354">
        <f>IF($G18="N/A",INDEX('2019 IDF estimates'!AP:AP,MATCH($B18,'2019 IDF estimates'!$B:$B,0)),INDEX('2019 IDF estimates'!AP:AP,MATCH($G18,'2019 IDF estimates'!$B:$B,0)))</f>
        <v>5.2440312582691968</v>
      </c>
      <c r="L18" s="354">
        <f>IF($G18="N/A",INDEX('2019 IDF estimates'!AH:AH,MATCH($B18,'2019 IDF estimates'!$B:$B,0)),INDEX('2019 IDF estimates'!AH:AH,MATCH($G18,'2019 IDF estimates'!$B:$B,0)))</f>
        <v>1.3</v>
      </c>
      <c r="M18" s="354">
        <f>IF($G18="N/A",INDEX('2019 IDF estimates'!AI:AI,MATCH($B18,'2019 IDF estimates'!$B:$B,0)),INDEX('2019 IDF estimates'!AI:AI,MATCH($G18,'2019 IDF estimates'!$B:$B,0)))</f>
        <v>2.6</v>
      </c>
      <c r="N18" s="354">
        <f>IF($G18="N/A",INDEX('2019 IDF estimates'!AJ:AJ,MATCH($B18,'2019 IDF estimates'!$B:$B,0)),INDEX('2019 IDF estimates'!AJ:AJ,MATCH($G18,'2019 IDF estimates'!$B:$B,0)))</f>
        <v>4</v>
      </c>
      <c r="O18" s="354">
        <f>IF($G18="N/A",INDEX('2019 IDF estimates'!AQ:AQ,MATCH($B18,'2019 IDF estimates'!$B:$B,0)),INDEX('2019 IDF estimates'!AQ:AQ,MATCH($G18,'2019 IDF estimates'!$B:$B,0)))</f>
        <v>3.3832459730769013</v>
      </c>
      <c r="P18" s="354">
        <f>IF($G18="N/A",INDEX('2019 IDF estimates'!AN:AN,MATCH($B18,'2019 IDF estimates'!$B:$B,0)),INDEX('2019 IDF estimates'!AN:AN,MATCH($G18,'2019 IDF estimates'!$B:$B,0)))</f>
        <v>2.5</v>
      </c>
      <c r="Q18" s="358">
        <f t="shared" si="2"/>
        <v>1.3</v>
      </c>
      <c r="R18" s="358">
        <f t="shared" si="3"/>
        <v>2.6</v>
      </c>
      <c r="S18" s="358">
        <f t="shared" si="4"/>
        <v>4</v>
      </c>
      <c r="T18" s="358">
        <f t="shared" si="5"/>
        <v>4.3136386156730495</v>
      </c>
      <c r="U18" s="352">
        <f t="shared" si="6"/>
        <v>2.6333333333333333</v>
      </c>
      <c r="V18" s="352">
        <f t="shared" si="7"/>
        <v>3.0534096539182625</v>
      </c>
      <c r="W18" s="352">
        <f>IF(INDEX('Adult curve ratios'!$B:$B,MATCH('Incidence calcs'!C18,'Adult curve ratios'!$A:$A,0))="0-14",'Incidence calcs'!U18,'Incidence calcs'!V18)</f>
        <v>2.6333333333333333</v>
      </c>
      <c r="X18" s="357">
        <f>$W18*INDEX('Adult curve ratios'!$A$1:$R$8,MATCH('Incidence calcs'!$C18,'Adult curve ratios'!$A:$A,0),MATCH('Incidence calcs'!X$4,'Adult curve ratios'!$1:$1,0))</f>
        <v>1.79488</v>
      </c>
      <c r="Y18" s="357">
        <f>$W18*INDEX('Adult curve ratios'!$A$1:$R$8,MATCH('Incidence calcs'!$C18,'Adult curve ratios'!$A:$A,0),MATCH('Incidence calcs'!Y$4,'Adult curve ratios'!$1:$1,0))</f>
        <v>1.7638066666666665</v>
      </c>
      <c r="Z18" s="357">
        <f>$W18*INDEX('Adult curve ratios'!$A$1:$R$8,MATCH('Incidence calcs'!$C18,'Adult curve ratios'!$A:$A,0),MATCH('Incidence calcs'!Z$4,'Adult curve ratios'!$1:$1,0))</f>
        <v>1.2611033333333332</v>
      </c>
      <c r="AA18" s="357">
        <f>$W18*INDEX('Adult curve ratios'!$A$1:$R$8,MATCH('Incidence calcs'!$C18,'Adult curve ratios'!$A:$A,0),MATCH('Incidence calcs'!AA$4,'Adult curve ratios'!$1:$1,0))</f>
        <v>1.2526766666666667</v>
      </c>
      <c r="AB18" s="357">
        <f>$W18*INDEX('Adult curve ratios'!$A$1:$R$8,MATCH('Incidence calcs'!$C18,'Adult curve ratios'!$A:$A,0),MATCH('Incidence calcs'!AB$4,'Adult curve ratios'!$1:$1,0))</f>
        <v>1.1096866666666667</v>
      </c>
      <c r="AC18" s="357">
        <f>$W18*INDEX('Adult curve ratios'!$A$1:$R$8,MATCH('Incidence calcs'!$C18,'Adult curve ratios'!$A:$A,0),MATCH('Incidence calcs'!AC$4,'Adult curve ratios'!$1:$1,0))</f>
        <v>1.18184</v>
      </c>
      <c r="AD18" s="357">
        <f>$W18*INDEX('Adult curve ratios'!$A$1:$R$8,MATCH('Incidence calcs'!$C18,'Adult curve ratios'!$A:$A,0),MATCH('Incidence calcs'!AD$4,'Adult curve ratios'!$1:$1,0))</f>
        <v>1.1594566666666668</v>
      </c>
      <c r="AE18" s="357">
        <f>$W18*INDEX('Adult curve ratios'!$A$1:$R$8,MATCH('Incidence calcs'!$C18,'Adult curve ratios'!$A:$A,0),MATCH('Incidence calcs'!AE$4,'Adult curve ratios'!$1:$1,0))</f>
        <v>1.1594566666666668</v>
      </c>
      <c r="AF18" s="357">
        <f>$W18*INDEX('Adult curve ratios'!$A$1:$R$8,MATCH('Incidence calcs'!$C18,'Adult curve ratios'!$A:$A,0),MATCH('Incidence calcs'!AF$4,'Adult curve ratios'!$1:$1,0))</f>
        <v>1.0828266666666666</v>
      </c>
      <c r="AG18" s="357">
        <f>$W18*INDEX('Adult curve ratios'!$A$1:$R$8,MATCH('Incidence calcs'!$C18,'Adult curve ratios'!$A:$A,0),MATCH('Incidence calcs'!AG$4,'Adult curve ratios'!$1:$1,0))</f>
        <v>1.0828266666666666</v>
      </c>
      <c r="AH18" s="357">
        <f>$W18*INDEX('Adult curve ratios'!$A$1:$R$8,MATCH('Incidence calcs'!$C18,'Adult curve ratios'!$A:$A,0),MATCH('Incidence calcs'!AH$4,'Adult curve ratios'!$1:$1,0))</f>
        <v>1.4375366666666667</v>
      </c>
      <c r="AI18" s="357">
        <f>$W18*INDEX('Adult curve ratios'!$A$1:$R$8,MATCH('Incidence calcs'!$C18,'Adult curve ratios'!$A:$A,0),MATCH('Incidence calcs'!AI$4,'Adult curve ratios'!$1:$1,0))</f>
        <v>1.4375366666666667</v>
      </c>
      <c r="AJ18" s="357">
        <f>$W18*INDEX('Adult curve ratios'!$A$1:$R$8,MATCH('Incidence calcs'!$C18,'Adult curve ratios'!$A:$A,0),MATCH('Incidence calcs'!AJ$4,'Adult curve ratios'!$1:$1,0))</f>
        <v>0.94984333333333337</v>
      </c>
      <c r="AK18" s="357">
        <f>$W18*INDEX('Adult curve ratios'!$A$1:$R$8,MATCH('Incidence calcs'!$C18,'Adult curve ratios'!$A:$A,0),MATCH('Incidence calcs'!AK$4,'Adult curve ratios'!$1:$1,0))</f>
        <v>0.94984333333333337</v>
      </c>
      <c r="AL18" s="357">
        <f>$W18*INDEX('Adult curve ratios'!$A$1:$R$8,MATCH('Incidence calcs'!$C18,'Adult curve ratios'!$A:$A,0),MATCH('Incidence calcs'!AL$4,'Adult curve ratios'!$1:$1,0))</f>
        <v>0.94984333333333337</v>
      </c>
      <c r="AM18" s="357">
        <f>$W18*INDEX('Adult curve ratios'!$A$1:$R$8,MATCH('Incidence calcs'!$C18,'Adult curve ratios'!$A:$A,0),MATCH('Incidence calcs'!AM$4,'Adult curve ratios'!$1:$1,0))</f>
        <v>0.94984333333333337</v>
      </c>
    </row>
    <row r="19" spans="1:39" x14ac:dyDescent="0.45">
      <c r="A19" s="343" t="s">
        <v>76</v>
      </c>
      <c r="B19" s="331" t="s">
        <v>76</v>
      </c>
      <c r="C19" s="353" t="s">
        <v>33</v>
      </c>
      <c r="D19" s="351">
        <f>VALUE(LEFT(INDEX('2019 IDF estimates'!BD:BD,MATCH(IF(G19="N/A",B19,G19),'2019 IDF estimates'!$B:$B,0)),4))</f>
        <v>2011</v>
      </c>
      <c r="E19" s="351">
        <f>VALUE(RIGHT(INDEX('2019 IDF estimates'!BD:BD,MATCH(IF(G19="N/A",B19,G19),'2019 IDF estimates'!$B:$B,0)),4))</f>
        <v>2016</v>
      </c>
      <c r="F19" s="351">
        <f t="shared" si="1"/>
        <v>2014</v>
      </c>
      <c r="G19" s="331" t="s">
        <v>60</v>
      </c>
      <c r="H19" s="354">
        <f>IF($G19="N/A",INDEX('2019 IDF estimates'!AD:AD,MATCH($B19,'2019 IDF estimates'!$B:$B,0)),INDEX('2019 IDF estimates'!AD:AD,MATCH($G19,'2019 IDF estimates'!$B:$B,0)))</f>
        <v>0.27</v>
      </c>
      <c r="I19" s="354">
        <f>IF($G19="N/A",INDEX('2019 IDF estimates'!AE:AE,MATCH($B19,'2019 IDF estimates'!$B:$B,0)),INDEX('2019 IDF estimates'!AE:AE,MATCH($G19,'2019 IDF estimates'!$B:$B,0)))</f>
        <v>0.6</v>
      </c>
      <c r="J19" s="354">
        <f>IF($G19="N/A",INDEX('2019 IDF estimates'!AF:AF,MATCH($B19,'2019 IDF estimates'!$B:$B,0)),INDEX('2019 IDF estimates'!AF:AF,MATCH($G19,'2019 IDF estimates'!$B:$B,0)))</f>
        <v>2.46</v>
      </c>
      <c r="K19" s="354">
        <f>IF($G19="N/A",INDEX('2019 IDF estimates'!AP:AP,MATCH($B19,'2019 IDF estimates'!$B:$B,0)),INDEX('2019 IDF estimates'!AP:AP,MATCH($G19,'2019 IDF estimates'!$B:$B,0)))</f>
        <v>1.86</v>
      </c>
      <c r="L19" s="354">
        <f>IF($G19="N/A",INDEX('2019 IDF estimates'!AH:AH,MATCH($B19,'2019 IDF estimates'!$B:$B,0)),INDEX('2019 IDF estimates'!AH:AH,MATCH($G19,'2019 IDF estimates'!$B:$B,0)))</f>
        <v>0.27</v>
      </c>
      <c r="M19" s="354">
        <f>IF($G19="N/A",INDEX('2019 IDF estimates'!AI:AI,MATCH($B19,'2019 IDF estimates'!$B:$B,0)),INDEX('2019 IDF estimates'!AI:AI,MATCH($G19,'2019 IDF estimates'!$B:$B,0)))</f>
        <v>0.6</v>
      </c>
      <c r="N19" s="354">
        <f>IF($G19="N/A",INDEX('2019 IDF estimates'!AJ:AJ,MATCH($B19,'2019 IDF estimates'!$B:$B,0)),INDEX('2019 IDF estimates'!AJ:AJ,MATCH($G19,'2019 IDF estimates'!$B:$B,0)))</f>
        <v>2.46</v>
      </c>
      <c r="O19" s="354">
        <f>IF($G19="N/A",INDEX('2019 IDF estimates'!AQ:AQ,MATCH($B19,'2019 IDF estimates'!$B:$B,0)),INDEX('2019 IDF estimates'!AQ:AQ,MATCH($G19,'2019 IDF estimates'!$B:$B,0)))</f>
        <v>1.86</v>
      </c>
      <c r="P19" s="354">
        <f>IF($G19="N/A",INDEX('2019 IDF estimates'!AN:AN,MATCH($B19,'2019 IDF estimates'!$B:$B,0)),INDEX('2019 IDF estimates'!AN:AN,MATCH($G19,'2019 IDF estimates'!$B:$B,0)))</f>
        <v>1.1100000000000001</v>
      </c>
      <c r="Q19" s="358">
        <f t="shared" si="2"/>
        <v>0.27</v>
      </c>
      <c r="R19" s="358">
        <f t="shared" si="3"/>
        <v>0.6</v>
      </c>
      <c r="S19" s="358">
        <f t="shared" si="4"/>
        <v>2.46</v>
      </c>
      <c r="T19" s="358">
        <f t="shared" si="5"/>
        <v>1.86</v>
      </c>
      <c r="U19" s="352">
        <f t="shared" si="6"/>
        <v>1.1100000000000001</v>
      </c>
      <c r="V19" s="352">
        <f t="shared" si="7"/>
        <v>1.2975000000000001</v>
      </c>
      <c r="W19" s="352">
        <f>IF(INDEX('Adult curve ratios'!$B:$B,MATCH('Incidence calcs'!C19,'Adult curve ratios'!$A:$A,0))="0-14",'Incidence calcs'!U19,'Incidence calcs'!V19)</f>
        <v>1.1100000000000001</v>
      </c>
      <c r="X19" s="357">
        <f>$W19*INDEX('Adult curve ratios'!$A$1:$R$8,MATCH('Incidence calcs'!$C19,'Adult curve ratios'!$A:$A,0),MATCH('Incidence calcs'!X$4,'Adult curve ratios'!$1:$1,0))</f>
        <v>0.75657600000000003</v>
      </c>
      <c r="Y19" s="357">
        <f>$W19*INDEX('Adult curve ratios'!$A$1:$R$8,MATCH('Incidence calcs'!$C19,'Adult curve ratios'!$A:$A,0),MATCH('Incidence calcs'!Y$4,'Adult curve ratios'!$1:$1,0))</f>
        <v>0.74347799999999997</v>
      </c>
      <c r="Z19" s="357">
        <f>$W19*INDEX('Adult curve ratios'!$A$1:$R$8,MATCH('Incidence calcs'!$C19,'Adult curve ratios'!$A:$A,0),MATCH('Incidence calcs'!Z$4,'Adult curve ratios'!$1:$1,0))</f>
        <v>0.53157900000000002</v>
      </c>
      <c r="AA19" s="357">
        <f>$W19*INDEX('Adult curve ratios'!$A$1:$R$8,MATCH('Incidence calcs'!$C19,'Adult curve ratios'!$A:$A,0),MATCH('Incidence calcs'!AA$4,'Adult curve ratios'!$1:$1,0))</f>
        <v>0.52802700000000002</v>
      </c>
      <c r="AB19" s="357">
        <f>$W19*INDEX('Adult curve ratios'!$A$1:$R$8,MATCH('Incidence calcs'!$C19,'Adult curve ratios'!$A:$A,0),MATCH('Incidence calcs'!AB$4,'Adult curve ratios'!$1:$1,0))</f>
        <v>0.46775400000000006</v>
      </c>
      <c r="AC19" s="357">
        <f>$W19*INDEX('Adult curve ratios'!$A$1:$R$8,MATCH('Incidence calcs'!$C19,'Adult curve ratios'!$A:$A,0),MATCH('Incidence calcs'!AC$4,'Adult curve ratios'!$1:$1,0))</f>
        <v>0.498168</v>
      </c>
      <c r="AD19" s="357">
        <f>$W19*INDEX('Adult curve ratios'!$A$1:$R$8,MATCH('Incidence calcs'!$C19,'Adult curve ratios'!$A:$A,0),MATCH('Incidence calcs'!AD$4,'Adult curve ratios'!$1:$1,0))</f>
        <v>0.48873300000000008</v>
      </c>
      <c r="AE19" s="357">
        <f>$W19*INDEX('Adult curve ratios'!$A$1:$R$8,MATCH('Incidence calcs'!$C19,'Adult curve ratios'!$A:$A,0),MATCH('Incidence calcs'!AE$4,'Adult curve ratios'!$1:$1,0))</f>
        <v>0.48873300000000008</v>
      </c>
      <c r="AF19" s="357">
        <f>$W19*INDEX('Adult curve ratios'!$A$1:$R$8,MATCH('Incidence calcs'!$C19,'Adult curve ratios'!$A:$A,0),MATCH('Incidence calcs'!AF$4,'Adult curve ratios'!$1:$1,0))</f>
        <v>0.45643200000000006</v>
      </c>
      <c r="AG19" s="357">
        <f>$W19*INDEX('Adult curve ratios'!$A$1:$R$8,MATCH('Incidence calcs'!$C19,'Adult curve ratios'!$A:$A,0),MATCH('Incidence calcs'!AG$4,'Adult curve ratios'!$1:$1,0))</f>
        <v>0.45643200000000006</v>
      </c>
      <c r="AH19" s="357">
        <f>$W19*INDEX('Adult curve ratios'!$A$1:$R$8,MATCH('Incidence calcs'!$C19,'Adult curve ratios'!$A:$A,0),MATCH('Incidence calcs'!AH$4,'Adult curve ratios'!$1:$1,0))</f>
        <v>0.60594900000000007</v>
      </c>
      <c r="AI19" s="357">
        <f>$W19*INDEX('Adult curve ratios'!$A$1:$R$8,MATCH('Incidence calcs'!$C19,'Adult curve ratios'!$A:$A,0),MATCH('Incidence calcs'!AI$4,'Adult curve ratios'!$1:$1,0))</f>
        <v>0.60594900000000007</v>
      </c>
      <c r="AJ19" s="357">
        <f>$W19*INDEX('Adult curve ratios'!$A$1:$R$8,MATCH('Incidence calcs'!$C19,'Adult curve ratios'!$A:$A,0),MATCH('Incidence calcs'!AJ$4,'Adult curve ratios'!$1:$1,0))</f>
        <v>0.40037700000000004</v>
      </c>
      <c r="AK19" s="357">
        <f>$W19*INDEX('Adult curve ratios'!$A$1:$R$8,MATCH('Incidence calcs'!$C19,'Adult curve ratios'!$A:$A,0),MATCH('Incidence calcs'!AK$4,'Adult curve ratios'!$1:$1,0))</f>
        <v>0.40037700000000004</v>
      </c>
      <c r="AL19" s="357">
        <f>$W19*INDEX('Adult curve ratios'!$A$1:$R$8,MATCH('Incidence calcs'!$C19,'Adult curve ratios'!$A:$A,0),MATCH('Incidence calcs'!AL$4,'Adult curve ratios'!$1:$1,0))</f>
        <v>0.40037700000000004</v>
      </c>
      <c r="AM19" s="357">
        <f>$W19*INDEX('Adult curve ratios'!$A$1:$R$8,MATCH('Incidence calcs'!$C19,'Adult curve ratios'!$A:$A,0),MATCH('Incidence calcs'!AM$4,'Adult curve ratios'!$1:$1,0))</f>
        <v>0.40037700000000004</v>
      </c>
    </row>
    <row r="20" spans="1:39" x14ac:dyDescent="0.45">
      <c r="A20" s="343" t="s">
        <v>77</v>
      </c>
      <c r="B20" s="331" t="s">
        <v>77</v>
      </c>
      <c r="C20" s="353" t="s">
        <v>31</v>
      </c>
      <c r="D20" s="351">
        <f>VALUE(LEFT(INDEX('2019 IDF estimates'!BD:BD,MATCH(IF(G20="N/A",B20,G20),'2019 IDF estimates'!$B:$B,0)),4))</f>
        <v>1982</v>
      </c>
      <c r="E20" s="351">
        <f>VALUE(RIGHT(INDEX('2019 IDF estimates'!BD:BD,MATCH(IF(G20="N/A",B20,G20),'2019 IDF estimates'!$B:$B,0)),4))</f>
        <v>1991</v>
      </c>
      <c r="F20" s="351">
        <f t="shared" si="1"/>
        <v>1987</v>
      </c>
      <c r="G20" s="331" t="s">
        <v>60</v>
      </c>
      <c r="H20" s="354">
        <f>IF($G20="N/A",INDEX('2019 IDF estimates'!AD:AD,MATCH($B20,'2019 IDF estimates'!$B:$B,0)),INDEX('2019 IDF estimates'!AD:AD,MATCH($G20,'2019 IDF estimates'!$B:$B,0)))</f>
        <v>0</v>
      </c>
      <c r="I20" s="354">
        <f>IF($G20="N/A",INDEX('2019 IDF estimates'!AE:AE,MATCH($B20,'2019 IDF estimates'!$B:$B,0)),INDEX('2019 IDF estimates'!AE:AE,MATCH($G20,'2019 IDF estimates'!$B:$B,0)))</f>
        <v>0</v>
      </c>
      <c r="J20" s="354">
        <f>IF($G20="N/A",INDEX('2019 IDF estimates'!AF:AF,MATCH($B20,'2019 IDF estimates'!$B:$B,0)),INDEX('2019 IDF estimates'!AF:AF,MATCH($G20,'2019 IDF estimates'!$B:$B,0)))</f>
        <v>0</v>
      </c>
      <c r="K20" s="354">
        <f>IF($G20="N/A",INDEX('2019 IDF estimates'!AP:AP,MATCH($B20,'2019 IDF estimates'!$B:$B,0)),INDEX('2019 IDF estimates'!AP:AP,MATCH($G20,'2019 IDF estimates'!$B:$B,0)))</f>
        <v>2.6571167236332349</v>
      </c>
      <c r="L20" s="354">
        <f>IF($G20="N/A",INDEX('2019 IDF estimates'!AH:AH,MATCH($B20,'2019 IDF estimates'!$B:$B,0)),INDEX('2019 IDF estimates'!AH:AH,MATCH($G20,'2019 IDF estimates'!$B:$B,0)))</f>
        <v>0</v>
      </c>
      <c r="M20" s="354">
        <f>IF($G20="N/A",INDEX('2019 IDF estimates'!AI:AI,MATCH($B20,'2019 IDF estimates'!$B:$B,0)),INDEX('2019 IDF estimates'!AI:AI,MATCH($G20,'2019 IDF estimates'!$B:$B,0)))</f>
        <v>0</v>
      </c>
      <c r="N20" s="354">
        <f>IF($G20="N/A",INDEX('2019 IDF estimates'!AJ:AJ,MATCH($B20,'2019 IDF estimates'!$B:$B,0)),INDEX('2019 IDF estimates'!AJ:AJ,MATCH($G20,'2019 IDF estimates'!$B:$B,0)))</f>
        <v>0</v>
      </c>
      <c r="O20" s="354">
        <f>IF($G20="N/A",INDEX('2019 IDF estimates'!AQ:AQ,MATCH($B20,'2019 IDF estimates'!$B:$B,0)),INDEX('2019 IDF estimates'!AQ:AQ,MATCH($G20,'2019 IDF estimates'!$B:$B,0)))</f>
        <v>2.6571167236332349</v>
      </c>
      <c r="P20" s="354">
        <f>IF($G20="N/A",INDEX('2019 IDF estimates'!AN:AN,MATCH($B20,'2019 IDF estimates'!$B:$B,0)),INDEX('2019 IDF estimates'!AN:AN,MATCH($G20,'2019 IDF estimates'!$B:$B,0)))</f>
        <v>4.97</v>
      </c>
      <c r="Q20" s="358">
        <f t="shared" si="2"/>
        <v>4.97</v>
      </c>
      <c r="R20" s="358">
        <f t="shared" si="3"/>
        <v>4.97</v>
      </c>
      <c r="S20" s="358">
        <f t="shared" si="4"/>
        <v>4.97</v>
      </c>
      <c r="T20" s="358">
        <f t="shared" si="5"/>
        <v>2.6571167236332349</v>
      </c>
      <c r="U20" s="352">
        <f t="shared" si="6"/>
        <v>4.97</v>
      </c>
      <c r="V20" s="352">
        <f t="shared" si="7"/>
        <v>4.3917791809083084</v>
      </c>
      <c r="W20" s="352">
        <f>IF(INDEX('Adult curve ratios'!$B:$B,MATCH('Incidence calcs'!C20,'Adult curve ratios'!$A:$A,0))="0-14",'Incidence calcs'!U20,'Incidence calcs'!V20)</f>
        <v>4.97</v>
      </c>
      <c r="X20" s="357">
        <f>$W20*INDEX('Adult curve ratios'!$A$1:$R$8,MATCH('Incidence calcs'!$C20,'Adult curve ratios'!$A:$A,0),MATCH('Incidence calcs'!X$4,'Adult curve ratios'!$1:$1,0))</f>
        <v>3.3875519999999999</v>
      </c>
      <c r="Y20" s="357">
        <f>$W20*INDEX('Adult curve ratios'!$A$1:$R$8,MATCH('Incidence calcs'!$C20,'Adult curve ratios'!$A:$A,0),MATCH('Incidence calcs'!Y$4,'Adult curve ratios'!$1:$1,0))</f>
        <v>3.3289059999999995</v>
      </c>
      <c r="Z20" s="357">
        <f>$W20*INDEX('Adult curve ratios'!$A$1:$R$8,MATCH('Incidence calcs'!$C20,'Adult curve ratios'!$A:$A,0),MATCH('Incidence calcs'!Z$4,'Adult curve ratios'!$1:$1,0))</f>
        <v>2.3801329999999998</v>
      </c>
      <c r="AA20" s="357">
        <f>$W20*INDEX('Adult curve ratios'!$A$1:$R$8,MATCH('Incidence calcs'!$C20,'Adult curve ratios'!$A:$A,0),MATCH('Incidence calcs'!AA$4,'Adult curve ratios'!$1:$1,0))</f>
        <v>2.3642289999999999</v>
      </c>
      <c r="AB20" s="357">
        <f>$W20*INDEX('Adult curve ratios'!$A$1:$R$8,MATCH('Incidence calcs'!$C20,'Adult curve ratios'!$A:$A,0),MATCH('Incidence calcs'!AB$4,'Adult curve ratios'!$1:$1,0))</f>
        <v>2.0943579999999997</v>
      </c>
      <c r="AC20" s="357">
        <f>$W20*INDEX('Adult curve ratios'!$A$1:$R$8,MATCH('Incidence calcs'!$C20,'Adult curve ratios'!$A:$A,0),MATCH('Incidence calcs'!AC$4,'Adult curve ratios'!$1:$1,0))</f>
        <v>2.2305359999999999</v>
      </c>
      <c r="AD20" s="357">
        <f>$W20*INDEX('Adult curve ratios'!$A$1:$R$8,MATCH('Incidence calcs'!$C20,'Adult curve ratios'!$A:$A,0),MATCH('Incidence calcs'!AD$4,'Adult curve ratios'!$1:$1,0))</f>
        <v>2.188291</v>
      </c>
      <c r="AE20" s="357">
        <f>$W20*INDEX('Adult curve ratios'!$A$1:$R$8,MATCH('Incidence calcs'!$C20,'Adult curve ratios'!$A:$A,0),MATCH('Incidence calcs'!AE$4,'Adult curve ratios'!$1:$1,0))</f>
        <v>2.188291</v>
      </c>
      <c r="AF20" s="357">
        <f>$W20*INDEX('Adult curve ratios'!$A$1:$R$8,MATCH('Incidence calcs'!$C20,'Adult curve ratios'!$A:$A,0),MATCH('Incidence calcs'!AF$4,'Adult curve ratios'!$1:$1,0))</f>
        <v>2.0436640000000001</v>
      </c>
      <c r="AG20" s="357">
        <f>$W20*INDEX('Adult curve ratios'!$A$1:$R$8,MATCH('Incidence calcs'!$C20,'Adult curve ratios'!$A:$A,0),MATCH('Incidence calcs'!AG$4,'Adult curve ratios'!$1:$1,0))</f>
        <v>2.0436640000000001</v>
      </c>
      <c r="AH20" s="357">
        <f>$W20*INDEX('Adult curve ratios'!$A$1:$R$8,MATCH('Incidence calcs'!$C20,'Adult curve ratios'!$A:$A,0),MATCH('Incidence calcs'!AH$4,'Adult curve ratios'!$1:$1,0))</f>
        <v>2.713123</v>
      </c>
      <c r="AI20" s="357">
        <f>$W20*INDEX('Adult curve ratios'!$A$1:$R$8,MATCH('Incidence calcs'!$C20,'Adult curve ratios'!$A:$A,0),MATCH('Incidence calcs'!AI$4,'Adult curve ratios'!$1:$1,0))</f>
        <v>2.713123</v>
      </c>
      <c r="AJ20" s="357">
        <f>$W20*INDEX('Adult curve ratios'!$A$1:$R$8,MATCH('Incidence calcs'!$C20,'Adult curve ratios'!$A:$A,0),MATCH('Incidence calcs'!AJ$4,'Adult curve ratios'!$1:$1,0))</f>
        <v>1.7926789999999999</v>
      </c>
      <c r="AK20" s="357">
        <f>$W20*INDEX('Adult curve ratios'!$A$1:$R$8,MATCH('Incidence calcs'!$C20,'Adult curve ratios'!$A:$A,0),MATCH('Incidence calcs'!AK$4,'Adult curve ratios'!$1:$1,0))</f>
        <v>1.7926789999999999</v>
      </c>
      <c r="AL20" s="357">
        <f>$W20*INDEX('Adult curve ratios'!$A$1:$R$8,MATCH('Incidence calcs'!$C20,'Adult curve ratios'!$A:$A,0),MATCH('Incidence calcs'!AL$4,'Adult curve ratios'!$1:$1,0))</f>
        <v>1.7926789999999999</v>
      </c>
      <c r="AM20" s="357">
        <f>$W20*INDEX('Adult curve ratios'!$A$1:$R$8,MATCH('Incidence calcs'!$C20,'Adult curve ratios'!$A:$A,0),MATCH('Incidence calcs'!AM$4,'Adult curve ratios'!$1:$1,0))</f>
        <v>1.7926789999999999</v>
      </c>
    </row>
    <row r="21" spans="1:39" x14ac:dyDescent="0.45">
      <c r="A21" s="343" t="s">
        <v>78</v>
      </c>
      <c r="B21" s="331" t="s">
        <v>78</v>
      </c>
      <c r="C21" s="353" t="s">
        <v>26</v>
      </c>
      <c r="D21" s="351">
        <f>VALUE(LEFT(INDEX('2019 IDF estimates'!BD:BD,MATCH(IF(G21="N/A",B21,G21),'2019 IDF estimates'!$B:$B,0)),4))</f>
        <v>1997</v>
      </c>
      <c r="E21" s="351">
        <f>VALUE(RIGHT(INDEX('2019 IDF estimates'!BD:BD,MATCH(IF(G21="N/A",B21,G21),'2019 IDF estimates'!$B:$B,0)),4))</f>
        <v>2002</v>
      </c>
      <c r="F21" s="351">
        <f t="shared" si="1"/>
        <v>2000</v>
      </c>
      <c r="G21" s="331" t="s">
        <v>60</v>
      </c>
      <c r="H21" s="354">
        <f>IF($G21="N/A",INDEX('2019 IDF estimates'!AD:AD,MATCH($B21,'2019 IDF estimates'!$B:$B,0)),INDEX('2019 IDF estimates'!AD:AD,MATCH($G21,'2019 IDF estimates'!$B:$B,0)))</f>
        <v>0</v>
      </c>
      <c r="I21" s="354">
        <f>IF($G21="N/A",INDEX('2019 IDF estimates'!AE:AE,MATCH($B21,'2019 IDF estimates'!$B:$B,0)),INDEX('2019 IDF estimates'!AE:AE,MATCH($G21,'2019 IDF estimates'!$B:$B,0)))</f>
        <v>0</v>
      </c>
      <c r="J21" s="354">
        <f>IF($G21="N/A",INDEX('2019 IDF estimates'!AF:AF,MATCH($B21,'2019 IDF estimates'!$B:$B,0)),INDEX('2019 IDF estimates'!AF:AF,MATCH($G21,'2019 IDF estimates'!$B:$B,0)))</f>
        <v>0</v>
      </c>
      <c r="K21" s="354">
        <f>IF($G21="N/A",INDEX('2019 IDF estimates'!AP:AP,MATCH($B21,'2019 IDF estimates'!$B:$B,0)),INDEX('2019 IDF estimates'!AP:AP,MATCH($G21,'2019 IDF estimates'!$B:$B,0)))</f>
        <v>4.169969438705305</v>
      </c>
      <c r="L21" s="354">
        <f>IF($G21="N/A",INDEX('2019 IDF estimates'!AH:AH,MATCH($B21,'2019 IDF estimates'!$B:$B,0)),INDEX('2019 IDF estimates'!AH:AH,MATCH($G21,'2019 IDF estimates'!$B:$B,0)))</f>
        <v>0</v>
      </c>
      <c r="M21" s="354">
        <f>IF($G21="N/A",INDEX('2019 IDF estimates'!AI:AI,MATCH($B21,'2019 IDF estimates'!$B:$B,0)),INDEX('2019 IDF estimates'!AI:AI,MATCH($G21,'2019 IDF estimates'!$B:$B,0)))</f>
        <v>0</v>
      </c>
      <c r="N21" s="354">
        <f>IF($G21="N/A",INDEX('2019 IDF estimates'!AJ:AJ,MATCH($B21,'2019 IDF estimates'!$B:$B,0)),INDEX('2019 IDF estimates'!AJ:AJ,MATCH($G21,'2019 IDF estimates'!$B:$B,0)))</f>
        <v>0</v>
      </c>
      <c r="O21" s="354">
        <f>IF($G21="N/A",INDEX('2019 IDF estimates'!AQ:AQ,MATCH($B21,'2019 IDF estimates'!$B:$B,0)),INDEX('2019 IDF estimates'!AQ:AQ,MATCH($G21,'2019 IDF estimates'!$B:$B,0)))</f>
        <v>4.169969438705305</v>
      </c>
      <c r="P21" s="354">
        <f>IF($G21="N/A",INDEX('2019 IDF estimates'!AN:AN,MATCH($B21,'2019 IDF estimates'!$B:$B,0)),INDEX('2019 IDF estimates'!AN:AN,MATCH($G21,'2019 IDF estimates'!$B:$B,0)))</f>
        <v>5.6</v>
      </c>
      <c r="Q21" s="358">
        <f t="shared" si="2"/>
        <v>5.6</v>
      </c>
      <c r="R21" s="358">
        <f t="shared" si="3"/>
        <v>5.6</v>
      </c>
      <c r="S21" s="358">
        <f t="shared" si="4"/>
        <v>5.6</v>
      </c>
      <c r="T21" s="358">
        <f t="shared" si="5"/>
        <v>4.169969438705305</v>
      </c>
      <c r="U21" s="352">
        <f t="shared" si="6"/>
        <v>5.5999999999999988</v>
      </c>
      <c r="V21" s="352">
        <f t="shared" si="7"/>
        <v>5.2424923596763255</v>
      </c>
      <c r="W21" s="352">
        <f>IF(INDEX('Adult curve ratios'!$B:$B,MATCH('Incidence calcs'!C21,'Adult curve ratios'!$A:$A,0))="0-14",'Incidence calcs'!U21,'Incidence calcs'!V21)</f>
        <v>5.5999999999999988</v>
      </c>
      <c r="X21" s="357">
        <f>$W21*INDEX('Adult curve ratios'!$A$1:$R$8,MATCH('Incidence calcs'!$C21,'Adult curve ratios'!$A:$A,0),MATCH('Incidence calcs'!X$4,'Adult curve ratios'!$1:$1,0))</f>
        <v>3.816959999999999</v>
      </c>
      <c r="Y21" s="357">
        <f>$W21*INDEX('Adult curve ratios'!$A$1:$R$8,MATCH('Incidence calcs'!$C21,'Adult curve ratios'!$A:$A,0),MATCH('Incidence calcs'!Y$4,'Adult curve ratios'!$1:$1,0))</f>
        <v>3.7508799999999991</v>
      </c>
      <c r="Z21" s="357">
        <f>$W21*INDEX('Adult curve ratios'!$A$1:$R$8,MATCH('Incidence calcs'!$C21,'Adult curve ratios'!$A:$A,0),MATCH('Incidence calcs'!Z$4,'Adult curve ratios'!$1:$1,0))</f>
        <v>2.6818399999999993</v>
      </c>
      <c r="AA21" s="357">
        <f>$W21*INDEX('Adult curve ratios'!$A$1:$R$8,MATCH('Incidence calcs'!$C21,'Adult curve ratios'!$A:$A,0),MATCH('Incidence calcs'!AA$4,'Adult curve ratios'!$1:$1,0))</f>
        <v>2.6639199999999996</v>
      </c>
      <c r="AB21" s="357">
        <f>$W21*INDEX('Adult curve ratios'!$A$1:$R$8,MATCH('Incidence calcs'!$C21,'Adult curve ratios'!$A:$A,0),MATCH('Incidence calcs'!AB$4,'Adult curve ratios'!$1:$1,0))</f>
        <v>2.3598399999999993</v>
      </c>
      <c r="AC21" s="357">
        <f>$W21*INDEX('Adult curve ratios'!$A$1:$R$8,MATCH('Incidence calcs'!$C21,'Adult curve ratios'!$A:$A,0),MATCH('Incidence calcs'!AC$4,'Adult curve ratios'!$1:$1,0))</f>
        <v>2.5132799999999995</v>
      </c>
      <c r="AD21" s="357">
        <f>$W21*INDEX('Adult curve ratios'!$A$1:$R$8,MATCH('Incidence calcs'!$C21,'Adult curve ratios'!$A:$A,0),MATCH('Incidence calcs'!AD$4,'Adult curve ratios'!$1:$1,0))</f>
        <v>2.4656799999999994</v>
      </c>
      <c r="AE21" s="357">
        <f>$W21*INDEX('Adult curve ratios'!$A$1:$R$8,MATCH('Incidence calcs'!$C21,'Adult curve ratios'!$A:$A,0),MATCH('Incidence calcs'!AE$4,'Adult curve ratios'!$1:$1,0))</f>
        <v>2.4656799999999994</v>
      </c>
      <c r="AF21" s="357">
        <f>$W21*INDEX('Adult curve ratios'!$A$1:$R$8,MATCH('Incidence calcs'!$C21,'Adult curve ratios'!$A:$A,0),MATCH('Incidence calcs'!AF$4,'Adult curve ratios'!$1:$1,0))</f>
        <v>2.3027199999999994</v>
      </c>
      <c r="AG21" s="357">
        <f>$W21*INDEX('Adult curve ratios'!$A$1:$R$8,MATCH('Incidence calcs'!$C21,'Adult curve ratios'!$A:$A,0),MATCH('Incidence calcs'!AG$4,'Adult curve ratios'!$1:$1,0))</f>
        <v>2.3027199999999994</v>
      </c>
      <c r="AH21" s="357">
        <f>$W21*INDEX('Adult curve ratios'!$A$1:$R$8,MATCH('Incidence calcs'!$C21,'Adult curve ratios'!$A:$A,0),MATCH('Incidence calcs'!AH$4,'Adult curve ratios'!$1:$1,0))</f>
        <v>3.0570399999999998</v>
      </c>
      <c r="AI21" s="357">
        <f>$W21*INDEX('Adult curve ratios'!$A$1:$R$8,MATCH('Incidence calcs'!$C21,'Adult curve ratios'!$A:$A,0),MATCH('Incidence calcs'!AI$4,'Adult curve ratios'!$1:$1,0))</f>
        <v>3.0570399999999998</v>
      </c>
      <c r="AJ21" s="357">
        <f>$W21*INDEX('Adult curve ratios'!$A$1:$R$8,MATCH('Incidence calcs'!$C21,'Adult curve ratios'!$A:$A,0),MATCH('Incidence calcs'!AJ$4,'Adult curve ratios'!$1:$1,0))</f>
        <v>2.0199199999999995</v>
      </c>
      <c r="AK21" s="357">
        <f>$W21*INDEX('Adult curve ratios'!$A$1:$R$8,MATCH('Incidence calcs'!$C21,'Adult curve ratios'!$A:$A,0),MATCH('Incidence calcs'!AK$4,'Adult curve ratios'!$1:$1,0))</f>
        <v>2.0199199999999995</v>
      </c>
      <c r="AL21" s="357">
        <f>$W21*INDEX('Adult curve ratios'!$A$1:$R$8,MATCH('Incidence calcs'!$C21,'Adult curve ratios'!$A:$A,0),MATCH('Incidence calcs'!AL$4,'Adult curve ratios'!$1:$1,0))</f>
        <v>2.0199199999999995</v>
      </c>
      <c r="AM21" s="357">
        <f>$W21*INDEX('Adult curve ratios'!$A$1:$R$8,MATCH('Incidence calcs'!$C21,'Adult curve ratios'!$A:$A,0),MATCH('Incidence calcs'!AM$4,'Adult curve ratios'!$1:$1,0))</f>
        <v>2.0199199999999995</v>
      </c>
    </row>
    <row r="22" spans="1:39" x14ac:dyDescent="0.45">
      <c r="A22" s="343" t="s">
        <v>79</v>
      </c>
      <c r="B22" s="331" t="s">
        <v>79</v>
      </c>
      <c r="C22" s="353" t="s">
        <v>26</v>
      </c>
      <c r="D22" s="351">
        <f>VALUE(LEFT(INDEX('2019 IDF estimates'!BD:BD,MATCH(IF(G22="N/A",B22,G22),'2019 IDF estimates'!$B:$B,0)),4))</f>
        <v>2009</v>
      </c>
      <c r="E22" s="351">
        <f>VALUE(RIGHT(INDEX('2019 IDF estimates'!BD:BD,MATCH(IF(G22="N/A",B22,G22),'2019 IDF estimates'!$B:$B,0)),4))</f>
        <v>2013</v>
      </c>
      <c r="F22" s="351">
        <f t="shared" si="1"/>
        <v>2011</v>
      </c>
      <c r="G22" s="331" t="s">
        <v>60</v>
      </c>
      <c r="H22" s="354">
        <f>IF($G22="N/A",INDEX('2019 IDF estimates'!AD:AD,MATCH($B22,'2019 IDF estimates'!$B:$B,0)),INDEX('2019 IDF estimates'!AD:AD,MATCH($G22,'2019 IDF estimates'!$B:$B,0)))</f>
        <v>10.3</v>
      </c>
      <c r="I22" s="354">
        <f>IF($G22="N/A",INDEX('2019 IDF estimates'!AE:AE,MATCH($B22,'2019 IDF estimates'!$B:$B,0)),INDEX('2019 IDF estimates'!AE:AE,MATCH($G22,'2019 IDF estimates'!$B:$B,0)))</f>
        <v>22.2</v>
      </c>
      <c r="J22" s="354">
        <f>IF($G22="N/A",INDEX('2019 IDF estimates'!AF:AF,MATCH($B22,'2019 IDF estimates'!$B:$B,0)),INDEX('2019 IDF estimates'!AF:AF,MATCH($G22,'2019 IDF estimates'!$B:$B,0)))</f>
        <v>22.5</v>
      </c>
      <c r="K22" s="354">
        <f>IF($G22="N/A",INDEX('2019 IDF estimates'!AP:AP,MATCH($B22,'2019 IDF estimates'!$B:$B,0)),INDEX('2019 IDF estimates'!AP:AP,MATCH($G22,'2019 IDF estimates'!$B:$B,0)))</f>
        <v>13.626864415769123</v>
      </c>
      <c r="L22" s="354">
        <f>IF($G22="N/A",INDEX('2019 IDF estimates'!AH:AH,MATCH($B22,'2019 IDF estimates'!$B:$B,0)),INDEX('2019 IDF estimates'!AH:AH,MATCH($G22,'2019 IDF estimates'!$B:$B,0)))</f>
        <v>12.8</v>
      </c>
      <c r="M22" s="354">
        <f>IF($G22="N/A",INDEX('2019 IDF estimates'!AI:AI,MATCH($B22,'2019 IDF estimates'!$B:$B,0)),INDEX('2019 IDF estimates'!AI:AI,MATCH($G22,'2019 IDF estimates'!$B:$B,0)))</f>
        <v>20.2</v>
      </c>
      <c r="N22" s="354">
        <f>IF($G22="N/A",INDEX('2019 IDF estimates'!AJ:AJ,MATCH($B22,'2019 IDF estimates'!$B:$B,0)),INDEX('2019 IDF estimates'!AJ:AJ,MATCH($G22,'2019 IDF estimates'!$B:$B,0)))</f>
        <v>20.5</v>
      </c>
      <c r="O22" s="354">
        <f>IF($G22="N/A",INDEX('2019 IDF estimates'!AQ:AQ,MATCH($B22,'2019 IDF estimates'!$B:$B,0)),INDEX('2019 IDF estimates'!AQ:AQ,MATCH($G22,'2019 IDF estimates'!$B:$B,0)))</f>
        <v>13.254545715884721</v>
      </c>
      <c r="P22" s="354">
        <f>IF($G22="N/A",INDEX('2019 IDF estimates'!AN:AN,MATCH($B22,'2019 IDF estimates'!$B:$B,0)),INDEX('2019 IDF estimates'!AN:AN,MATCH($G22,'2019 IDF estimates'!$B:$B,0)))</f>
        <v>18.100000000000001</v>
      </c>
      <c r="Q22" s="358">
        <f t="shared" si="2"/>
        <v>11.55</v>
      </c>
      <c r="R22" s="358">
        <f t="shared" si="3"/>
        <v>21.2</v>
      </c>
      <c r="S22" s="358">
        <f t="shared" si="4"/>
        <v>21.5</v>
      </c>
      <c r="T22" s="358">
        <f t="shared" si="5"/>
        <v>13.440705065826922</v>
      </c>
      <c r="U22" s="352">
        <f t="shared" si="6"/>
        <v>18.083333333333332</v>
      </c>
      <c r="V22" s="352">
        <f t="shared" si="7"/>
        <v>16.92267626645673</v>
      </c>
      <c r="W22" s="352">
        <f>IF(INDEX('Adult curve ratios'!$B:$B,MATCH('Incidence calcs'!C22,'Adult curve ratios'!$A:$A,0))="0-14",'Incidence calcs'!U22,'Incidence calcs'!V22)</f>
        <v>18.083333333333332</v>
      </c>
      <c r="X22" s="357">
        <f>$W22*INDEX('Adult curve ratios'!$A$1:$R$8,MATCH('Incidence calcs'!$C22,'Adult curve ratios'!$A:$A,0),MATCH('Incidence calcs'!X$4,'Adult curve ratios'!$1:$1,0))</f>
        <v>12.3256</v>
      </c>
      <c r="Y22" s="357">
        <f>$W22*INDEX('Adult curve ratios'!$A$1:$R$8,MATCH('Incidence calcs'!$C22,'Adult curve ratios'!$A:$A,0),MATCH('Incidence calcs'!Y$4,'Adult curve ratios'!$1:$1,0))</f>
        <v>12.112216666666665</v>
      </c>
      <c r="Z22" s="357">
        <f>$W22*INDEX('Adult curve ratios'!$A$1:$R$8,MATCH('Incidence calcs'!$C22,'Adult curve ratios'!$A:$A,0),MATCH('Incidence calcs'!Z$4,'Adult curve ratios'!$1:$1,0))</f>
        <v>8.6601083333333317</v>
      </c>
      <c r="AA22" s="357">
        <f>$W22*INDEX('Adult curve ratios'!$A$1:$R$8,MATCH('Incidence calcs'!$C22,'Adult curve ratios'!$A:$A,0),MATCH('Incidence calcs'!AA$4,'Adult curve ratios'!$1:$1,0))</f>
        <v>8.6022416666666661</v>
      </c>
      <c r="AB22" s="357">
        <f>$W22*INDEX('Adult curve ratios'!$A$1:$R$8,MATCH('Incidence calcs'!$C22,'Adult curve ratios'!$A:$A,0),MATCH('Incidence calcs'!AB$4,'Adult curve ratios'!$1:$1,0))</f>
        <v>7.6203166666666657</v>
      </c>
      <c r="AC22" s="357">
        <f>$W22*INDEX('Adult curve ratios'!$A$1:$R$8,MATCH('Incidence calcs'!$C22,'Adult curve ratios'!$A:$A,0),MATCH('Incidence calcs'!AC$4,'Adult curve ratios'!$1:$1,0))</f>
        <v>8.1157999999999983</v>
      </c>
      <c r="AD22" s="357">
        <f>$W22*INDEX('Adult curve ratios'!$A$1:$R$8,MATCH('Incidence calcs'!$C22,'Adult curve ratios'!$A:$A,0),MATCH('Incidence calcs'!AD$4,'Adult curve ratios'!$1:$1,0))</f>
        <v>7.9620916666666668</v>
      </c>
      <c r="AE22" s="357">
        <f>$W22*INDEX('Adult curve ratios'!$A$1:$R$8,MATCH('Incidence calcs'!$C22,'Adult curve ratios'!$A:$A,0),MATCH('Incidence calcs'!AE$4,'Adult curve ratios'!$1:$1,0))</f>
        <v>7.9620916666666668</v>
      </c>
      <c r="AF22" s="357">
        <f>$W22*INDEX('Adult curve ratios'!$A$1:$R$8,MATCH('Incidence calcs'!$C22,'Adult curve ratios'!$A:$A,0),MATCH('Incidence calcs'!AF$4,'Adult curve ratios'!$1:$1,0))</f>
        <v>7.4358666666666666</v>
      </c>
      <c r="AG22" s="357">
        <f>$W22*INDEX('Adult curve ratios'!$A$1:$R$8,MATCH('Incidence calcs'!$C22,'Adult curve ratios'!$A:$A,0),MATCH('Incidence calcs'!AG$4,'Adult curve ratios'!$1:$1,0))</f>
        <v>7.4358666666666666</v>
      </c>
      <c r="AH22" s="357">
        <f>$W22*INDEX('Adult curve ratios'!$A$1:$R$8,MATCH('Incidence calcs'!$C22,'Adult curve ratios'!$A:$A,0),MATCH('Incidence calcs'!AH$4,'Adult curve ratios'!$1:$1,0))</f>
        <v>9.871691666666667</v>
      </c>
      <c r="AI22" s="357">
        <f>$W22*INDEX('Adult curve ratios'!$A$1:$R$8,MATCH('Incidence calcs'!$C22,'Adult curve ratios'!$A:$A,0),MATCH('Incidence calcs'!AI$4,'Adult curve ratios'!$1:$1,0))</f>
        <v>9.871691666666667</v>
      </c>
      <c r="AJ22" s="357">
        <f>$W22*INDEX('Adult curve ratios'!$A$1:$R$8,MATCH('Incidence calcs'!$C22,'Adult curve ratios'!$A:$A,0),MATCH('Incidence calcs'!AJ$4,'Adult curve ratios'!$1:$1,0))</f>
        <v>6.5226583333333332</v>
      </c>
      <c r="AK22" s="357">
        <f>$W22*INDEX('Adult curve ratios'!$A$1:$R$8,MATCH('Incidence calcs'!$C22,'Adult curve ratios'!$A:$A,0),MATCH('Incidence calcs'!AK$4,'Adult curve ratios'!$1:$1,0))</f>
        <v>6.5226583333333332</v>
      </c>
      <c r="AL22" s="357">
        <f>$W22*INDEX('Adult curve ratios'!$A$1:$R$8,MATCH('Incidence calcs'!$C22,'Adult curve ratios'!$A:$A,0),MATCH('Incidence calcs'!AL$4,'Adult curve ratios'!$1:$1,0))</f>
        <v>6.5226583333333332</v>
      </c>
      <c r="AM22" s="357">
        <f>$W22*INDEX('Adult curve ratios'!$A$1:$R$8,MATCH('Incidence calcs'!$C22,'Adult curve ratios'!$A:$A,0),MATCH('Incidence calcs'!AM$4,'Adult curve ratios'!$1:$1,0))</f>
        <v>6.5226583333333332</v>
      </c>
    </row>
    <row r="23" spans="1:39" x14ac:dyDescent="0.45">
      <c r="A23" s="343" t="s">
        <v>80</v>
      </c>
      <c r="B23" s="331" t="s">
        <v>80</v>
      </c>
      <c r="C23" s="353" t="s">
        <v>31</v>
      </c>
      <c r="D23" s="351">
        <f>VALUE(LEFT(INDEX('2019 IDF estimates'!BD:BD,MATCH(IF(G23="N/A",B23,G23),'2019 IDF estimates'!$B:$B,0)),4))</f>
        <v>2010</v>
      </c>
      <c r="E23" s="351">
        <f>VALUE(RIGHT(INDEX('2019 IDF estimates'!BD:BD,MATCH(IF(G23="N/A",B23,G23),'2019 IDF estimates'!$B:$B,0)),4))</f>
        <v>2010</v>
      </c>
      <c r="F23" s="351">
        <f t="shared" si="1"/>
        <v>2010</v>
      </c>
      <c r="G23" s="331" t="s">
        <v>81</v>
      </c>
      <c r="H23" s="354">
        <f>IF($G23="N/A",INDEX('2019 IDF estimates'!AD:AD,MATCH($B23,'2019 IDF estimates'!$B:$B,0)),INDEX('2019 IDF estimates'!AD:AD,MATCH($G23,'2019 IDF estimates'!$B:$B,0)))</f>
        <v>0</v>
      </c>
      <c r="I23" s="354">
        <f>IF($G23="N/A",INDEX('2019 IDF estimates'!AE:AE,MATCH($B23,'2019 IDF estimates'!$B:$B,0)),INDEX('2019 IDF estimates'!AE:AE,MATCH($G23,'2019 IDF estimates'!$B:$B,0)))</f>
        <v>0</v>
      </c>
      <c r="J23" s="354">
        <f>IF($G23="N/A",INDEX('2019 IDF estimates'!AF:AF,MATCH($B23,'2019 IDF estimates'!$B:$B,0)),INDEX('2019 IDF estimates'!AF:AF,MATCH($G23,'2019 IDF estimates'!$B:$B,0)))</f>
        <v>0</v>
      </c>
      <c r="K23" s="354">
        <f>IF($G23="N/A",INDEX('2019 IDF estimates'!AP:AP,MATCH($B23,'2019 IDF estimates'!$B:$B,0)),INDEX('2019 IDF estimates'!AP:AP,MATCH($G23,'2019 IDF estimates'!$B:$B,0)))</f>
        <v>3.3147130153975972</v>
      </c>
      <c r="L23" s="354">
        <f>IF($G23="N/A",INDEX('2019 IDF estimates'!AH:AH,MATCH($B23,'2019 IDF estimates'!$B:$B,0)),INDEX('2019 IDF estimates'!AH:AH,MATCH($G23,'2019 IDF estimates'!$B:$B,0)))</f>
        <v>0</v>
      </c>
      <c r="M23" s="354">
        <f>IF($G23="N/A",INDEX('2019 IDF estimates'!AI:AI,MATCH($B23,'2019 IDF estimates'!$B:$B,0)),INDEX('2019 IDF estimates'!AI:AI,MATCH($G23,'2019 IDF estimates'!$B:$B,0)))</f>
        <v>0</v>
      </c>
      <c r="N23" s="354">
        <f>IF($G23="N/A",INDEX('2019 IDF estimates'!AJ:AJ,MATCH($B23,'2019 IDF estimates'!$B:$B,0)),INDEX('2019 IDF estimates'!AJ:AJ,MATCH($G23,'2019 IDF estimates'!$B:$B,0)))</f>
        <v>0</v>
      </c>
      <c r="O23" s="354">
        <f>IF($G23="N/A",INDEX('2019 IDF estimates'!AQ:AQ,MATCH($B23,'2019 IDF estimates'!$B:$B,0)),INDEX('2019 IDF estimates'!AQ:AQ,MATCH($G23,'2019 IDF estimates'!$B:$B,0)))</f>
        <v>3.3147130153975972</v>
      </c>
      <c r="P23" s="354">
        <f>IF($G23="N/A",INDEX('2019 IDF estimates'!AN:AN,MATCH($B23,'2019 IDF estimates'!$B:$B,0)),INDEX('2019 IDF estimates'!AN:AN,MATCH($G23,'2019 IDF estimates'!$B:$B,0)))</f>
        <v>6.2</v>
      </c>
      <c r="Q23" s="358">
        <f t="shared" si="2"/>
        <v>6.2</v>
      </c>
      <c r="R23" s="358">
        <f t="shared" si="3"/>
        <v>6.2</v>
      </c>
      <c r="S23" s="358">
        <f t="shared" si="4"/>
        <v>6.2</v>
      </c>
      <c r="T23" s="358">
        <f t="shared" si="5"/>
        <v>3.3147130153975972</v>
      </c>
      <c r="U23" s="352">
        <f t="shared" si="6"/>
        <v>6.2</v>
      </c>
      <c r="V23" s="352">
        <f t="shared" si="7"/>
        <v>5.4786782538493997</v>
      </c>
      <c r="W23" s="352">
        <f>IF(INDEX('Adult curve ratios'!$B:$B,MATCH('Incidence calcs'!C23,'Adult curve ratios'!$A:$A,0))="0-14",'Incidence calcs'!U23,'Incidence calcs'!V23)</f>
        <v>6.2</v>
      </c>
      <c r="X23" s="357">
        <f>$W23*INDEX('Adult curve ratios'!$A$1:$R$8,MATCH('Incidence calcs'!$C23,'Adult curve ratios'!$A:$A,0),MATCH('Incidence calcs'!X$4,'Adult curve ratios'!$1:$1,0))</f>
        <v>4.2259200000000003</v>
      </c>
      <c r="Y23" s="357">
        <f>$W23*INDEX('Adult curve ratios'!$A$1:$R$8,MATCH('Incidence calcs'!$C23,'Adult curve ratios'!$A:$A,0),MATCH('Incidence calcs'!Y$4,'Adult curve ratios'!$1:$1,0))</f>
        <v>4.1527599999999998</v>
      </c>
      <c r="Z23" s="357">
        <f>$W23*INDEX('Adult curve ratios'!$A$1:$R$8,MATCH('Incidence calcs'!$C23,'Adult curve ratios'!$A:$A,0),MATCH('Incidence calcs'!Z$4,'Adult curve ratios'!$1:$1,0))</f>
        <v>2.9691800000000002</v>
      </c>
      <c r="AA23" s="357">
        <f>$W23*INDEX('Adult curve ratios'!$A$1:$R$8,MATCH('Incidence calcs'!$C23,'Adult curve ratios'!$A:$A,0),MATCH('Incidence calcs'!AA$4,'Adult curve ratios'!$1:$1,0))</f>
        <v>2.9493400000000003</v>
      </c>
      <c r="AB23" s="357">
        <f>$W23*INDEX('Adult curve ratios'!$A$1:$R$8,MATCH('Incidence calcs'!$C23,'Adult curve ratios'!$A:$A,0),MATCH('Incidence calcs'!AB$4,'Adult curve ratios'!$1:$1,0))</f>
        <v>2.6126800000000001</v>
      </c>
      <c r="AC23" s="357">
        <f>$W23*INDEX('Adult curve ratios'!$A$1:$R$8,MATCH('Incidence calcs'!$C23,'Adult curve ratios'!$A:$A,0),MATCH('Incidence calcs'!AC$4,'Adult curve ratios'!$1:$1,0))</f>
        <v>2.7825600000000001</v>
      </c>
      <c r="AD23" s="357">
        <f>$W23*INDEX('Adult curve ratios'!$A$1:$R$8,MATCH('Incidence calcs'!$C23,'Adult curve ratios'!$A:$A,0),MATCH('Incidence calcs'!AD$4,'Adult curve ratios'!$1:$1,0))</f>
        <v>2.7298600000000004</v>
      </c>
      <c r="AE23" s="357">
        <f>$W23*INDEX('Adult curve ratios'!$A$1:$R$8,MATCH('Incidence calcs'!$C23,'Adult curve ratios'!$A:$A,0),MATCH('Incidence calcs'!AE$4,'Adult curve ratios'!$1:$1,0))</f>
        <v>2.7298600000000004</v>
      </c>
      <c r="AF23" s="357">
        <f>$W23*INDEX('Adult curve ratios'!$A$1:$R$8,MATCH('Incidence calcs'!$C23,'Adult curve ratios'!$A:$A,0),MATCH('Incidence calcs'!AF$4,'Adult curve ratios'!$1:$1,0))</f>
        <v>2.5494400000000002</v>
      </c>
      <c r="AG23" s="357">
        <f>$W23*INDEX('Adult curve ratios'!$A$1:$R$8,MATCH('Incidence calcs'!$C23,'Adult curve ratios'!$A:$A,0),MATCH('Incidence calcs'!AG$4,'Adult curve ratios'!$1:$1,0))</f>
        <v>2.5494400000000002</v>
      </c>
      <c r="AH23" s="357">
        <f>$W23*INDEX('Adult curve ratios'!$A$1:$R$8,MATCH('Incidence calcs'!$C23,'Adult curve ratios'!$A:$A,0),MATCH('Incidence calcs'!AH$4,'Adult curve ratios'!$1:$1,0))</f>
        <v>3.3845800000000006</v>
      </c>
      <c r="AI23" s="357">
        <f>$W23*INDEX('Adult curve ratios'!$A$1:$R$8,MATCH('Incidence calcs'!$C23,'Adult curve ratios'!$A:$A,0),MATCH('Incidence calcs'!AI$4,'Adult curve ratios'!$1:$1,0))</f>
        <v>3.3845800000000006</v>
      </c>
      <c r="AJ23" s="357">
        <f>$W23*INDEX('Adult curve ratios'!$A$1:$R$8,MATCH('Incidence calcs'!$C23,'Adult curve ratios'!$A:$A,0),MATCH('Incidence calcs'!AJ$4,'Adult curve ratios'!$1:$1,0))</f>
        <v>2.2363400000000002</v>
      </c>
      <c r="AK23" s="357">
        <f>$W23*INDEX('Adult curve ratios'!$A$1:$R$8,MATCH('Incidence calcs'!$C23,'Adult curve ratios'!$A:$A,0),MATCH('Incidence calcs'!AK$4,'Adult curve ratios'!$1:$1,0))</f>
        <v>2.2363400000000002</v>
      </c>
      <c r="AL23" s="357">
        <f>$W23*INDEX('Adult curve ratios'!$A$1:$R$8,MATCH('Incidence calcs'!$C23,'Adult curve ratios'!$A:$A,0),MATCH('Incidence calcs'!AL$4,'Adult curve ratios'!$1:$1,0))</f>
        <v>2.2363400000000002</v>
      </c>
      <c r="AM23" s="357">
        <f>$W23*INDEX('Adult curve ratios'!$A$1:$R$8,MATCH('Incidence calcs'!$C23,'Adult curve ratios'!$A:$A,0),MATCH('Incidence calcs'!AM$4,'Adult curve ratios'!$1:$1,0))</f>
        <v>2.2363400000000002</v>
      </c>
    </row>
    <row r="24" spans="1:39" x14ac:dyDescent="0.45">
      <c r="A24" s="343" t="s">
        <v>82</v>
      </c>
      <c r="B24" s="331" t="s">
        <v>82</v>
      </c>
      <c r="C24" s="353" t="s">
        <v>29</v>
      </c>
      <c r="D24" s="351">
        <f>VALUE(LEFT(INDEX('2019 IDF estimates'!BD:BD,MATCH(IF(G24="N/A",B24,G24),'2019 IDF estimates'!$B:$B,0)),4))</f>
        <v>2007</v>
      </c>
      <c r="E24" s="351">
        <f>VALUE(RIGHT(INDEX('2019 IDF estimates'!BD:BD,MATCH(IF(G24="N/A",B24,G24),'2019 IDF estimates'!$B:$B,0)),4))</f>
        <v>2011</v>
      </c>
      <c r="F24" s="351">
        <f t="shared" si="1"/>
        <v>2009</v>
      </c>
      <c r="G24" s="331" t="s">
        <v>64</v>
      </c>
      <c r="H24" s="354">
        <f>IF($G24="N/A",INDEX('2019 IDF estimates'!AD:AD,MATCH($B24,'2019 IDF estimates'!$B:$B,0)),INDEX('2019 IDF estimates'!AD:AD,MATCH($G24,'2019 IDF estimates'!$B:$B,0)))</f>
        <v>0.19</v>
      </c>
      <c r="I24" s="354">
        <f>IF($G24="N/A",INDEX('2019 IDF estimates'!AE:AE,MATCH($B24,'2019 IDF estimates'!$B:$B,0)),INDEX('2019 IDF estimates'!AE:AE,MATCH($G24,'2019 IDF estimates'!$B:$B,0)))</f>
        <v>0.84</v>
      </c>
      <c r="J24" s="354">
        <f>IF($G24="N/A",INDEX('2019 IDF estimates'!AF:AF,MATCH($B24,'2019 IDF estimates'!$B:$B,0)),INDEX('2019 IDF estimates'!AF:AF,MATCH($G24,'2019 IDF estimates'!$B:$B,0)))</f>
        <v>2.6</v>
      </c>
      <c r="K24" s="354">
        <f>IF($G24="N/A",INDEX('2019 IDF estimates'!AP:AP,MATCH($B24,'2019 IDF estimates'!$B:$B,0)),INDEX('2019 IDF estimates'!AP:AP,MATCH($G24,'2019 IDF estimates'!$B:$B,0)))</f>
        <v>6.2</v>
      </c>
      <c r="L24" s="354">
        <f>IF($G24="N/A",INDEX('2019 IDF estimates'!AH:AH,MATCH($B24,'2019 IDF estimates'!$B:$B,0)),INDEX('2019 IDF estimates'!AH:AH,MATCH($G24,'2019 IDF estimates'!$B:$B,0)))</f>
        <v>0.19</v>
      </c>
      <c r="M24" s="354">
        <f>IF($G24="N/A",INDEX('2019 IDF estimates'!AI:AI,MATCH($B24,'2019 IDF estimates'!$B:$B,0)),INDEX('2019 IDF estimates'!AI:AI,MATCH($G24,'2019 IDF estimates'!$B:$B,0)))</f>
        <v>0.84</v>
      </c>
      <c r="N24" s="354">
        <f>IF($G24="N/A",INDEX('2019 IDF estimates'!AJ:AJ,MATCH($B24,'2019 IDF estimates'!$B:$B,0)),INDEX('2019 IDF estimates'!AJ:AJ,MATCH($G24,'2019 IDF estimates'!$B:$B,0)))</f>
        <v>2.6</v>
      </c>
      <c r="O24" s="354">
        <f>IF($G24="N/A",INDEX('2019 IDF estimates'!AQ:AQ,MATCH($B24,'2019 IDF estimates'!$B:$B,0)),INDEX('2019 IDF estimates'!AQ:AQ,MATCH($G24,'2019 IDF estimates'!$B:$B,0)))</f>
        <v>6.2</v>
      </c>
      <c r="P24" s="354">
        <f>IF($G24="N/A",INDEX('2019 IDF estimates'!AN:AN,MATCH($B24,'2019 IDF estimates'!$B:$B,0)),INDEX('2019 IDF estimates'!AN:AN,MATCH($G24,'2019 IDF estimates'!$B:$B,0)))</f>
        <v>1.2</v>
      </c>
      <c r="Q24" s="358">
        <f t="shared" si="2"/>
        <v>0.19</v>
      </c>
      <c r="R24" s="358">
        <f t="shared" si="3"/>
        <v>0.84</v>
      </c>
      <c r="S24" s="358">
        <f t="shared" si="4"/>
        <v>2.6</v>
      </c>
      <c r="T24" s="358">
        <f t="shared" si="5"/>
        <v>6.2</v>
      </c>
      <c r="U24" s="352">
        <f t="shared" si="6"/>
        <v>1.21</v>
      </c>
      <c r="V24" s="352">
        <f t="shared" si="7"/>
        <v>2.4575</v>
      </c>
      <c r="W24" s="352">
        <f>IF(INDEX('Adult curve ratios'!$B:$B,MATCH('Incidence calcs'!C24,'Adult curve ratios'!$A:$A,0))="0-14",'Incidence calcs'!U24,'Incidence calcs'!V24)</f>
        <v>2.4575</v>
      </c>
      <c r="X24" s="357">
        <f>$W24*INDEX('Adult curve ratios'!$A$1:$R$8,MATCH('Incidence calcs'!$C24,'Adult curve ratios'!$A:$A,0),MATCH('Incidence calcs'!X$4,'Adult curve ratios'!$1:$1,0))</f>
        <v>1.7627647500000001</v>
      </c>
      <c r="Y24" s="357">
        <f>$W24*INDEX('Adult curve ratios'!$A$1:$R$8,MATCH('Incidence calcs'!$C24,'Adult curve ratios'!$A:$A,0),MATCH('Incidence calcs'!Y$4,'Adult curve ratios'!$1:$1,0))</f>
        <v>1.7315545000000001</v>
      </c>
      <c r="Z24" s="357">
        <f>$W24*INDEX('Adult curve ratios'!$A$1:$R$8,MATCH('Incidence calcs'!$C24,'Adult curve ratios'!$A:$A,0),MATCH('Incidence calcs'!Z$4,'Adult curve ratios'!$1:$1,0))</f>
        <v>1.25406225</v>
      </c>
      <c r="AA24" s="357">
        <f>$W24*INDEX('Adult curve ratios'!$A$1:$R$8,MATCH('Incidence calcs'!$C24,'Adult curve ratios'!$A:$A,0),MATCH('Incidence calcs'!AA$4,'Adult curve ratios'!$1:$1,0))</f>
        <v>1.22801275</v>
      </c>
      <c r="AB24" s="357">
        <f>$W24*INDEX('Adult curve ratios'!$A$1:$R$8,MATCH('Incidence calcs'!$C24,'Adult curve ratios'!$A:$A,0),MATCH('Incidence calcs'!AB$4,'Adult curve ratios'!$1:$1,0))</f>
        <v>1.154042</v>
      </c>
      <c r="AC24" s="357">
        <f>$W24*INDEX('Adult curve ratios'!$A$1:$R$8,MATCH('Incidence calcs'!$C24,'Adult curve ratios'!$A:$A,0),MATCH('Incidence calcs'!AC$4,'Adult curve ratios'!$1:$1,0))</f>
        <v>1.020354</v>
      </c>
      <c r="AD24" s="357">
        <f>$W24*INDEX('Adult curve ratios'!$A$1:$R$8,MATCH('Incidence calcs'!$C24,'Adult curve ratios'!$A:$A,0),MATCH('Incidence calcs'!AD$4,'Adult curve ratios'!$1:$1,0))</f>
        <v>1.09727375</v>
      </c>
      <c r="AE24" s="357">
        <f>$W24*INDEX('Adult curve ratios'!$A$1:$R$8,MATCH('Incidence calcs'!$C24,'Adult curve ratios'!$A:$A,0),MATCH('Incidence calcs'!AE$4,'Adult curve ratios'!$1:$1,0))</f>
        <v>1.09727375</v>
      </c>
      <c r="AF24" s="357">
        <f>$W24*INDEX('Adult curve ratios'!$A$1:$R$8,MATCH('Incidence calcs'!$C24,'Adult curve ratios'!$A:$A,0),MATCH('Incidence calcs'!AF$4,'Adult curve ratios'!$1:$1,0))</f>
        <v>0.88592874999999993</v>
      </c>
      <c r="AG24" s="357">
        <f>$W24*INDEX('Adult curve ratios'!$A$1:$R$8,MATCH('Incidence calcs'!$C24,'Adult curve ratios'!$A:$A,0),MATCH('Incidence calcs'!AG$4,'Adult curve ratios'!$1:$1,0))</f>
        <v>0.88592874999999993</v>
      </c>
      <c r="AH24" s="357">
        <f>$W24*INDEX('Adult curve ratios'!$A$1:$R$8,MATCH('Incidence calcs'!$C24,'Adult curve ratios'!$A:$A,0),MATCH('Incidence calcs'!AH$4,'Adult curve ratios'!$1:$1,0))</f>
        <v>1.323118</v>
      </c>
      <c r="AI24" s="357">
        <f>$W24*INDEX('Adult curve ratios'!$A$1:$R$8,MATCH('Incidence calcs'!$C24,'Adult curve ratios'!$A:$A,0),MATCH('Incidence calcs'!AI$4,'Adult curve ratios'!$1:$1,0))</f>
        <v>1.323118</v>
      </c>
      <c r="AJ24" s="357">
        <f>$W24*INDEX('Adult curve ratios'!$A$1:$R$8,MATCH('Incidence calcs'!$C24,'Adult curve ratios'!$A:$A,0),MATCH('Incidence calcs'!AJ$4,'Adult curve ratios'!$1:$1,0))</f>
        <v>1.03583625</v>
      </c>
      <c r="AK24" s="357">
        <f>$W24*INDEX('Adult curve ratios'!$A$1:$R$8,MATCH('Incidence calcs'!$C24,'Adult curve ratios'!$A:$A,0),MATCH('Incidence calcs'!AK$4,'Adult curve ratios'!$1:$1,0))</f>
        <v>1.03583625</v>
      </c>
      <c r="AL24" s="357">
        <f>$W24*INDEX('Adult curve ratios'!$A$1:$R$8,MATCH('Incidence calcs'!$C24,'Adult curve ratios'!$A:$A,0),MATCH('Incidence calcs'!AL$4,'Adult curve ratios'!$1:$1,0))</f>
        <v>1.03583625</v>
      </c>
      <c r="AM24" s="357">
        <f>$W24*INDEX('Adult curve ratios'!$A$1:$R$8,MATCH('Incidence calcs'!$C24,'Adult curve ratios'!$A:$A,0),MATCH('Incidence calcs'!AM$4,'Adult curve ratios'!$1:$1,0))</f>
        <v>1.03583625</v>
      </c>
    </row>
    <row r="25" spans="1:39" x14ac:dyDescent="0.45">
      <c r="A25" s="331" t="s">
        <v>83</v>
      </c>
      <c r="B25" s="331" t="s">
        <v>83</v>
      </c>
      <c r="C25" s="353" t="s">
        <v>34</v>
      </c>
      <c r="D25" s="351">
        <f>VALUE(LEFT(INDEX('2019 IDF estimates'!BD:BD,MATCH(IF(G25="N/A",B25,G25),'2019 IDF estimates'!$B:$B,0)),4))</f>
        <v>1990</v>
      </c>
      <c r="E25" s="351">
        <f>VALUE(RIGHT(INDEX('2019 IDF estimates'!BD:BD,MATCH(IF(G25="N/A",B25,G25),'2019 IDF estimates'!$B:$B,0)),4))</f>
        <v>1999</v>
      </c>
      <c r="F25" s="351">
        <f t="shared" si="1"/>
        <v>1995</v>
      </c>
      <c r="G25" s="331" t="s">
        <v>84</v>
      </c>
      <c r="H25" s="354">
        <f>IF($G25="N/A",INDEX('2019 IDF estimates'!AD:AD,MATCH($B25,'2019 IDF estimates'!$B:$B,0)),INDEX('2019 IDF estimates'!AD:AD,MATCH($G25,'2019 IDF estimates'!$B:$B,0)))</f>
        <v>0.9</v>
      </c>
      <c r="I25" s="354">
        <f>IF($G25="N/A",INDEX('2019 IDF estimates'!AE:AE,MATCH($B25,'2019 IDF estimates'!$B:$B,0)),INDEX('2019 IDF estimates'!AE:AE,MATCH($G25,'2019 IDF estimates'!$B:$B,0)))</f>
        <v>2.4</v>
      </c>
      <c r="J25" s="354">
        <f>IF($G25="N/A",INDEX('2019 IDF estimates'!AF:AF,MATCH($B25,'2019 IDF estimates'!$B:$B,0)),INDEX('2019 IDF estimates'!AF:AF,MATCH($G25,'2019 IDF estimates'!$B:$B,0)))</f>
        <v>3.1</v>
      </c>
      <c r="K25" s="354">
        <f>IF($G25="N/A",INDEX('2019 IDF estimates'!AP:AP,MATCH($B25,'2019 IDF estimates'!$B:$B,0)),INDEX('2019 IDF estimates'!AP:AP,MATCH($G25,'2019 IDF estimates'!$B:$B,0)))</f>
        <v>1.4227751196172251</v>
      </c>
      <c r="L25" s="354">
        <f>IF($G25="N/A",INDEX('2019 IDF estimates'!AH:AH,MATCH($B25,'2019 IDF estimates'!$B:$B,0)),INDEX('2019 IDF estimates'!AH:AH,MATCH($G25,'2019 IDF estimates'!$B:$B,0)))</f>
        <v>1.3</v>
      </c>
      <c r="M25" s="354">
        <f>IF($G25="N/A",INDEX('2019 IDF estimates'!AI:AI,MATCH($B25,'2019 IDF estimates'!$B:$B,0)),INDEX('2019 IDF estimates'!AI:AI,MATCH($G25,'2019 IDF estimates'!$B:$B,0)))</f>
        <v>3</v>
      </c>
      <c r="N25" s="354">
        <f>IF($G25="N/A",INDEX('2019 IDF estimates'!AJ:AJ,MATCH($B25,'2019 IDF estimates'!$B:$B,0)),INDEX('2019 IDF estimates'!AJ:AJ,MATCH($G25,'2019 IDF estimates'!$B:$B,0)))</f>
        <v>3.2</v>
      </c>
      <c r="O25" s="354">
        <f>IF($G25="N/A",INDEX('2019 IDF estimates'!AQ:AQ,MATCH($B25,'2019 IDF estimates'!$B:$B,0)),INDEX('2019 IDF estimates'!AQ:AQ,MATCH($G25,'2019 IDF estimates'!$B:$B,0)))</f>
        <v>1.6937799043062205</v>
      </c>
      <c r="P25" s="354">
        <f>IF($G25="N/A",INDEX('2019 IDF estimates'!AN:AN,MATCH($B25,'2019 IDF estimates'!$B:$B,0)),INDEX('2019 IDF estimates'!AN:AN,MATCH($G25,'2019 IDF estimates'!$B:$B,0)))</f>
        <v>2.2999999999999998</v>
      </c>
      <c r="Q25" s="358">
        <f t="shared" si="2"/>
        <v>1.1000000000000001</v>
      </c>
      <c r="R25" s="358">
        <f t="shared" si="3"/>
        <v>2.7</v>
      </c>
      <c r="S25" s="358">
        <f t="shared" si="4"/>
        <v>3.1500000000000004</v>
      </c>
      <c r="T25" s="358">
        <f t="shared" si="5"/>
        <v>1.5582775119617227</v>
      </c>
      <c r="U25" s="352">
        <f t="shared" si="6"/>
        <v>2.3166666666666669</v>
      </c>
      <c r="V25" s="352">
        <f t="shared" si="7"/>
        <v>2.1270693779904311</v>
      </c>
      <c r="W25" s="352">
        <f>IF(INDEX('Adult curve ratios'!$B:$B,MATCH('Incidence calcs'!C25,'Adult curve ratios'!$A:$A,0))="0-14",'Incidence calcs'!U25,'Incidence calcs'!V25)</f>
        <v>2.3166666666666669</v>
      </c>
      <c r="X25" s="357">
        <f>$W25*INDEX('Adult curve ratios'!$A$1:$R$8,MATCH('Incidence calcs'!$C25,'Adult curve ratios'!$A:$A,0),MATCH('Incidence calcs'!X$4,'Adult curve ratios'!$1:$1,0))</f>
        <v>1.57904</v>
      </c>
      <c r="Y25" s="357">
        <f>$W25*INDEX('Adult curve ratios'!$A$1:$R$8,MATCH('Incidence calcs'!$C25,'Adult curve ratios'!$A:$A,0),MATCH('Incidence calcs'!Y$4,'Adult curve ratios'!$1:$1,0))</f>
        <v>1.5517033333333334</v>
      </c>
      <c r="Z25" s="357">
        <f>$W25*INDEX('Adult curve ratios'!$A$1:$R$8,MATCH('Incidence calcs'!$C25,'Adult curve ratios'!$A:$A,0),MATCH('Incidence calcs'!Z$4,'Adult curve ratios'!$1:$1,0))</f>
        <v>1.1094516666666667</v>
      </c>
      <c r="AA25" s="357">
        <f>$W25*INDEX('Adult curve ratios'!$A$1:$R$8,MATCH('Incidence calcs'!$C25,'Adult curve ratios'!$A:$A,0),MATCH('Incidence calcs'!AA$4,'Adult curve ratios'!$1:$1,0))</f>
        <v>1.1020383333333335</v>
      </c>
      <c r="AB25" s="357">
        <f>$W25*INDEX('Adult curve ratios'!$A$1:$R$8,MATCH('Incidence calcs'!$C25,'Adult curve ratios'!$A:$A,0),MATCH('Incidence calcs'!AB$4,'Adult curve ratios'!$1:$1,0))</f>
        <v>0.97624333333333346</v>
      </c>
      <c r="AC25" s="357">
        <f>$W25*INDEX('Adult curve ratios'!$A$1:$R$8,MATCH('Incidence calcs'!$C25,'Adult curve ratios'!$A:$A,0),MATCH('Incidence calcs'!AC$4,'Adult curve ratios'!$1:$1,0))</f>
        <v>1.03972</v>
      </c>
      <c r="AD25" s="357">
        <f>$W25*INDEX('Adult curve ratios'!$A$1:$R$8,MATCH('Incidence calcs'!$C25,'Adult curve ratios'!$A:$A,0),MATCH('Incidence calcs'!AD$4,'Adult curve ratios'!$1:$1,0))</f>
        <v>1.0200283333333335</v>
      </c>
      <c r="AE25" s="357">
        <f>$W25*INDEX('Adult curve ratios'!$A$1:$R$8,MATCH('Incidence calcs'!$C25,'Adult curve ratios'!$A:$A,0),MATCH('Incidence calcs'!AE$4,'Adult curve ratios'!$1:$1,0))</f>
        <v>1.0200283333333335</v>
      </c>
      <c r="AF25" s="357">
        <f>$W25*INDEX('Adult curve ratios'!$A$1:$R$8,MATCH('Incidence calcs'!$C25,'Adult curve ratios'!$A:$A,0),MATCH('Incidence calcs'!AF$4,'Adult curve ratios'!$1:$1,0))</f>
        <v>0.95261333333333342</v>
      </c>
      <c r="AG25" s="357">
        <f>$W25*INDEX('Adult curve ratios'!$A$1:$R$8,MATCH('Incidence calcs'!$C25,'Adult curve ratios'!$A:$A,0),MATCH('Incidence calcs'!AG$4,'Adult curve ratios'!$1:$1,0))</f>
        <v>0.95261333333333342</v>
      </c>
      <c r="AH25" s="357">
        <f>$W25*INDEX('Adult curve ratios'!$A$1:$R$8,MATCH('Incidence calcs'!$C25,'Adult curve ratios'!$A:$A,0),MATCH('Incidence calcs'!AH$4,'Adult curve ratios'!$1:$1,0))</f>
        <v>1.2646683333333335</v>
      </c>
      <c r="AI25" s="357">
        <f>$W25*INDEX('Adult curve ratios'!$A$1:$R$8,MATCH('Incidence calcs'!$C25,'Adult curve ratios'!$A:$A,0),MATCH('Incidence calcs'!AI$4,'Adult curve ratios'!$1:$1,0))</f>
        <v>1.2646683333333335</v>
      </c>
      <c r="AJ25" s="357">
        <f>$W25*INDEX('Adult curve ratios'!$A$1:$R$8,MATCH('Incidence calcs'!$C25,'Adult curve ratios'!$A:$A,0),MATCH('Incidence calcs'!AJ$4,'Adult curve ratios'!$1:$1,0))</f>
        <v>0.83562166666666682</v>
      </c>
      <c r="AK25" s="357">
        <f>$W25*INDEX('Adult curve ratios'!$A$1:$R$8,MATCH('Incidence calcs'!$C25,'Adult curve ratios'!$A:$A,0),MATCH('Incidence calcs'!AK$4,'Adult curve ratios'!$1:$1,0))</f>
        <v>0.83562166666666682</v>
      </c>
      <c r="AL25" s="357">
        <f>$W25*INDEX('Adult curve ratios'!$A$1:$R$8,MATCH('Incidence calcs'!$C25,'Adult curve ratios'!$A:$A,0),MATCH('Incidence calcs'!AL$4,'Adult curve ratios'!$1:$1,0))</f>
        <v>0.83562166666666682</v>
      </c>
      <c r="AM25" s="357">
        <f>$W25*INDEX('Adult curve ratios'!$A$1:$R$8,MATCH('Incidence calcs'!$C25,'Adult curve ratios'!$A:$A,0),MATCH('Incidence calcs'!AM$4,'Adult curve ratios'!$1:$1,0))</f>
        <v>0.83562166666666682</v>
      </c>
    </row>
    <row r="26" spans="1:39" x14ac:dyDescent="0.45">
      <c r="A26" s="343" t="s">
        <v>85</v>
      </c>
      <c r="B26" s="331" t="s">
        <v>85</v>
      </c>
      <c r="C26" s="353" t="s">
        <v>33</v>
      </c>
      <c r="D26" s="351">
        <f>VALUE(LEFT(INDEX('2019 IDF estimates'!BD:BD,MATCH(IF(G26="N/A",B26,G26),'2019 IDF estimates'!$B:$B,0)),4))</f>
        <v>2006</v>
      </c>
      <c r="E26" s="351">
        <f>VALUE(RIGHT(INDEX('2019 IDF estimates'!BD:BD,MATCH(IF(G26="N/A",B26,G26),'2019 IDF estimates'!$B:$B,0)),4))</f>
        <v>2012</v>
      </c>
      <c r="F26" s="351">
        <f t="shared" si="1"/>
        <v>2009</v>
      </c>
      <c r="G26" s="331" t="s">
        <v>86</v>
      </c>
      <c r="H26" s="354">
        <f>IF($G26="N/A",INDEX('2019 IDF estimates'!AD:AD,MATCH($B26,'2019 IDF estimates'!$B:$B,0)),INDEX('2019 IDF estimates'!AD:AD,MATCH($G26,'2019 IDF estimates'!$B:$B,0)))</f>
        <v>3</v>
      </c>
      <c r="I26" s="354">
        <f>IF($G26="N/A",INDEX('2019 IDF estimates'!AE:AE,MATCH($B26,'2019 IDF estimates'!$B:$B,0)),INDEX('2019 IDF estimates'!AE:AE,MATCH($G26,'2019 IDF estimates'!$B:$B,0)))</f>
        <v>5</v>
      </c>
      <c r="J26" s="354">
        <f>IF($G26="N/A",INDEX('2019 IDF estimates'!AF:AF,MATCH($B26,'2019 IDF estimates'!$B:$B,0)),INDEX('2019 IDF estimates'!AF:AF,MATCH($G26,'2019 IDF estimates'!$B:$B,0)))</f>
        <v>4.9000000000000004</v>
      </c>
      <c r="K26" s="354">
        <f>IF($G26="N/A",INDEX('2019 IDF estimates'!AP:AP,MATCH($B26,'2019 IDF estimates'!$B:$B,0)),INDEX('2019 IDF estimates'!AP:AP,MATCH($G26,'2019 IDF estimates'!$B:$B,0)))</f>
        <v>3</v>
      </c>
      <c r="L26" s="354">
        <f>IF($G26="N/A",INDEX('2019 IDF estimates'!AH:AH,MATCH($B26,'2019 IDF estimates'!$B:$B,0)),INDEX('2019 IDF estimates'!AH:AH,MATCH($G26,'2019 IDF estimates'!$B:$B,0)))</f>
        <v>3</v>
      </c>
      <c r="M26" s="354">
        <f>IF($G26="N/A",INDEX('2019 IDF estimates'!AI:AI,MATCH($B26,'2019 IDF estimates'!$B:$B,0)),INDEX('2019 IDF estimates'!AI:AI,MATCH($G26,'2019 IDF estimates'!$B:$B,0)))</f>
        <v>5</v>
      </c>
      <c r="N26" s="354">
        <f>IF($G26="N/A",INDEX('2019 IDF estimates'!AJ:AJ,MATCH($B26,'2019 IDF estimates'!$B:$B,0)),INDEX('2019 IDF estimates'!AJ:AJ,MATCH($G26,'2019 IDF estimates'!$B:$B,0)))</f>
        <v>4.9000000000000004</v>
      </c>
      <c r="O26" s="354">
        <f>IF($G26="N/A",INDEX('2019 IDF estimates'!AQ:AQ,MATCH($B26,'2019 IDF estimates'!$B:$B,0)),INDEX('2019 IDF estimates'!AQ:AQ,MATCH($G26,'2019 IDF estimates'!$B:$B,0)))</f>
        <v>3</v>
      </c>
      <c r="P26" s="354">
        <f>IF($G26="N/A",INDEX('2019 IDF estimates'!AN:AN,MATCH($B26,'2019 IDF estimates'!$B:$B,0)),INDEX('2019 IDF estimates'!AN:AN,MATCH($G26,'2019 IDF estimates'!$B:$B,0)))</f>
        <v>4.3</v>
      </c>
      <c r="Q26" s="358">
        <f t="shared" si="2"/>
        <v>3</v>
      </c>
      <c r="R26" s="358">
        <f t="shared" si="3"/>
        <v>5</v>
      </c>
      <c r="S26" s="358">
        <f t="shared" si="4"/>
        <v>4.9000000000000004</v>
      </c>
      <c r="T26" s="358">
        <f t="shared" si="5"/>
        <v>3</v>
      </c>
      <c r="U26" s="352">
        <f t="shared" si="6"/>
        <v>4.3</v>
      </c>
      <c r="V26" s="352">
        <f t="shared" si="7"/>
        <v>3.9750000000000001</v>
      </c>
      <c r="W26" s="352">
        <f>IF(INDEX('Adult curve ratios'!$B:$B,MATCH('Incidence calcs'!C26,'Adult curve ratios'!$A:$A,0))="0-14",'Incidence calcs'!U26,'Incidence calcs'!V26)</f>
        <v>4.3</v>
      </c>
      <c r="X26" s="357">
        <f>$W26*INDEX('Adult curve ratios'!$A$1:$R$8,MATCH('Incidence calcs'!$C26,'Adult curve ratios'!$A:$A,0),MATCH('Incidence calcs'!X$4,'Adult curve ratios'!$1:$1,0))</f>
        <v>2.9308799999999997</v>
      </c>
      <c r="Y26" s="357">
        <f>$W26*INDEX('Adult curve ratios'!$A$1:$R$8,MATCH('Incidence calcs'!$C26,'Adult curve ratios'!$A:$A,0),MATCH('Incidence calcs'!Y$4,'Adult curve ratios'!$1:$1,0))</f>
        <v>2.8801399999999995</v>
      </c>
      <c r="Z26" s="357">
        <f>$W26*INDEX('Adult curve ratios'!$A$1:$R$8,MATCH('Incidence calcs'!$C26,'Adult curve ratios'!$A:$A,0),MATCH('Incidence calcs'!Z$4,'Adult curve ratios'!$1:$1,0))</f>
        <v>2.0592699999999997</v>
      </c>
      <c r="AA26" s="357">
        <f>$W26*INDEX('Adult curve ratios'!$A$1:$R$8,MATCH('Incidence calcs'!$C26,'Adult curve ratios'!$A:$A,0),MATCH('Incidence calcs'!AA$4,'Adult curve ratios'!$1:$1,0))</f>
        <v>2.0455100000000002</v>
      </c>
      <c r="AB26" s="357">
        <f>$W26*INDEX('Adult curve ratios'!$A$1:$R$8,MATCH('Incidence calcs'!$C26,'Adult curve ratios'!$A:$A,0),MATCH('Incidence calcs'!AB$4,'Adult curve ratios'!$1:$1,0))</f>
        <v>1.81202</v>
      </c>
      <c r="AC26" s="357">
        <f>$W26*INDEX('Adult curve ratios'!$A$1:$R$8,MATCH('Incidence calcs'!$C26,'Adult curve ratios'!$A:$A,0),MATCH('Incidence calcs'!AC$4,'Adult curve ratios'!$1:$1,0))</f>
        <v>1.9298399999999998</v>
      </c>
      <c r="AD26" s="357">
        <f>$W26*INDEX('Adult curve ratios'!$A$1:$R$8,MATCH('Incidence calcs'!$C26,'Adult curve ratios'!$A:$A,0),MATCH('Incidence calcs'!AD$4,'Adult curve ratios'!$1:$1,0))</f>
        <v>1.8932899999999999</v>
      </c>
      <c r="AE26" s="357">
        <f>$W26*INDEX('Adult curve ratios'!$A$1:$R$8,MATCH('Incidence calcs'!$C26,'Adult curve ratios'!$A:$A,0),MATCH('Incidence calcs'!AE$4,'Adult curve ratios'!$1:$1,0))</f>
        <v>1.8932899999999999</v>
      </c>
      <c r="AF26" s="357">
        <f>$W26*INDEX('Adult curve ratios'!$A$1:$R$8,MATCH('Incidence calcs'!$C26,'Adult curve ratios'!$A:$A,0),MATCH('Incidence calcs'!AF$4,'Adult curve ratios'!$1:$1,0))</f>
        <v>1.76816</v>
      </c>
      <c r="AG26" s="357">
        <f>$W26*INDEX('Adult curve ratios'!$A$1:$R$8,MATCH('Incidence calcs'!$C26,'Adult curve ratios'!$A:$A,0),MATCH('Incidence calcs'!AG$4,'Adult curve ratios'!$1:$1,0))</f>
        <v>1.76816</v>
      </c>
      <c r="AH26" s="357">
        <f>$W26*INDEX('Adult curve ratios'!$A$1:$R$8,MATCH('Incidence calcs'!$C26,'Adult curve ratios'!$A:$A,0),MATCH('Incidence calcs'!AH$4,'Adult curve ratios'!$1:$1,0))</f>
        <v>2.3473700000000002</v>
      </c>
      <c r="AI26" s="357">
        <f>$W26*INDEX('Adult curve ratios'!$A$1:$R$8,MATCH('Incidence calcs'!$C26,'Adult curve ratios'!$A:$A,0),MATCH('Incidence calcs'!AI$4,'Adult curve ratios'!$1:$1,0))</f>
        <v>2.3473700000000002</v>
      </c>
      <c r="AJ26" s="357">
        <f>$W26*INDEX('Adult curve ratios'!$A$1:$R$8,MATCH('Incidence calcs'!$C26,'Adult curve ratios'!$A:$A,0),MATCH('Incidence calcs'!AJ$4,'Adult curve ratios'!$1:$1,0))</f>
        <v>1.55101</v>
      </c>
      <c r="AK26" s="357">
        <f>$W26*INDEX('Adult curve ratios'!$A$1:$R$8,MATCH('Incidence calcs'!$C26,'Adult curve ratios'!$A:$A,0),MATCH('Incidence calcs'!AK$4,'Adult curve ratios'!$1:$1,0))</f>
        <v>1.55101</v>
      </c>
      <c r="AL26" s="357">
        <f>$W26*INDEX('Adult curve ratios'!$A$1:$R$8,MATCH('Incidence calcs'!$C26,'Adult curve ratios'!$A:$A,0),MATCH('Incidence calcs'!AL$4,'Adult curve ratios'!$1:$1,0))</f>
        <v>1.55101</v>
      </c>
      <c r="AM26" s="357">
        <f>$W26*INDEX('Adult curve ratios'!$A$1:$R$8,MATCH('Incidence calcs'!$C26,'Adult curve ratios'!$A:$A,0),MATCH('Incidence calcs'!AM$4,'Adult curve ratios'!$1:$1,0))</f>
        <v>1.55101</v>
      </c>
    </row>
    <row r="27" spans="1:39" x14ac:dyDescent="0.45">
      <c r="A27" s="343" t="s">
        <v>87</v>
      </c>
      <c r="B27" s="331" t="s">
        <v>87</v>
      </c>
      <c r="C27" s="353" t="s">
        <v>31</v>
      </c>
      <c r="D27" s="351">
        <f>VALUE(LEFT(INDEX('2019 IDF estimates'!BD:BD,MATCH(IF(G27="N/A",B27,G27),'2019 IDF estimates'!$B:$B,0)),4))</f>
        <v>2005</v>
      </c>
      <c r="E27" s="351">
        <f>VALUE(RIGHT(INDEX('2019 IDF estimates'!BD:BD,MATCH(IF(G27="N/A",B27,G27),'2019 IDF estimates'!$B:$B,0)),4))</f>
        <v>2017</v>
      </c>
      <c r="F27" s="351">
        <f t="shared" si="1"/>
        <v>2011</v>
      </c>
      <c r="G27" s="331" t="s">
        <v>60</v>
      </c>
      <c r="H27" s="354">
        <f>IF($G27="N/A",INDEX('2019 IDF estimates'!AD:AD,MATCH($B27,'2019 IDF estimates'!$B:$B,0)),INDEX('2019 IDF estimates'!AD:AD,MATCH($G27,'2019 IDF estimates'!$B:$B,0)))</f>
        <v>0</v>
      </c>
      <c r="I27" s="354">
        <f>IF($G27="N/A",INDEX('2019 IDF estimates'!AE:AE,MATCH($B27,'2019 IDF estimates'!$B:$B,0)),INDEX('2019 IDF estimates'!AE:AE,MATCH($G27,'2019 IDF estimates'!$B:$B,0)))</f>
        <v>0</v>
      </c>
      <c r="J27" s="354">
        <f>IF($G27="N/A",INDEX('2019 IDF estimates'!AF:AF,MATCH($B27,'2019 IDF estimates'!$B:$B,0)),INDEX('2019 IDF estimates'!AF:AF,MATCH($G27,'2019 IDF estimates'!$B:$B,0)))</f>
        <v>0</v>
      </c>
      <c r="K27" s="354">
        <f>IF($G27="N/A",INDEX('2019 IDF estimates'!AP:AP,MATCH($B27,'2019 IDF estimates'!$B:$B,0)),INDEX('2019 IDF estimates'!AP:AP,MATCH($G27,'2019 IDF estimates'!$B:$B,0)))</f>
        <v>1.4905263157894741</v>
      </c>
      <c r="L27" s="354">
        <f>IF($G27="N/A",INDEX('2019 IDF estimates'!AH:AH,MATCH($B27,'2019 IDF estimates'!$B:$B,0)),INDEX('2019 IDF estimates'!AH:AH,MATCH($G27,'2019 IDF estimates'!$B:$B,0)))</f>
        <v>0</v>
      </c>
      <c r="M27" s="354">
        <f>IF($G27="N/A",INDEX('2019 IDF estimates'!AI:AI,MATCH($B27,'2019 IDF estimates'!$B:$B,0)),INDEX('2019 IDF estimates'!AI:AI,MATCH($G27,'2019 IDF estimates'!$B:$B,0)))</f>
        <v>0</v>
      </c>
      <c r="N27" s="354">
        <f>IF($G27="N/A",INDEX('2019 IDF estimates'!AJ:AJ,MATCH($B27,'2019 IDF estimates'!$B:$B,0)),INDEX('2019 IDF estimates'!AJ:AJ,MATCH($G27,'2019 IDF estimates'!$B:$B,0)))</f>
        <v>0</v>
      </c>
      <c r="O27" s="354">
        <f>IF($G27="N/A",INDEX('2019 IDF estimates'!AQ:AQ,MATCH($B27,'2019 IDF estimates'!$B:$B,0)),INDEX('2019 IDF estimates'!AQ:AQ,MATCH($G27,'2019 IDF estimates'!$B:$B,0)))</f>
        <v>1.4905263157894741</v>
      </c>
      <c r="P27" s="354">
        <f>IF($G27="N/A",INDEX('2019 IDF estimates'!AN:AN,MATCH($B27,'2019 IDF estimates'!$B:$B,0)),INDEX('2019 IDF estimates'!AN:AN,MATCH($G27,'2019 IDF estimates'!$B:$B,0)))</f>
        <v>2.2000000000000002</v>
      </c>
      <c r="Q27" s="358">
        <f t="shared" si="2"/>
        <v>2.2000000000000002</v>
      </c>
      <c r="R27" s="358">
        <f t="shared" si="3"/>
        <v>2.2000000000000002</v>
      </c>
      <c r="S27" s="358">
        <f t="shared" si="4"/>
        <v>2.2000000000000002</v>
      </c>
      <c r="T27" s="358">
        <f t="shared" si="5"/>
        <v>1.4905263157894741</v>
      </c>
      <c r="U27" s="352">
        <f t="shared" si="6"/>
        <v>2.2000000000000002</v>
      </c>
      <c r="V27" s="352">
        <f t="shared" si="7"/>
        <v>2.0226315789473688</v>
      </c>
      <c r="W27" s="352">
        <f>IF(INDEX('Adult curve ratios'!$B:$B,MATCH('Incidence calcs'!C27,'Adult curve ratios'!$A:$A,0))="0-14",'Incidence calcs'!U27,'Incidence calcs'!V27)</f>
        <v>2.2000000000000002</v>
      </c>
      <c r="X27" s="357">
        <f>$W27*INDEX('Adult curve ratios'!$A$1:$R$8,MATCH('Incidence calcs'!$C27,'Adult curve ratios'!$A:$A,0),MATCH('Incidence calcs'!X$4,'Adult curve ratios'!$1:$1,0))</f>
        <v>1.4995200000000002</v>
      </c>
      <c r="Y27" s="357">
        <f>$W27*INDEX('Adult curve ratios'!$A$1:$R$8,MATCH('Incidence calcs'!$C27,'Adult curve ratios'!$A:$A,0),MATCH('Incidence calcs'!Y$4,'Adult curve ratios'!$1:$1,0))</f>
        <v>1.47356</v>
      </c>
      <c r="Z27" s="357">
        <f>$W27*INDEX('Adult curve ratios'!$A$1:$R$8,MATCH('Incidence calcs'!$C27,'Adult curve ratios'!$A:$A,0),MATCH('Incidence calcs'!Z$4,'Adult curve ratios'!$1:$1,0))</f>
        <v>1.05358</v>
      </c>
      <c r="AA27" s="357">
        <f>$W27*INDEX('Adult curve ratios'!$A$1:$R$8,MATCH('Incidence calcs'!$C27,'Adult curve ratios'!$A:$A,0),MATCH('Incidence calcs'!AA$4,'Adult curve ratios'!$1:$1,0))</f>
        <v>1.04654</v>
      </c>
      <c r="AB27" s="357">
        <f>$W27*INDEX('Adult curve ratios'!$A$1:$R$8,MATCH('Incidence calcs'!$C27,'Adult curve ratios'!$A:$A,0),MATCH('Incidence calcs'!AB$4,'Adult curve ratios'!$1:$1,0))</f>
        <v>0.92708000000000002</v>
      </c>
      <c r="AC27" s="357">
        <f>$W27*INDEX('Adult curve ratios'!$A$1:$R$8,MATCH('Incidence calcs'!$C27,'Adult curve ratios'!$A:$A,0),MATCH('Incidence calcs'!AC$4,'Adult curve ratios'!$1:$1,0))</f>
        <v>0.98736000000000002</v>
      </c>
      <c r="AD27" s="357">
        <f>$W27*INDEX('Adult curve ratios'!$A$1:$R$8,MATCH('Incidence calcs'!$C27,'Adult curve ratios'!$A:$A,0),MATCH('Incidence calcs'!AD$4,'Adult curve ratios'!$1:$1,0))</f>
        <v>0.96866000000000019</v>
      </c>
      <c r="AE27" s="357">
        <f>$W27*INDEX('Adult curve ratios'!$A$1:$R$8,MATCH('Incidence calcs'!$C27,'Adult curve ratios'!$A:$A,0),MATCH('Incidence calcs'!AE$4,'Adult curve ratios'!$1:$1,0))</f>
        <v>0.96866000000000019</v>
      </c>
      <c r="AF27" s="357">
        <f>$W27*INDEX('Adult curve ratios'!$A$1:$R$8,MATCH('Incidence calcs'!$C27,'Adult curve ratios'!$A:$A,0),MATCH('Incidence calcs'!AF$4,'Adult curve ratios'!$1:$1,0))</f>
        <v>0.90464000000000011</v>
      </c>
      <c r="AG27" s="357">
        <f>$W27*INDEX('Adult curve ratios'!$A$1:$R$8,MATCH('Incidence calcs'!$C27,'Adult curve ratios'!$A:$A,0),MATCH('Incidence calcs'!AG$4,'Adult curve ratios'!$1:$1,0))</f>
        <v>0.90464000000000011</v>
      </c>
      <c r="AH27" s="357">
        <f>$W27*INDEX('Adult curve ratios'!$A$1:$R$8,MATCH('Incidence calcs'!$C27,'Adult curve ratios'!$A:$A,0),MATCH('Incidence calcs'!AH$4,'Adult curve ratios'!$1:$1,0))</f>
        <v>1.2009800000000002</v>
      </c>
      <c r="AI27" s="357">
        <f>$W27*INDEX('Adult curve ratios'!$A$1:$R$8,MATCH('Incidence calcs'!$C27,'Adult curve ratios'!$A:$A,0),MATCH('Incidence calcs'!AI$4,'Adult curve ratios'!$1:$1,0))</f>
        <v>1.2009800000000002</v>
      </c>
      <c r="AJ27" s="357">
        <f>$W27*INDEX('Adult curve ratios'!$A$1:$R$8,MATCH('Incidence calcs'!$C27,'Adult curve ratios'!$A:$A,0),MATCH('Incidence calcs'!AJ$4,'Adult curve ratios'!$1:$1,0))</f>
        <v>0.79354000000000013</v>
      </c>
      <c r="AK27" s="357">
        <f>$W27*INDEX('Adult curve ratios'!$A$1:$R$8,MATCH('Incidence calcs'!$C27,'Adult curve ratios'!$A:$A,0),MATCH('Incidence calcs'!AK$4,'Adult curve ratios'!$1:$1,0))</f>
        <v>0.79354000000000013</v>
      </c>
      <c r="AL27" s="357">
        <f>$W27*INDEX('Adult curve ratios'!$A$1:$R$8,MATCH('Incidence calcs'!$C27,'Adult curve ratios'!$A:$A,0),MATCH('Incidence calcs'!AL$4,'Adult curve ratios'!$1:$1,0))</f>
        <v>0.79354000000000013</v>
      </c>
      <c r="AM27" s="357">
        <f>$W27*INDEX('Adult curve ratios'!$A$1:$R$8,MATCH('Incidence calcs'!$C27,'Adult curve ratios'!$A:$A,0),MATCH('Incidence calcs'!AM$4,'Adult curve ratios'!$1:$1,0))</f>
        <v>0.79354000000000013</v>
      </c>
    </row>
    <row r="28" spans="1:39" x14ac:dyDescent="0.45">
      <c r="A28" s="343" t="s">
        <v>88</v>
      </c>
      <c r="B28" s="331" t="s">
        <v>88</v>
      </c>
      <c r="C28" s="353" t="s">
        <v>26</v>
      </c>
      <c r="D28" s="351">
        <f>VALUE(LEFT(INDEX('2019 IDF estimates'!BD:BD,MATCH(IF(G28="N/A",B28,G28),'2019 IDF estimates'!$B:$B,0)),4))</f>
        <v>1998</v>
      </c>
      <c r="E28" s="351">
        <f>VALUE(RIGHT(INDEX('2019 IDF estimates'!BD:BD,MATCH(IF(G28="N/A",B28,G28),'2019 IDF estimates'!$B:$B,0)),4))</f>
        <v>2010</v>
      </c>
      <c r="F28" s="351">
        <f t="shared" si="1"/>
        <v>2004</v>
      </c>
      <c r="G28" s="331" t="s">
        <v>60</v>
      </c>
      <c r="H28" s="354">
        <f>IF($G28="N/A",INDEX('2019 IDF estimates'!AD:AD,MATCH($B28,'2019 IDF estimates'!$B:$B,0)),INDEX('2019 IDF estimates'!AD:AD,MATCH($G28,'2019 IDF estimates'!$B:$B,0)))</f>
        <v>4.7</v>
      </c>
      <c r="I28" s="354">
        <f>IF($G28="N/A",INDEX('2019 IDF estimates'!AE:AE,MATCH($B28,'2019 IDF estimates'!$B:$B,0)),INDEX('2019 IDF estimates'!AE:AE,MATCH($G28,'2019 IDF estimates'!$B:$B,0)))</f>
        <v>9.6999999999999993</v>
      </c>
      <c r="J28" s="354">
        <f>IF($G28="N/A",INDEX('2019 IDF estimates'!AF:AF,MATCH($B28,'2019 IDF estimates'!$B:$B,0)),INDEX('2019 IDF estimates'!AF:AF,MATCH($G28,'2019 IDF estimates'!$B:$B,0)))</f>
        <v>7.4</v>
      </c>
      <c r="K28" s="354">
        <f>IF($G28="N/A",INDEX('2019 IDF estimates'!AP:AP,MATCH($B28,'2019 IDF estimates'!$B:$B,0)),INDEX('2019 IDF estimates'!AP:AP,MATCH($G28,'2019 IDF estimates'!$B:$B,0)))</f>
        <v>6.3</v>
      </c>
      <c r="L28" s="354">
        <f>IF($G28="N/A",INDEX('2019 IDF estimates'!AH:AH,MATCH($B28,'2019 IDF estimates'!$B:$B,0)),INDEX('2019 IDF estimates'!AH:AH,MATCH($G28,'2019 IDF estimates'!$B:$B,0)))</f>
        <v>6</v>
      </c>
      <c r="M28" s="354">
        <f>IF($G28="N/A",INDEX('2019 IDF estimates'!AI:AI,MATCH($B28,'2019 IDF estimates'!$B:$B,0)),INDEX('2019 IDF estimates'!AI:AI,MATCH($G28,'2019 IDF estimates'!$B:$B,0)))</f>
        <v>11.5</v>
      </c>
      <c r="N28" s="354">
        <f>IF($G28="N/A",INDEX('2019 IDF estimates'!AJ:AJ,MATCH($B28,'2019 IDF estimates'!$B:$B,0)),INDEX('2019 IDF estimates'!AJ:AJ,MATCH($G28,'2019 IDF estimates'!$B:$B,0)))</f>
        <v>9.6</v>
      </c>
      <c r="O28" s="354">
        <f>IF($G28="N/A",INDEX('2019 IDF estimates'!AQ:AQ,MATCH($B28,'2019 IDF estimates'!$B:$B,0)),INDEX('2019 IDF estimates'!AQ:AQ,MATCH($G28,'2019 IDF estimates'!$B:$B,0)))</f>
        <v>3.9</v>
      </c>
      <c r="P28" s="354">
        <f>IF($G28="N/A",INDEX('2019 IDF estimates'!AN:AN,MATCH($B28,'2019 IDF estimates'!$B:$B,0)),INDEX('2019 IDF estimates'!AN:AN,MATCH($G28,'2019 IDF estimates'!$B:$B,0)))</f>
        <v>8.1999999999999993</v>
      </c>
      <c r="Q28" s="358">
        <f t="shared" si="2"/>
        <v>5.35</v>
      </c>
      <c r="R28" s="358">
        <f t="shared" si="3"/>
        <v>10.6</v>
      </c>
      <c r="S28" s="358">
        <f t="shared" si="4"/>
        <v>8.5</v>
      </c>
      <c r="T28" s="358">
        <f t="shared" si="5"/>
        <v>5.0999999999999996</v>
      </c>
      <c r="U28" s="352">
        <f t="shared" si="6"/>
        <v>8.15</v>
      </c>
      <c r="V28" s="352">
        <f t="shared" si="7"/>
        <v>7.3874999999999993</v>
      </c>
      <c r="W28" s="352">
        <f>IF(INDEX('Adult curve ratios'!$B:$B,MATCH('Incidence calcs'!C28,'Adult curve ratios'!$A:$A,0))="0-14",'Incidence calcs'!U28,'Incidence calcs'!V28)</f>
        <v>8.15</v>
      </c>
      <c r="X28" s="357">
        <f>$W28*INDEX('Adult curve ratios'!$A$1:$R$8,MATCH('Incidence calcs'!$C28,'Adult curve ratios'!$A:$A,0),MATCH('Incidence calcs'!X$4,'Adult curve ratios'!$1:$1,0))</f>
        <v>5.55504</v>
      </c>
      <c r="Y28" s="357">
        <f>$W28*INDEX('Adult curve ratios'!$A$1:$R$8,MATCH('Incidence calcs'!$C28,'Adult curve ratios'!$A:$A,0),MATCH('Incidence calcs'!Y$4,'Adult curve ratios'!$1:$1,0))</f>
        <v>5.4588700000000001</v>
      </c>
      <c r="Z28" s="357">
        <f>$W28*INDEX('Adult curve ratios'!$A$1:$R$8,MATCH('Incidence calcs'!$C28,'Adult curve ratios'!$A:$A,0),MATCH('Incidence calcs'!Z$4,'Adult curve ratios'!$1:$1,0))</f>
        <v>3.903035</v>
      </c>
      <c r="AA28" s="357">
        <f>$W28*INDEX('Adult curve ratios'!$A$1:$R$8,MATCH('Incidence calcs'!$C28,'Adult curve ratios'!$A:$A,0),MATCH('Incidence calcs'!AA$4,'Adult curve ratios'!$1:$1,0))</f>
        <v>3.8769550000000002</v>
      </c>
      <c r="AB28" s="357">
        <f>$W28*INDEX('Adult curve ratios'!$A$1:$R$8,MATCH('Incidence calcs'!$C28,'Adult curve ratios'!$A:$A,0),MATCH('Incidence calcs'!AB$4,'Adult curve ratios'!$1:$1,0))</f>
        <v>3.4344100000000002</v>
      </c>
      <c r="AC28" s="357">
        <f>$W28*INDEX('Adult curve ratios'!$A$1:$R$8,MATCH('Incidence calcs'!$C28,'Adult curve ratios'!$A:$A,0),MATCH('Incidence calcs'!AC$4,'Adult curve ratios'!$1:$1,0))</f>
        <v>3.6577199999999999</v>
      </c>
      <c r="AD28" s="357">
        <f>$W28*INDEX('Adult curve ratios'!$A$1:$R$8,MATCH('Incidence calcs'!$C28,'Adult curve ratios'!$A:$A,0),MATCH('Incidence calcs'!AD$4,'Adult curve ratios'!$1:$1,0))</f>
        <v>3.5884450000000006</v>
      </c>
      <c r="AE28" s="357">
        <f>$W28*INDEX('Adult curve ratios'!$A$1:$R$8,MATCH('Incidence calcs'!$C28,'Adult curve ratios'!$A:$A,0),MATCH('Incidence calcs'!AE$4,'Adult curve ratios'!$1:$1,0))</f>
        <v>3.5884450000000006</v>
      </c>
      <c r="AF28" s="357">
        <f>$W28*INDEX('Adult curve ratios'!$A$1:$R$8,MATCH('Incidence calcs'!$C28,'Adult curve ratios'!$A:$A,0),MATCH('Incidence calcs'!AF$4,'Adult curve ratios'!$1:$1,0))</f>
        <v>3.35128</v>
      </c>
      <c r="AG28" s="357">
        <f>$W28*INDEX('Adult curve ratios'!$A$1:$R$8,MATCH('Incidence calcs'!$C28,'Adult curve ratios'!$A:$A,0),MATCH('Incidence calcs'!AG$4,'Adult curve ratios'!$1:$1,0))</f>
        <v>3.35128</v>
      </c>
      <c r="AH28" s="357">
        <f>$W28*INDEX('Adult curve ratios'!$A$1:$R$8,MATCH('Incidence calcs'!$C28,'Adult curve ratios'!$A:$A,0),MATCH('Incidence calcs'!AH$4,'Adult curve ratios'!$1:$1,0))</f>
        <v>4.4490850000000002</v>
      </c>
      <c r="AI28" s="357">
        <f>$W28*INDEX('Adult curve ratios'!$A$1:$R$8,MATCH('Incidence calcs'!$C28,'Adult curve ratios'!$A:$A,0),MATCH('Incidence calcs'!AI$4,'Adult curve ratios'!$1:$1,0))</f>
        <v>4.4490850000000002</v>
      </c>
      <c r="AJ28" s="357">
        <f>$W28*INDEX('Adult curve ratios'!$A$1:$R$8,MATCH('Incidence calcs'!$C28,'Adult curve ratios'!$A:$A,0),MATCH('Incidence calcs'!AJ$4,'Adult curve ratios'!$1:$1,0))</f>
        <v>2.9397050000000005</v>
      </c>
      <c r="AK28" s="357">
        <f>$W28*INDEX('Adult curve ratios'!$A$1:$R$8,MATCH('Incidence calcs'!$C28,'Adult curve ratios'!$A:$A,0),MATCH('Incidence calcs'!AK$4,'Adult curve ratios'!$1:$1,0))</f>
        <v>2.9397050000000005</v>
      </c>
      <c r="AL28" s="357">
        <f>$W28*INDEX('Adult curve ratios'!$A$1:$R$8,MATCH('Incidence calcs'!$C28,'Adult curve ratios'!$A:$A,0),MATCH('Incidence calcs'!AL$4,'Adult curve ratios'!$1:$1,0))</f>
        <v>2.9397050000000005</v>
      </c>
      <c r="AM28" s="357">
        <f>$W28*INDEX('Adult curve ratios'!$A$1:$R$8,MATCH('Incidence calcs'!$C28,'Adult curve ratios'!$A:$A,0),MATCH('Incidence calcs'!AM$4,'Adult curve ratios'!$1:$1,0))</f>
        <v>2.9397050000000005</v>
      </c>
    </row>
    <row r="29" spans="1:39" x14ac:dyDescent="0.45">
      <c r="A29" s="343" t="s">
        <v>89</v>
      </c>
      <c r="B29" s="331" t="s">
        <v>89</v>
      </c>
      <c r="C29" s="353" t="s">
        <v>29</v>
      </c>
      <c r="D29" s="351">
        <f>VALUE(LEFT(INDEX('2019 IDF estimates'!BD:BD,MATCH(IF(G29="N/A",B29,G29),'2019 IDF estimates'!$B:$B,0)),4))</f>
        <v>2007</v>
      </c>
      <c r="E29" s="351">
        <f>VALUE(RIGHT(INDEX('2019 IDF estimates'!BD:BD,MATCH(IF(G29="N/A",B29,G29),'2019 IDF estimates'!$B:$B,0)),4))</f>
        <v>2011</v>
      </c>
      <c r="F29" s="351">
        <f t="shared" si="1"/>
        <v>2009</v>
      </c>
      <c r="G29" s="331" t="s">
        <v>64</v>
      </c>
      <c r="H29" s="354">
        <f>IF($G29="N/A",INDEX('2019 IDF estimates'!AD:AD,MATCH($B29,'2019 IDF estimates'!$B:$B,0)),INDEX('2019 IDF estimates'!AD:AD,MATCH($G29,'2019 IDF estimates'!$B:$B,0)))</f>
        <v>0.19</v>
      </c>
      <c r="I29" s="354">
        <f>IF($G29="N/A",INDEX('2019 IDF estimates'!AE:AE,MATCH($B29,'2019 IDF estimates'!$B:$B,0)),INDEX('2019 IDF estimates'!AE:AE,MATCH($G29,'2019 IDF estimates'!$B:$B,0)))</f>
        <v>0.84</v>
      </c>
      <c r="J29" s="354">
        <f>IF($G29="N/A",INDEX('2019 IDF estimates'!AF:AF,MATCH($B29,'2019 IDF estimates'!$B:$B,0)),INDEX('2019 IDF estimates'!AF:AF,MATCH($G29,'2019 IDF estimates'!$B:$B,0)))</f>
        <v>2.6</v>
      </c>
      <c r="K29" s="354">
        <f>IF($G29="N/A",INDEX('2019 IDF estimates'!AP:AP,MATCH($B29,'2019 IDF estimates'!$B:$B,0)),INDEX('2019 IDF estimates'!AP:AP,MATCH($G29,'2019 IDF estimates'!$B:$B,0)))</f>
        <v>6.2</v>
      </c>
      <c r="L29" s="354">
        <f>IF($G29="N/A",INDEX('2019 IDF estimates'!AH:AH,MATCH($B29,'2019 IDF estimates'!$B:$B,0)),INDEX('2019 IDF estimates'!AH:AH,MATCH($G29,'2019 IDF estimates'!$B:$B,0)))</f>
        <v>0.19</v>
      </c>
      <c r="M29" s="354">
        <f>IF($G29="N/A",INDEX('2019 IDF estimates'!AI:AI,MATCH($B29,'2019 IDF estimates'!$B:$B,0)),INDEX('2019 IDF estimates'!AI:AI,MATCH($G29,'2019 IDF estimates'!$B:$B,0)))</f>
        <v>0.84</v>
      </c>
      <c r="N29" s="354">
        <f>IF($G29="N/A",INDEX('2019 IDF estimates'!AJ:AJ,MATCH($B29,'2019 IDF estimates'!$B:$B,0)),INDEX('2019 IDF estimates'!AJ:AJ,MATCH($G29,'2019 IDF estimates'!$B:$B,0)))</f>
        <v>2.6</v>
      </c>
      <c r="O29" s="354">
        <f>IF($G29="N/A",INDEX('2019 IDF estimates'!AQ:AQ,MATCH($B29,'2019 IDF estimates'!$B:$B,0)),INDEX('2019 IDF estimates'!AQ:AQ,MATCH($G29,'2019 IDF estimates'!$B:$B,0)))</f>
        <v>6.2</v>
      </c>
      <c r="P29" s="354">
        <f>IF($G29="N/A",INDEX('2019 IDF estimates'!AN:AN,MATCH($B29,'2019 IDF estimates'!$B:$B,0)),INDEX('2019 IDF estimates'!AN:AN,MATCH($G29,'2019 IDF estimates'!$B:$B,0)))</f>
        <v>1.2</v>
      </c>
      <c r="Q29" s="358">
        <f t="shared" si="2"/>
        <v>0.19</v>
      </c>
      <c r="R29" s="358">
        <f t="shared" si="3"/>
        <v>0.84</v>
      </c>
      <c r="S29" s="358">
        <f t="shared" si="4"/>
        <v>2.6</v>
      </c>
      <c r="T29" s="358">
        <f t="shared" si="5"/>
        <v>6.2</v>
      </c>
      <c r="U29" s="352">
        <f t="shared" si="6"/>
        <v>1.21</v>
      </c>
      <c r="V29" s="352">
        <f t="shared" si="7"/>
        <v>2.4575</v>
      </c>
      <c r="W29" s="352">
        <f>IF(INDEX('Adult curve ratios'!$B:$B,MATCH('Incidence calcs'!C29,'Adult curve ratios'!$A:$A,0))="0-14",'Incidence calcs'!U29,'Incidence calcs'!V29)</f>
        <v>2.4575</v>
      </c>
      <c r="X29" s="357">
        <f>$W29*INDEX('Adult curve ratios'!$A$1:$R$8,MATCH('Incidence calcs'!$C29,'Adult curve ratios'!$A:$A,0),MATCH('Incidence calcs'!X$4,'Adult curve ratios'!$1:$1,0))</f>
        <v>1.7627647500000001</v>
      </c>
      <c r="Y29" s="357">
        <f>$W29*INDEX('Adult curve ratios'!$A$1:$R$8,MATCH('Incidence calcs'!$C29,'Adult curve ratios'!$A:$A,0),MATCH('Incidence calcs'!Y$4,'Adult curve ratios'!$1:$1,0))</f>
        <v>1.7315545000000001</v>
      </c>
      <c r="Z29" s="357">
        <f>$W29*INDEX('Adult curve ratios'!$A$1:$R$8,MATCH('Incidence calcs'!$C29,'Adult curve ratios'!$A:$A,0),MATCH('Incidence calcs'!Z$4,'Adult curve ratios'!$1:$1,0))</f>
        <v>1.25406225</v>
      </c>
      <c r="AA29" s="357">
        <f>$W29*INDEX('Adult curve ratios'!$A$1:$R$8,MATCH('Incidence calcs'!$C29,'Adult curve ratios'!$A:$A,0),MATCH('Incidence calcs'!AA$4,'Adult curve ratios'!$1:$1,0))</f>
        <v>1.22801275</v>
      </c>
      <c r="AB29" s="357">
        <f>$W29*INDEX('Adult curve ratios'!$A$1:$R$8,MATCH('Incidence calcs'!$C29,'Adult curve ratios'!$A:$A,0),MATCH('Incidence calcs'!AB$4,'Adult curve ratios'!$1:$1,0))</f>
        <v>1.154042</v>
      </c>
      <c r="AC29" s="357">
        <f>$W29*INDEX('Adult curve ratios'!$A$1:$R$8,MATCH('Incidence calcs'!$C29,'Adult curve ratios'!$A:$A,0),MATCH('Incidence calcs'!AC$4,'Adult curve ratios'!$1:$1,0))</f>
        <v>1.020354</v>
      </c>
      <c r="AD29" s="357">
        <f>$W29*INDEX('Adult curve ratios'!$A$1:$R$8,MATCH('Incidence calcs'!$C29,'Adult curve ratios'!$A:$A,0),MATCH('Incidence calcs'!AD$4,'Adult curve ratios'!$1:$1,0))</f>
        <v>1.09727375</v>
      </c>
      <c r="AE29" s="357">
        <f>$W29*INDEX('Adult curve ratios'!$A$1:$R$8,MATCH('Incidence calcs'!$C29,'Adult curve ratios'!$A:$A,0),MATCH('Incidence calcs'!AE$4,'Adult curve ratios'!$1:$1,0))</f>
        <v>1.09727375</v>
      </c>
      <c r="AF29" s="357">
        <f>$W29*INDEX('Adult curve ratios'!$A$1:$R$8,MATCH('Incidence calcs'!$C29,'Adult curve ratios'!$A:$A,0),MATCH('Incidence calcs'!AF$4,'Adult curve ratios'!$1:$1,0))</f>
        <v>0.88592874999999993</v>
      </c>
      <c r="AG29" s="357">
        <f>$W29*INDEX('Adult curve ratios'!$A$1:$R$8,MATCH('Incidence calcs'!$C29,'Adult curve ratios'!$A:$A,0),MATCH('Incidence calcs'!AG$4,'Adult curve ratios'!$1:$1,0))</f>
        <v>0.88592874999999993</v>
      </c>
      <c r="AH29" s="357">
        <f>$W29*INDEX('Adult curve ratios'!$A$1:$R$8,MATCH('Incidence calcs'!$C29,'Adult curve ratios'!$A:$A,0),MATCH('Incidence calcs'!AH$4,'Adult curve ratios'!$1:$1,0))</f>
        <v>1.323118</v>
      </c>
      <c r="AI29" s="357">
        <f>$W29*INDEX('Adult curve ratios'!$A$1:$R$8,MATCH('Incidence calcs'!$C29,'Adult curve ratios'!$A:$A,0),MATCH('Incidence calcs'!AI$4,'Adult curve ratios'!$1:$1,0))</f>
        <v>1.323118</v>
      </c>
      <c r="AJ29" s="357">
        <f>$W29*INDEX('Adult curve ratios'!$A$1:$R$8,MATCH('Incidence calcs'!$C29,'Adult curve ratios'!$A:$A,0),MATCH('Incidence calcs'!AJ$4,'Adult curve ratios'!$1:$1,0))</f>
        <v>1.03583625</v>
      </c>
      <c r="AK29" s="357">
        <f>$W29*INDEX('Adult curve ratios'!$A$1:$R$8,MATCH('Incidence calcs'!$C29,'Adult curve ratios'!$A:$A,0),MATCH('Incidence calcs'!AK$4,'Adult curve ratios'!$1:$1,0))</f>
        <v>1.03583625</v>
      </c>
      <c r="AL29" s="357">
        <f>$W29*INDEX('Adult curve ratios'!$A$1:$R$8,MATCH('Incidence calcs'!$C29,'Adult curve ratios'!$A:$A,0),MATCH('Incidence calcs'!AL$4,'Adult curve ratios'!$1:$1,0))</f>
        <v>1.03583625</v>
      </c>
      <c r="AM29" s="357">
        <f>$W29*INDEX('Adult curve ratios'!$A$1:$R$8,MATCH('Incidence calcs'!$C29,'Adult curve ratios'!$A:$A,0),MATCH('Incidence calcs'!AM$4,'Adult curve ratios'!$1:$1,0))</f>
        <v>1.03583625</v>
      </c>
    </row>
    <row r="30" spans="1:39" x14ac:dyDescent="0.45">
      <c r="A30" s="343" t="s">
        <v>90</v>
      </c>
      <c r="B30" s="331" t="s">
        <v>90</v>
      </c>
      <c r="C30" s="353" t="s">
        <v>31</v>
      </c>
      <c r="D30" s="351">
        <f>VALUE(LEFT(INDEX('2019 IDF estimates'!BD:BD,MATCH(IF(G30="N/A",B30,G30),'2019 IDF estimates'!$B:$B,0)),4))</f>
        <v>2007</v>
      </c>
      <c r="E30" s="351">
        <f>VALUE(RIGHT(INDEX('2019 IDF estimates'!BD:BD,MATCH(IF(G30="N/A",B30,G30),'2019 IDF estimates'!$B:$B,0)),4))</f>
        <v>2015</v>
      </c>
      <c r="F30" s="351">
        <f t="shared" si="1"/>
        <v>2011</v>
      </c>
      <c r="G30" s="331" t="s">
        <v>60</v>
      </c>
      <c r="H30" s="354">
        <f>IF($G30="N/A",INDEX('2019 IDF estimates'!AD:AD,MATCH($B30,'2019 IDF estimates'!$B:$B,0)),INDEX('2019 IDF estimates'!AD:AD,MATCH($G30,'2019 IDF estimates'!$B:$B,0)))</f>
        <v>0</v>
      </c>
      <c r="I30" s="354">
        <f>IF($G30="N/A",INDEX('2019 IDF estimates'!AE:AE,MATCH($B30,'2019 IDF estimates'!$B:$B,0)),INDEX('2019 IDF estimates'!AE:AE,MATCH($G30,'2019 IDF estimates'!$B:$B,0)))</f>
        <v>0</v>
      </c>
      <c r="J30" s="354">
        <f>IF($G30="N/A",INDEX('2019 IDF estimates'!AF:AF,MATCH($B30,'2019 IDF estimates'!$B:$B,0)),INDEX('2019 IDF estimates'!AF:AF,MATCH($G30,'2019 IDF estimates'!$B:$B,0)))</f>
        <v>0</v>
      </c>
      <c r="K30" s="354">
        <f>IF($G30="N/A",INDEX('2019 IDF estimates'!AP:AP,MATCH($B30,'2019 IDF estimates'!$B:$B,0)),INDEX('2019 IDF estimates'!AP:AP,MATCH($G30,'2019 IDF estimates'!$B:$B,0)))</f>
        <v>10.57671451355662</v>
      </c>
      <c r="L30" s="354">
        <f>IF($G30="N/A",INDEX('2019 IDF estimates'!AH:AH,MATCH($B30,'2019 IDF estimates'!$B:$B,0)),INDEX('2019 IDF estimates'!AH:AH,MATCH($G30,'2019 IDF estimates'!$B:$B,0)))</f>
        <v>0</v>
      </c>
      <c r="M30" s="354">
        <f>IF($G30="N/A",INDEX('2019 IDF estimates'!AI:AI,MATCH($B30,'2019 IDF estimates'!$B:$B,0)),INDEX('2019 IDF estimates'!AI:AI,MATCH($G30,'2019 IDF estimates'!$B:$B,0)))</f>
        <v>0</v>
      </c>
      <c r="N30" s="354">
        <f>IF($G30="N/A",INDEX('2019 IDF estimates'!AJ:AJ,MATCH($B30,'2019 IDF estimates'!$B:$B,0)),INDEX('2019 IDF estimates'!AJ:AJ,MATCH($G30,'2019 IDF estimates'!$B:$B,0)))</f>
        <v>0</v>
      </c>
      <c r="O30" s="354">
        <f>IF($G30="N/A",INDEX('2019 IDF estimates'!AQ:AQ,MATCH($B30,'2019 IDF estimates'!$B:$B,0)),INDEX('2019 IDF estimates'!AQ:AQ,MATCH($G30,'2019 IDF estimates'!$B:$B,0)))</f>
        <v>11.480063795853271</v>
      </c>
      <c r="P30" s="354">
        <f>IF($G30="N/A",INDEX('2019 IDF estimates'!AN:AN,MATCH($B30,'2019 IDF estimates'!$B:$B,0)),INDEX('2019 IDF estimates'!AN:AN,MATCH($G30,'2019 IDF estimates'!$B:$B,0)))</f>
        <v>16.3</v>
      </c>
      <c r="Q30" s="358">
        <f t="shared" si="2"/>
        <v>16.3</v>
      </c>
      <c r="R30" s="358">
        <f t="shared" si="3"/>
        <v>16.3</v>
      </c>
      <c r="S30" s="358">
        <f t="shared" si="4"/>
        <v>16.3</v>
      </c>
      <c r="T30" s="358">
        <f t="shared" si="5"/>
        <v>11.028389154704946</v>
      </c>
      <c r="U30" s="352">
        <f t="shared" si="6"/>
        <v>16.3</v>
      </c>
      <c r="V30" s="352">
        <f t="shared" si="7"/>
        <v>14.982097288676238</v>
      </c>
      <c r="W30" s="352">
        <f>IF(INDEX('Adult curve ratios'!$B:$B,MATCH('Incidence calcs'!C30,'Adult curve ratios'!$A:$A,0))="0-14",'Incidence calcs'!U30,'Incidence calcs'!V30)</f>
        <v>16.3</v>
      </c>
      <c r="X30" s="357">
        <f>$W30*INDEX('Adult curve ratios'!$A$1:$R$8,MATCH('Incidence calcs'!$C30,'Adult curve ratios'!$A:$A,0),MATCH('Incidence calcs'!X$4,'Adult curve ratios'!$1:$1,0))</f>
        <v>11.11008</v>
      </c>
      <c r="Y30" s="357">
        <f>$W30*INDEX('Adult curve ratios'!$A$1:$R$8,MATCH('Incidence calcs'!$C30,'Adult curve ratios'!$A:$A,0),MATCH('Incidence calcs'!Y$4,'Adult curve ratios'!$1:$1,0))</f>
        <v>10.91774</v>
      </c>
      <c r="Z30" s="357">
        <f>$W30*INDEX('Adult curve ratios'!$A$1:$R$8,MATCH('Incidence calcs'!$C30,'Adult curve ratios'!$A:$A,0),MATCH('Incidence calcs'!Z$4,'Adult curve ratios'!$1:$1,0))</f>
        <v>7.8060700000000001</v>
      </c>
      <c r="AA30" s="357">
        <f>$W30*INDEX('Adult curve ratios'!$A$1:$R$8,MATCH('Incidence calcs'!$C30,'Adult curve ratios'!$A:$A,0),MATCH('Incidence calcs'!AA$4,'Adult curve ratios'!$1:$1,0))</f>
        <v>7.7539100000000003</v>
      </c>
      <c r="AB30" s="357">
        <f>$W30*INDEX('Adult curve ratios'!$A$1:$R$8,MATCH('Incidence calcs'!$C30,'Adult curve ratios'!$A:$A,0),MATCH('Incidence calcs'!AB$4,'Adult curve ratios'!$1:$1,0))</f>
        <v>6.8688200000000004</v>
      </c>
      <c r="AC30" s="357">
        <f>$W30*INDEX('Adult curve ratios'!$A$1:$R$8,MATCH('Incidence calcs'!$C30,'Adult curve ratios'!$A:$A,0),MATCH('Incidence calcs'!AC$4,'Adult curve ratios'!$1:$1,0))</f>
        <v>7.3154399999999997</v>
      </c>
      <c r="AD30" s="357">
        <f>$W30*INDEX('Adult curve ratios'!$A$1:$R$8,MATCH('Incidence calcs'!$C30,'Adult curve ratios'!$A:$A,0),MATCH('Incidence calcs'!AD$4,'Adult curve ratios'!$1:$1,0))</f>
        <v>7.1768900000000011</v>
      </c>
      <c r="AE30" s="357">
        <f>$W30*INDEX('Adult curve ratios'!$A$1:$R$8,MATCH('Incidence calcs'!$C30,'Adult curve ratios'!$A:$A,0),MATCH('Incidence calcs'!AE$4,'Adult curve ratios'!$1:$1,0))</f>
        <v>7.1768900000000011</v>
      </c>
      <c r="AF30" s="357">
        <f>$W30*INDEX('Adult curve ratios'!$A$1:$R$8,MATCH('Incidence calcs'!$C30,'Adult curve ratios'!$A:$A,0),MATCH('Incidence calcs'!AF$4,'Adult curve ratios'!$1:$1,0))</f>
        <v>6.7025600000000001</v>
      </c>
      <c r="AG30" s="357">
        <f>$W30*INDEX('Adult curve ratios'!$A$1:$R$8,MATCH('Incidence calcs'!$C30,'Adult curve ratios'!$A:$A,0),MATCH('Incidence calcs'!AG$4,'Adult curve ratios'!$1:$1,0))</f>
        <v>6.7025600000000001</v>
      </c>
      <c r="AH30" s="357">
        <f>$W30*INDEX('Adult curve ratios'!$A$1:$R$8,MATCH('Incidence calcs'!$C30,'Adult curve ratios'!$A:$A,0),MATCH('Incidence calcs'!AH$4,'Adult curve ratios'!$1:$1,0))</f>
        <v>8.8981700000000004</v>
      </c>
      <c r="AI30" s="357">
        <f>$W30*INDEX('Adult curve ratios'!$A$1:$R$8,MATCH('Incidence calcs'!$C30,'Adult curve ratios'!$A:$A,0),MATCH('Incidence calcs'!AI$4,'Adult curve ratios'!$1:$1,0))</f>
        <v>8.8981700000000004</v>
      </c>
      <c r="AJ30" s="357">
        <f>$W30*INDEX('Adult curve ratios'!$A$1:$R$8,MATCH('Incidence calcs'!$C30,'Adult curve ratios'!$A:$A,0),MATCH('Incidence calcs'!AJ$4,'Adult curve ratios'!$1:$1,0))</f>
        <v>5.8794100000000009</v>
      </c>
      <c r="AK30" s="357">
        <f>$W30*INDEX('Adult curve ratios'!$A$1:$R$8,MATCH('Incidence calcs'!$C30,'Adult curve ratios'!$A:$A,0),MATCH('Incidence calcs'!AK$4,'Adult curve ratios'!$1:$1,0))</f>
        <v>5.8794100000000009</v>
      </c>
      <c r="AL30" s="357">
        <f>$W30*INDEX('Adult curve ratios'!$A$1:$R$8,MATCH('Incidence calcs'!$C30,'Adult curve ratios'!$A:$A,0),MATCH('Incidence calcs'!AL$4,'Adult curve ratios'!$1:$1,0))</f>
        <v>5.8794100000000009</v>
      </c>
      <c r="AM30" s="357">
        <f>$W30*INDEX('Adult curve ratios'!$A$1:$R$8,MATCH('Incidence calcs'!$C30,'Adult curve ratios'!$A:$A,0),MATCH('Incidence calcs'!AM$4,'Adult curve ratios'!$1:$1,0))</f>
        <v>5.8794100000000009</v>
      </c>
    </row>
    <row r="31" spans="1:39" x14ac:dyDescent="0.45">
      <c r="A31" s="331" t="s">
        <v>91</v>
      </c>
      <c r="B31" s="331" t="s">
        <v>91</v>
      </c>
      <c r="C31" s="353" t="s">
        <v>31</v>
      </c>
      <c r="D31" s="351">
        <f>VALUE(LEFT(INDEX('2019 IDF estimates'!BD:BD,MATCH(IF(G31="N/A",B31,G31),'2019 IDF estimates'!$B:$B,0)),4))</f>
        <v>2001</v>
      </c>
      <c r="E31" s="351">
        <f>VALUE(RIGHT(INDEX('2019 IDF estimates'!BD:BD,MATCH(IF(G31="N/A",B31,G31),'2019 IDF estimates'!$B:$B,0)),4))</f>
        <v>2010</v>
      </c>
      <c r="F31" s="351">
        <f t="shared" si="1"/>
        <v>2006</v>
      </c>
      <c r="G31" s="331" t="s">
        <v>92</v>
      </c>
      <c r="H31" s="354">
        <f>IF($G31="N/A",INDEX('2019 IDF estimates'!AD:AD,MATCH($B31,'2019 IDF estimates'!$B:$B,0)),INDEX('2019 IDF estimates'!AD:AD,MATCH($G31,'2019 IDF estimates'!$B:$B,0)))</f>
        <v>12.3</v>
      </c>
      <c r="I31" s="354">
        <f>IF($G31="N/A",INDEX('2019 IDF estimates'!AE:AE,MATCH($B31,'2019 IDF estimates'!$B:$B,0)),INDEX('2019 IDF estimates'!AE:AE,MATCH($G31,'2019 IDF estimates'!$B:$B,0)))</f>
        <v>12.3</v>
      </c>
      <c r="J31" s="354">
        <f>IF($G31="N/A",INDEX('2019 IDF estimates'!AF:AF,MATCH($B31,'2019 IDF estimates'!$B:$B,0)),INDEX('2019 IDF estimates'!AF:AF,MATCH($G31,'2019 IDF estimates'!$B:$B,0)))</f>
        <v>12.6</v>
      </c>
      <c r="K31" s="354">
        <f>IF($G31="N/A",INDEX('2019 IDF estimates'!AP:AP,MATCH($B31,'2019 IDF estimates'!$B:$B,0)),INDEX('2019 IDF estimates'!AP:AP,MATCH($G31,'2019 IDF estimates'!$B:$B,0)))</f>
        <v>12.6</v>
      </c>
      <c r="L31" s="354">
        <f>IF($G31="N/A",INDEX('2019 IDF estimates'!AH:AH,MATCH($B31,'2019 IDF estimates'!$B:$B,0)),INDEX('2019 IDF estimates'!AH:AH,MATCH($G31,'2019 IDF estimates'!$B:$B,0)))</f>
        <v>10.1</v>
      </c>
      <c r="M31" s="354">
        <f>IF($G31="N/A",INDEX('2019 IDF estimates'!AI:AI,MATCH($B31,'2019 IDF estimates'!$B:$B,0)),INDEX('2019 IDF estimates'!AI:AI,MATCH($G31,'2019 IDF estimates'!$B:$B,0)))</f>
        <v>10.1</v>
      </c>
      <c r="N31" s="354">
        <f>IF($G31="N/A",INDEX('2019 IDF estimates'!AJ:AJ,MATCH($B31,'2019 IDF estimates'!$B:$B,0)),INDEX('2019 IDF estimates'!AJ:AJ,MATCH($G31,'2019 IDF estimates'!$B:$B,0)))</f>
        <v>25.6</v>
      </c>
      <c r="O31" s="354">
        <f>IF($G31="N/A",INDEX('2019 IDF estimates'!AQ:AQ,MATCH($B31,'2019 IDF estimates'!$B:$B,0)),INDEX('2019 IDF estimates'!AQ:AQ,MATCH($G31,'2019 IDF estimates'!$B:$B,0)))</f>
        <v>25.6</v>
      </c>
      <c r="P31" s="354">
        <f>IF($G31="N/A",INDEX('2019 IDF estimates'!AN:AN,MATCH($B31,'2019 IDF estimates'!$B:$B,0)),INDEX('2019 IDF estimates'!AN:AN,MATCH($G31,'2019 IDF estimates'!$B:$B,0)))</f>
        <v>13.8</v>
      </c>
      <c r="Q31" s="358">
        <f t="shared" si="2"/>
        <v>11.2</v>
      </c>
      <c r="R31" s="358">
        <f t="shared" si="3"/>
        <v>11.2</v>
      </c>
      <c r="S31" s="358">
        <f t="shared" si="4"/>
        <v>19.100000000000001</v>
      </c>
      <c r="T31" s="358">
        <f t="shared" si="5"/>
        <v>19.100000000000001</v>
      </c>
      <c r="U31" s="352">
        <f t="shared" si="6"/>
        <v>13.833333333333334</v>
      </c>
      <c r="V31" s="352">
        <f t="shared" si="7"/>
        <v>15.15</v>
      </c>
      <c r="W31" s="352">
        <f>IF(INDEX('Adult curve ratios'!$B:$B,MATCH('Incidence calcs'!C31,'Adult curve ratios'!$A:$A,0))="0-14",'Incidence calcs'!U31,'Incidence calcs'!V31)</f>
        <v>13.833333333333334</v>
      </c>
      <c r="X31" s="357">
        <f>$W31*INDEX('Adult curve ratios'!$A$1:$R$8,MATCH('Incidence calcs'!$C31,'Adult curve ratios'!$A:$A,0),MATCH('Incidence calcs'!X$4,'Adult curve ratios'!$1:$1,0))</f>
        <v>9.4288000000000007</v>
      </c>
      <c r="Y31" s="357">
        <f>$W31*INDEX('Adult curve ratios'!$A$1:$R$8,MATCH('Incidence calcs'!$C31,'Adult curve ratios'!$A:$A,0),MATCH('Incidence calcs'!Y$4,'Adult curve ratios'!$1:$1,0))</f>
        <v>9.2655666666666665</v>
      </c>
      <c r="Z31" s="357">
        <f>$W31*INDEX('Adult curve ratios'!$A$1:$R$8,MATCH('Incidence calcs'!$C31,'Adult curve ratios'!$A:$A,0),MATCH('Incidence calcs'!Z$4,'Adult curve ratios'!$1:$1,0))</f>
        <v>6.6247833333333332</v>
      </c>
      <c r="AA31" s="357">
        <f>$W31*INDEX('Adult curve ratios'!$A$1:$R$8,MATCH('Incidence calcs'!$C31,'Adult curve ratios'!$A:$A,0),MATCH('Incidence calcs'!AA$4,'Adult curve ratios'!$1:$1,0))</f>
        <v>6.580516666666667</v>
      </c>
      <c r="AB31" s="357">
        <f>$W31*INDEX('Adult curve ratios'!$A$1:$R$8,MATCH('Incidence calcs'!$C31,'Adult curve ratios'!$A:$A,0),MATCH('Incidence calcs'!AB$4,'Adult curve ratios'!$1:$1,0))</f>
        <v>5.829366666666667</v>
      </c>
      <c r="AC31" s="357">
        <f>$W31*INDEX('Adult curve ratios'!$A$1:$R$8,MATCH('Incidence calcs'!$C31,'Adult curve ratios'!$A:$A,0),MATCH('Incidence calcs'!AC$4,'Adult curve ratios'!$1:$1,0))</f>
        <v>6.2084000000000001</v>
      </c>
      <c r="AD31" s="357">
        <f>$W31*INDEX('Adult curve ratios'!$A$1:$R$8,MATCH('Incidence calcs'!$C31,'Adult curve ratios'!$A:$A,0),MATCH('Incidence calcs'!AD$4,'Adult curve ratios'!$1:$1,0))</f>
        <v>6.090816666666667</v>
      </c>
      <c r="AE31" s="357">
        <f>$W31*INDEX('Adult curve ratios'!$A$1:$R$8,MATCH('Incidence calcs'!$C31,'Adult curve ratios'!$A:$A,0),MATCH('Incidence calcs'!AE$4,'Adult curve ratios'!$1:$1,0))</f>
        <v>6.090816666666667</v>
      </c>
      <c r="AF31" s="357">
        <f>$W31*INDEX('Adult curve ratios'!$A$1:$R$8,MATCH('Incidence calcs'!$C31,'Adult curve ratios'!$A:$A,0),MATCH('Incidence calcs'!AF$4,'Adult curve ratios'!$1:$1,0))</f>
        <v>5.6882666666666672</v>
      </c>
      <c r="AG31" s="357">
        <f>$W31*INDEX('Adult curve ratios'!$A$1:$R$8,MATCH('Incidence calcs'!$C31,'Adult curve ratios'!$A:$A,0),MATCH('Incidence calcs'!AG$4,'Adult curve ratios'!$1:$1,0))</f>
        <v>5.6882666666666672</v>
      </c>
      <c r="AH31" s="357">
        <f>$W31*INDEX('Adult curve ratios'!$A$1:$R$8,MATCH('Incidence calcs'!$C31,'Adult curve ratios'!$A:$A,0),MATCH('Incidence calcs'!AH$4,'Adult curve ratios'!$1:$1,0))</f>
        <v>7.5516166666666678</v>
      </c>
      <c r="AI31" s="357">
        <f>$W31*INDEX('Adult curve ratios'!$A$1:$R$8,MATCH('Incidence calcs'!$C31,'Adult curve ratios'!$A:$A,0),MATCH('Incidence calcs'!AI$4,'Adult curve ratios'!$1:$1,0))</f>
        <v>7.5516166666666678</v>
      </c>
      <c r="AJ31" s="357">
        <f>$W31*INDEX('Adult curve ratios'!$A$1:$R$8,MATCH('Incidence calcs'!$C31,'Adult curve ratios'!$A:$A,0),MATCH('Incidence calcs'!AJ$4,'Adult curve ratios'!$1:$1,0))</f>
        <v>4.9896833333333337</v>
      </c>
      <c r="AK31" s="357">
        <f>$W31*INDEX('Adult curve ratios'!$A$1:$R$8,MATCH('Incidence calcs'!$C31,'Adult curve ratios'!$A:$A,0),MATCH('Incidence calcs'!AK$4,'Adult curve ratios'!$1:$1,0))</f>
        <v>4.9896833333333337</v>
      </c>
      <c r="AL31" s="357">
        <f>$W31*INDEX('Adult curve ratios'!$A$1:$R$8,MATCH('Incidence calcs'!$C31,'Adult curve ratios'!$A:$A,0),MATCH('Incidence calcs'!AL$4,'Adult curve ratios'!$1:$1,0))</f>
        <v>4.9896833333333337</v>
      </c>
      <c r="AM31" s="357">
        <f>$W31*INDEX('Adult curve ratios'!$A$1:$R$8,MATCH('Incidence calcs'!$C31,'Adult curve ratios'!$A:$A,0),MATCH('Incidence calcs'!AM$4,'Adult curve ratios'!$1:$1,0))</f>
        <v>4.9896833333333337</v>
      </c>
    </row>
    <row r="32" spans="1:39" x14ac:dyDescent="0.45">
      <c r="A32" s="343" t="s">
        <v>93</v>
      </c>
      <c r="B32" s="331" t="s">
        <v>93</v>
      </c>
      <c r="C32" s="353" t="s">
        <v>32</v>
      </c>
      <c r="D32" s="351">
        <f>VALUE(LEFT(INDEX('2019 IDF estimates'!BD:BD,MATCH(IF(G32="N/A",B32,G32),'2019 IDF estimates'!$B:$B,0)),4))</f>
        <v>2001</v>
      </c>
      <c r="E32" s="351">
        <f>VALUE(RIGHT(INDEX('2019 IDF estimates'!BD:BD,MATCH(IF(G32="N/A",B32,G32),'2019 IDF estimates'!$B:$B,0)),4))</f>
        <v>2005</v>
      </c>
      <c r="F32" s="351">
        <f t="shared" si="1"/>
        <v>2003</v>
      </c>
      <c r="G32" s="331" t="s">
        <v>94</v>
      </c>
      <c r="H32" s="354">
        <f>IF($G32="N/A",INDEX('2019 IDF estimates'!AD:AD,MATCH($B32,'2019 IDF estimates'!$B:$B,0)),INDEX('2019 IDF estimates'!AD:AD,MATCH($G32,'2019 IDF estimates'!$B:$B,0)))</f>
        <v>0</v>
      </c>
      <c r="I32" s="354">
        <f>IF($G32="N/A",INDEX('2019 IDF estimates'!AE:AE,MATCH($B32,'2019 IDF estimates'!$B:$B,0)),INDEX('2019 IDF estimates'!AE:AE,MATCH($G32,'2019 IDF estimates'!$B:$B,0)))</f>
        <v>0</v>
      </c>
      <c r="J32" s="354">
        <f>IF($G32="N/A",INDEX('2019 IDF estimates'!AF:AF,MATCH($B32,'2019 IDF estimates'!$B:$B,0)),INDEX('2019 IDF estimates'!AF:AF,MATCH($G32,'2019 IDF estimates'!$B:$B,0)))</f>
        <v>0</v>
      </c>
      <c r="K32" s="354">
        <f>IF($G32="N/A",INDEX('2019 IDF estimates'!AP:AP,MATCH($B32,'2019 IDF estimates'!$B:$B,0)),INDEX('2019 IDF estimates'!AP:AP,MATCH($G32,'2019 IDF estimates'!$B:$B,0)))</f>
        <v>1.0831599047960483</v>
      </c>
      <c r="L32" s="354">
        <f>IF($G32="N/A",INDEX('2019 IDF estimates'!AH:AH,MATCH($B32,'2019 IDF estimates'!$B:$B,0)),INDEX('2019 IDF estimates'!AH:AH,MATCH($G32,'2019 IDF estimates'!$B:$B,0)))</f>
        <v>0</v>
      </c>
      <c r="M32" s="354">
        <f>IF($G32="N/A",INDEX('2019 IDF estimates'!AI:AI,MATCH($B32,'2019 IDF estimates'!$B:$B,0)),INDEX('2019 IDF estimates'!AI:AI,MATCH($G32,'2019 IDF estimates'!$B:$B,0)))</f>
        <v>0</v>
      </c>
      <c r="N32" s="354">
        <f>IF($G32="N/A",INDEX('2019 IDF estimates'!AJ:AJ,MATCH($B32,'2019 IDF estimates'!$B:$B,0)),INDEX('2019 IDF estimates'!AJ:AJ,MATCH($G32,'2019 IDF estimates'!$B:$B,0)))</f>
        <v>0</v>
      </c>
      <c r="O32" s="354">
        <f>IF($G32="N/A",INDEX('2019 IDF estimates'!AQ:AQ,MATCH($B32,'2019 IDF estimates'!$B:$B,0)),INDEX('2019 IDF estimates'!AQ:AQ,MATCH($G32,'2019 IDF estimates'!$B:$B,0)))</f>
        <v>1.0831599047960483</v>
      </c>
      <c r="P32" s="354">
        <f>IF($G32="N/A",INDEX('2019 IDF estimates'!AN:AN,MATCH($B32,'2019 IDF estimates'!$B:$B,0)),INDEX('2019 IDF estimates'!AN:AN,MATCH($G32,'2019 IDF estimates'!$B:$B,0)))</f>
        <v>0.97</v>
      </c>
      <c r="Q32" s="358">
        <f t="shared" si="2"/>
        <v>0.97</v>
      </c>
      <c r="R32" s="358">
        <f t="shared" si="3"/>
        <v>0.97</v>
      </c>
      <c r="S32" s="358">
        <f t="shared" si="4"/>
        <v>0.97</v>
      </c>
      <c r="T32" s="358">
        <f t="shared" si="5"/>
        <v>1.0831599047960483</v>
      </c>
      <c r="U32" s="352">
        <f t="shared" si="6"/>
        <v>0.97000000000000008</v>
      </c>
      <c r="V32" s="352">
        <f t="shared" si="7"/>
        <v>0.99828997619901205</v>
      </c>
      <c r="W32" s="352">
        <f>IF(INDEX('Adult curve ratios'!$B:$B,MATCH('Incidence calcs'!C32,'Adult curve ratios'!$A:$A,0))="0-14",'Incidence calcs'!U32,'Incidence calcs'!V32)</f>
        <v>0.97000000000000008</v>
      </c>
      <c r="X32" s="357">
        <f>$W32*INDEX('Adult curve ratios'!$A$1:$R$8,MATCH('Incidence calcs'!$C32,'Adult curve ratios'!$A:$A,0),MATCH('Incidence calcs'!X$4,'Adult curve ratios'!$1:$1,0))</f>
        <v>0.66115200000000007</v>
      </c>
      <c r="Y32" s="357">
        <f>$W32*INDEX('Adult curve ratios'!$A$1:$R$8,MATCH('Incidence calcs'!$C32,'Adult curve ratios'!$A:$A,0),MATCH('Incidence calcs'!Y$4,'Adult curve ratios'!$1:$1,0))</f>
        <v>0.64970600000000001</v>
      </c>
      <c r="Z32" s="357">
        <f>$W32*INDEX('Adult curve ratios'!$A$1:$R$8,MATCH('Incidence calcs'!$C32,'Adult curve ratios'!$A:$A,0),MATCH('Incidence calcs'!Z$4,'Adult curve ratios'!$1:$1,0))</f>
        <v>0.46453300000000003</v>
      </c>
      <c r="AA32" s="357">
        <f>$W32*INDEX('Adult curve ratios'!$A$1:$R$8,MATCH('Incidence calcs'!$C32,'Adult curve ratios'!$A:$A,0),MATCH('Incidence calcs'!AA$4,'Adult curve ratios'!$1:$1,0))</f>
        <v>0.46142900000000003</v>
      </c>
      <c r="AB32" s="357">
        <f>$W32*INDEX('Adult curve ratios'!$A$1:$R$8,MATCH('Incidence calcs'!$C32,'Adult curve ratios'!$A:$A,0),MATCH('Incidence calcs'!AB$4,'Adult curve ratios'!$1:$1,0))</f>
        <v>0.40875800000000001</v>
      </c>
      <c r="AC32" s="357">
        <f>$W32*INDEX('Adult curve ratios'!$A$1:$R$8,MATCH('Incidence calcs'!$C32,'Adult curve ratios'!$A:$A,0),MATCH('Incidence calcs'!AC$4,'Adult curve ratios'!$1:$1,0))</f>
        <v>0.435336</v>
      </c>
      <c r="AD32" s="357">
        <f>$W32*INDEX('Adult curve ratios'!$A$1:$R$8,MATCH('Incidence calcs'!$C32,'Adult curve ratios'!$A:$A,0),MATCH('Incidence calcs'!AD$4,'Adult curve ratios'!$1:$1,0))</f>
        <v>0.42709100000000005</v>
      </c>
      <c r="AE32" s="357">
        <f>$W32*INDEX('Adult curve ratios'!$A$1:$R$8,MATCH('Incidence calcs'!$C32,'Adult curve ratios'!$A:$A,0),MATCH('Incidence calcs'!AE$4,'Adult curve ratios'!$1:$1,0))</f>
        <v>0.42709100000000005</v>
      </c>
      <c r="AF32" s="357">
        <f>$W32*INDEX('Adult curve ratios'!$A$1:$R$8,MATCH('Incidence calcs'!$C32,'Adult curve ratios'!$A:$A,0),MATCH('Incidence calcs'!AF$4,'Adult curve ratios'!$1:$1,0))</f>
        <v>0.39886400000000005</v>
      </c>
      <c r="AG32" s="357">
        <f>$W32*INDEX('Adult curve ratios'!$A$1:$R$8,MATCH('Incidence calcs'!$C32,'Adult curve ratios'!$A:$A,0),MATCH('Incidence calcs'!AG$4,'Adult curve ratios'!$1:$1,0))</f>
        <v>0.39886400000000005</v>
      </c>
      <c r="AH32" s="357">
        <f>$W32*INDEX('Adult curve ratios'!$A$1:$R$8,MATCH('Incidence calcs'!$C32,'Adult curve ratios'!$A:$A,0),MATCH('Incidence calcs'!AH$4,'Adult curve ratios'!$1:$1,0))</f>
        <v>0.52952300000000008</v>
      </c>
      <c r="AI32" s="357">
        <f>$W32*INDEX('Adult curve ratios'!$A$1:$R$8,MATCH('Incidence calcs'!$C32,'Adult curve ratios'!$A:$A,0),MATCH('Incidence calcs'!AI$4,'Adult curve ratios'!$1:$1,0))</f>
        <v>0.52952300000000008</v>
      </c>
      <c r="AJ32" s="357">
        <f>$W32*INDEX('Adult curve ratios'!$A$1:$R$8,MATCH('Incidence calcs'!$C32,'Adult curve ratios'!$A:$A,0),MATCH('Incidence calcs'!AJ$4,'Adult curve ratios'!$1:$1,0))</f>
        <v>0.34987900000000005</v>
      </c>
      <c r="AK32" s="357">
        <f>$W32*INDEX('Adult curve ratios'!$A$1:$R$8,MATCH('Incidence calcs'!$C32,'Adult curve ratios'!$A:$A,0),MATCH('Incidence calcs'!AK$4,'Adult curve ratios'!$1:$1,0))</f>
        <v>0.34987900000000005</v>
      </c>
      <c r="AL32" s="357">
        <f>$W32*INDEX('Adult curve ratios'!$A$1:$R$8,MATCH('Incidence calcs'!$C32,'Adult curve ratios'!$A:$A,0),MATCH('Incidence calcs'!AL$4,'Adult curve ratios'!$1:$1,0))</f>
        <v>0.34987900000000005</v>
      </c>
      <c r="AM32" s="357">
        <f>$W32*INDEX('Adult curve ratios'!$A$1:$R$8,MATCH('Incidence calcs'!$C32,'Adult curve ratios'!$A:$A,0),MATCH('Incidence calcs'!AM$4,'Adult curve ratios'!$1:$1,0))</f>
        <v>0.34987900000000005</v>
      </c>
    </row>
    <row r="33" spans="1:39" x14ac:dyDescent="0.45">
      <c r="A33" s="343" t="s">
        <v>95</v>
      </c>
      <c r="B33" s="331" t="s">
        <v>95</v>
      </c>
      <c r="C33" s="353" t="s">
        <v>26</v>
      </c>
      <c r="D33" s="351">
        <f>VALUE(LEFT(INDEX('2019 IDF estimates'!BD:BD,MATCH(IF(G33="N/A",B33,G33),'2019 IDF estimates'!$B:$B,0)),4))</f>
        <v>1990</v>
      </c>
      <c r="E33" s="351">
        <f>VALUE(RIGHT(INDEX('2019 IDF estimates'!BD:BD,MATCH(IF(G33="N/A",B33,G33),'2019 IDF estimates'!$B:$B,0)),4))</f>
        <v>1999</v>
      </c>
      <c r="F33" s="351">
        <f t="shared" si="1"/>
        <v>1995</v>
      </c>
      <c r="G33" s="331" t="s">
        <v>60</v>
      </c>
      <c r="H33" s="354">
        <f>IF($G33="N/A",INDEX('2019 IDF estimates'!AD:AD,MATCH($B33,'2019 IDF estimates'!$B:$B,0)),INDEX('2019 IDF estimates'!AD:AD,MATCH($G33,'2019 IDF estimates'!$B:$B,0)))</f>
        <v>6.3</v>
      </c>
      <c r="I33" s="354">
        <f>IF($G33="N/A",INDEX('2019 IDF estimates'!AE:AE,MATCH($B33,'2019 IDF estimates'!$B:$B,0)),INDEX('2019 IDF estimates'!AE:AE,MATCH($G33,'2019 IDF estimates'!$B:$B,0)))</f>
        <v>9</v>
      </c>
      <c r="J33" s="354">
        <f>IF($G33="N/A",INDEX('2019 IDF estimates'!AF:AF,MATCH($B33,'2019 IDF estimates'!$B:$B,0)),INDEX('2019 IDF estimates'!AF:AF,MATCH($G33,'2019 IDF estimates'!$B:$B,0)))</f>
        <v>13.9</v>
      </c>
      <c r="K33" s="354">
        <f>IF($G33="N/A",INDEX('2019 IDF estimates'!AP:AP,MATCH($B33,'2019 IDF estimates'!$B:$B,0)),INDEX('2019 IDF estimates'!AP:AP,MATCH($G33,'2019 IDF estimates'!$B:$B,0)))</f>
        <v>7.2229827777574034</v>
      </c>
      <c r="L33" s="354">
        <f>IF($G33="N/A",INDEX('2019 IDF estimates'!AH:AH,MATCH($B33,'2019 IDF estimates'!$B:$B,0)),INDEX('2019 IDF estimates'!AH:AH,MATCH($G33,'2019 IDF estimates'!$B:$B,0)))</f>
        <v>5.5</v>
      </c>
      <c r="M33" s="354">
        <f>IF($G33="N/A",INDEX('2019 IDF estimates'!AI:AI,MATCH($B33,'2019 IDF estimates'!$B:$B,0)),INDEX('2019 IDF estimates'!AI:AI,MATCH($G33,'2019 IDF estimates'!$B:$B,0)))</f>
        <v>10.199999999999999</v>
      </c>
      <c r="N33" s="354">
        <f>IF($G33="N/A",INDEX('2019 IDF estimates'!AJ:AJ,MATCH($B33,'2019 IDF estimates'!$B:$B,0)),INDEX('2019 IDF estimates'!AJ:AJ,MATCH($G33,'2019 IDF estimates'!$B:$B,0)))</f>
        <v>11.4</v>
      </c>
      <c r="O33" s="354">
        <f>IF($G33="N/A",INDEX('2019 IDF estimates'!AQ:AQ,MATCH($B33,'2019 IDF estimates'!$B:$B,0)),INDEX('2019 IDF estimates'!AQ:AQ,MATCH($G33,'2019 IDF estimates'!$B:$B,0)))</f>
        <v>6.7017365979192407</v>
      </c>
      <c r="P33" s="354">
        <f>IF($G33="N/A",INDEX('2019 IDF estimates'!AN:AN,MATCH($B33,'2019 IDF estimates'!$B:$B,0)),INDEX('2019 IDF estimates'!AN:AN,MATCH($G33,'2019 IDF estimates'!$B:$B,0)))</f>
        <v>9.4</v>
      </c>
      <c r="Q33" s="358">
        <f t="shared" si="2"/>
        <v>5.9</v>
      </c>
      <c r="R33" s="358">
        <f t="shared" si="3"/>
        <v>9.6</v>
      </c>
      <c r="S33" s="358">
        <f t="shared" si="4"/>
        <v>12.65</v>
      </c>
      <c r="T33" s="358">
        <f t="shared" si="5"/>
        <v>6.9623596878383225</v>
      </c>
      <c r="U33" s="352">
        <f t="shared" si="6"/>
        <v>9.3833333333333329</v>
      </c>
      <c r="V33" s="352">
        <f t="shared" si="7"/>
        <v>8.7780899219595803</v>
      </c>
      <c r="W33" s="352">
        <f>IF(INDEX('Adult curve ratios'!$B:$B,MATCH('Incidence calcs'!C33,'Adult curve ratios'!$A:$A,0))="0-14",'Incidence calcs'!U33,'Incidence calcs'!V33)</f>
        <v>9.3833333333333329</v>
      </c>
      <c r="X33" s="357">
        <f>$W33*INDEX('Adult curve ratios'!$A$1:$R$8,MATCH('Incidence calcs'!$C33,'Adult curve ratios'!$A:$A,0),MATCH('Incidence calcs'!X$4,'Adult curve ratios'!$1:$1,0))</f>
        <v>6.3956799999999996</v>
      </c>
      <c r="Y33" s="357">
        <f>$W33*INDEX('Adult curve ratios'!$A$1:$R$8,MATCH('Incidence calcs'!$C33,'Adult curve ratios'!$A:$A,0),MATCH('Incidence calcs'!Y$4,'Adult curve ratios'!$1:$1,0))</f>
        <v>6.2849566666666661</v>
      </c>
      <c r="Z33" s="357">
        <f>$W33*INDEX('Adult curve ratios'!$A$1:$R$8,MATCH('Incidence calcs'!$C33,'Adult curve ratios'!$A:$A,0),MATCH('Incidence calcs'!Z$4,'Adult curve ratios'!$1:$1,0))</f>
        <v>4.4936783333333334</v>
      </c>
      <c r="AA33" s="357">
        <f>$W33*INDEX('Adult curve ratios'!$A$1:$R$8,MATCH('Incidence calcs'!$C33,'Adult curve ratios'!$A:$A,0),MATCH('Incidence calcs'!AA$4,'Adult curve ratios'!$1:$1,0))</f>
        <v>4.4636516666666664</v>
      </c>
      <c r="AB33" s="357">
        <f>$W33*INDEX('Adult curve ratios'!$A$1:$R$8,MATCH('Incidence calcs'!$C33,'Adult curve ratios'!$A:$A,0),MATCH('Incidence calcs'!AB$4,'Adult curve ratios'!$1:$1,0))</f>
        <v>3.9541366666666664</v>
      </c>
      <c r="AC33" s="357">
        <f>$W33*INDEX('Adult curve ratios'!$A$1:$R$8,MATCH('Incidence calcs'!$C33,'Adult curve ratios'!$A:$A,0),MATCH('Incidence calcs'!AC$4,'Adult curve ratios'!$1:$1,0))</f>
        <v>4.2112399999999992</v>
      </c>
      <c r="AD33" s="357">
        <f>$W33*INDEX('Adult curve ratios'!$A$1:$R$8,MATCH('Incidence calcs'!$C33,'Adult curve ratios'!$A:$A,0),MATCH('Incidence calcs'!AD$4,'Adult curve ratios'!$1:$1,0))</f>
        <v>4.1314816666666667</v>
      </c>
      <c r="AE33" s="357">
        <f>$W33*INDEX('Adult curve ratios'!$A$1:$R$8,MATCH('Incidence calcs'!$C33,'Adult curve ratios'!$A:$A,0),MATCH('Incidence calcs'!AE$4,'Adult curve ratios'!$1:$1,0))</f>
        <v>4.1314816666666667</v>
      </c>
      <c r="AF33" s="357">
        <f>$W33*INDEX('Adult curve ratios'!$A$1:$R$8,MATCH('Incidence calcs'!$C33,'Adult curve ratios'!$A:$A,0),MATCH('Incidence calcs'!AF$4,'Adult curve ratios'!$1:$1,0))</f>
        <v>3.8584266666666664</v>
      </c>
      <c r="AG33" s="357">
        <f>$W33*INDEX('Adult curve ratios'!$A$1:$R$8,MATCH('Incidence calcs'!$C33,'Adult curve ratios'!$A:$A,0),MATCH('Incidence calcs'!AG$4,'Adult curve ratios'!$1:$1,0))</f>
        <v>3.8584266666666664</v>
      </c>
      <c r="AH33" s="357">
        <f>$W33*INDEX('Adult curve ratios'!$A$1:$R$8,MATCH('Incidence calcs'!$C33,'Adult curve ratios'!$A:$A,0),MATCH('Incidence calcs'!AH$4,'Adult curve ratios'!$1:$1,0))</f>
        <v>5.1223616666666665</v>
      </c>
      <c r="AI33" s="357">
        <f>$W33*INDEX('Adult curve ratios'!$A$1:$R$8,MATCH('Incidence calcs'!$C33,'Adult curve ratios'!$A:$A,0),MATCH('Incidence calcs'!AI$4,'Adult curve ratios'!$1:$1,0))</f>
        <v>5.1223616666666665</v>
      </c>
      <c r="AJ33" s="357">
        <f>$W33*INDEX('Adult curve ratios'!$A$1:$R$8,MATCH('Incidence calcs'!$C33,'Adult curve ratios'!$A:$A,0),MATCH('Incidence calcs'!AJ$4,'Adult curve ratios'!$1:$1,0))</f>
        <v>3.3845683333333332</v>
      </c>
      <c r="AK33" s="357">
        <f>$W33*INDEX('Adult curve ratios'!$A$1:$R$8,MATCH('Incidence calcs'!$C33,'Adult curve ratios'!$A:$A,0),MATCH('Incidence calcs'!AK$4,'Adult curve ratios'!$1:$1,0))</f>
        <v>3.3845683333333332</v>
      </c>
      <c r="AL33" s="357">
        <f>$W33*INDEX('Adult curve ratios'!$A$1:$R$8,MATCH('Incidence calcs'!$C33,'Adult curve ratios'!$A:$A,0),MATCH('Incidence calcs'!AL$4,'Adult curve ratios'!$1:$1,0))</f>
        <v>3.3845683333333332</v>
      </c>
      <c r="AM33" s="357">
        <f>$W33*INDEX('Adult curve ratios'!$A$1:$R$8,MATCH('Incidence calcs'!$C33,'Adult curve ratios'!$A:$A,0),MATCH('Incidence calcs'!AM$4,'Adult curve ratios'!$1:$1,0))</f>
        <v>3.3845683333333332</v>
      </c>
    </row>
    <row r="34" spans="1:39" x14ac:dyDescent="0.45">
      <c r="A34" s="343" t="s">
        <v>96</v>
      </c>
      <c r="B34" s="331" t="s">
        <v>96</v>
      </c>
      <c r="C34" s="353" t="s">
        <v>29</v>
      </c>
      <c r="D34" s="351">
        <f>VALUE(LEFT(INDEX('2019 IDF estimates'!BD:BD,MATCH(IF(G34="N/A",B34,G34),'2019 IDF estimates'!$B:$B,0)),4))</f>
        <v>2007</v>
      </c>
      <c r="E34" s="351">
        <f>VALUE(RIGHT(INDEX('2019 IDF estimates'!BD:BD,MATCH(IF(G34="N/A",B34,G34),'2019 IDF estimates'!$B:$B,0)),4))</f>
        <v>2011</v>
      </c>
      <c r="F34" s="351">
        <f t="shared" si="1"/>
        <v>2009</v>
      </c>
      <c r="G34" s="331" t="s">
        <v>64</v>
      </c>
      <c r="H34" s="354">
        <f>IF($G34="N/A",INDEX('2019 IDF estimates'!AD:AD,MATCH($B34,'2019 IDF estimates'!$B:$B,0)),INDEX('2019 IDF estimates'!AD:AD,MATCH($G34,'2019 IDF estimates'!$B:$B,0)))</f>
        <v>0.19</v>
      </c>
      <c r="I34" s="354">
        <f>IF($G34="N/A",INDEX('2019 IDF estimates'!AE:AE,MATCH($B34,'2019 IDF estimates'!$B:$B,0)),INDEX('2019 IDF estimates'!AE:AE,MATCH($G34,'2019 IDF estimates'!$B:$B,0)))</f>
        <v>0.84</v>
      </c>
      <c r="J34" s="354">
        <f>IF($G34="N/A",INDEX('2019 IDF estimates'!AF:AF,MATCH($B34,'2019 IDF estimates'!$B:$B,0)),INDEX('2019 IDF estimates'!AF:AF,MATCH($G34,'2019 IDF estimates'!$B:$B,0)))</f>
        <v>2.6</v>
      </c>
      <c r="K34" s="354">
        <f>IF($G34="N/A",INDEX('2019 IDF estimates'!AP:AP,MATCH($B34,'2019 IDF estimates'!$B:$B,0)),INDEX('2019 IDF estimates'!AP:AP,MATCH($G34,'2019 IDF estimates'!$B:$B,0)))</f>
        <v>6.2</v>
      </c>
      <c r="L34" s="354">
        <f>IF($G34="N/A",INDEX('2019 IDF estimates'!AH:AH,MATCH($B34,'2019 IDF estimates'!$B:$B,0)),INDEX('2019 IDF estimates'!AH:AH,MATCH($G34,'2019 IDF estimates'!$B:$B,0)))</f>
        <v>0.19</v>
      </c>
      <c r="M34" s="354">
        <f>IF($G34="N/A",INDEX('2019 IDF estimates'!AI:AI,MATCH($B34,'2019 IDF estimates'!$B:$B,0)),INDEX('2019 IDF estimates'!AI:AI,MATCH($G34,'2019 IDF estimates'!$B:$B,0)))</f>
        <v>0.84</v>
      </c>
      <c r="N34" s="354">
        <f>IF($G34="N/A",INDEX('2019 IDF estimates'!AJ:AJ,MATCH($B34,'2019 IDF estimates'!$B:$B,0)),INDEX('2019 IDF estimates'!AJ:AJ,MATCH($G34,'2019 IDF estimates'!$B:$B,0)))</f>
        <v>2.6</v>
      </c>
      <c r="O34" s="354">
        <f>IF($G34="N/A",INDEX('2019 IDF estimates'!AQ:AQ,MATCH($B34,'2019 IDF estimates'!$B:$B,0)),INDEX('2019 IDF estimates'!AQ:AQ,MATCH($G34,'2019 IDF estimates'!$B:$B,0)))</f>
        <v>6.2</v>
      </c>
      <c r="P34" s="354">
        <f>IF($G34="N/A",INDEX('2019 IDF estimates'!AN:AN,MATCH($B34,'2019 IDF estimates'!$B:$B,0)),INDEX('2019 IDF estimates'!AN:AN,MATCH($G34,'2019 IDF estimates'!$B:$B,0)))</f>
        <v>1.2</v>
      </c>
      <c r="Q34" s="358">
        <f t="shared" si="2"/>
        <v>0.19</v>
      </c>
      <c r="R34" s="358">
        <f t="shared" si="3"/>
        <v>0.84</v>
      </c>
      <c r="S34" s="358">
        <f t="shared" si="4"/>
        <v>2.6</v>
      </c>
      <c r="T34" s="358">
        <f t="shared" si="5"/>
        <v>6.2</v>
      </c>
      <c r="U34" s="352">
        <f t="shared" si="6"/>
        <v>1.21</v>
      </c>
      <c r="V34" s="352">
        <f t="shared" si="7"/>
        <v>2.4575</v>
      </c>
      <c r="W34" s="352">
        <f>IF(INDEX('Adult curve ratios'!$B:$B,MATCH('Incidence calcs'!C34,'Adult curve ratios'!$A:$A,0))="0-14",'Incidence calcs'!U34,'Incidence calcs'!V34)</f>
        <v>2.4575</v>
      </c>
      <c r="X34" s="357">
        <f>$W34*INDEX('Adult curve ratios'!$A$1:$R$8,MATCH('Incidence calcs'!$C34,'Adult curve ratios'!$A:$A,0),MATCH('Incidence calcs'!X$4,'Adult curve ratios'!$1:$1,0))</f>
        <v>1.7627647500000001</v>
      </c>
      <c r="Y34" s="357">
        <f>$W34*INDEX('Adult curve ratios'!$A$1:$R$8,MATCH('Incidence calcs'!$C34,'Adult curve ratios'!$A:$A,0),MATCH('Incidence calcs'!Y$4,'Adult curve ratios'!$1:$1,0))</f>
        <v>1.7315545000000001</v>
      </c>
      <c r="Z34" s="357">
        <f>$W34*INDEX('Adult curve ratios'!$A$1:$R$8,MATCH('Incidence calcs'!$C34,'Adult curve ratios'!$A:$A,0),MATCH('Incidence calcs'!Z$4,'Adult curve ratios'!$1:$1,0))</f>
        <v>1.25406225</v>
      </c>
      <c r="AA34" s="357">
        <f>$W34*INDEX('Adult curve ratios'!$A$1:$R$8,MATCH('Incidence calcs'!$C34,'Adult curve ratios'!$A:$A,0),MATCH('Incidence calcs'!AA$4,'Adult curve ratios'!$1:$1,0))</f>
        <v>1.22801275</v>
      </c>
      <c r="AB34" s="357">
        <f>$W34*INDEX('Adult curve ratios'!$A$1:$R$8,MATCH('Incidence calcs'!$C34,'Adult curve ratios'!$A:$A,0),MATCH('Incidence calcs'!AB$4,'Adult curve ratios'!$1:$1,0))</f>
        <v>1.154042</v>
      </c>
      <c r="AC34" s="357">
        <f>$W34*INDEX('Adult curve ratios'!$A$1:$R$8,MATCH('Incidence calcs'!$C34,'Adult curve ratios'!$A:$A,0),MATCH('Incidence calcs'!AC$4,'Adult curve ratios'!$1:$1,0))</f>
        <v>1.020354</v>
      </c>
      <c r="AD34" s="357">
        <f>$W34*INDEX('Adult curve ratios'!$A$1:$R$8,MATCH('Incidence calcs'!$C34,'Adult curve ratios'!$A:$A,0),MATCH('Incidence calcs'!AD$4,'Adult curve ratios'!$1:$1,0))</f>
        <v>1.09727375</v>
      </c>
      <c r="AE34" s="357">
        <f>$W34*INDEX('Adult curve ratios'!$A$1:$R$8,MATCH('Incidence calcs'!$C34,'Adult curve ratios'!$A:$A,0),MATCH('Incidence calcs'!AE$4,'Adult curve ratios'!$1:$1,0))</f>
        <v>1.09727375</v>
      </c>
      <c r="AF34" s="357">
        <f>$W34*INDEX('Adult curve ratios'!$A$1:$R$8,MATCH('Incidence calcs'!$C34,'Adult curve ratios'!$A:$A,0),MATCH('Incidence calcs'!AF$4,'Adult curve ratios'!$1:$1,0))</f>
        <v>0.88592874999999993</v>
      </c>
      <c r="AG34" s="357">
        <f>$W34*INDEX('Adult curve ratios'!$A$1:$R$8,MATCH('Incidence calcs'!$C34,'Adult curve ratios'!$A:$A,0),MATCH('Incidence calcs'!AG$4,'Adult curve ratios'!$1:$1,0))</f>
        <v>0.88592874999999993</v>
      </c>
      <c r="AH34" s="357">
        <f>$W34*INDEX('Adult curve ratios'!$A$1:$R$8,MATCH('Incidence calcs'!$C34,'Adult curve ratios'!$A:$A,0),MATCH('Incidence calcs'!AH$4,'Adult curve ratios'!$1:$1,0))</f>
        <v>1.323118</v>
      </c>
      <c r="AI34" s="357">
        <f>$W34*INDEX('Adult curve ratios'!$A$1:$R$8,MATCH('Incidence calcs'!$C34,'Adult curve ratios'!$A:$A,0),MATCH('Incidence calcs'!AI$4,'Adult curve ratios'!$1:$1,0))</f>
        <v>1.323118</v>
      </c>
      <c r="AJ34" s="357">
        <f>$W34*INDEX('Adult curve ratios'!$A$1:$R$8,MATCH('Incidence calcs'!$C34,'Adult curve ratios'!$A:$A,0),MATCH('Incidence calcs'!AJ$4,'Adult curve ratios'!$1:$1,0))</f>
        <v>1.03583625</v>
      </c>
      <c r="AK34" s="357">
        <f>$W34*INDEX('Adult curve ratios'!$A$1:$R$8,MATCH('Incidence calcs'!$C34,'Adult curve ratios'!$A:$A,0),MATCH('Incidence calcs'!AK$4,'Adult curve ratios'!$1:$1,0))</f>
        <v>1.03583625</v>
      </c>
      <c r="AL34" s="357">
        <f>$W34*INDEX('Adult curve ratios'!$A$1:$R$8,MATCH('Incidence calcs'!$C34,'Adult curve ratios'!$A:$A,0),MATCH('Incidence calcs'!AL$4,'Adult curve ratios'!$1:$1,0))</f>
        <v>1.03583625</v>
      </c>
      <c r="AM34" s="357">
        <f>$W34*INDEX('Adult curve ratios'!$A$1:$R$8,MATCH('Incidence calcs'!$C34,'Adult curve ratios'!$A:$A,0),MATCH('Incidence calcs'!AM$4,'Adult curve ratios'!$1:$1,0))</f>
        <v>1.03583625</v>
      </c>
    </row>
    <row r="35" spans="1:39" x14ac:dyDescent="0.45">
      <c r="A35" s="343" t="s">
        <v>97</v>
      </c>
      <c r="B35" s="331" t="s">
        <v>97</v>
      </c>
      <c r="C35" s="353" t="s">
        <v>29</v>
      </c>
      <c r="D35" s="351">
        <f>VALUE(LEFT(INDEX('2019 IDF estimates'!BD:BD,MATCH(IF(G35="N/A",B35,G35),'2019 IDF estimates'!$B:$B,0)),4))</f>
        <v>2007</v>
      </c>
      <c r="E35" s="351">
        <f>VALUE(RIGHT(INDEX('2019 IDF estimates'!BD:BD,MATCH(IF(G35="N/A",B35,G35),'2019 IDF estimates'!$B:$B,0)),4))</f>
        <v>2011</v>
      </c>
      <c r="F35" s="351">
        <f t="shared" si="1"/>
        <v>2009</v>
      </c>
      <c r="G35" s="331" t="s">
        <v>64</v>
      </c>
      <c r="H35" s="354">
        <f>IF($G35="N/A",INDEX('2019 IDF estimates'!AD:AD,MATCH($B35,'2019 IDF estimates'!$B:$B,0)),INDEX('2019 IDF estimates'!AD:AD,MATCH($G35,'2019 IDF estimates'!$B:$B,0)))</f>
        <v>0.19</v>
      </c>
      <c r="I35" s="354">
        <f>IF($G35="N/A",INDEX('2019 IDF estimates'!AE:AE,MATCH($B35,'2019 IDF estimates'!$B:$B,0)),INDEX('2019 IDF estimates'!AE:AE,MATCH($G35,'2019 IDF estimates'!$B:$B,0)))</f>
        <v>0.84</v>
      </c>
      <c r="J35" s="354">
        <f>IF($G35="N/A",INDEX('2019 IDF estimates'!AF:AF,MATCH($B35,'2019 IDF estimates'!$B:$B,0)),INDEX('2019 IDF estimates'!AF:AF,MATCH($G35,'2019 IDF estimates'!$B:$B,0)))</f>
        <v>2.6</v>
      </c>
      <c r="K35" s="354">
        <f>IF($G35="N/A",INDEX('2019 IDF estimates'!AP:AP,MATCH($B35,'2019 IDF estimates'!$B:$B,0)),INDEX('2019 IDF estimates'!AP:AP,MATCH($G35,'2019 IDF estimates'!$B:$B,0)))</f>
        <v>6.2</v>
      </c>
      <c r="L35" s="354">
        <f>IF($G35="N/A",INDEX('2019 IDF estimates'!AH:AH,MATCH($B35,'2019 IDF estimates'!$B:$B,0)),INDEX('2019 IDF estimates'!AH:AH,MATCH($G35,'2019 IDF estimates'!$B:$B,0)))</f>
        <v>0.19</v>
      </c>
      <c r="M35" s="354">
        <f>IF($G35="N/A",INDEX('2019 IDF estimates'!AI:AI,MATCH($B35,'2019 IDF estimates'!$B:$B,0)),INDEX('2019 IDF estimates'!AI:AI,MATCH($G35,'2019 IDF estimates'!$B:$B,0)))</f>
        <v>0.84</v>
      </c>
      <c r="N35" s="354">
        <f>IF($G35="N/A",INDEX('2019 IDF estimates'!AJ:AJ,MATCH($B35,'2019 IDF estimates'!$B:$B,0)),INDEX('2019 IDF estimates'!AJ:AJ,MATCH($G35,'2019 IDF estimates'!$B:$B,0)))</f>
        <v>2.6</v>
      </c>
      <c r="O35" s="354">
        <f>IF($G35="N/A",INDEX('2019 IDF estimates'!AQ:AQ,MATCH($B35,'2019 IDF estimates'!$B:$B,0)),INDEX('2019 IDF estimates'!AQ:AQ,MATCH($G35,'2019 IDF estimates'!$B:$B,0)))</f>
        <v>6.2</v>
      </c>
      <c r="P35" s="354">
        <f>IF($G35="N/A",INDEX('2019 IDF estimates'!AN:AN,MATCH($B35,'2019 IDF estimates'!$B:$B,0)),INDEX('2019 IDF estimates'!AN:AN,MATCH($G35,'2019 IDF estimates'!$B:$B,0)))</f>
        <v>1.2</v>
      </c>
      <c r="Q35" s="358">
        <f t="shared" si="2"/>
        <v>0.19</v>
      </c>
      <c r="R35" s="358">
        <f t="shared" si="3"/>
        <v>0.84</v>
      </c>
      <c r="S35" s="358">
        <f t="shared" si="4"/>
        <v>2.6</v>
      </c>
      <c r="T35" s="358">
        <f t="shared" si="5"/>
        <v>6.2</v>
      </c>
      <c r="U35" s="352">
        <f t="shared" si="6"/>
        <v>1.21</v>
      </c>
      <c r="V35" s="352">
        <f t="shared" si="7"/>
        <v>2.4575</v>
      </c>
      <c r="W35" s="352">
        <f>IF(INDEX('Adult curve ratios'!$B:$B,MATCH('Incidence calcs'!C35,'Adult curve ratios'!$A:$A,0))="0-14",'Incidence calcs'!U35,'Incidence calcs'!V35)</f>
        <v>2.4575</v>
      </c>
      <c r="X35" s="357">
        <f>$W35*INDEX('Adult curve ratios'!$A$1:$R$8,MATCH('Incidence calcs'!$C35,'Adult curve ratios'!$A:$A,0),MATCH('Incidence calcs'!X$4,'Adult curve ratios'!$1:$1,0))</f>
        <v>1.7627647500000001</v>
      </c>
      <c r="Y35" s="357">
        <f>$W35*INDEX('Adult curve ratios'!$A$1:$R$8,MATCH('Incidence calcs'!$C35,'Adult curve ratios'!$A:$A,0),MATCH('Incidence calcs'!Y$4,'Adult curve ratios'!$1:$1,0))</f>
        <v>1.7315545000000001</v>
      </c>
      <c r="Z35" s="357">
        <f>$W35*INDEX('Adult curve ratios'!$A$1:$R$8,MATCH('Incidence calcs'!$C35,'Adult curve ratios'!$A:$A,0),MATCH('Incidence calcs'!Z$4,'Adult curve ratios'!$1:$1,0))</f>
        <v>1.25406225</v>
      </c>
      <c r="AA35" s="357">
        <f>$W35*INDEX('Adult curve ratios'!$A$1:$R$8,MATCH('Incidence calcs'!$C35,'Adult curve ratios'!$A:$A,0),MATCH('Incidence calcs'!AA$4,'Adult curve ratios'!$1:$1,0))</f>
        <v>1.22801275</v>
      </c>
      <c r="AB35" s="357">
        <f>$W35*INDEX('Adult curve ratios'!$A$1:$R$8,MATCH('Incidence calcs'!$C35,'Adult curve ratios'!$A:$A,0),MATCH('Incidence calcs'!AB$4,'Adult curve ratios'!$1:$1,0))</f>
        <v>1.154042</v>
      </c>
      <c r="AC35" s="357">
        <f>$W35*INDEX('Adult curve ratios'!$A$1:$R$8,MATCH('Incidence calcs'!$C35,'Adult curve ratios'!$A:$A,0),MATCH('Incidence calcs'!AC$4,'Adult curve ratios'!$1:$1,0))</f>
        <v>1.020354</v>
      </c>
      <c r="AD35" s="357">
        <f>$W35*INDEX('Adult curve ratios'!$A$1:$R$8,MATCH('Incidence calcs'!$C35,'Adult curve ratios'!$A:$A,0),MATCH('Incidence calcs'!AD$4,'Adult curve ratios'!$1:$1,0))</f>
        <v>1.09727375</v>
      </c>
      <c r="AE35" s="357">
        <f>$W35*INDEX('Adult curve ratios'!$A$1:$R$8,MATCH('Incidence calcs'!$C35,'Adult curve ratios'!$A:$A,0),MATCH('Incidence calcs'!AE$4,'Adult curve ratios'!$1:$1,0))</f>
        <v>1.09727375</v>
      </c>
      <c r="AF35" s="357">
        <f>$W35*INDEX('Adult curve ratios'!$A$1:$R$8,MATCH('Incidence calcs'!$C35,'Adult curve ratios'!$A:$A,0),MATCH('Incidence calcs'!AF$4,'Adult curve ratios'!$1:$1,0))</f>
        <v>0.88592874999999993</v>
      </c>
      <c r="AG35" s="357">
        <f>$W35*INDEX('Adult curve ratios'!$A$1:$R$8,MATCH('Incidence calcs'!$C35,'Adult curve ratios'!$A:$A,0),MATCH('Incidence calcs'!AG$4,'Adult curve ratios'!$1:$1,0))</f>
        <v>0.88592874999999993</v>
      </c>
      <c r="AH35" s="357">
        <f>$W35*INDEX('Adult curve ratios'!$A$1:$R$8,MATCH('Incidence calcs'!$C35,'Adult curve ratios'!$A:$A,0),MATCH('Incidence calcs'!AH$4,'Adult curve ratios'!$1:$1,0))</f>
        <v>1.323118</v>
      </c>
      <c r="AI35" s="357">
        <f>$W35*INDEX('Adult curve ratios'!$A$1:$R$8,MATCH('Incidence calcs'!$C35,'Adult curve ratios'!$A:$A,0),MATCH('Incidence calcs'!AI$4,'Adult curve ratios'!$1:$1,0))</f>
        <v>1.323118</v>
      </c>
      <c r="AJ35" s="357">
        <f>$W35*INDEX('Adult curve ratios'!$A$1:$R$8,MATCH('Incidence calcs'!$C35,'Adult curve ratios'!$A:$A,0),MATCH('Incidence calcs'!AJ$4,'Adult curve ratios'!$1:$1,0))</f>
        <v>1.03583625</v>
      </c>
      <c r="AK35" s="357">
        <f>$W35*INDEX('Adult curve ratios'!$A$1:$R$8,MATCH('Incidence calcs'!$C35,'Adult curve ratios'!$A:$A,0),MATCH('Incidence calcs'!AK$4,'Adult curve ratios'!$1:$1,0))</f>
        <v>1.03583625</v>
      </c>
      <c r="AL35" s="357">
        <f>$W35*INDEX('Adult curve ratios'!$A$1:$R$8,MATCH('Incidence calcs'!$C35,'Adult curve ratios'!$A:$A,0),MATCH('Incidence calcs'!AL$4,'Adult curve ratios'!$1:$1,0))</f>
        <v>1.03583625</v>
      </c>
      <c r="AM35" s="357">
        <f>$W35*INDEX('Adult curve ratios'!$A$1:$R$8,MATCH('Incidence calcs'!$C35,'Adult curve ratios'!$A:$A,0),MATCH('Incidence calcs'!AM$4,'Adult curve ratios'!$1:$1,0))</f>
        <v>1.03583625</v>
      </c>
    </row>
    <row r="36" spans="1:39" x14ac:dyDescent="0.45">
      <c r="A36" s="343" t="s">
        <v>98</v>
      </c>
      <c r="B36" s="331" t="s">
        <v>98</v>
      </c>
      <c r="C36" s="353" t="s">
        <v>32</v>
      </c>
      <c r="D36" s="351">
        <f>VALUE(LEFT(INDEX('2019 IDF estimates'!BD:BD,MATCH(IF(G36="N/A",B36,G36),'2019 IDF estimates'!$B:$B,0)),4))</f>
        <v>2001</v>
      </c>
      <c r="E36" s="351">
        <f>VALUE(RIGHT(INDEX('2019 IDF estimates'!BD:BD,MATCH(IF(G36="N/A",B36,G36),'2019 IDF estimates'!$B:$B,0)),4))</f>
        <v>2005</v>
      </c>
      <c r="F36" s="351">
        <f t="shared" si="1"/>
        <v>2003</v>
      </c>
      <c r="G36" s="331" t="s">
        <v>94</v>
      </c>
      <c r="H36" s="354">
        <f>IF($G36="N/A",INDEX('2019 IDF estimates'!AD:AD,MATCH($B36,'2019 IDF estimates'!$B:$B,0)),INDEX('2019 IDF estimates'!AD:AD,MATCH($G36,'2019 IDF estimates'!$B:$B,0)))</f>
        <v>0</v>
      </c>
      <c r="I36" s="354">
        <f>IF($G36="N/A",INDEX('2019 IDF estimates'!AE:AE,MATCH($B36,'2019 IDF estimates'!$B:$B,0)),INDEX('2019 IDF estimates'!AE:AE,MATCH($G36,'2019 IDF estimates'!$B:$B,0)))</f>
        <v>0</v>
      </c>
      <c r="J36" s="354">
        <f>IF($G36="N/A",INDEX('2019 IDF estimates'!AF:AF,MATCH($B36,'2019 IDF estimates'!$B:$B,0)),INDEX('2019 IDF estimates'!AF:AF,MATCH($G36,'2019 IDF estimates'!$B:$B,0)))</f>
        <v>0</v>
      </c>
      <c r="K36" s="354">
        <f>IF($G36="N/A",INDEX('2019 IDF estimates'!AP:AP,MATCH($B36,'2019 IDF estimates'!$B:$B,0)),INDEX('2019 IDF estimates'!AP:AP,MATCH($G36,'2019 IDF estimates'!$B:$B,0)))</f>
        <v>1.0831599047960483</v>
      </c>
      <c r="L36" s="354">
        <f>IF($G36="N/A",INDEX('2019 IDF estimates'!AH:AH,MATCH($B36,'2019 IDF estimates'!$B:$B,0)),INDEX('2019 IDF estimates'!AH:AH,MATCH($G36,'2019 IDF estimates'!$B:$B,0)))</f>
        <v>0</v>
      </c>
      <c r="M36" s="354">
        <f>IF($G36="N/A",INDEX('2019 IDF estimates'!AI:AI,MATCH($B36,'2019 IDF estimates'!$B:$B,0)),INDEX('2019 IDF estimates'!AI:AI,MATCH($G36,'2019 IDF estimates'!$B:$B,0)))</f>
        <v>0</v>
      </c>
      <c r="N36" s="354">
        <f>IF($G36="N/A",INDEX('2019 IDF estimates'!AJ:AJ,MATCH($B36,'2019 IDF estimates'!$B:$B,0)),INDEX('2019 IDF estimates'!AJ:AJ,MATCH($G36,'2019 IDF estimates'!$B:$B,0)))</f>
        <v>0</v>
      </c>
      <c r="O36" s="354">
        <f>IF($G36="N/A",INDEX('2019 IDF estimates'!AQ:AQ,MATCH($B36,'2019 IDF estimates'!$B:$B,0)),INDEX('2019 IDF estimates'!AQ:AQ,MATCH($G36,'2019 IDF estimates'!$B:$B,0)))</f>
        <v>1.0831599047960483</v>
      </c>
      <c r="P36" s="354">
        <f>IF($G36="N/A",INDEX('2019 IDF estimates'!AN:AN,MATCH($B36,'2019 IDF estimates'!$B:$B,0)),INDEX('2019 IDF estimates'!AN:AN,MATCH($G36,'2019 IDF estimates'!$B:$B,0)))</f>
        <v>0.97</v>
      </c>
      <c r="Q36" s="358">
        <f t="shared" si="2"/>
        <v>0.97</v>
      </c>
      <c r="R36" s="358">
        <f t="shared" si="3"/>
        <v>0.97</v>
      </c>
      <c r="S36" s="358">
        <f t="shared" si="4"/>
        <v>0.97</v>
      </c>
      <c r="T36" s="358">
        <f t="shared" si="5"/>
        <v>1.0831599047960483</v>
      </c>
      <c r="U36" s="352">
        <f t="shared" si="6"/>
        <v>0.97000000000000008</v>
      </c>
      <c r="V36" s="352">
        <f t="shared" si="7"/>
        <v>0.99828997619901205</v>
      </c>
      <c r="W36" s="352">
        <f>IF(INDEX('Adult curve ratios'!$B:$B,MATCH('Incidence calcs'!C36,'Adult curve ratios'!$A:$A,0))="0-14",'Incidence calcs'!U36,'Incidence calcs'!V36)</f>
        <v>0.97000000000000008</v>
      </c>
      <c r="X36" s="357">
        <f>$W36*INDEX('Adult curve ratios'!$A$1:$R$8,MATCH('Incidence calcs'!$C36,'Adult curve ratios'!$A:$A,0),MATCH('Incidence calcs'!X$4,'Adult curve ratios'!$1:$1,0))</f>
        <v>0.66115200000000007</v>
      </c>
      <c r="Y36" s="357">
        <f>$W36*INDEX('Adult curve ratios'!$A$1:$R$8,MATCH('Incidence calcs'!$C36,'Adult curve ratios'!$A:$A,0),MATCH('Incidence calcs'!Y$4,'Adult curve ratios'!$1:$1,0))</f>
        <v>0.64970600000000001</v>
      </c>
      <c r="Z36" s="357">
        <f>$W36*INDEX('Adult curve ratios'!$A$1:$R$8,MATCH('Incidence calcs'!$C36,'Adult curve ratios'!$A:$A,0),MATCH('Incidence calcs'!Z$4,'Adult curve ratios'!$1:$1,0))</f>
        <v>0.46453300000000003</v>
      </c>
      <c r="AA36" s="357">
        <f>$W36*INDEX('Adult curve ratios'!$A$1:$R$8,MATCH('Incidence calcs'!$C36,'Adult curve ratios'!$A:$A,0),MATCH('Incidence calcs'!AA$4,'Adult curve ratios'!$1:$1,0))</f>
        <v>0.46142900000000003</v>
      </c>
      <c r="AB36" s="357">
        <f>$W36*INDEX('Adult curve ratios'!$A$1:$R$8,MATCH('Incidence calcs'!$C36,'Adult curve ratios'!$A:$A,0),MATCH('Incidence calcs'!AB$4,'Adult curve ratios'!$1:$1,0))</f>
        <v>0.40875800000000001</v>
      </c>
      <c r="AC36" s="357">
        <f>$W36*INDEX('Adult curve ratios'!$A$1:$R$8,MATCH('Incidence calcs'!$C36,'Adult curve ratios'!$A:$A,0),MATCH('Incidence calcs'!AC$4,'Adult curve ratios'!$1:$1,0))</f>
        <v>0.435336</v>
      </c>
      <c r="AD36" s="357">
        <f>$W36*INDEX('Adult curve ratios'!$A$1:$R$8,MATCH('Incidence calcs'!$C36,'Adult curve ratios'!$A:$A,0),MATCH('Incidence calcs'!AD$4,'Adult curve ratios'!$1:$1,0))</f>
        <v>0.42709100000000005</v>
      </c>
      <c r="AE36" s="357">
        <f>$W36*INDEX('Adult curve ratios'!$A$1:$R$8,MATCH('Incidence calcs'!$C36,'Adult curve ratios'!$A:$A,0),MATCH('Incidence calcs'!AE$4,'Adult curve ratios'!$1:$1,0))</f>
        <v>0.42709100000000005</v>
      </c>
      <c r="AF36" s="357">
        <f>$W36*INDEX('Adult curve ratios'!$A$1:$R$8,MATCH('Incidence calcs'!$C36,'Adult curve ratios'!$A:$A,0),MATCH('Incidence calcs'!AF$4,'Adult curve ratios'!$1:$1,0))</f>
        <v>0.39886400000000005</v>
      </c>
      <c r="AG36" s="357">
        <f>$W36*INDEX('Adult curve ratios'!$A$1:$R$8,MATCH('Incidence calcs'!$C36,'Adult curve ratios'!$A:$A,0),MATCH('Incidence calcs'!AG$4,'Adult curve ratios'!$1:$1,0))</f>
        <v>0.39886400000000005</v>
      </c>
      <c r="AH36" s="357">
        <f>$W36*INDEX('Adult curve ratios'!$A$1:$R$8,MATCH('Incidence calcs'!$C36,'Adult curve ratios'!$A:$A,0),MATCH('Incidence calcs'!AH$4,'Adult curve ratios'!$1:$1,0))</f>
        <v>0.52952300000000008</v>
      </c>
      <c r="AI36" s="357">
        <f>$W36*INDEX('Adult curve ratios'!$A$1:$R$8,MATCH('Incidence calcs'!$C36,'Adult curve ratios'!$A:$A,0),MATCH('Incidence calcs'!AI$4,'Adult curve ratios'!$1:$1,0))</f>
        <v>0.52952300000000008</v>
      </c>
      <c r="AJ36" s="357">
        <f>$W36*INDEX('Adult curve ratios'!$A$1:$R$8,MATCH('Incidence calcs'!$C36,'Adult curve ratios'!$A:$A,0),MATCH('Incidence calcs'!AJ$4,'Adult curve ratios'!$1:$1,0))</f>
        <v>0.34987900000000005</v>
      </c>
      <c r="AK36" s="357">
        <f>$W36*INDEX('Adult curve ratios'!$A$1:$R$8,MATCH('Incidence calcs'!$C36,'Adult curve ratios'!$A:$A,0),MATCH('Incidence calcs'!AK$4,'Adult curve ratios'!$1:$1,0))</f>
        <v>0.34987900000000005</v>
      </c>
      <c r="AL36" s="357">
        <f>$W36*INDEX('Adult curve ratios'!$A$1:$R$8,MATCH('Incidence calcs'!$C36,'Adult curve ratios'!$A:$A,0),MATCH('Incidence calcs'!AL$4,'Adult curve ratios'!$1:$1,0))</f>
        <v>0.34987900000000005</v>
      </c>
      <c r="AM36" s="357">
        <f>$W36*INDEX('Adult curve ratios'!$A$1:$R$8,MATCH('Incidence calcs'!$C36,'Adult curve ratios'!$A:$A,0),MATCH('Incidence calcs'!AM$4,'Adult curve ratios'!$1:$1,0))</f>
        <v>0.34987900000000005</v>
      </c>
    </row>
    <row r="37" spans="1:39" x14ac:dyDescent="0.45">
      <c r="A37" s="343" t="s">
        <v>99</v>
      </c>
      <c r="B37" s="331" t="s">
        <v>99</v>
      </c>
      <c r="C37" s="353" t="s">
        <v>29</v>
      </c>
      <c r="D37" s="351">
        <f>VALUE(LEFT(INDEX('2019 IDF estimates'!BD:BD,MATCH(IF(G37="N/A",B37,G37),'2019 IDF estimates'!$B:$B,0)),4))</f>
        <v>2007</v>
      </c>
      <c r="E37" s="351">
        <f>VALUE(RIGHT(INDEX('2019 IDF estimates'!BD:BD,MATCH(IF(G37="N/A",B37,G37),'2019 IDF estimates'!$B:$B,0)),4))</f>
        <v>2011</v>
      </c>
      <c r="F37" s="351">
        <f t="shared" si="1"/>
        <v>2009</v>
      </c>
      <c r="G37" s="331" t="s">
        <v>64</v>
      </c>
      <c r="H37" s="354">
        <f>IF($G37="N/A",INDEX('2019 IDF estimates'!AD:AD,MATCH($B37,'2019 IDF estimates'!$B:$B,0)),INDEX('2019 IDF estimates'!AD:AD,MATCH($G37,'2019 IDF estimates'!$B:$B,0)))</f>
        <v>0.19</v>
      </c>
      <c r="I37" s="354">
        <f>IF($G37="N/A",INDEX('2019 IDF estimates'!AE:AE,MATCH($B37,'2019 IDF estimates'!$B:$B,0)),INDEX('2019 IDF estimates'!AE:AE,MATCH($G37,'2019 IDF estimates'!$B:$B,0)))</f>
        <v>0.84</v>
      </c>
      <c r="J37" s="354">
        <f>IF($G37="N/A",INDEX('2019 IDF estimates'!AF:AF,MATCH($B37,'2019 IDF estimates'!$B:$B,0)),INDEX('2019 IDF estimates'!AF:AF,MATCH($G37,'2019 IDF estimates'!$B:$B,0)))</f>
        <v>2.6</v>
      </c>
      <c r="K37" s="354">
        <f>IF($G37="N/A",INDEX('2019 IDF estimates'!AP:AP,MATCH($B37,'2019 IDF estimates'!$B:$B,0)),INDEX('2019 IDF estimates'!AP:AP,MATCH($G37,'2019 IDF estimates'!$B:$B,0)))</f>
        <v>6.2</v>
      </c>
      <c r="L37" s="354">
        <f>IF($G37="N/A",INDEX('2019 IDF estimates'!AH:AH,MATCH($B37,'2019 IDF estimates'!$B:$B,0)),INDEX('2019 IDF estimates'!AH:AH,MATCH($G37,'2019 IDF estimates'!$B:$B,0)))</f>
        <v>0.19</v>
      </c>
      <c r="M37" s="354">
        <f>IF($G37="N/A",INDEX('2019 IDF estimates'!AI:AI,MATCH($B37,'2019 IDF estimates'!$B:$B,0)),INDEX('2019 IDF estimates'!AI:AI,MATCH($G37,'2019 IDF estimates'!$B:$B,0)))</f>
        <v>0.84</v>
      </c>
      <c r="N37" s="354">
        <f>IF($G37="N/A",INDEX('2019 IDF estimates'!AJ:AJ,MATCH($B37,'2019 IDF estimates'!$B:$B,0)),INDEX('2019 IDF estimates'!AJ:AJ,MATCH($G37,'2019 IDF estimates'!$B:$B,0)))</f>
        <v>2.6</v>
      </c>
      <c r="O37" s="354">
        <f>IF($G37="N/A",INDEX('2019 IDF estimates'!AQ:AQ,MATCH($B37,'2019 IDF estimates'!$B:$B,0)),INDEX('2019 IDF estimates'!AQ:AQ,MATCH($G37,'2019 IDF estimates'!$B:$B,0)))</f>
        <v>6.2</v>
      </c>
      <c r="P37" s="354">
        <f>IF($G37="N/A",INDEX('2019 IDF estimates'!AN:AN,MATCH($B37,'2019 IDF estimates'!$B:$B,0)),INDEX('2019 IDF estimates'!AN:AN,MATCH($G37,'2019 IDF estimates'!$B:$B,0)))</f>
        <v>1.2</v>
      </c>
      <c r="Q37" s="358">
        <f t="shared" si="2"/>
        <v>0.19</v>
      </c>
      <c r="R37" s="358">
        <f t="shared" si="3"/>
        <v>0.84</v>
      </c>
      <c r="S37" s="358">
        <f t="shared" si="4"/>
        <v>2.6</v>
      </c>
      <c r="T37" s="358">
        <f t="shared" si="5"/>
        <v>6.2</v>
      </c>
      <c r="U37" s="352">
        <f t="shared" si="6"/>
        <v>1.21</v>
      </c>
      <c r="V37" s="352">
        <f t="shared" si="7"/>
        <v>2.4575</v>
      </c>
      <c r="W37" s="352">
        <f>IF(INDEX('Adult curve ratios'!$B:$B,MATCH('Incidence calcs'!C37,'Adult curve ratios'!$A:$A,0))="0-14",'Incidence calcs'!U37,'Incidence calcs'!V37)</f>
        <v>2.4575</v>
      </c>
      <c r="X37" s="357">
        <f>$W37*INDEX('Adult curve ratios'!$A$1:$R$8,MATCH('Incidence calcs'!$C37,'Adult curve ratios'!$A:$A,0),MATCH('Incidence calcs'!X$4,'Adult curve ratios'!$1:$1,0))</f>
        <v>1.7627647500000001</v>
      </c>
      <c r="Y37" s="357">
        <f>$W37*INDEX('Adult curve ratios'!$A$1:$R$8,MATCH('Incidence calcs'!$C37,'Adult curve ratios'!$A:$A,0),MATCH('Incidence calcs'!Y$4,'Adult curve ratios'!$1:$1,0))</f>
        <v>1.7315545000000001</v>
      </c>
      <c r="Z37" s="357">
        <f>$W37*INDEX('Adult curve ratios'!$A$1:$R$8,MATCH('Incidence calcs'!$C37,'Adult curve ratios'!$A:$A,0),MATCH('Incidence calcs'!Z$4,'Adult curve ratios'!$1:$1,0))</f>
        <v>1.25406225</v>
      </c>
      <c r="AA37" s="357">
        <f>$W37*INDEX('Adult curve ratios'!$A$1:$R$8,MATCH('Incidence calcs'!$C37,'Adult curve ratios'!$A:$A,0),MATCH('Incidence calcs'!AA$4,'Adult curve ratios'!$1:$1,0))</f>
        <v>1.22801275</v>
      </c>
      <c r="AB37" s="357">
        <f>$W37*INDEX('Adult curve ratios'!$A$1:$R$8,MATCH('Incidence calcs'!$C37,'Adult curve ratios'!$A:$A,0),MATCH('Incidence calcs'!AB$4,'Adult curve ratios'!$1:$1,0))</f>
        <v>1.154042</v>
      </c>
      <c r="AC37" s="357">
        <f>$W37*INDEX('Adult curve ratios'!$A$1:$R$8,MATCH('Incidence calcs'!$C37,'Adult curve ratios'!$A:$A,0),MATCH('Incidence calcs'!AC$4,'Adult curve ratios'!$1:$1,0))</f>
        <v>1.020354</v>
      </c>
      <c r="AD37" s="357">
        <f>$W37*INDEX('Adult curve ratios'!$A$1:$R$8,MATCH('Incidence calcs'!$C37,'Adult curve ratios'!$A:$A,0),MATCH('Incidence calcs'!AD$4,'Adult curve ratios'!$1:$1,0))</f>
        <v>1.09727375</v>
      </c>
      <c r="AE37" s="357">
        <f>$W37*INDEX('Adult curve ratios'!$A$1:$R$8,MATCH('Incidence calcs'!$C37,'Adult curve ratios'!$A:$A,0),MATCH('Incidence calcs'!AE$4,'Adult curve ratios'!$1:$1,0))</f>
        <v>1.09727375</v>
      </c>
      <c r="AF37" s="357">
        <f>$W37*INDEX('Adult curve ratios'!$A$1:$R$8,MATCH('Incidence calcs'!$C37,'Adult curve ratios'!$A:$A,0),MATCH('Incidence calcs'!AF$4,'Adult curve ratios'!$1:$1,0))</f>
        <v>0.88592874999999993</v>
      </c>
      <c r="AG37" s="357">
        <f>$W37*INDEX('Adult curve ratios'!$A$1:$R$8,MATCH('Incidence calcs'!$C37,'Adult curve ratios'!$A:$A,0),MATCH('Incidence calcs'!AG$4,'Adult curve ratios'!$1:$1,0))</f>
        <v>0.88592874999999993</v>
      </c>
      <c r="AH37" s="357">
        <f>$W37*INDEX('Adult curve ratios'!$A$1:$R$8,MATCH('Incidence calcs'!$C37,'Adult curve ratios'!$A:$A,0),MATCH('Incidence calcs'!AH$4,'Adult curve ratios'!$1:$1,0))</f>
        <v>1.323118</v>
      </c>
      <c r="AI37" s="357">
        <f>$W37*INDEX('Adult curve ratios'!$A$1:$R$8,MATCH('Incidence calcs'!$C37,'Adult curve ratios'!$A:$A,0),MATCH('Incidence calcs'!AI$4,'Adult curve ratios'!$1:$1,0))</f>
        <v>1.323118</v>
      </c>
      <c r="AJ37" s="357">
        <f>$W37*INDEX('Adult curve ratios'!$A$1:$R$8,MATCH('Incidence calcs'!$C37,'Adult curve ratios'!$A:$A,0),MATCH('Incidence calcs'!AJ$4,'Adult curve ratios'!$1:$1,0))</f>
        <v>1.03583625</v>
      </c>
      <c r="AK37" s="357">
        <f>$W37*INDEX('Adult curve ratios'!$A$1:$R$8,MATCH('Incidence calcs'!$C37,'Adult curve ratios'!$A:$A,0),MATCH('Incidence calcs'!AK$4,'Adult curve ratios'!$1:$1,0))</f>
        <v>1.03583625</v>
      </c>
      <c r="AL37" s="357">
        <f>$W37*INDEX('Adult curve ratios'!$A$1:$R$8,MATCH('Incidence calcs'!$C37,'Adult curve ratios'!$A:$A,0),MATCH('Incidence calcs'!AL$4,'Adult curve ratios'!$1:$1,0))</f>
        <v>1.03583625</v>
      </c>
      <c r="AM37" s="357">
        <f>$W37*INDEX('Adult curve ratios'!$A$1:$R$8,MATCH('Incidence calcs'!$C37,'Adult curve ratios'!$A:$A,0),MATCH('Incidence calcs'!AM$4,'Adult curve ratios'!$1:$1,0))</f>
        <v>1.03583625</v>
      </c>
    </row>
    <row r="38" spans="1:39" x14ac:dyDescent="0.45">
      <c r="A38" s="343" t="s">
        <v>100</v>
      </c>
      <c r="B38" s="331" t="s">
        <v>100</v>
      </c>
      <c r="C38" s="353" t="s">
        <v>34</v>
      </c>
      <c r="D38" s="351">
        <f>VALUE(LEFT(INDEX('2019 IDF estimates'!BD:BD,MATCH(IF(G38="N/A",B38,G38),'2019 IDF estimates'!$B:$B,0)),4))</f>
        <v>2010</v>
      </c>
      <c r="E38" s="351">
        <f>VALUE(RIGHT(INDEX('2019 IDF estimates'!BD:BD,MATCH(IF(G38="N/A",B38,G38),'2019 IDF estimates'!$B:$B,0)),4))</f>
        <v>2013</v>
      </c>
      <c r="F38" s="351">
        <f t="shared" si="1"/>
        <v>2012</v>
      </c>
      <c r="G38" s="331" t="s">
        <v>60</v>
      </c>
      <c r="H38" s="354">
        <f>IF($G38="N/A",INDEX('2019 IDF estimates'!AD:AD,MATCH($B38,'2019 IDF estimates'!$B:$B,0)),INDEX('2019 IDF estimates'!AD:AD,MATCH($G38,'2019 IDF estimates'!$B:$B,0)))</f>
        <v>19.399999999999999</v>
      </c>
      <c r="I38" s="354">
        <f>IF($G38="N/A",INDEX('2019 IDF estimates'!AE:AE,MATCH($B38,'2019 IDF estimates'!$B:$B,0)),INDEX('2019 IDF estimates'!AE:AE,MATCH($G38,'2019 IDF estimates'!$B:$B,0)))</f>
        <v>29.9</v>
      </c>
      <c r="J38" s="354">
        <f>IF($G38="N/A",INDEX('2019 IDF estimates'!AF:AF,MATCH($B38,'2019 IDF estimates'!$B:$B,0)),INDEX('2019 IDF estimates'!AF:AF,MATCH($G38,'2019 IDF estimates'!$B:$B,0)))</f>
        <v>36.9</v>
      </c>
      <c r="K38" s="354">
        <f>IF($G38="N/A",INDEX('2019 IDF estimates'!AP:AP,MATCH($B38,'2019 IDF estimates'!$B:$B,0)),INDEX('2019 IDF estimates'!AP:AP,MATCH($G38,'2019 IDF estimates'!$B:$B,0)))</f>
        <v>19.7</v>
      </c>
      <c r="L38" s="354">
        <f>IF($G38="N/A",INDEX('2019 IDF estimates'!AH:AH,MATCH($B38,'2019 IDF estimates'!$B:$B,0)),INDEX('2019 IDF estimates'!AH:AH,MATCH($G38,'2019 IDF estimates'!$B:$B,0)))</f>
        <v>23.5</v>
      </c>
      <c r="M38" s="354">
        <f>IF($G38="N/A",INDEX('2019 IDF estimates'!AI:AI,MATCH($B38,'2019 IDF estimates'!$B:$B,0)),INDEX('2019 IDF estimates'!AI:AI,MATCH($G38,'2019 IDF estimates'!$B:$B,0)))</f>
        <v>33.6</v>
      </c>
      <c r="N38" s="354">
        <f>IF($G38="N/A",INDEX('2019 IDF estimates'!AJ:AJ,MATCH($B38,'2019 IDF estimates'!$B:$B,0)),INDEX('2019 IDF estimates'!AJ:AJ,MATCH($G38,'2019 IDF estimates'!$B:$B,0)))</f>
        <v>36</v>
      </c>
      <c r="O38" s="354">
        <f>IF($G38="N/A",INDEX('2019 IDF estimates'!AQ:AQ,MATCH($B38,'2019 IDF estimates'!$B:$B,0)),INDEX('2019 IDF estimates'!AQ:AQ,MATCH($G38,'2019 IDF estimates'!$B:$B,0)))</f>
        <v>14.9</v>
      </c>
      <c r="P38" s="354">
        <f>IF($G38="N/A",INDEX('2019 IDF estimates'!AN:AN,MATCH($B38,'2019 IDF estimates'!$B:$B,0)),INDEX('2019 IDF estimates'!AN:AN,MATCH($G38,'2019 IDF estimates'!$B:$B,0)))</f>
        <v>29.9</v>
      </c>
      <c r="Q38" s="358">
        <f t="shared" si="2"/>
        <v>21.45</v>
      </c>
      <c r="R38" s="358">
        <f t="shared" si="3"/>
        <v>31.75</v>
      </c>
      <c r="S38" s="358">
        <f t="shared" si="4"/>
        <v>36.450000000000003</v>
      </c>
      <c r="T38" s="358">
        <f t="shared" si="5"/>
        <v>17.3</v>
      </c>
      <c r="U38" s="352">
        <f t="shared" si="6"/>
        <v>29.883333333333336</v>
      </c>
      <c r="V38" s="352">
        <f t="shared" si="7"/>
        <v>26.737500000000001</v>
      </c>
      <c r="W38" s="352">
        <f>IF(INDEX('Adult curve ratios'!$B:$B,MATCH('Incidence calcs'!C38,'Adult curve ratios'!$A:$A,0))="0-14",'Incidence calcs'!U38,'Incidence calcs'!V38)</f>
        <v>29.883333333333336</v>
      </c>
      <c r="X38" s="357">
        <f>$W38*INDEX('Adult curve ratios'!$A$1:$R$8,MATCH('Incidence calcs'!$C38,'Adult curve ratios'!$A:$A,0),MATCH('Incidence calcs'!X$4,'Adult curve ratios'!$1:$1,0))</f>
        <v>20.368480000000002</v>
      </c>
      <c r="Y38" s="357">
        <f>$W38*INDEX('Adult curve ratios'!$A$1:$R$8,MATCH('Incidence calcs'!$C38,'Adult curve ratios'!$A:$A,0),MATCH('Incidence calcs'!Y$4,'Adult curve ratios'!$1:$1,0))</f>
        <v>20.015856666666668</v>
      </c>
      <c r="Z38" s="357">
        <f>$W38*INDEX('Adult curve ratios'!$A$1:$R$8,MATCH('Incidence calcs'!$C38,'Adult curve ratios'!$A:$A,0),MATCH('Incidence calcs'!Z$4,'Adult curve ratios'!$1:$1,0))</f>
        <v>14.311128333333334</v>
      </c>
      <c r="AA38" s="357">
        <f>$W38*INDEX('Adult curve ratios'!$A$1:$R$8,MATCH('Incidence calcs'!$C38,'Adult curve ratios'!$A:$A,0),MATCH('Incidence calcs'!AA$4,'Adult curve ratios'!$1:$1,0))</f>
        <v>14.215501666666668</v>
      </c>
      <c r="AB38" s="357">
        <f>$W38*INDEX('Adult curve ratios'!$A$1:$R$8,MATCH('Incidence calcs'!$C38,'Adult curve ratios'!$A:$A,0),MATCH('Incidence calcs'!AB$4,'Adult curve ratios'!$1:$1,0))</f>
        <v>12.592836666666669</v>
      </c>
      <c r="AC38" s="357">
        <f>$W38*INDEX('Adult curve ratios'!$A$1:$R$8,MATCH('Incidence calcs'!$C38,'Adult curve ratios'!$A:$A,0),MATCH('Incidence calcs'!AC$4,'Adult curve ratios'!$1:$1,0))</f>
        <v>13.41164</v>
      </c>
      <c r="AD38" s="357">
        <f>$W38*INDEX('Adult curve ratios'!$A$1:$R$8,MATCH('Incidence calcs'!$C38,'Adult curve ratios'!$A:$A,0),MATCH('Incidence calcs'!AD$4,'Adult curve ratios'!$1:$1,0))</f>
        <v>13.157631666666669</v>
      </c>
      <c r="AE38" s="357">
        <f>$W38*INDEX('Adult curve ratios'!$A$1:$R$8,MATCH('Incidence calcs'!$C38,'Adult curve ratios'!$A:$A,0),MATCH('Incidence calcs'!AE$4,'Adult curve ratios'!$1:$1,0))</f>
        <v>13.157631666666669</v>
      </c>
      <c r="AF38" s="357">
        <f>$W38*INDEX('Adult curve ratios'!$A$1:$R$8,MATCH('Incidence calcs'!$C38,'Adult curve ratios'!$A:$A,0),MATCH('Incidence calcs'!AF$4,'Adult curve ratios'!$1:$1,0))</f>
        <v>12.288026666666669</v>
      </c>
      <c r="AG38" s="357">
        <f>$W38*INDEX('Adult curve ratios'!$A$1:$R$8,MATCH('Incidence calcs'!$C38,'Adult curve ratios'!$A:$A,0),MATCH('Incidence calcs'!AG$4,'Adult curve ratios'!$1:$1,0))</f>
        <v>12.288026666666669</v>
      </c>
      <c r="AH38" s="357">
        <f>$W38*INDEX('Adult curve ratios'!$A$1:$R$8,MATCH('Incidence calcs'!$C38,'Adult curve ratios'!$A:$A,0),MATCH('Incidence calcs'!AH$4,'Adult curve ratios'!$1:$1,0))</f>
        <v>16.313311666666671</v>
      </c>
      <c r="AI38" s="357">
        <f>$W38*INDEX('Adult curve ratios'!$A$1:$R$8,MATCH('Incidence calcs'!$C38,'Adult curve ratios'!$A:$A,0),MATCH('Incidence calcs'!AI$4,'Adult curve ratios'!$1:$1,0))</f>
        <v>16.313311666666671</v>
      </c>
      <c r="AJ38" s="357">
        <f>$W38*INDEX('Adult curve ratios'!$A$1:$R$8,MATCH('Incidence calcs'!$C38,'Adult curve ratios'!$A:$A,0),MATCH('Incidence calcs'!AJ$4,'Adult curve ratios'!$1:$1,0))</f>
        <v>10.778918333333335</v>
      </c>
      <c r="AK38" s="357">
        <f>$W38*INDEX('Adult curve ratios'!$A$1:$R$8,MATCH('Incidence calcs'!$C38,'Adult curve ratios'!$A:$A,0),MATCH('Incidence calcs'!AK$4,'Adult curve ratios'!$1:$1,0))</f>
        <v>10.778918333333335</v>
      </c>
      <c r="AL38" s="357">
        <f>$W38*INDEX('Adult curve ratios'!$A$1:$R$8,MATCH('Incidence calcs'!$C38,'Adult curve ratios'!$A:$A,0),MATCH('Incidence calcs'!AL$4,'Adult curve ratios'!$1:$1,0))</f>
        <v>10.778918333333335</v>
      </c>
      <c r="AM38" s="357">
        <f>$W38*INDEX('Adult curve ratios'!$A$1:$R$8,MATCH('Incidence calcs'!$C38,'Adult curve ratios'!$A:$A,0),MATCH('Incidence calcs'!AM$4,'Adult curve ratios'!$1:$1,0))</f>
        <v>10.778918333333335</v>
      </c>
    </row>
    <row r="39" spans="1:39" x14ac:dyDescent="0.45">
      <c r="A39" s="343" t="s">
        <v>101</v>
      </c>
      <c r="B39" s="331" t="s">
        <v>101</v>
      </c>
      <c r="C39" s="353" t="s">
        <v>29</v>
      </c>
      <c r="D39" s="351">
        <f>VALUE(LEFT(INDEX('2019 IDF estimates'!BD:BD,MATCH(IF(G39="N/A",B39,G39),'2019 IDF estimates'!$B:$B,0)),4))</f>
        <v>2007</v>
      </c>
      <c r="E39" s="351">
        <f>VALUE(RIGHT(INDEX('2019 IDF estimates'!BD:BD,MATCH(IF(G39="N/A",B39,G39),'2019 IDF estimates'!$B:$B,0)),4))</f>
        <v>2011</v>
      </c>
      <c r="F39" s="351">
        <f t="shared" si="1"/>
        <v>2009</v>
      </c>
      <c r="G39" s="331" t="s">
        <v>64</v>
      </c>
      <c r="H39" s="354">
        <f>IF($G39="N/A",INDEX('2019 IDF estimates'!AD:AD,MATCH($B39,'2019 IDF estimates'!$B:$B,0)),INDEX('2019 IDF estimates'!AD:AD,MATCH($G39,'2019 IDF estimates'!$B:$B,0)))</f>
        <v>0.19</v>
      </c>
      <c r="I39" s="354">
        <f>IF($G39="N/A",INDEX('2019 IDF estimates'!AE:AE,MATCH($B39,'2019 IDF estimates'!$B:$B,0)),INDEX('2019 IDF estimates'!AE:AE,MATCH($G39,'2019 IDF estimates'!$B:$B,0)))</f>
        <v>0.84</v>
      </c>
      <c r="J39" s="354">
        <f>IF($G39="N/A",INDEX('2019 IDF estimates'!AF:AF,MATCH($B39,'2019 IDF estimates'!$B:$B,0)),INDEX('2019 IDF estimates'!AF:AF,MATCH($G39,'2019 IDF estimates'!$B:$B,0)))</f>
        <v>2.6</v>
      </c>
      <c r="K39" s="354">
        <f>IF($G39="N/A",INDEX('2019 IDF estimates'!AP:AP,MATCH($B39,'2019 IDF estimates'!$B:$B,0)),INDEX('2019 IDF estimates'!AP:AP,MATCH($G39,'2019 IDF estimates'!$B:$B,0)))</f>
        <v>6.2</v>
      </c>
      <c r="L39" s="354">
        <f>IF($G39="N/A",INDEX('2019 IDF estimates'!AH:AH,MATCH($B39,'2019 IDF estimates'!$B:$B,0)),INDEX('2019 IDF estimates'!AH:AH,MATCH($G39,'2019 IDF estimates'!$B:$B,0)))</f>
        <v>0.19</v>
      </c>
      <c r="M39" s="354">
        <f>IF($G39="N/A",INDEX('2019 IDF estimates'!AI:AI,MATCH($B39,'2019 IDF estimates'!$B:$B,0)),INDEX('2019 IDF estimates'!AI:AI,MATCH($G39,'2019 IDF estimates'!$B:$B,0)))</f>
        <v>0.84</v>
      </c>
      <c r="N39" s="354">
        <f>IF($G39="N/A",INDEX('2019 IDF estimates'!AJ:AJ,MATCH($B39,'2019 IDF estimates'!$B:$B,0)),INDEX('2019 IDF estimates'!AJ:AJ,MATCH($G39,'2019 IDF estimates'!$B:$B,0)))</f>
        <v>2.6</v>
      </c>
      <c r="O39" s="354">
        <f>IF($G39="N/A",INDEX('2019 IDF estimates'!AQ:AQ,MATCH($B39,'2019 IDF estimates'!$B:$B,0)),INDEX('2019 IDF estimates'!AQ:AQ,MATCH($G39,'2019 IDF estimates'!$B:$B,0)))</f>
        <v>6.2</v>
      </c>
      <c r="P39" s="354">
        <f>IF($G39="N/A",INDEX('2019 IDF estimates'!AN:AN,MATCH($B39,'2019 IDF estimates'!$B:$B,0)),INDEX('2019 IDF estimates'!AN:AN,MATCH($G39,'2019 IDF estimates'!$B:$B,0)))</f>
        <v>1.2</v>
      </c>
      <c r="Q39" s="358">
        <f t="shared" si="2"/>
        <v>0.19</v>
      </c>
      <c r="R39" s="358">
        <f t="shared" si="3"/>
        <v>0.84</v>
      </c>
      <c r="S39" s="358">
        <f t="shared" si="4"/>
        <v>2.6</v>
      </c>
      <c r="T39" s="358">
        <f t="shared" si="5"/>
        <v>6.2</v>
      </c>
      <c r="U39" s="352">
        <f t="shared" si="6"/>
        <v>1.21</v>
      </c>
      <c r="V39" s="352">
        <f t="shared" si="7"/>
        <v>2.4575</v>
      </c>
      <c r="W39" s="352">
        <f>IF(INDEX('Adult curve ratios'!$B:$B,MATCH('Incidence calcs'!C39,'Adult curve ratios'!$A:$A,0))="0-14",'Incidence calcs'!U39,'Incidence calcs'!V39)</f>
        <v>2.4575</v>
      </c>
      <c r="X39" s="357">
        <f>$W39*INDEX('Adult curve ratios'!$A$1:$R$8,MATCH('Incidence calcs'!$C39,'Adult curve ratios'!$A:$A,0),MATCH('Incidence calcs'!X$4,'Adult curve ratios'!$1:$1,0))</f>
        <v>1.7627647500000001</v>
      </c>
      <c r="Y39" s="357">
        <f>$W39*INDEX('Adult curve ratios'!$A$1:$R$8,MATCH('Incidence calcs'!$C39,'Adult curve ratios'!$A:$A,0),MATCH('Incidence calcs'!Y$4,'Adult curve ratios'!$1:$1,0))</f>
        <v>1.7315545000000001</v>
      </c>
      <c r="Z39" s="357">
        <f>$W39*INDEX('Adult curve ratios'!$A$1:$R$8,MATCH('Incidence calcs'!$C39,'Adult curve ratios'!$A:$A,0),MATCH('Incidence calcs'!Z$4,'Adult curve ratios'!$1:$1,0))</f>
        <v>1.25406225</v>
      </c>
      <c r="AA39" s="357">
        <f>$W39*INDEX('Adult curve ratios'!$A$1:$R$8,MATCH('Incidence calcs'!$C39,'Adult curve ratios'!$A:$A,0),MATCH('Incidence calcs'!AA$4,'Adult curve ratios'!$1:$1,0))</f>
        <v>1.22801275</v>
      </c>
      <c r="AB39" s="357">
        <f>$W39*INDEX('Adult curve ratios'!$A$1:$R$8,MATCH('Incidence calcs'!$C39,'Adult curve ratios'!$A:$A,0),MATCH('Incidence calcs'!AB$4,'Adult curve ratios'!$1:$1,0))</f>
        <v>1.154042</v>
      </c>
      <c r="AC39" s="357">
        <f>$W39*INDEX('Adult curve ratios'!$A$1:$R$8,MATCH('Incidence calcs'!$C39,'Adult curve ratios'!$A:$A,0),MATCH('Incidence calcs'!AC$4,'Adult curve ratios'!$1:$1,0))</f>
        <v>1.020354</v>
      </c>
      <c r="AD39" s="357">
        <f>$W39*INDEX('Adult curve ratios'!$A$1:$R$8,MATCH('Incidence calcs'!$C39,'Adult curve ratios'!$A:$A,0),MATCH('Incidence calcs'!AD$4,'Adult curve ratios'!$1:$1,0))</f>
        <v>1.09727375</v>
      </c>
      <c r="AE39" s="357">
        <f>$W39*INDEX('Adult curve ratios'!$A$1:$R$8,MATCH('Incidence calcs'!$C39,'Adult curve ratios'!$A:$A,0),MATCH('Incidence calcs'!AE$4,'Adult curve ratios'!$1:$1,0))</f>
        <v>1.09727375</v>
      </c>
      <c r="AF39" s="357">
        <f>$W39*INDEX('Adult curve ratios'!$A$1:$R$8,MATCH('Incidence calcs'!$C39,'Adult curve ratios'!$A:$A,0),MATCH('Incidence calcs'!AF$4,'Adult curve ratios'!$1:$1,0))</f>
        <v>0.88592874999999993</v>
      </c>
      <c r="AG39" s="357">
        <f>$W39*INDEX('Adult curve ratios'!$A$1:$R$8,MATCH('Incidence calcs'!$C39,'Adult curve ratios'!$A:$A,0),MATCH('Incidence calcs'!AG$4,'Adult curve ratios'!$1:$1,0))</f>
        <v>0.88592874999999993</v>
      </c>
      <c r="AH39" s="357">
        <f>$W39*INDEX('Adult curve ratios'!$A$1:$R$8,MATCH('Incidence calcs'!$C39,'Adult curve ratios'!$A:$A,0),MATCH('Incidence calcs'!AH$4,'Adult curve ratios'!$1:$1,0))</f>
        <v>1.323118</v>
      </c>
      <c r="AI39" s="357">
        <f>$W39*INDEX('Adult curve ratios'!$A$1:$R$8,MATCH('Incidence calcs'!$C39,'Adult curve ratios'!$A:$A,0),MATCH('Incidence calcs'!AI$4,'Adult curve ratios'!$1:$1,0))</f>
        <v>1.323118</v>
      </c>
      <c r="AJ39" s="357">
        <f>$W39*INDEX('Adult curve ratios'!$A$1:$R$8,MATCH('Incidence calcs'!$C39,'Adult curve ratios'!$A:$A,0),MATCH('Incidence calcs'!AJ$4,'Adult curve ratios'!$1:$1,0))</f>
        <v>1.03583625</v>
      </c>
      <c r="AK39" s="357">
        <f>$W39*INDEX('Adult curve ratios'!$A$1:$R$8,MATCH('Incidence calcs'!$C39,'Adult curve ratios'!$A:$A,0),MATCH('Incidence calcs'!AK$4,'Adult curve ratios'!$1:$1,0))</f>
        <v>1.03583625</v>
      </c>
      <c r="AL39" s="357">
        <f>$W39*INDEX('Adult curve ratios'!$A$1:$R$8,MATCH('Incidence calcs'!$C39,'Adult curve ratios'!$A:$A,0),MATCH('Incidence calcs'!AL$4,'Adult curve ratios'!$1:$1,0))</f>
        <v>1.03583625</v>
      </c>
      <c r="AM39" s="357">
        <f>$W39*INDEX('Adult curve ratios'!$A$1:$R$8,MATCH('Incidence calcs'!$C39,'Adult curve ratios'!$A:$A,0),MATCH('Incidence calcs'!AM$4,'Adult curve ratios'!$1:$1,0))</f>
        <v>1.03583625</v>
      </c>
    </row>
    <row r="40" spans="1:39" x14ac:dyDescent="0.45">
      <c r="A40" s="331" t="s">
        <v>102</v>
      </c>
      <c r="B40" s="331" t="s">
        <v>102</v>
      </c>
      <c r="C40" s="353" t="s">
        <v>31</v>
      </c>
      <c r="D40" s="351">
        <f>VALUE(LEFT(INDEX('2019 IDF estimates'!BD:BD,MATCH(IF(G40="N/A",B40,G40),'2019 IDF estimates'!$B:$B,0)),4))</f>
        <v>1990</v>
      </c>
      <c r="E40" s="351">
        <f>VALUE(RIGHT(INDEX('2019 IDF estimates'!BD:BD,MATCH(IF(G40="N/A",B40,G40),'2019 IDF estimates'!$B:$B,0)),4))</f>
        <v>1999</v>
      </c>
      <c r="F40" s="351">
        <f t="shared" si="1"/>
        <v>1995</v>
      </c>
      <c r="G40" s="331" t="s">
        <v>84</v>
      </c>
      <c r="H40" s="354">
        <f>IF($G40="N/A",INDEX('2019 IDF estimates'!AD:AD,MATCH($B40,'2019 IDF estimates'!$B:$B,0)),INDEX('2019 IDF estimates'!AD:AD,MATCH($G40,'2019 IDF estimates'!$B:$B,0)))</f>
        <v>0.9</v>
      </c>
      <c r="I40" s="354">
        <f>IF($G40="N/A",INDEX('2019 IDF estimates'!AE:AE,MATCH($B40,'2019 IDF estimates'!$B:$B,0)),INDEX('2019 IDF estimates'!AE:AE,MATCH($G40,'2019 IDF estimates'!$B:$B,0)))</f>
        <v>2.4</v>
      </c>
      <c r="J40" s="354">
        <f>IF($G40="N/A",INDEX('2019 IDF estimates'!AF:AF,MATCH($B40,'2019 IDF estimates'!$B:$B,0)),INDEX('2019 IDF estimates'!AF:AF,MATCH($G40,'2019 IDF estimates'!$B:$B,0)))</f>
        <v>3.1</v>
      </c>
      <c r="K40" s="354">
        <f>IF($G40="N/A",INDEX('2019 IDF estimates'!AP:AP,MATCH($B40,'2019 IDF estimates'!$B:$B,0)),INDEX('2019 IDF estimates'!AP:AP,MATCH($G40,'2019 IDF estimates'!$B:$B,0)))</f>
        <v>1.4227751196172251</v>
      </c>
      <c r="L40" s="354">
        <f>IF($G40="N/A",INDEX('2019 IDF estimates'!AH:AH,MATCH($B40,'2019 IDF estimates'!$B:$B,0)),INDEX('2019 IDF estimates'!AH:AH,MATCH($G40,'2019 IDF estimates'!$B:$B,0)))</f>
        <v>1.3</v>
      </c>
      <c r="M40" s="354">
        <f>IF($G40="N/A",INDEX('2019 IDF estimates'!AI:AI,MATCH($B40,'2019 IDF estimates'!$B:$B,0)),INDEX('2019 IDF estimates'!AI:AI,MATCH($G40,'2019 IDF estimates'!$B:$B,0)))</f>
        <v>3</v>
      </c>
      <c r="N40" s="354">
        <f>IF($G40="N/A",INDEX('2019 IDF estimates'!AJ:AJ,MATCH($B40,'2019 IDF estimates'!$B:$B,0)),INDEX('2019 IDF estimates'!AJ:AJ,MATCH($G40,'2019 IDF estimates'!$B:$B,0)))</f>
        <v>3.2</v>
      </c>
      <c r="O40" s="354">
        <f>IF($G40="N/A",INDEX('2019 IDF estimates'!AQ:AQ,MATCH($B40,'2019 IDF estimates'!$B:$B,0)),INDEX('2019 IDF estimates'!AQ:AQ,MATCH($G40,'2019 IDF estimates'!$B:$B,0)))</f>
        <v>1.6937799043062205</v>
      </c>
      <c r="P40" s="354">
        <f>IF($G40="N/A",INDEX('2019 IDF estimates'!AN:AN,MATCH($B40,'2019 IDF estimates'!$B:$B,0)),INDEX('2019 IDF estimates'!AN:AN,MATCH($G40,'2019 IDF estimates'!$B:$B,0)))</f>
        <v>2.2999999999999998</v>
      </c>
      <c r="Q40" s="358">
        <f t="shared" si="2"/>
        <v>1.1000000000000001</v>
      </c>
      <c r="R40" s="358">
        <f t="shared" si="3"/>
        <v>2.7</v>
      </c>
      <c r="S40" s="358">
        <f t="shared" si="4"/>
        <v>3.1500000000000004</v>
      </c>
      <c r="T40" s="358">
        <f t="shared" si="5"/>
        <v>1.5582775119617227</v>
      </c>
      <c r="U40" s="352">
        <f t="shared" si="6"/>
        <v>2.3166666666666669</v>
      </c>
      <c r="V40" s="352">
        <f t="shared" si="7"/>
        <v>2.1270693779904311</v>
      </c>
      <c r="W40" s="352">
        <f>IF(INDEX('Adult curve ratios'!$B:$B,MATCH('Incidence calcs'!C40,'Adult curve ratios'!$A:$A,0))="0-14",'Incidence calcs'!U40,'Incidence calcs'!V40)</f>
        <v>2.3166666666666669</v>
      </c>
      <c r="X40" s="357">
        <f>$W40*INDEX('Adult curve ratios'!$A$1:$R$8,MATCH('Incidence calcs'!$C40,'Adult curve ratios'!$A:$A,0),MATCH('Incidence calcs'!X$4,'Adult curve ratios'!$1:$1,0))</f>
        <v>1.57904</v>
      </c>
      <c r="Y40" s="357">
        <f>$W40*INDEX('Adult curve ratios'!$A$1:$R$8,MATCH('Incidence calcs'!$C40,'Adult curve ratios'!$A:$A,0),MATCH('Incidence calcs'!Y$4,'Adult curve ratios'!$1:$1,0))</f>
        <v>1.5517033333333334</v>
      </c>
      <c r="Z40" s="357">
        <f>$W40*INDEX('Adult curve ratios'!$A$1:$R$8,MATCH('Incidence calcs'!$C40,'Adult curve ratios'!$A:$A,0),MATCH('Incidence calcs'!Z$4,'Adult curve ratios'!$1:$1,0))</f>
        <v>1.1094516666666667</v>
      </c>
      <c r="AA40" s="357">
        <f>$W40*INDEX('Adult curve ratios'!$A$1:$R$8,MATCH('Incidence calcs'!$C40,'Adult curve ratios'!$A:$A,0),MATCH('Incidence calcs'!AA$4,'Adult curve ratios'!$1:$1,0))</f>
        <v>1.1020383333333335</v>
      </c>
      <c r="AB40" s="357">
        <f>$W40*INDEX('Adult curve ratios'!$A$1:$R$8,MATCH('Incidence calcs'!$C40,'Adult curve ratios'!$A:$A,0),MATCH('Incidence calcs'!AB$4,'Adult curve ratios'!$1:$1,0))</f>
        <v>0.97624333333333346</v>
      </c>
      <c r="AC40" s="357">
        <f>$W40*INDEX('Adult curve ratios'!$A$1:$R$8,MATCH('Incidence calcs'!$C40,'Adult curve ratios'!$A:$A,0),MATCH('Incidence calcs'!AC$4,'Adult curve ratios'!$1:$1,0))</f>
        <v>1.03972</v>
      </c>
      <c r="AD40" s="357">
        <f>$W40*INDEX('Adult curve ratios'!$A$1:$R$8,MATCH('Incidence calcs'!$C40,'Adult curve ratios'!$A:$A,0),MATCH('Incidence calcs'!AD$4,'Adult curve ratios'!$1:$1,0))</f>
        <v>1.0200283333333335</v>
      </c>
      <c r="AE40" s="357">
        <f>$W40*INDEX('Adult curve ratios'!$A$1:$R$8,MATCH('Incidence calcs'!$C40,'Adult curve ratios'!$A:$A,0),MATCH('Incidence calcs'!AE$4,'Adult curve ratios'!$1:$1,0))</f>
        <v>1.0200283333333335</v>
      </c>
      <c r="AF40" s="357">
        <f>$W40*INDEX('Adult curve ratios'!$A$1:$R$8,MATCH('Incidence calcs'!$C40,'Adult curve ratios'!$A:$A,0),MATCH('Incidence calcs'!AF$4,'Adult curve ratios'!$1:$1,0))</f>
        <v>0.95261333333333342</v>
      </c>
      <c r="AG40" s="357">
        <f>$W40*INDEX('Adult curve ratios'!$A$1:$R$8,MATCH('Incidence calcs'!$C40,'Adult curve ratios'!$A:$A,0),MATCH('Incidence calcs'!AG$4,'Adult curve ratios'!$1:$1,0))</f>
        <v>0.95261333333333342</v>
      </c>
      <c r="AH40" s="357">
        <f>$W40*INDEX('Adult curve ratios'!$A$1:$R$8,MATCH('Incidence calcs'!$C40,'Adult curve ratios'!$A:$A,0),MATCH('Incidence calcs'!AH$4,'Adult curve ratios'!$1:$1,0))</f>
        <v>1.2646683333333335</v>
      </c>
      <c r="AI40" s="357">
        <f>$W40*INDEX('Adult curve ratios'!$A$1:$R$8,MATCH('Incidence calcs'!$C40,'Adult curve ratios'!$A:$A,0),MATCH('Incidence calcs'!AI$4,'Adult curve ratios'!$1:$1,0))</f>
        <v>1.2646683333333335</v>
      </c>
      <c r="AJ40" s="357">
        <f>$W40*INDEX('Adult curve ratios'!$A$1:$R$8,MATCH('Incidence calcs'!$C40,'Adult curve ratios'!$A:$A,0),MATCH('Incidence calcs'!AJ$4,'Adult curve ratios'!$1:$1,0))</f>
        <v>0.83562166666666682</v>
      </c>
      <c r="AK40" s="357">
        <f>$W40*INDEX('Adult curve ratios'!$A$1:$R$8,MATCH('Incidence calcs'!$C40,'Adult curve ratios'!$A:$A,0),MATCH('Incidence calcs'!AK$4,'Adult curve ratios'!$1:$1,0))</f>
        <v>0.83562166666666682</v>
      </c>
      <c r="AL40" s="357">
        <f>$W40*INDEX('Adult curve ratios'!$A$1:$R$8,MATCH('Incidence calcs'!$C40,'Adult curve ratios'!$A:$A,0),MATCH('Incidence calcs'!AL$4,'Adult curve ratios'!$1:$1,0))</f>
        <v>0.83562166666666682</v>
      </c>
      <c r="AM40" s="357">
        <f>$W40*INDEX('Adult curve ratios'!$A$1:$R$8,MATCH('Incidence calcs'!$C40,'Adult curve ratios'!$A:$A,0),MATCH('Incidence calcs'!AM$4,'Adult curve ratios'!$1:$1,0))</f>
        <v>0.83562166666666682</v>
      </c>
    </row>
    <row r="41" spans="1:39" x14ac:dyDescent="0.45">
      <c r="A41" s="343" t="s">
        <v>103</v>
      </c>
      <c r="B41" s="331" t="s">
        <v>103</v>
      </c>
      <c r="C41" s="353" t="s">
        <v>29</v>
      </c>
      <c r="D41" s="351">
        <f>VALUE(LEFT(INDEX('2019 IDF estimates'!BD:BD,MATCH(IF(G41="N/A",B41,G41),'2019 IDF estimates'!$B:$B,0)),4))</f>
        <v>2007</v>
      </c>
      <c r="E41" s="351">
        <f>VALUE(RIGHT(INDEX('2019 IDF estimates'!BD:BD,MATCH(IF(G41="N/A",B41,G41),'2019 IDF estimates'!$B:$B,0)),4))</f>
        <v>2011</v>
      </c>
      <c r="F41" s="351">
        <f t="shared" si="1"/>
        <v>2009</v>
      </c>
      <c r="G41" s="331" t="s">
        <v>64</v>
      </c>
      <c r="H41" s="354">
        <f>IF($G41="N/A",INDEX('2019 IDF estimates'!AD:AD,MATCH($B41,'2019 IDF estimates'!$B:$B,0)),INDEX('2019 IDF estimates'!AD:AD,MATCH($G41,'2019 IDF estimates'!$B:$B,0)))</f>
        <v>0.19</v>
      </c>
      <c r="I41" s="354">
        <f>IF($G41="N/A",INDEX('2019 IDF estimates'!AE:AE,MATCH($B41,'2019 IDF estimates'!$B:$B,0)),INDEX('2019 IDF estimates'!AE:AE,MATCH($G41,'2019 IDF estimates'!$B:$B,0)))</f>
        <v>0.84</v>
      </c>
      <c r="J41" s="354">
        <f>IF($G41="N/A",INDEX('2019 IDF estimates'!AF:AF,MATCH($B41,'2019 IDF estimates'!$B:$B,0)),INDEX('2019 IDF estimates'!AF:AF,MATCH($G41,'2019 IDF estimates'!$B:$B,0)))</f>
        <v>2.6</v>
      </c>
      <c r="K41" s="354">
        <f>IF($G41="N/A",INDEX('2019 IDF estimates'!AP:AP,MATCH($B41,'2019 IDF estimates'!$B:$B,0)),INDEX('2019 IDF estimates'!AP:AP,MATCH($G41,'2019 IDF estimates'!$B:$B,0)))</f>
        <v>6.2</v>
      </c>
      <c r="L41" s="354">
        <f>IF($G41="N/A",INDEX('2019 IDF estimates'!AH:AH,MATCH($B41,'2019 IDF estimates'!$B:$B,0)),INDEX('2019 IDF estimates'!AH:AH,MATCH($G41,'2019 IDF estimates'!$B:$B,0)))</f>
        <v>0.19</v>
      </c>
      <c r="M41" s="354">
        <f>IF($G41="N/A",INDEX('2019 IDF estimates'!AI:AI,MATCH($B41,'2019 IDF estimates'!$B:$B,0)),INDEX('2019 IDF estimates'!AI:AI,MATCH($G41,'2019 IDF estimates'!$B:$B,0)))</f>
        <v>0.84</v>
      </c>
      <c r="N41" s="354">
        <f>IF($G41="N/A",INDEX('2019 IDF estimates'!AJ:AJ,MATCH($B41,'2019 IDF estimates'!$B:$B,0)),INDEX('2019 IDF estimates'!AJ:AJ,MATCH($G41,'2019 IDF estimates'!$B:$B,0)))</f>
        <v>2.6</v>
      </c>
      <c r="O41" s="354">
        <f>IF($G41="N/A",INDEX('2019 IDF estimates'!AQ:AQ,MATCH($B41,'2019 IDF estimates'!$B:$B,0)),INDEX('2019 IDF estimates'!AQ:AQ,MATCH($G41,'2019 IDF estimates'!$B:$B,0)))</f>
        <v>6.2</v>
      </c>
      <c r="P41" s="354">
        <f>IF($G41="N/A",INDEX('2019 IDF estimates'!AN:AN,MATCH($B41,'2019 IDF estimates'!$B:$B,0)),INDEX('2019 IDF estimates'!AN:AN,MATCH($G41,'2019 IDF estimates'!$B:$B,0)))</f>
        <v>1.2</v>
      </c>
      <c r="Q41" s="358">
        <f t="shared" si="2"/>
        <v>0.19</v>
      </c>
      <c r="R41" s="358">
        <f t="shared" si="3"/>
        <v>0.84</v>
      </c>
      <c r="S41" s="358">
        <f t="shared" si="4"/>
        <v>2.6</v>
      </c>
      <c r="T41" s="358">
        <f t="shared" si="5"/>
        <v>6.2</v>
      </c>
      <c r="U41" s="352">
        <f t="shared" si="6"/>
        <v>1.21</v>
      </c>
      <c r="V41" s="352">
        <f t="shared" si="7"/>
        <v>2.4575</v>
      </c>
      <c r="W41" s="352">
        <f>IF(INDEX('Adult curve ratios'!$B:$B,MATCH('Incidence calcs'!C41,'Adult curve ratios'!$A:$A,0))="0-14",'Incidence calcs'!U41,'Incidence calcs'!V41)</f>
        <v>2.4575</v>
      </c>
      <c r="X41" s="357">
        <f>$W41*INDEX('Adult curve ratios'!$A$1:$R$8,MATCH('Incidence calcs'!$C41,'Adult curve ratios'!$A:$A,0),MATCH('Incidence calcs'!X$4,'Adult curve ratios'!$1:$1,0))</f>
        <v>1.7627647500000001</v>
      </c>
      <c r="Y41" s="357">
        <f>$W41*INDEX('Adult curve ratios'!$A$1:$R$8,MATCH('Incidence calcs'!$C41,'Adult curve ratios'!$A:$A,0),MATCH('Incidence calcs'!Y$4,'Adult curve ratios'!$1:$1,0))</f>
        <v>1.7315545000000001</v>
      </c>
      <c r="Z41" s="357">
        <f>$W41*INDEX('Adult curve ratios'!$A$1:$R$8,MATCH('Incidence calcs'!$C41,'Adult curve ratios'!$A:$A,0),MATCH('Incidence calcs'!Z$4,'Adult curve ratios'!$1:$1,0))</f>
        <v>1.25406225</v>
      </c>
      <c r="AA41" s="357">
        <f>$W41*INDEX('Adult curve ratios'!$A$1:$R$8,MATCH('Incidence calcs'!$C41,'Adult curve ratios'!$A:$A,0),MATCH('Incidence calcs'!AA$4,'Adult curve ratios'!$1:$1,0))</f>
        <v>1.22801275</v>
      </c>
      <c r="AB41" s="357">
        <f>$W41*INDEX('Adult curve ratios'!$A$1:$R$8,MATCH('Incidence calcs'!$C41,'Adult curve ratios'!$A:$A,0),MATCH('Incidence calcs'!AB$4,'Adult curve ratios'!$1:$1,0))</f>
        <v>1.154042</v>
      </c>
      <c r="AC41" s="357">
        <f>$W41*INDEX('Adult curve ratios'!$A$1:$R$8,MATCH('Incidence calcs'!$C41,'Adult curve ratios'!$A:$A,0),MATCH('Incidence calcs'!AC$4,'Adult curve ratios'!$1:$1,0))</f>
        <v>1.020354</v>
      </c>
      <c r="AD41" s="357">
        <f>$W41*INDEX('Adult curve ratios'!$A$1:$R$8,MATCH('Incidence calcs'!$C41,'Adult curve ratios'!$A:$A,0),MATCH('Incidence calcs'!AD$4,'Adult curve ratios'!$1:$1,0))</f>
        <v>1.09727375</v>
      </c>
      <c r="AE41" s="357">
        <f>$W41*INDEX('Adult curve ratios'!$A$1:$R$8,MATCH('Incidence calcs'!$C41,'Adult curve ratios'!$A:$A,0),MATCH('Incidence calcs'!AE$4,'Adult curve ratios'!$1:$1,0))</f>
        <v>1.09727375</v>
      </c>
      <c r="AF41" s="357">
        <f>$W41*INDEX('Adult curve ratios'!$A$1:$R$8,MATCH('Incidence calcs'!$C41,'Adult curve ratios'!$A:$A,0),MATCH('Incidence calcs'!AF$4,'Adult curve ratios'!$1:$1,0))</f>
        <v>0.88592874999999993</v>
      </c>
      <c r="AG41" s="357">
        <f>$W41*INDEX('Adult curve ratios'!$A$1:$R$8,MATCH('Incidence calcs'!$C41,'Adult curve ratios'!$A:$A,0),MATCH('Incidence calcs'!AG$4,'Adult curve ratios'!$1:$1,0))</f>
        <v>0.88592874999999993</v>
      </c>
      <c r="AH41" s="357">
        <f>$W41*INDEX('Adult curve ratios'!$A$1:$R$8,MATCH('Incidence calcs'!$C41,'Adult curve ratios'!$A:$A,0),MATCH('Incidence calcs'!AH$4,'Adult curve ratios'!$1:$1,0))</f>
        <v>1.323118</v>
      </c>
      <c r="AI41" s="357">
        <f>$W41*INDEX('Adult curve ratios'!$A$1:$R$8,MATCH('Incidence calcs'!$C41,'Adult curve ratios'!$A:$A,0),MATCH('Incidence calcs'!AI$4,'Adult curve ratios'!$1:$1,0))</f>
        <v>1.323118</v>
      </c>
      <c r="AJ41" s="357">
        <f>$W41*INDEX('Adult curve ratios'!$A$1:$R$8,MATCH('Incidence calcs'!$C41,'Adult curve ratios'!$A:$A,0),MATCH('Incidence calcs'!AJ$4,'Adult curve ratios'!$1:$1,0))</f>
        <v>1.03583625</v>
      </c>
      <c r="AK41" s="357">
        <f>$W41*INDEX('Adult curve ratios'!$A$1:$R$8,MATCH('Incidence calcs'!$C41,'Adult curve ratios'!$A:$A,0),MATCH('Incidence calcs'!AK$4,'Adult curve ratios'!$1:$1,0))</f>
        <v>1.03583625</v>
      </c>
      <c r="AL41" s="357">
        <f>$W41*INDEX('Adult curve ratios'!$A$1:$R$8,MATCH('Incidence calcs'!$C41,'Adult curve ratios'!$A:$A,0),MATCH('Incidence calcs'!AL$4,'Adult curve ratios'!$1:$1,0))</f>
        <v>1.03583625</v>
      </c>
      <c r="AM41" s="357">
        <f>$W41*INDEX('Adult curve ratios'!$A$1:$R$8,MATCH('Incidence calcs'!$C41,'Adult curve ratios'!$A:$A,0),MATCH('Incidence calcs'!AM$4,'Adult curve ratios'!$1:$1,0))</f>
        <v>1.03583625</v>
      </c>
    </row>
    <row r="42" spans="1:39" x14ac:dyDescent="0.45">
      <c r="A42" s="343" t="s">
        <v>104</v>
      </c>
      <c r="B42" s="331" t="s">
        <v>104</v>
      </c>
      <c r="C42" s="353" t="s">
        <v>29</v>
      </c>
      <c r="D42" s="351">
        <f>VALUE(LEFT(INDEX('2019 IDF estimates'!BD:BD,MATCH(IF(G42="N/A",B42,G42),'2019 IDF estimates'!$B:$B,0)),4))</f>
        <v>2007</v>
      </c>
      <c r="E42" s="351">
        <f>VALUE(RIGHT(INDEX('2019 IDF estimates'!BD:BD,MATCH(IF(G42="N/A",B42,G42),'2019 IDF estimates'!$B:$B,0)),4))</f>
        <v>2011</v>
      </c>
      <c r="F42" s="351">
        <f t="shared" si="1"/>
        <v>2009</v>
      </c>
      <c r="G42" s="331" t="s">
        <v>64</v>
      </c>
      <c r="H42" s="354">
        <f>IF($G42="N/A",INDEX('2019 IDF estimates'!AD:AD,MATCH($B42,'2019 IDF estimates'!$B:$B,0)),INDEX('2019 IDF estimates'!AD:AD,MATCH($G42,'2019 IDF estimates'!$B:$B,0)))</f>
        <v>0.19</v>
      </c>
      <c r="I42" s="354">
        <f>IF($G42="N/A",INDEX('2019 IDF estimates'!AE:AE,MATCH($B42,'2019 IDF estimates'!$B:$B,0)),INDEX('2019 IDF estimates'!AE:AE,MATCH($G42,'2019 IDF estimates'!$B:$B,0)))</f>
        <v>0.84</v>
      </c>
      <c r="J42" s="354">
        <f>IF($G42="N/A",INDEX('2019 IDF estimates'!AF:AF,MATCH($B42,'2019 IDF estimates'!$B:$B,0)),INDEX('2019 IDF estimates'!AF:AF,MATCH($G42,'2019 IDF estimates'!$B:$B,0)))</f>
        <v>2.6</v>
      </c>
      <c r="K42" s="354">
        <f>IF($G42="N/A",INDEX('2019 IDF estimates'!AP:AP,MATCH($B42,'2019 IDF estimates'!$B:$B,0)),INDEX('2019 IDF estimates'!AP:AP,MATCH($G42,'2019 IDF estimates'!$B:$B,0)))</f>
        <v>6.2</v>
      </c>
      <c r="L42" s="354">
        <f>IF($G42="N/A",INDEX('2019 IDF estimates'!AH:AH,MATCH($B42,'2019 IDF estimates'!$B:$B,0)),INDEX('2019 IDF estimates'!AH:AH,MATCH($G42,'2019 IDF estimates'!$B:$B,0)))</f>
        <v>0.19</v>
      </c>
      <c r="M42" s="354">
        <f>IF($G42="N/A",INDEX('2019 IDF estimates'!AI:AI,MATCH($B42,'2019 IDF estimates'!$B:$B,0)),INDEX('2019 IDF estimates'!AI:AI,MATCH($G42,'2019 IDF estimates'!$B:$B,0)))</f>
        <v>0.84</v>
      </c>
      <c r="N42" s="354">
        <f>IF($G42="N/A",INDEX('2019 IDF estimates'!AJ:AJ,MATCH($B42,'2019 IDF estimates'!$B:$B,0)),INDEX('2019 IDF estimates'!AJ:AJ,MATCH($G42,'2019 IDF estimates'!$B:$B,0)))</f>
        <v>2.6</v>
      </c>
      <c r="O42" s="354">
        <f>IF($G42="N/A",INDEX('2019 IDF estimates'!AQ:AQ,MATCH($B42,'2019 IDF estimates'!$B:$B,0)),INDEX('2019 IDF estimates'!AQ:AQ,MATCH($G42,'2019 IDF estimates'!$B:$B,0)))</f>
        <v>6.2</v>
      </c>
      <c r="P42" s="354">
        <f>IF($G42="N/A",INDEX('2019 IDF estimates'!AN:AN,MATCH($B42,'2019 IDF estimates'!$B:$B,0)),INDEX('2019 IDF estimates'!AN:AN,MATCH($G42,'2019 IDF estimates'!$B:$B,0)))</f>
        <v>1.2</v>
      </c>
      <c r="Q42" s="358">
        <f t="shared" si="2"/>
        <v>0.19</v>
      </c>
      <c r="R42" s="358">
        <f t="shared" si="3"/>
        <v>0.84</v>
      </c>
      <c r="S42" s="358">
        <f t="shared" si="4"/>
        <v>2.6</v>
      </c>
      <c r="T42" s="358">
        <f t="shared" si="5"/>
        <v>6.2</v>
      </c>
      <c r="U42" s="352">
        <f t="shared" si="6"/>
        <v>1.21</v>
      </c>
      <c r="V42" s="352">
        <f t="shared" si="7"/>
        <v>2.4575</v>
      </c>
      <c r="W42" s="352">
        <f>IF(INDEX('Adult curve ratios'!$B:$B,MATCH('Incidence calcs'!C42,'Adult curve ratios'!$A:$A,0))="0-14",'Incidence calcs'!U42,'Incidence calcs'!V42)</f>
        <v>2.4575</v>
      </c>
      <c r="X42" s="357">
        <f>$W42*INDEX('Adult curve ratios'!$A$1:$R$8,MATCH('Incidence calcs'!$C42,'Adult curve ratios'!$A:$A,0),MATCH('Incidence calcs'!X$4,'Adult curve ratios'!$1:$1,0))</f>
        <v>1.7627647500000001</v>
      </c>
      <c r="Y42" s="357">
        <f>$W42*INDEX('Adult curve ratios'!$A$1:$R$8,MATCH('Incidence calcs'!$C42,'Adult curve ratios'!$A:$A,0),MATCH('Incidence calcs'!Y$4,'Adult curve ratios'!$1:$1,0))</f>
        <v>1.7315545000000001</v>
      </c>
      <c r="Z42" s="357">
        <f>$W42*INDEX('Adult curve ratios'!$A$1:$R$8,MATCH('Incidence calcs'!$C42,'Adult curve ratios'!$A:$A,0),MATCH('Incidence calcs'!Z$4,'Adult curve ratios'!$1:$1,0))</f>
        <v>1.25406225</v>
      </c>
      <c r="AA42" s="357">
        <f>$W42*INDEX('Adult curve ratios'!$A$1:$R$8,MATCH('Incidence calcs'!$C42,'Adult curve ratios'!$A:$A,0),MATCH('Incidence calcs'!AA$4,'Adult curve ratios'!$1:$1,0))</f>
        <v>1.22801275</v>
      </c>
      <c r="AB42" s="357">
        <f>$W42*INDEX('Adult curve ratios'!$A$1:$R$8,MATCH('Incidence calcs'!$C42,'Adult curve ratios'!$A:$A,0),MATCH('Incidence calcs'!AB$4,'Adult curve ratios'!$1:$1,0))</f>
        <v>1.154042</v>
      </c>
      <c r="AC42" s="357">
        <f>$W42*INDEX('Adult curve ratios'!$A$1:$R$8,MATCH('Incidence calcs'!$C42,'Adult curve ratios'!$A:$A,0),MATCH('Incidence calcs'!AC$4,'Adult curve ratios'!$1:$1,0))</f>
        <v>1.020354</v>
      </c>
      <c r="AD42" s="357">
        <f>$W42*INDEX('Adult curve ratios'!$A$1:$R$8,MATCH('Incidence calcs'!$C42,'Adult curve ratios'!$A:$A,0),MATCH('Incidence calcs'!AD$4,'Adult curve ratios'!$1:$1,0))</f>
        <v>1.09727375</v>
      </c>
      <c r="AE42" s="357">
        <f>$W42*INDEX('Adult curve ratios'!$A$1:$R$8,MATCH('Incidence calcs'!$C42,'Adult curve ratios'!$A:$A,0),MATCH('Incidence calcs'!AE$4,'Adult curve ratios'!$1:$1,0))</f>
        <v>1.09727375</v>
      </c>
      <c r="AF42" s="357">
        <f>$W42*INDEX('Adult curve ratios'!$A$1:$R$8,MATCH('Incidence calcs'!$C42,'Adult curve ratios'!$A:$A,0),MATCH('Incidence calcs'!AF$4,'Adult curve ratios'!$1:$1,0))</f>
        <v>0.88592874999999993</v>
      </c>
      <c r="AG42" s="357">
        <f>$W42*INDEX('Adult curve ratios'!$A$1:$R$8,MATCH('Incidence calcs'!$C42,'Adult curve ratios'!$A:$A,0),MATCH('Incidence calcs'!AG$4,'Adult curve ratios'!$1:$1,0))</f>
        <v>0.88592874999999993</v>
      </c>
      <c r="AH42" s="357">
        <f>$W42*INDEX('Adult curve ratios'!$A$1:$R$8,MATCH('Incidence calcs'!$C42,'Adult curve ratios'!$A:$A,0),MATCH('Incidence calcs'!AH$4,'Adult curve ratios'!$1:$1,0))</f>
        <v>1.323118</v>
      </c>
      <c r="AI42" s="357">
        <f>$W42*INDEX('Adult curve ratios'!$A$1:$R$8,MATCH('Incidence calcs'!$C42,'Adult curve ratios'!$A:$A,0),MATCH('Incidence calcs'!AI$4,'Adult curve ratios'!$1:$1,0))</f>
        <v>1.323118</v>
      </c>
      <c r="AJ42" s="357">
        <f>$W42*INDEX('Adult curve ratios'!$A$1:$R$8,MATCH('Incidence calcs'!$C42,'Adult curve ratios'!$A:$A,0),MATCH('Incidence calcs'!AJ$4,'Adult curve ratios'!$1:$1,0))</f>
        <v>1.03583625</v>
      </c>
      <c r="AK42" s="357">
        <f>$W42*INDEX('Adult curve ratios'!$A$1:$R$8,MATCH('Incidence calcs'!$C42,'Adult curve ratios'!$A:$A,0),MATCH('Incidence calcs'!AK$4,'Adult curve ratios'!$1:$1,0))</f>
        <v>1.03583625</v>
      </c>
      <c r="AL42" s="357">
        <f>$W42*INDEX('Adult curve ratios'!$A$1:$R$8,MATCH('Incidence calcs'!$C42,'Adult curve ratios'!$A:$A,0),MATCH('Incidence calcs'!AL$4,'Adult curve ratios'!$1:$1,0))</f>
        <v>1.03583625</v>
      </c>
      <c r="AM42" s="357">
        <f>$W42*INDEX('Adult curve ratios'!$A$1:$R$8,MATCH('Incidence calcs'!$C42,'Adult curve ratios'!$A:$A,0),MATCH('Incidence calcs'!AM$4,'Adult curve ratios'!$1:$1,0))</f>
        <v>1.03583625</v>
      </c>
    </row>
    <row r="43" spans="1:39" x14ac:dyDescent="0.45">
      <c r="A43" s="343" t="s">
        <v>105</v>
      </c>
      <c r="B43" s="331" t="s">
        <v>105</v>
      </c>
      <c r="C43" s="353" t="s">
        <v>26</v>
      </c>
      <c r="D43" s="351">
        <f>VALUE(LEFT(INDEX('2019 IDF estimates'!BD:BD,MATCH(IF(G43="N/A",B43,G43),'2019 IDF estimates'!$B:$B,0)),4))</f>
        <v>2009</v>
      </c>
      <c r="E43" s="351">
        <f>VALUE(RIGHT(INDEX('2019 IDF estimates'!BD:BD,MATCH(IF(G43="N/A",B43,G43),'2019 IDF estimates'!$B:$B,0)),4))</f>
        <v>2013</v>
      </c>
      <c r="F43" s="351">
        <f t="shared" si="1"/>
        <v>2011</v>
      </c>
      <c r="G43" s="331" t="s">
        <v>106</v>
      </c>
      <c r="H43" s="354">
        <f>IF($G43="N/A",INDEX('2019 IDF estimates'!AD:AD,MATCH($B43,'2019 IDF estimates'!$B:$B,0)),INDEX('2019 IDF estimates'!AD:AD,MATCH($G43,'2019 IDF estimates'!$B:$B,0)))</f>
        <v>17.599999999999998</v>
      </c>
      <c r="I43" s="354">
        <f>IF($G43="N/A",INDEX('2019 IDF estimates'!AE:AE,MATCH($B43,'2019 IDF estimates'!$B:$B,0)),INDEX('2019 IDF estimates'!AE:AE,MATCH($G43,'2019 IDF estimates'!$B:$B,0)))</f>
        <v>29.533333333333331</v>
      </c>
      <c r="J43" s="354">
        <f>IF($G43="N/A",INDEX('2019 IDF estimates'!AF:AF,MATCH($B43,'2019 IDF estimates'!$B:$B,0)),INDEX('2019 IDF estimates'!AF:AF,MATCH($G43,'2019 IDF estimates'!$B:$B,0)))</f>
        <v>44</v>
      </c>
      <c r="K43" s="354">
        <f>IF($G43="N/A",INDEX('2019 IDF estimates'!AP:AP,MATCH($B43,'2019 IDF estimates'!$B:$B,0)),INDEX('2019 IDF estimates'!AP:AP,MATCH($G43,'2019 IDF estimates'!$B:$B,0)))</f>
        <v>22.636976952971654</v>
      </c>
      <c r="L43" s="354">
        <f>IF($G43="N/A",INDEX('2019 IDF estimates'!AH:AH,MATCH($B43,'2019 IDF estimates'!$B:$B,0)),INDEX('2019 IDF estimates'!AH:AH,MATCH($G43,'2019 IDF estimates'!$B:$B,0)))</f>
        <v>16.3</v>
      </c>
      <c r="M43" s="354">
        <f>IF($G43="N/A",INDEX('2019 IDF estimates'!AI:AI,MATCH($B43,'2019 IDF estimates'!$B:$B,0)),INDEX('2019 IDF estimates'!AI:AI,MATCH($G43,'2019 IDF estimates'!$B:$B,0)))</f>
        <v>32.833333333333336</v>
      </c>
      <c r="N43" s="354">
        <f>IF($G43="N/A",INDEX('2019 IDF estimates'!AJ:AJ,MATCH($B43,'2019 IDF estimates'!$B:$B,0)),INDEX('2019 IDF estimates'!AJ:AJ,MATCH($G43,'2019 IDF estimates'!$B:$B,0)))</f>
        <v>36.200000000000003</v>
      </c>
      <c r="O43" s="354">
        <f>IF($G43="N/A",INDEX('2019 IDF estimates'!AQ:AQ,MATCH($B43,'2019 IDF estimates'!$B:$B,0)),INDEX('2019 IDF estimates'!AQ:AQ,MATCH($G43,'2019 IDF estimates'!$B:$B,0)))</f>
        <v>21.147702153434047</v>
      </c>
      <c r="P43" s="354">
        <f>IF($G43="N/A",INDEX('2019 IDF estimates'!AN:AN,MATCH($B43,'2019 IDF estimates'!$B:$B,0)),INDEX('2019 IDF estimates'!AN:AN,MATCH($G43,'2019 IDF estimates'!$B:$B,0)))</f>
        <v>29.4</v>
      </c>
      <c r="Q43" s="358">
        <f t="shared" si="2"/>
        <v>16.95</v>
      </c>
      <c r="R43" s="358">
        <f t="shared" si="3"/>
        <v>31.183333333333334</v>
      </c>
      <c r="S43" s="358">
        <f t="shared" si="4"/>
        <v>40.1</v>
      </c>
      <c r="T43" s="358">
        <f t="shared" si="5"/>
        <v>21.892339553202852</v>
      </c>
      <c r="U43" s="352">
        <f t="shared" si="6"/>
        <v>29.411111111111111</v>
      </c>
      <c r="V43" s="352">
        <f t="shared" si="7"/>
        <v>27.531418221634048</v>
      </c>
      <c r="W43" s="352">
        <f>IF(INDEX('Adult curve ratios'!$B:$B,MATCH('Incidence calcs'!C43,'Adult curve ratios'!$A:$A,0))="0-14",'Incidence calcs'!U43,'Incidence calcs'!V43)</f>
        <v>29.411111111111111</v>
      </c>
      <c r="X43" s="357">
        <f>$W43*INDEX('Adult curve ratios'!$A$1:$R$8,MATCH('Incidence calcs'!$C43,'Adult curve ratios'!$A:$A,0),MATCH('Incidence calcs'!X$4,'Adult curve ratios'!$1:$1,0))</f>
        <v>20.046613333333333</v>
      </c>
      <c r="Y43" s="357">
        <f>$W43*INDEX('Adult curve ratios'!$A$1:$R$8,MATCH('Incidence calcs'!$C43,'Adult curve ratios'!$A:$A,0),MATCH('Incidence calcs'!Y$4,'Adult curve ratios'!$1:$1,0))</f>
        <v>19.69956222222222</v>
      </c>
      <c r="Z43" s="357">
        <f>$W43*INDEX('Adult curve ratios'!$A$1:$R$8,MATCH('Incidence calcs'!$C43,'Adult curve ratios'!$A:$A,0),MATCH('Incidence calcs'!Z$4,'Adult curve ratios'!$1:$1,0))</f>
        <v>14.084981111111111</v>
      </c>
      <c r="AA43" s="357">
        <f>$W43*INDEX('Adult curve ratios'!$A$1:$R$8,MATCH('Incidence calcs'!$C43,'Adult curve ratios'!$A:$A,0),MATCH('Incidence calcs'!AA$4,'Adult curve ratios'!$1:$1,0))</f>
        <v>13.990865555555557</v>
      </c>
      <c r="AB43" s="357">
        <f>$W43*INDEX('Adult curve ratios'!$A$1:$R$8,MATCH('Incidence calcs'!$C43,'Adult curve ratios'!$A:$A,0),MATCH('Incidence calcs'!AB$4,'Adult curve ratios'!$1:$1,0))</f>
        <v>12.393842222222222</v>
      </c>
      <c r="AC43" s="357">
        <f>$W43*INDEX('Adult curve ratios'!$A$1:$R$8,MATCH('Incidence calcs'!$C43,'Adult curve ratios'!$A:$A,0),MATCH('Incidence calcs'!AC$4,'Adult curve ratios'!$1:$1,0))</f>
        <v>13.199706666666666</v>
      </c>
      <c r="AD43" s="357">
        <f>$W43*INDEX('Adult curve ratios'!$A$1:$R$8,MATCH('Incidence calcs'!$C43,'Adult curve ratios'!$A:$A,0),MATCH('Incidence calcs'!AD$4,'Adult curve ratios'!$1:$1,0))</f>
        <v>12.949712222222223</v>
      </c>
      <c r="AE43" s="357">
        <f>$W43*INDEX('Adult curve ratios'!$A$1:$R$8,MATCH('Incidence calcs'!$C43,'Adult curve ratios'!$A:$A,0),MATCH('Incidence calcs'!AE$4,'Adult curve ratios'!$1:$1,0))</f>
        <v>12.949712222222223</v>
      </c>
      <c r="AF43" s="357">
        <f>$W43*INDEX('Adult curve ratios'!$A$1:$R$8,MATCH('Incidence calcs'!$C43,'Adult curve ratios'!$A:$A,0),MATCH('Incidence calcs'!AF$4,'Adult curve ratios'!$1:$1,0))</f>
        <v>12.093848888888889</v>
      </c>
      <c r="AG43" s="357">
        <f>$W43*INDEX('Adult curve ratios'!$A$1:$R$8,MATCH('Incidence calcs'!$C43,'Adult curve ratios'!$A:$A,0),MATCH('Incidence calcs'!AG$4,'Adult curve ratios'!$1:$1,0))</f>
        <v>12.093848888888889</v>
      </c>
      <c r="AH43" s="357">
        <f>$W43*INDEX('Adult curve ratios'!$A$1:$R$8,MATCH('Incidence calcs'!$C43,'Adult curve ratios'!$A:$A,0),MATCH('Incidence calcs'!AH$4,'Adult curve ratios'!$1:$1,0))</f>
        <v>16.055525555555558</v>
      </c>
      <c r="AI43" s="357">
        <f>$W43*INDEX('Adult curve ratios'!$A$1:$R$8,MATCH('Incidence calcs'!$C43,'Adult curve ratios'!$A:$A,0),MATCH('Incidence calcs'!AI$4,'Adult curve ratios'!$1:$1,0))</f>
        <v>16.055525555555558</v>
      </c>
      <c r="AJ43" s="357">
        <f>$W43*INDEX('Adult curve ratios'!$A$1:$R$8,MATCH('Incidence calcs'!$C43,'Adult curve ratios'!$A:$A,0),MATCH('Incidence calcs'!AJ$4,'Adult curve ratios'!$1:$1,0))</f>
        <v>10.608587777777778</v>
      </c>
      <c r="AK43" s="357">
        <f>$W43*INDEX('Adult curve ratios'!$A$1:$R$8,MATCH('Incidence calcs'!$C43,'Adult curve ratios'!$A:$A,0),MATCH('Incidence calcs'!AK$4,'Adult curve ratios'!$1:$1,0))</f>
        <v>10.608587777777778</v>
      </c>
      <c r="AL43" s="357">
        <f>$W43*INDEX('Adult curve ratios'!$A$1:$R$8,MATCH('Incidence calcs'!$C43,'Adult curve ratios'!$A:$A,0),MATCH('Incidence calcs'!AL$4,'Adult curve ratios'!$1:$1,0))</f>
        <v>10.608587777777778</v>
      </c>
      <c r="AM43" s="357">
        <f>$W43*INDEX('Adult curve ratios'!$A$1:$R$8,MATCH('Incidence calcs'!$C43,'Adult curve ratios'!$A:$A,0),MATCH('Incidence calcs'!AM$4,'Adult curve ratios'!$1:$1,0))</f>
        <v>10.608587777777778</v>
      </c>
    </row>
    <row r="44" spans="1:39" x14ac:dyDescent="0.45">
      <c r="A44" s="343" t="s">
        <v>107</v>
      </c>
      <c r="B44" s="331" t="s">
        <v>107</v>
      </c>
      <c r="C44" s="353" t="s">
        <v>31</v>
      </c>
      <c r="D44" s="351">
        <f>VALUE(LEFT(INDEX('2019 IDF estimates'!BD:BD,MATCH(IF(G44="N/A",B44,G44),'2019 IDF estimates'!$B:$B,0)),4))</f>
        <v>2006</v>
      </c>
      <c r="E44" s="351">
        <f>VALUE(RIGHT(INDEX('2019 IDF estimates'!BD:BD,MATCH(IF(G44="N/A",B44,G44),'2019 IDF estimates'!$B:$B,0)),4))</f>
        <v>2014</v>
      </c>
      <c r="F44" s="351">
        <f t="shared" si="1"/>
        <v>2010</v>
      </c>
      <c r="G44" s="331" t="s">
        <v>60</v>
      </c>
      <c r="H44" s="354">
        <f>IF($G44="N/A",INDEX('2019 IDF estimates'!AD:AD,MATCH($B44,'2019 IDF estimates'!$B:$B,0)),INDEX('2019 IDF estimates'!AD:AD,MATCH($G44,'2019 IDF estimates'!$B:$B,0)))</f>
        <v>7.56</v>
      </c>
      <c r="I44" s="354">
        <f>IF($G44="N/A",INDEX('2019 IDF estimates'!AE:AE,MATCH($B44,'2019 IDF estimates'!$B:$B,0)),INDEX('2019 IDF estimates'!AE:AE,MATCH($G44,'2019 IDF estimates'!$B:$B,0)))</f>
        <v>15.48</v>
      </c>
      <c r="J44" s="354">
        <f>IF($G44="N/A",INDEX('2019 IDF estimates'!AF:AF,MATCH($B44,'2019 IDF estimates'!$B:$B,0)),INDEX('2019 IDF estimates'!AF:AF,MATCH($G44,'2019 IDF estimates'!$B:$B,0)))</f>
        <v>18.759999999999998</v>
      </c>
      <c r="K44" s="354">
        <f>IF($G44="N/A",INDEX('2019 IDF estimates'!AP:AP,MATCH($B44,'2019 IDF estimates'!$B:$B,0)),INDEX('2019 IDF estimates'!AP:AP,MATCH($G44,'2019 IDF estimates'!$B:$B,0)))</f>
        <v>9.4400000000000013</v>
      </c>
      <c r="L44" s="354">
        <f>IF($G44="N/A",INDEX('2019 IDF estimates'!AH:AH,MATCH($B44,'2019 IDF estimates'!$B:$B,0)),INDEX('2019 IDF estimates'!AH:AH,MATCH($G44,'2019 IDF estimates'!$B:$B,0)))</f>
        <v>7.56</v>
      </c>
      <c r="M44" s="354">
        <f>IF($G44="N/A",INDEX('2019 IDF estimates'!AI:AI,MATCH($B44,'2019 IDF estimates'!$B:$B,0)),INDEX('2019 IDF estimates'!AI:AI,MATCH($G44,'2019 IDF estimates'!$B:$B,0)))</f>
        <v>15.48</v>
      </c>
      <c r="N44" s="354">
        <f>IF($G44="N/A",INDEX('2019 IDF estimates'!AJ:AJ,MATCH($B44,'2019 IDF estimates'!$B:$B,0)),INDEX('2019 IDF estimates'!AJ:AJ,MATCH($G44,'2019 IDF estimates'!$B:$B,0)))</f>
        <v>18.759999999999998</v>
      </c>
      <c r="O44" s="354">
        <f>IF($G44="N/A",INDEX('2019 IDF estimates'!AQ:AQ,MATCH($B44,'2019 IDF estimates'!$B:$B,0)),INDEX('2019 IDF estimates'!AQ:AQ,MATCH($G44,'2019 IDF estimates'!$B:$B,0)))</f>
        <v>9.4400000000000013</v>
      </c>
      <c r="P44" s="354">
        <f>IF($G44="N/A",INDEX('2019 IDF estimates'!AN:AN,MATCH($B44,'2019 IDF estimates'!$B:$B,0)),INDEX('2019 IDF estimates'!AN:AN,MATCH($G44,'2019 IDF estimates'!$B:$B,0)))</f>
        <v>13.9</v>
      </c>
      <c r="Q44" s="358">
        <f t="shared" si="2"/>
        <v>7.56</v>
      </c>
      <c r="R44" s="358">
        <f t="shared" si="3"/>
        <v>15.48</v>
      </c>
      <c r="S44" s="358">
        <f t="shared" si="4"/>
        <v>18.759999999999998</v>
      </c>
      <c r="T44" s="358">
        <f t="shared" si="5"/>
        <v>9.4400000000000013</v>
      </c>
      <c r="U44" s="352">
        <f t="shared" si="6"/>
        <v>13.933333333333332</v>
      </c>
      <c r="V44" s="352">
        <f t="shared" si="7"/>
        <v>12.809999999999999</v>
      </c>
      <c r="W44" s="352">
        <f>IF(INDEX('Adult curve ratios'!$B:$B,MATCH('Incidence calcs'!C44,'Adult curve ratios'!$A:$A,0))="0-14",'Incidence calcs'!U44,'Incidence calcs'!V44)</f>
        <v>13.933333333333332</v>
      </c>
      <c r="X44" s="357">
        <f>$W44*INDEX('Adult curve ratios'!$A$1:$R$8,MATCH('Incidence calcs'!$C44,'Adult curve ratios'!$A:$A,0),MATCH('Incidence calcs'!X$4,'Adult curve ratios'!$1:$1,0))</f>
        <v>9.4969599999999978</v>
      </c>
      <c r="Y44" s="357">
        <f>$W44*INDEX('Adult curve ratios'!$A$1:$R$8,MATCH('Incidence calcs'!$C44,'Adult curve ratios'!$A:$A,0),MATCH('Incidence calcs'!Y$4,'Adult curve ratios'!$1:$1,0))</f>
        <v>9.3325466666666657</v>
      </c>
      <c r="Z44" s="357">
        <f>$W44*INDEX('Adult curve ratios'!$A$1:$R$8,MATCH('Incidence calcs'!$C44,'Adult curve ratios'!$A:$A,0),MATCH('Incidence calcs'!Z$4,'Adult curve ratios'!$1:$1,0))</f>
        <v>6.6726733333333321</v>
      </c>
      <c r="AA44" s="357">
        <f>$W44*INDEX('Adult curve ratios'!$A$1:$R$8,MATCH('Incidence calcs'!$C44,'Adult curve ratios'!$A:$A,0),MATCH('Incidence calcs'!AA$4,'Adult curve ratios'!$1:$1,0))</f>
        <v>6.6280866666666665</v>
      </c>
      <c r="AB44" s="357">
        <f>$W44*INDEX('Adult curve ratios'!$A$1:$R$8,MATCH('Incidence calcs'!$C44,'Adult curve ratios'!$A:$A,0),MATCH('Incidence calcs'!AB$4,'Adult curve ratios'!$1:$1,0))</f>
        <v>5.871506666666666</v>
      </c>
      <c r="AC44" s="357">
        <f>$W44*INDEX('Adult curve ratios'!$A$1:$R$8,MATCH('Incidence calcs'!$C44,'Adult curve ratios'!$A:$A,0),MATCH('Incidence calcs'!AC$4,'Adult curve ratios'!$1:$1,0))</f>
        <v>6.2532799999999993</v>
      </c>
      <c r="AD44" s="357">
        <f>$W44*INDEX('Adult curve ratios'!$A$1:$R$8,MATCH('Incidence calcs'!$C44,'Adult curve ratios'!$A:$A,0),MATCH('Incidence calcs'!AD$4,'Adult curve ratios'!$1:$1,0))</f>
        <v>6.1348466666666663</v>
      </c>
      <c r="AE44" s="357">
        <f>$W44*INDEX('Adult curve ratios'!$A$1:$R$8,MATCH('Incidence calcs'!$C44,'Adult curve ratios'!$A:$A,0),MATCH('Incidence calcs'!AE$4,'Adult curve ratios'!$1:$1,0))</f>
        <v>6.1348466666666663</v>
      </c>
      <c r="AF44" s="357">
        <f>$W44*INDEX('Adult curve ratios'!$A$1:$R$8,MATCH('Incidence calcs'!$C44,'Adult curve ratios'!$A:$A,0),MATCH('Incidence calcs'!AF$4,'Adult curve ratios'!$1:$1,0))</f>
        <v>5.7293866666666657</v>
      </c>
      <c r="AG44" s="357">
        <f>$W44*INDEX('Adult curve ratios'!$A$1:$R$8,MATCH('Incidence calcs'!$C44,'Adult curve ratios'!$A:$A,0),MATCH('Incidence calcs'!AG$4,'Adult curve ratios'!$1:$1,0))</f>
        <v>5.7293866666666657</v>
      </c>
      <c r="AH44" s="357">
        <f>$W44*INDEX('Adult curve ratios'!$A$1:$R$8,MATCH('Incidence calcs'!$C44,'Adult curve ratios'!$A:$A,0),MATCH('Incidence calcs'!AH$4,'Adult curve ratios'!$1:$1,0))</f>
        <v>7.6062066666666661</v>
      </c>
      <c r="AI44" s="357">
        <f>$W44*INDEX('Adult curve ratios'!$A$1:$R$8,MATCH('Incidence calcs'!$C44,'Adult curve ratios'!$A:$A,0),MATCH('Incidence calcs'!AI$4,'Adult curve ratios'!$1:$1,0))</f>
        <v>7.6062066666666661</v>
      </c>
      <c r="AJ44" s="357">
        <f>$W44*INDEX('Adult curve ratios'!$A$1:$R$8,MATCH('Incidence calcs'!$C44,'Adult curve ratios'!$A:$A,0),MATCH('Incidence calcs'!AJ$4,'Adult curve ratios'!$1:$1,0))</f>
        <v>5.0257533333333333</v>
      </c>
      <c r="AK44" s="357">
        <f>$W44*INDEX('Adult curve ratios'!$A$1:$R$8,MATCH('Incidence calcs'!$C44,'Adult curve ratios'!$A:$A,0),MATCH('Incidence calcs'!AK$4,'Adult curve ratios'!$1:$1,0))</f>
        <v>5.0257533333333333</v>
      </c>
      <c r="AL44" s="357">
        <f>$W44*INDEX('Adult curve ratios'!$A$1:$R$8,MATCH('Incidence calcs'!$C44,'Adult curve ratios'!$A:$A,0),MATCH('Incidence calcs'!AL$4,'Adult curve ratios'!$1:$1,0))</f>
        <v>5.0257533333333333</v>
      </c>
      <c r="AM44" s="357">
        <f>$W44*INDEX('Adult curve ratios'!$A$1:$R$8,MATCH('Incidence calcs'!$C44,'Adult curve ratios'!$A:$A,0),MATCH('Incidence calcs'!AM$4,'Adult curve ratios'!$1:$1,0))</f>
        <v>5.0257533333333333</v>
      </c>
    </row>
    <row r="45" spans="1:39" x14ac:dyDescent="0.45">
      <c r="A45" s="343" t="s">
        <v>108</v>
      </c>
      <c r="B45" s="331" t="s">
        <v>108</v>
      </c>
      <c r="C45" s="353" t="s">
        <v>32</v>
      </c>
      <c r="D45" s="351">
        <f>VALUE(LEFT(INDEX('2019 IDF estimates'!BD:BD,MATCH(IF(G45="N/A",B45,G45),'2019 IDF estimates'!$B:$B,0)),4))</f>
        <v>2010</v>
      </c>
      <c r="E45" s="351">
        <f>VALUE(RIGHT(INDEX('2019 IDF estimates'!BD:BD,MATCH(IF(G45="N/A",B45,G45),'2019 IDF estimates'!$B:$B,0)),4))</f>
        <v>2013</v>
      </c>
      <c r="F45" s="351">
        <f t="shared" si="1"/>
        <v>2012</v>
      </c>
      <c r="G45" s="331" t="s">
        <v>60</v>
      </c>
      <c r="H45" s="354">
        <f>IF($G45="N/A",INDEX('2019 IDF estimates'!AD:AD,MATCH($B45,'2019 IDF estimates'!$B:$B,0)),INDEX('2019 IDF estimates'!AD:AD,MATCH($G45,'2019 IDF estimates'!$B:$B,0)))</f>
        <v>1.1000000000000001</v>
      </c>
      <c r="I45" s="354">
        <f>IF($G45="N/A",INDEX('2019 IDF estimates'!AE:AE,MATCH($B45,'2019 IDF estimates'!$B:$B,0)),INDEX('2019 IDF estimates'!AE:AE,MATCH($G45,'2019 IDF estimates'!$B:$B,0)))</f>
        <v>1.98</v>
      </c>
      <c r="J45" s="354">
        <f>IF($G45="N/A",INDEX('2019 IDF estimates'!AF:AF,MATCH($B45,'2019 IDF estimates'!$B:$B,0)),INDEX('2019 IDF estimates'!AF:AF,MATCH($G45,'2019 IDF estimates'!$B:$B,0)))</f>
        <v>2.68</v>
      </c>
      <c r="K45" s="354">
        <f>IF($G45="N/A",INDEX('2019 IDF estimates'!AP:AP,MATCH($B45,'2019 IDF estimates'!$B:$B,0)),INDEX('2019 IDF estimates'!AP:AP,MATCH($G45,'2019 IDF estimates'!$B:$B,0)))</f>
        <v>1.43</v>
      </c>
      <c r="L45" s="354">
        <f>IF($G45="N/A",INDEX('2019 IDF estimates'!AH:AH,MATCH($B45,'2019 IDF estimates'!$B:$B,0)),INDEX('2019 IDF estimates'!AH:AH,MATCH($G45,'2019 IDF estimates'!$B:$B,0)))</f>
        <v>1.1000000000000001</v>
      </c>
      <c r="M45" s="354">
        <f>IF($G45="N/A",INDEX('2019 IDF estimates'!AI:AI,MATCH($B45,'2019 IDF estimates'!$B:$B,0)),INDEX('2019 IDF estimates'!AI:AI,MATCH($G45,'2019 IDF estimates'!$B:$B,0)))</f>
        <v>1.98</v>
      </c>
      <c r="N45" s="354">
        <f>IF($G45="N/A",INDEX('2019 IDF estimates'!AJ:AJ,MATCH($B45,'2019 IDF estimates'!$B:$B,0)),INDEX('2019 IDF estimates'!AJ:AJ,MATCH($G45,'2019 IDF estimates'!$B:$B,0)))</f>
        <v>2.68</v>
      </c>
      <c r="O45" s="354">
        <f>IF($G45="N/A",INDEX('2019 IDF estimates'!AQ:AQ,MATCH($B45,'2019 IDF estimates'!$B:$B,0)),INDEX('2019 IDF estimates'!AQ:AQ,MATCH($G45,'2019 IDF estimates'!$B:$B,0)))</f>
        <v>1.43</v>
      </c>
      <c r="P45" s="354">
        <f>IF($G45="N/A",INDEX('2019 IDF estimates'!AN:AN,MATCH($B45,'2019 IDF estimates'!$B:$B,0)),INDEX('2019 IDF estimates'!AN:AN,MATCH($G45,'2019 IDF estimates'!$B:$B,0)))</f>
        <v>1.92</v>
      </c>
      <c r="Q45" s="358">
        <f t="shared" si="2"/>
        <v>1.1000000000000001</v>
      </c>
      <c r="R45" s="358">
        <f t="shared" si="3"/>
        <v>1.98</v>
      </c>
      <c r="S45" s="358">
        <f t="shared" si="4"/>
        <v>2.68</v>
      </c>
      <c r="T45" s="358">
        <f t="shared" si="5"/>
        <v>1.43</v>
      </c>
      <c r="U45" s="352">
        <f t="shared" si="6"/>
        <v>1.92</v>
      </c>
      <c r="V45" s="352">
        <f t="shared" si="7"/>
        <v>1.7974999999999999</v>
      </c>
      <c r="W45" s="352">
        <f>IF(INDEX('Adult curve ratios'!$B:$B,MATCH('Incidence calcs'!C45,'Adult curve ratios'!$A:$A,0))="0-14",'Incidence calcs'!U45,'Incidence calcs'!V45)</f>
        <v>1.92</v>
      </c>
      <c r="X45" s="357">
        <f>$W45*INDEX('Adult curve ratios'!$A$1:$R$8,MATCH('Incidence calcs'!$C45,'Adult curve ratios'!$A:$A,0),MATCH('Incidence calcs'!X$4,'Adult curve ratios'!$1:$1,0))</f>
        <v>1.3086719999999998</v>
      </c>
      <c r="Y45" s="357">
        <f>$W45*INDEX('Adult curve ratios'!$A$1:$R$8,MATCH('Incidence calcs'!$C45,'Adult curve ratios'!$A:$A,0),MATCH('Incidence calcs'!Y$4,'Adult curve ratios'!$1:$1,0))</f>
        <v>1.2860159999999998</v>
      </c>
      <c r="Z45" s="357">
        <f>$W45*INDEX('Adult curve ratios'!$A$1:$R$8,MATCH('Incidence calcs'!$C45,'Adult curve ratios'!$A:$A,0),MATCH('Incidence calcs'!Z$4,'Adult curve ratios'!$1:$1,0))</f>
        <v>0.91948799999999997</v>
      </c>
      <c r="AA45" s="357">
        <f>$W45*INDEX('Adult curve ratios'!$A$1:$R$8,MATCH('Incidence calcs'!$C45,'Adult curve ratios'!$A:$A,0),MATCH('Incidence calcs'!AA$4,'Adult curve ratios'!$1:$1,0))</f>
        <v>0.91334399999999993</v>
      </c>
      <c r="AB45" s="357">
        <f>$W45*INDEX('Adult curve ratios'!$A$1:$R$8,MATCH('Incidence calcs'!$C45,'Adult curve ratios'!$A:$A,0),MATCH('Incidence calcs'!AB$4,'Adult curve ratios'!$1:$1,0))</f>
        <v>0.80908799999999992</v>
      </c>
      <c r="AC45" s="357">
        <f>$W45*INDEX('Adult curve ratios'!$A$1:$R$8,MATCH('Incidence calcs'!$C45,'Adult curve ratios'!$A:$A,0),MATCH('Incidence calcs'!AC$4,'Adult curve ratios'!$1:$1,0))</f>
        <v>0.86169599999999991</v>
      </c>
      <c r="AD45" s="357">
        <f>$W45*INDEX('Adult curve ratios'!$A$1:$R$8,MATCH('Incidence calcs'!$C45,'Adult curve ratios'!$A:$A,0),MATCH('Incidence calcs'!AD$4,'Adult curve ratios'!$1:$1,0))</f>
        <v>0.84537600000000002</v>
      </c>
      <c r="AE45" s="357">
        <f>$W45*INDEX('Adult curve ratios'!$A$1:$R$8,MATCH('Incidence calcs'!$C45,'Adult curve ratios'!$A:$A,0),MATCH('Incidence calcs'!AE$4,'Adult curve ratios'!$1:$1,0))</f>
        <v>0.84537600000000002</v>
      </c>
      <c r="AF45" s="357">
        <f>$W45*INDEX('Adult curve ratios'!$A$1:$R$8,MATCH('Incidence calcs'!$C45,'Adult curve ratios'!$A:$A,0),MATCH('Incidence calcs'!AF$4,'Adult curve ratios'!$1:$1,0))</f>
        <v>0.78950399999999998</v>
      </c>
      <c r="AG45" s="357">
        <f>$W45*INDEX('Adult curve ratios'!$A$1:$R$8,MATCH('Incidence calcs'!$C45,'Adult curve ratios'!$A:$A,0),MATCH('Incidence calcs'!AG$4,'Adult curve ratios'!$1:$1,0))</f>
        <v>0.78950399999999998</v>
      </c>
      <c r="AH45" s="357">
        <f>$W45*INDEX('Adult curve ratios'!$A$1:$R$8,MATCH('Incidence calcs'!$C45,'Adult curve ratios'!$A:$A,0),MATCH('Incidence calcs'!AH$4,'Adult curve ratios'!$1:$1,0))</f>
        <v>1.0481280000000002</v>
      </c>
      <c r="AI45" s="357">
        <f>$W45*INDEX('Adult curve ratios'!$A$1:$R$8,MATCH('Incidence calcs'!$C45,'Adult curve ratios'!$A:$A,0),MATCH('Incidence calcs'!AI$4,'Adult curve ratios'!$1:$1,0))</f>
        <v>1.0481280000000002</v>
      </c>
      <c r="AJ45" s="357">
        <f>$W45*INDEX('Adult curve ratios'!$A$1:$R$8,MATCH('Incidence calcs'!$C45,'Adult curve ratios'!$A:$A,0),MATCH('Incidence calcs'!AJ$4,'Adult curve ratios'!$1:$1,0))</f>
        <v>0.69254400000000005</v>
      </c>
      <c r="AK45" s="357">
        <f>$W45*INDEX('Adult curve ratios'!$A$1:$R$8,MATCH('Incidence calcs'!$C45,'Adult curve ratios'!$A:$A,0),MATCH('Incidence calcs'!AK$4,'Adult curve ratios'!$1:$1,0))</f>
        <v>0.69254400000000005</v>
      </c>
      <c r="AL45" s="357">
        <f>$W45*INDEX('Adult curve ratios'!$A$1:$R$8,MATCH('Incidence calcs'!$C45,'Adult curve ratios'!$A:$A,0),MATCH('Incidence calcs'!AL$4,'Adult curve ratios'!$1:$1,0))</f>
        <v>0.69254400000000005</v>
      </c>
      <c r="AM45" s="357">
        <f>$W45*INDEX('Adult curve ratios'!$A$1:$R$8,MATCH('Incidence calcs'!$C45,'Adult curve ratios'!$A:$A,0),MATCH('Incidence calcs'!AM$4,'Adult curve ratios'!$1:$1,0))</f>
        <v>0.69254400000000005</v>
      </c>
    </row>
    <row r="46" spans="1:39" x14ac:dyDescent="0.45">
      <c r="A46" s="343" t="s">
        <v>109</v>
      </c>
      <c r="B46" s="331" t="s">
        <v>109</v>
      </c>
      <c r="C46" s="353" t="s">
        <v>31</v>
      </c>
      <c r="D46" s="351">
        <f>VALUE(LEFT(INDEX('2019 IDF estimates'!BD:BD,MATCH(IF(G46="N/A",B46,G46),'2019 IDF estimates'!$B:$B,0)),4))</f>
        <v>1990</v>
      </c>
      <c r="E46" s="351">
        <f>VALUE(RIGHT(INDEX('2019 IDF estimates'!BD:BD,MATCH(IF(G46="N/A",B46,G46),'2019 IDF estimates'!$B:$B,0)),4))</f>
        <v>1999</v>
      </c>
      <c r="F46" s="351">
        <f t="shared" si="1"/>
        <v>1995</v>
      </c>
      <c r="G46" s="331" t="s">
        <v>60</v>
      </c>
      <c r="H46" s="354">
        <f>IF($G46="N/A",INDEX('2019 IDF estimates'!AD:AD,MATCH($B46,'2019 IDF estimates'!$B:$B,0)),INDEX('2019 IDF estimates'!AD:AD,MATCH($G46,'2019 IDF estimates'!$B:$B,0)))</f>
        <v>1</v>
      </c>
      <c r="I46" s="354">
        <f>IF($G46="N/A",INDEX('2019 IDF estimates'!AE:AE,MATCH($B46,'2019 IDF estimates'!$B:$B,0)),INDEX('2019 IDF estimates'!AE:AE,MATCH($G46,'2019 IDF estimates'!$B:$B,0)))</f>
        <v>1.4</v>
      </c>
      <c r="J46" s="354">
        <f>IF($G46="N/A",INDEX('2019 IDF estimates'!AF:AF,MATCH($B46,'2019 IDF estimates'!$B:$B,0)),INDEX('2019 IDF estimates'!AF:AF,MATCH($G46,'2019 IDF estimates'!$B:$B,0)))</f>
        <v>2</v>
      </c>
      <c r="K46" s="354">
        <f>IF($G46="N/A",INDEX('2019 IDF estimates'!AP:AP,MATCH($B46,'2019 IDF estimates'!$B:$B,0)),INDEX('2019 IDF estimates'!AP:AP,MATCH($G46,'2019 IDF estimates'!$B:$B,0)))</f>
        <v>1.0162679425837322</v>
      </c>
      <c r="L46" s="354">
        <f>IF($G46="N/A",INDEX('2019 IDF estimates'!AH:AH,MATCH($B46,'2019 IDF estimates'!$B:$B,0)),INDEX('2019 IDF estimates'!AH:AH,MATCH($G46,'2019 IDF estimates'!$B:$B,0)))</f>
        <v>0.8</v>
      </c>
      <c r="M46" s="354">
        <f>IF($G46="N/A",INDEX('2019 IDF estimates'!AI:AI,MATCH($B46,'2019 IDF estimates'!$B:$B,0)),INDEX('2019 IDF estimates'!AI:AI,MATCH($G46,'2019 IDF estimates'!$B:$B,0)))</f>
        <v>1.4</v>
      </c>
      <c r="N46" s="354">
        <f>IF($G46="N/A",INDEX('2019 IDF estimates'!AJ:AJ,MATCH($B46,'2019 IDF estimates'!$B:$B,0)),INDEX('2019 IDF estimates'!AJ:AJ,MATCH($G46,'2019 IDF estimates'!$B:$B,0)))</f>
        <v>1.2</v>
      </c>
      <c r="O46" s="354">
        <f>IF($G46="N/A",INDEX('2019 IDF estimates'!AQ:AQ,MATCH($B46,'2019 IDF estimates'!$B:$B,0)),INDEX('2019 IDF estimates'!AQ:AQ,MATCH($G46,'2019 IDF estimates'!$B:$B,0)))</f>
        <v>0.74526315789473707</v>
      </c>
      <c r="P46" s="354">
        <f>IF($G46="N/A",INDEX('2019 IDF estimates'!AN:AN,MATCH($B46,'2019 IDF estimates'!$B:$B,0)),INDEX('2019 IDF estimates'!AN:AN,MATCH($G46,'2019 IDF estimates'!$B:$B,0)))</f>
        <v>1.3</v>
      </c>
      <c r="Q46" s="358">
        <f t="shared" si="2"/>
        <v>0.9</v>
      </c>
      <c r="R46" s="358">
        <f t="shared" si="3"/>
        <v>1.4</v>
      </c>
      <c r="S46" s="358">
        <f t="shared" si="4"/>
        <v>1.6</v>
      </c>
      <c r="T46" s="358">
        <f t="shared" si="5"/>
        <v>0.88076555023923464</v>
      </c>
      <c r="U46" s="352">
        <f t="shared" si="6"/>
        <v>1.3</v>
      </c>
      <c r="V46" s="352">
        <f t="shared" si="7"/>
        <v>1.1951913875598086</v>
      </c>
      <c r="W46" s="352">
        <f>IF(INDEX('Adult curve ratios'!$B:$B,MATCH('Incidence calcs'!C46,'Adult curve ratios'!$A:$A,0))="0-14",'Incidence calcs'!U46,'Incidence calcs'!V46)</f>
        <v>1.3</v>
      </c>
      <c r="X46" s="357">
        <f>$W46*INDEX('Adult curve ratios'!$A$1:$R$8,MATCH('Incidence calcs'!$C46,'Adult curve ratios'!$A:$A,0),MATCH('Incidence calcs'!X$4,'Adult curve ratios'!$1:$1,0))</f>
        <v>0.88607999999999998</v>
      </c>
      <c r="Y46" s="357">
        <f>$W46*INDEX('Adult curve ratios'!$A$1:$R$8,MATCH('Incidence calcs'!$C46,'Adult curve ratios'!$A:$A,0),MATCH('Incidence calcs'!Y$4,'Adult curve ratios'!$1:$1,0))</f>
        <v>0.87073999999999996</v>
      </c>
      <c r="Z46" s="357">
        <f>$W46*INDEX('Adult curve ratios'!$A$1:$R$8,MATCH('Incidence calcs'!$C46,'Adult curve ratios'!$A:$A,0),MATCH('Incidence calcs'!Z$4,'Adult curve ratios'!$1:$1,0))</f>
        <v>0.62256999999999996</v>
      </c>
      <c r="AA46" s="357">
        <f>$W46*INDEX('Adult curve ratios'!$A$1:$R$8,MATCH('Incidence calcs'!$C46,'Adult curve ratios'!$A:$A,0),MATCH('Incidence calcs'!AA$4,'Adult curve ratios'!$1:$1,0))</f>
        <v>0.61841000000000002</v>
      </c>
      <c r="AB46" s="357">
        <f>$W46*INDEX('Adult curve ratios'!$A$1:$R$8,MATCH('Incidence calcs'!$C46,'Adult curve ratios'!$A:$A,0),MATCH('Incidence calcs'!AB$4,'Adult curve ratios'!$1:$1,0))</f>
        <v>0.54781999999999997</v>
      </c>
      <c r="AC46" s="357">
        <f>$W46*INDEX('Adult curve ratios'!$A$1:$R$8,MATCH('Incidence calcs'!$C46,'Adult curve ratios'!$A:$A,0),MATCH('Incidence calcs'!AC$4,'Adult curve ratios'!$1:$1,0))</f>
        <v>0.58343999999999996</v>
      </c>
      <c r="AD46" s="357">
        <f>$W46*INDEX('Adult curve ratios'!$A$1:$R$8,MATCH('Incidence calcs'!$C46,'Adult curve ratios'!$A:$A,0),MATCH('Incidence calcs'!AD$4,'Adult curve ratios'!$1:$1,0))</f>
        <v>0.57239000000000007</v>
      </c>
      <c r="AE46" s="357">
        <f>$W46*INDEX('Adult curve ratios'!$A$1:$R$8,MATCH('Incidence calcs'!$C46,'Adult curve ratios'!$A:$A,0),MATCH('Incidence calcs'!AE$4,'Adult curve ratios'!$1:$1,0))</f>
        <v>0.57239000000000007</v>
      </c>
      <c r="AF46" s="357">
        <f>$W46*INDEX('Adult curve ratios'!$A$1:$R$8,MATCH('Incidence calcs'!$C46,'Adult curve ratios'!$A:$A,0),MATCH('Incidence calcs'!AF$4,'Adult curve ratios'!$1:$1,0))</f>
        <v>0.53456000000000004</v>
      </c>
      <c r="AG46" s="357">
        <f>$W46*INDEX('Adult curve ratios'!$A$1:$R$8,MATCH('Incidence calcs'!$C46,'Adult curve ratios'!$A:$A,0),MATCH('Incidence calcs'!AG$4,'Adult curve ratios'!$1:$1,0))</f>
        <v>0.53456000000000004</v>
      </c>
      <c r="AH46" s="357">
        <f>$W46*INDEX('Adult curve ratios'!$A$1:$R$8,MATCH('Incidence calcs'!$C46,'Adult curve ratios'!$A:$A,0),MATCH('Incidence calcs'!AH$4,'Adult curve ratios'!$1:$1,0))</f>
        <v>0.70967000000000013</v>
      </c>
      <c r="AI46" s="357">
        <f>$W46*INDEX('Adult curve ratios'!$A$1:$R$8,MATCH('Incidence calcs'!$C46,'Adult curve ratios'!$A:$A,0),MATCH('Incidence calcs'!AI$4,'Adult curve ratios'!$1:$1,0))</f>
        <v>0.70967000000000013</v>
      </c>
      <c r="AJ46" s="357">
        <f>$W46*INDEX('Adult curve ratios'!$A$1:$R$8,MATCH('Incidence calcs'!$C46,'Adult curve ratios'!$A:$A,0),MATCH('Incidence calcs'!AJ$4,'Adult curve ratios'!$1:$1,0))</f>
        <v>0.46891000000000005</v>
      </c>
      <c r="AK46" s="357">
        <f>$W46*INDEX('Adult curve ratios'!$A$1:$R$8,MATCH('Incidence calcs'!$C46,'Adult curve ratios'!$A:$A,0),MATCH('Incidence calcs'!AK$4,'Adult curve ratios'!$1:$1,0))</f>
        <v>0.46891000000000005</v>
      </c>
      <c r="AL46" s="357">
        <f>$W46*INDEX('Adult curve ratios'!$A$1:$R$8,MATCH('Incidence calcs'!$C46,'Adult curve ratios'!$A:$A,0),MATCH('Incidence calcs'!AL$4,'Adult curve ratios'!$1:$1,0))</f>
        <v>0.46891000000000005</v>
      </c>
      <c r="AM46" s="357">
        <f>$W46*INDEX('Adult curve ratios'!$A$1:$R$8,MATCH('Incidence calcs'!$C46,'Adult curve ratios'!$A:$A,0),MATCH('Incidence calcs'!AM$4,'Adult curve ratios'!$1:$1,0))</f>
        <v>0.46891000000000005</v>
      </c>
    </row>
    <row r="47" spans="1:39" x14ac:dyDescent="0.45">
      <c r="A47" s="343" t="s">
        <v>110</v>
      </c>
      <c r="B47" s="331" t="s">
        <v>110</v>
      </c>
      <c r="C47" s="353" t="s">
        <v>29</v>
      </c>
      <c r="D47" s="351">
        <f>VALUE(LEFT(INDEX('2019 IDF estimates'!BD:BD,MATCH(IF(G47="N/A",B47,G47),'2019 IDF estimates'!$B:$B,0)),4))</f>
        <v>1990</v>
      </c>
      <c r="E47" s="351">
        <f>VALUE(RIGHT(INDEX('2019 IDF estimates'!BD:BD,MATCH(IF(G47="N/A",B47,G47),'2019 IDF estimates'!$B:$B,0)),4))</f>
        <v>1994</v>
      </c>
      <c r="F47" s="351">
        <f t="shared" si="1"/>
        <v>1992</v>
      </c>
      <c r="G47" s="331" t="s">
        <v>111</v>
      </c>
      <c r="H47" s="354">
        <f>IF($G47="N/A",INDEX('2019 IDF estimates'!AD:AD,MATCH($B47,'2019 IDF estimates'!$B:$B,0)),INDEX('2019 IDF estimates'!AD:AD,MATCH($G47,'2019 IDF estimates'!$B:$B,0)))</f>
        <v>0.8</v>
      </c>
      <c r="I47" s="354">
        <f>IF($G47="N/A",INDEX('2019 IDF estimates'!AE:AE,MATCH($B47,'2019 IDF estimates'!$B:$B,0)),INDEX('2019 IDF estimates'!AE:AE,MATCH($G47,'2019 IDF estimates'!$B:$B,0)))</f>
        <v>0.4</v>
      </c>
      <c r="J47" s="354">
        <f>IF($G47="N/A",INDEX('2019 IDF estimates'!AF:AF,MATCH($B47,'2019 IDF estimates'!$B:$B,0)),INDEX('2019 IDF estimates'!AF:AF,MATCH($G47,'2019 IDF estimates'!$B:$B,0)))</f>
        <v>2.5</v>
      </c>
      <c r="K47" s="354">
        <f>IF($G47="N/A",INDEX('2019 IDF estimates'!AP:AP,MATCH($B47,'2019 IDF estimates'!$B:$B,0)),INDEX('2019 IDF estimates'!AP:AP,MATCH($G47,'2019 IDF estimates'!$B:$B,0)))</f>
        <v>1.5426775612822126</v>
      </c>
      <c r="L47" s="354">
        <f>IF($G47="N/A",INDEX('2019 IDF estimates'!AH:AH,MATCH($B47,'2019 IDF estimates'!$B:$B,0)),INDEX('2019 IDF estimates'!AH:AH,MATCH($G47,'2019 IDF estimates'!$B:$B,0)))</f>
        <v>0.8</v>
      </c>
      <c r="M47" s="354">
        <f>IF($G47="N/A",INDEX('2019 IDF estimates'!AI:AI,MATCH($B47,'2019 IDF estimates'!$B:$B,0)),INDEX('2019 IDF estimates'!AI:AI,MATCH($G47,'2019 IDF estimates'!$B:$B,0)))</f>
        <v>1.3</v>
      </c>
      <c r="N47" s="354">
        <f>IF($G47="N/A",INDEX('2019 IDF estimates'!AJ:AJ,MATCH($B47,'2019 IDF estimates'!$B:$B,0)),INDEX('2019 IDF estimates'!AJ:AJ,MATCH($G47,'2019 IDF estimates'!$B:$B,0)))</f>
        <v>2.2000000000000002</v>
      </c>
      <c r="O47" s="354">
        <f>IF($G47="N/A",INDEX('2019 IDF estimates'!AQ:AQ,MATCH($B47,'2019 IDF estimates'!$B:$B,0)),INDEX('2019 IDF estimates'!AQ:AQ,MATCH($G47,'2019 IDF estimates'!$B:$B,0)))</f>
        <v>1.7800125707102452</v>
      </c>
      <c r="P47" s="354">
        <f>IF($G47="N/A",INDEX('2019 IDF estimates'!AN:AN,MATCH($B47,'2019 IDF estimates'!$B:$B,0)),INDEX('2019 IDF estimates'!AN:AN,MATCH($G47,'2019 IDF estimates'!$B:$B,0)))</f>
        <v>1.4</v>
      </c>
      <c r="Q47" s="358">
        <f t="shared" si="2"/>
        <v>0.8</v>
      </c>
      <c r="R47" s="358">
        <f t="shared" si="3"/>
        <v>0.85000000000000009</v>
      </c>
      <c r="S47" s="358">
        <f t="shared" si="4"/>
        <v>2.35</v>
      </c>
      <c r="T47" s="358">
        <f t="shared" si="5"/>
        <v>1.6613450659962288</v>
      </c>
      <c r="U47" s="352">
        <f t="shared" si="6"/>
        <v>1.3333333333333333</v>
      </c>
      <c r="V47" s="352">
        <f t="shared" si="7"/>
        <v>1.4153362664990572</v>
      </c>
      <c r="W47" s="352">
        <f>IF(INDEX('Adult curve ratios'!$B:$B,MATCH('Incidence calcs'!C47,'Adult curve ratios'!$A:$A,0))="0-14",'Incidence calcs'!U47,'Incidence calcs'!V47)</f>
        <v>1.4153362664990572</v>
      </c>
      <c r="X47" s="357">
        <f>$W47*INDEX('Adult curve ratios'!$A$1:$R$8,MATCH('Incidence calcs'!$C47,'Adult curve ratios'!$A:$A,0),MATCH('Incidence calcs'!X$4,'Adult curve ratios'!$1:$1,0))</f>
        <v>1.0152207039597738</v>
      </c>
      <c r="Y47" s="357">
        <f>$W47*INDEX('Adult curve ratios'!$A$1:$R$8,MATCH('Incidence calcs'!$C47,'Adult curve ratios'!$A:$A,0),MATCH('Incidence calcs'!Y$4,'Adult curve ratios'!$1:$1,0))</f>
        <v>0.9972459333752357</v>
      </c>
      <c r="Z47" s="357">
        <f>$W47*INDEX('Adult curve ratios'!$A$1:$R$8,MATCH('Incidence calcs'!$C47,'Adult curve ratios'!$A:$A,0),MATCH('Incidence calcs'!Z$4,'Adult curve ratios'!$1:$1,0))</f>
        <v>0.72224609679446883</v>
      </c>
      <c r="AA47" s="357">
        <f>$W47*INDEX('Adult curve ratios'!$A$1:$R$8,MATCH('Incidence calcs'!$C47,'Adult curve ratios'!$A:$A,0),MATCH('Incidence calcs'!AA$4,'Adult curve ratios'!$1:$1,0))</f>
        <v>0.70724353236957882</v>
      </c>
      <c r="AB47" s="357">
        <f>$W47*INDEX('Adult curve ratios'!$A$1:$R$8,MATCH('Incidence calcs'!$C47,'Adult curve ratios'!$A:$A,0),MATCH('Incidence calcs'!AB$4,'Adult curve ratios'!$1:$1,0))</f>
        <v>0.66464191074795731</v>
      </c>
      <c r="AC47" s="357">
        <f>$W47*INDEX('Adult curve ratios'!$A$1:$R$8,MATCH('Incidence calcs'!$C47,'Adult curve ratios'!$A:$A,0),MATCH('Incidence calcs'!AC$4,'Adult curve ratios'!$1:$1,0))</f>
        <v>0.58764761785040853</v>
      </c>
      <c r="AD47" s="357">
        <f>$W47*INDEX('Adult curve ratios'!$A$1:$R$8,MATCH('Incidence calcs'!$C47,'Adult curve ratios'!$A:$A,0),MATCH('Incidence calcs'!AD$4,'Adult curve ratios'!$1:$1,0))</f>
        <v>0.63194764299182904</v>
      </c>
      <c r="AE47" s="357">
        <f>$W47*INDEX('Adult curve ratios'!$A$1:$R$8,MATCH('Incidence calcs'!$C47,'Adult curve ratios'!$A:$A,0),MATCH('Incidence calcs'!AE$4,'Adult curve ratios'!$1:$1,0))</f>
        <v>0.63194764299182904</v>
      </c>
      <c r="AF47" s="357">
        <f>$W47*INDEX('Adult curve ratios'!$A$1:$R$8,MATCH('Incidence calcs'!$C47,'Adult curve ratios'!$A:$A,0),MATCH('Incidence calcs'!AF$4,'Adult curve ratios'!$1:$1,0))</f>
        <v>0.51022872407291009</v>
      </c>
      <c r="AG47" s="357">
        <f>$W47*INDEX('Adult curve ratios'!$A$1:$R$8,MATCH('Incidence calcs'!$C47,'Adult curve ratios'!$A:$A,0),MATCH('Incidence calcs'!AG$4,'Adult curve ratios'!$1:$1,0))</f>
        <v>0.51022872407291009</v>
      </c>
      <c r="AH47" s="357">
        <f>$W47*INDEX('Adult curve ratios'!$A$1:$R$8,MATCH('Incidence calcs'!$C47,'Adult curve ratios'!$A:$A,0),MATCH('Incidence calcs'!AH$4,'Adult curve ratios'!$1:$1,0))</f>
        <v>0.76201704588309238</v>
      </c>
      <c r="AI47" s="357">
        <f>$W47*INDEX('Adult curve ratios'!$A$1:$R$8,MATCH('Incidence calcs'!$C47,'Adult curve ratios'!$A:$A,0),MATCH('Incidence calcs'!AI$4,'Adult curve ratios'!$1:$1,0))</f>
        <v>0.76201704588309238</v>
      </c>
      <c r="AJ47" s="357">
        <f>$W47*INDEX('Adult curve ratios'!$A$1:$R$8,MATCH('Incidence calcs'!$C47,'Adult curve ratios'!$A:$A,0),MATCH('Incidence calcs'!AJ$4,'Adult curve ratios'!$1:$1,0))</f>
        <v>0.59656423632935263</v>
      </c>
      <c r="AK47" s="357">
        <f>$W47*INDEX('Adult curve ratios'!$A$1:$R$8,MATCH('Incidence calcs'!$C47,'Adult curve ratios'!$A:$A,0),MATCH('Incidence calcs'!AK$4,'Adult curve ratios'!$1:$1,0))</f>
        <v>0.59656423632935263</v>
      </c>
      <c r="AL47" s="357">
        <f>$W47*INDEX('Adult curve ratios'!$A$1:$R$8,MATCH('Incidence calcs'!$C47,'Adult curve ratios'!$A:$A,0),MATCH('Incidence calcs'!AL$4,'Adult curve ratios'!$1:$1,0))</f>
        <v>0.59656423632935263</v>
      </c>
      <c r="AM47" s="357">
        <f>$W47*INDEX('Adult curve ratios'!$A$1:$R$8,MATCH('Incidence calcs'!$C47,'Adult curve ratios'!$A:$A,0),MATCH('Incidence calcs'!AM$4,'Adult curve ratios'!$1:$1,0))</f>
        <v>0.59656423632935263</v>
      </c>
    </row>
    <row r="48" spans="1:39" x14ac:dyDescent="0.45">
      <c r="A48" s="343" t="s">
        <v>112</v>
      </c>
      <c r="B48" s="331" t="s">
        <v>112</v>
      </c>
      <c r="C48" s="353" t="s">
        <v>31</v>
      </c>
      <c r="D48" s="351">
        <f>VALUE(LEFT(INDEX('2019 IDF estimates'!BD:BD,MATCH(IF(G48="N/A",B48,G48),'2019 IDF estimates'!$B:$B,0)),4))</f>
        <v>1990</v>
      </c>
      <c r="E48" s="351">
        <f>VALUE(RIGHT(INDEX('2019 IDF estimates'!BD:BD,MATCH(IF(G48="N/A",B48,G48),'2019 IDF estimates'!$B:$B,0)),4))</f>
        <v>1999</v>
      </c>
      <c r="F48" s="351">
        <f t="shared" si="1"/>
        <v>1995</v>
      </c>
      <c r="G48" s="331" t="s">
        <v>109</v>
      </c>
      <c r="H48" s="354">
        <f>IF($G48="N/A",INDEX('2019 IDF estimates'!AD:AD,MATCH($B48,'2019 IDF estimates'!$B:$B,0)),INDEX('2019 IDF estimates'!AD:AD,MATCH($G48,'2019 IDF estimates'!$B:$B,0)))</f>
        <v>1</v>
      </c>
      <c r="I48" s="354">
        <f>IF($G48="N/A",INDEX('2019 IDF estimates'!AE:AE,MATCH($B48,'2019 IDF estimates'!$B:$B,0)),INDEX('2019 IDF estimates'!AE:AE,MATCH($G48,'2019 IDF estimates'!$B:$B,0)))</f>
        <v>1.4</v>
      </c>
      <c r="J48" s="354">
        <f>IF($G48="N/A",INDEX('2019 IDF estimates'!AF:AF,MATCH($B48,'2019 IDF estimates'!$B:$B,0)),INDEX('2019 IDF estimates'!AF:AF,MATCH($G48,'2019 IDF estimates'!$B:$B,0)))</f>
        <v>2</v>
      </c>
      <c r="K48" s="354">
        <f>IF($G48="N/A",INDEX('2019 IDF estimates'!AP:AP,MATCH($B48,'2019 IDF estimates'!$B:$B,0)),INDEX('2019 IDF estimates'!AP:AP,MATCH($G48,'2019 IDF estimates'!$B:$B,0)))</f>
        <v>1.0162679425837322</v>
      </c>
      <c r="L48" s="354">
        <f>IF($G48="N/A",INDEX('2019 IDF estimates'!AH:AH,MATCH($B48,'2019 IDF estimates'!$B:$B,0)),INDEX('2019 IDF estimates'!AH:AH,MATCH($G48,'2019 IDF estimates'!$B:$B,0)))</f>
        <v>0.8</v>
      </c>
      <c r="M48" s="354">
        <f>IF($G48="N/A",INDEX('2019 IDF estimates'!AI:AI,MATCH($B48,'2019 IDF estimates'!$B:$B,0)),INDEX('2019 IDF estimates'!AI:AI,MATCH($G48,'2019 IDF estimates'!$B:$B,0)))</f>
        <v>1.4</v>
      </c>
      <c r="N48" s="354">
        <f>IF($G48="N/A",INDEX('2019 IDF estimates'!AJ:AJ,MATCH($B48,'2019 IDF estimates'!$B:$B,0)),INDEX('2019 IDF estimates'!AJ:AJ,MATCH($G48,'2019 IDF estimates'!$B:$B,0)))</f>
        <v>1.2</v>
      </c>
      <c r="O48" s="354">
        <f>IF($G48="N/A",INDEX('2019 IDF estimates'!AQ:AQ,MATCH($B48,'2019 IDF estimates'!$B:$B,0)),INDEX('2019 IDF estimates'!AQ:AQ,MATCH($G48,'2019 IDF estimates'!$B:$B,0)))</f>
        <v>0.74526315789473707</v>
      </c>
      <c r="P48" s="354">
        <f>IF($G48="N/A",INDEX('2019 IDF estimates'!AN:AN,MATCH($B48,'2019 IDF estimates'!$B:$B,0)),INDEX('2019 IDF estimates'!AN:AN,MATCH($G48,'2019 IDF estimates'!$B:$B,0)))</f>
        <v>1.3</v>
      </c>
      <c r="Q48" s="358">
        <f t="shared" si="2"/>
        <v>0.9</v>
      </c>
      <c r="R48" s="358">
        <f t="shared" si="3"/>
        <v>1.4</v>
      </c>
      <c r="S48" s="358">
        <f t="shared" si="4"/>
        <v>1.6</v>
      </c>
      <c r="T48" s="358">
        <f t="shared" si="5"/>
        <v>0.88076555023923464</v>
      </c>
      <c r="U48" s="352">
        <f t="shared" si="6"/>
        <v>1.3</v>
      </c>
      <c r="V48" s="352">
        <f t="shared" si="7"/>
        <v>1.1951913875598086</v>
      </c>
      <c r="W48" s="352">
        <f>IF(INDEX('Adult curve ratios'!$B:$B,MATCH('Incidence calcs'!C48,'Adult curve ratios'!$A:$A,0))="0-14",'Incidence calcs'!U48,'Incidence calcs'!V48)</f>
        <v>1.3</v>
      </c>
      <c r="X48" s="357">
        <f>$W48*INDEX('Adult curve ratios'!$A$1:$R$8,MATCH('Incidence calcs'!$C48,'Adult curve ratios'!$A:$A,0),MATCH('Incidence calcs'!X$4,'Adult curve ratios'!$1:$1,0))</f>
        <v>0.88607999999999998</v>
      </c>
      <c r="Y48" s="357">
        <f>$W48*INDEX('Adult curve ratios'!$A$1:$R$8,MATCH('Incidence calcs'!$C48,'Adult curve ratios'!$A:$A,0),MATCH('Incidence calcs'!Y$4,'Adult curve ratios'!$1:$1,0))</f>
        <v>0.87073999999999996</v>
      </c>
      <c r="Z48" s="357">
        <f>$W48*INDEX('Adult curve ratios'!$A$1:$R$8,MATCH('Incidence calcs'!$C48,'Adult curve ratios'!$A:$A,0),MATCH('Incidence calcs'!Z$4,'Adult curve ratios'!$1:$1,0))</f>
        <v>0.62256999999999996</v>
      </c>
      <c r="AA48" s="357">
        <f>$W48*INDEX('Adult curve ratios'!$A$1:$R$8,MATCH('Incidence calcs'!$C48,'Adult curve ratios'!$A:$A,0),MATCH('Incidence calcs'!AA$4,'Adult curve ratios'!$1:$1,0))</f>
        <v>0.61841000000000002</v>
      </c>
      <c r="AB48" s="357">
        <f>$W48*INDEX('Adult curve ratios'!$A$1:$R$8,MATCH('Incidence calcs'!$C48,'Adult curve ratios'!$A:$A,0),MATCH('Incidence calcs'!AB$4,'Adult curve ratios'!$1:$1,0))</f>
        <v>0.54781999999999997</v>
      </c>
      <c r="AC48" s="357">
        <f>$W48*INDEX('Adult curve ratios'!$A$1:$R$8,MATCH('Incidence calcs'!$C48,'Adult curve ratios'!$A:$A,0),MATCH('Incidence calcs'!AC$4,'Adult curve ratios'!$1:$1,0))</f>
        <v>0.58343999999999996</v>
      </c>
      <c r="AD48" s="357">
        <f>$W48*INDEX('Adult curve ratios'!$A$1:$R$8,MATCH('Incidence calcs'!$C48,'Adult curve ratios'!$A:$A,0),MATCH('Incidence calcs'!AD$4,'Adult curve ratios'!$1:$1,0))</f>
        <v>0.57239000000000007</v>
      </c>
      <c r="AE48" s="357">
        <f>$W48*INDEX('Adult curve ratios'!$A$1:$R$8,MATCH('Incidence calcs'!$C48,'Adult curve ratios'!$A:$A,0),MATCH('Incidence calcs'!AE$4,'Adult curve ratios'!$1:$1,0))</f>
        <v>0.57239000000000007</v>
      </c>
      <c r="AF48" s="357">
        <f>$W48*INDEX('Adult curve ratios'!$A$1:$R$8,MATCH('Incidence calcs'!$C48,'Adult curve ratios'!$A:$A,0),MATCH('Incidence calcs'!AF$4,'Adult curve ratios'!$1:$1,0))</f>
        <v>0.53456000000000004</v>
      </c>
      <c r="AG48" s="357">
        <f>$W48*INDEX('Adult curve ratios'!$A$1:$R$8,MATCH('Incidence calcs'!$C48,'Adult curve ratios'!$A:$A,0),MATCH('Incidence calcs'!AG$4,'Adult curve ratios'!$1:$1,0))</f>
        <v>0.53456000000000004</v>
      </c>
      <c r="AH48" s="357">
        <f>$W48*INDEX('Adult curve ratios'!$A$1:$R$8,MATCH('Incidence calcs'!$C48,'Adult curve ratios'!$A:$A,0),MATCH('Incidence calcs'!AH$4,'Adult curve ratios'!$1:$1,0))</f>
        <v>0.70967000000000013</v>
      </c>
      <c r="AI48" s="357">
        <f>$W48*INDEX('Adult curve ratios'!$A$1:$R$8,MATCH('Incidence calcs'!$C48,'Adult curve ratios'!$A:$A,0),MATCH('Incidence calcs'!AI$4,'Adult curve ratios'!$1:$1,0))</f>
        <v>0.70967000000000013</v>
      </c>
      <c r="AJ48" s="357">
        <f>$W48*INDEX('Adult curve ratios'!$A$1:$R$8,MATCH('Incidence calcs'!$C48,'Adult curve ratios'!$A:$A,0),MATCH('Incidence calcs'!AJ$4,'Adult curve ratios'!$1:$1,0))</f>
        <v>0.46891000000000005</v>
      </c>
      <c r="AK48" s="357">
        <f>$W48*INDEX('Adult curve ratios'!$A$1:$R$8,MATCH('Incidence calcs'!$C48,'Adult curve ratios'!$A:$A,0),MATCH('Incidence calcs'!AK$4,'Adult curve ratios'!$1:$1,0))</f>
        <v>0.46891000000000005</v>
      </c>
      <c r="AL48" s="357">
        <f>$W48*INDEX('Adult curve ratios'!$A$1:$R$8,MATCH('Incidence calcs'!$C48,'Adult curve ratios'!$A:$A,0),MATCH('Incidence calcs'!AL$4,'Adult curve ratios'!$1:$1,0))</f>
        <v>0.46891000000000005</v>
      </c>
      <c r="AM48" s="357">
        <f>$W48*INDEX('Adult curve ratios'!$A$1:$R$8,MATCH('Incidence calcs'!$C48,'Adult curve ratios'!$A:$A,0),MATCH('Incidence calcs'!AM$4,'Adult curve ratios'!$1:$1,0))</f>
        <v>0.46891000000000005</v>
      </c>
    </row>
    <row r="49" spans="1:39" x14ac:dyDescent="0.45">
      <c r="A49" s="343" t="s">
        <v>113</v>
      </c>
      <c r="B49" s="343" t="s">
        <v>114</v>
      </c>
      <c r="C49" s="353" t="s">
        <v>29</v>
      </c>
      <c r="D49" s="351">
        <f>VALUE(LEFT(INDEX('2019 IDF estimates'!BD:BD,MATCH(IF(G49="N/A",B49,G49),'2019 IDF estimates'!$B:$B,0)),4))</f>
        <v>2007</v>
      </c>
      <c r="E49" s="351">
        <f>VALUE(RIGHT(INDEX('2019 IDF estimates'!BD:BD,MATCH(IF(G49="N/A",B49,G49),'2019 IDF estimates'!$B:$B,0)),4))</f>
        <v>2011</v>
      </c>
      <c r="F49" s="351">
        <f t="shared" si="1"/>
        <v>2009</v>
      </c>
      <c r="G49" s="331" t="s">
        <v>64</v>
      </c>
      <c r="H49" s="354">
        <f>IF($G49="N/A",INDEX('2019 IDF estimates'!AD:AD,MATCH($B49,'2019 IDF estimates'!$B:$B,0)),INDEX('2019 IDF estimates'!AD:AD,MATCH($G49,'2019 IDF estimates'!$B:$B,0)))</f>
        <v>0.19</v>
      </c>
      <c r="I49" s="354">
        <f>IF($G49="N/A",INDEX('2019 IDF estimates'!AE:AE,MATCH($B49,'2019 IDF estimates'!$B:$B,0)),INDEX('2019 IDF estimates'!AE:AE,MATCH($G49,'2019 IDF estimates'!$B:$B,0)))</f>
        <v>0.84</v>
      </c>
      <c r="J49" s="354">
        <f>IF($G49="N/A",INDEX('2019 IDF estimates'!AF:AF,MATCH($B49,'2019 IDF estimates'!$B:$B,0)),INDEX('2019 IDF estimates'!AF:AF,MATCH($G49,'2019 IDF estimates'!$B:$B,0)))</f>
        <v>2.6</v>
      </c>
      <c r="K49" s="354">
        <f>IF($G49="N/A",INDEX('2019 IDF estimates'!AP:AP,MATCH($B49,'2019 IDF estimates'!$B:$B,0)),INDEX('2019 IDF estimates'!AP:AP,MATCH($G49,'2019 IDF estimates'!$B:$B,0)))</f>
        <v>6.2</v>
      </c>
      <c r="L49" s="354">
        <f>IF($G49="N/A",INDEX('2019 IDF estimates'!AH:AH,MATCH($B49,'2019 IDF estimates'!$B:$B,0)),INDEX('2019 IDF estimates'!AH:AH,MATCH($G49,'2019 IDF estimates'!$B:$B,0)))</f>
        <v>0.19</v>
      </c>
      <c r="M49" s="354">
        <f>IF($G49="N/A",INDEX('2019 IDF estimates'!AI:AI,MATCH($B49,'2019 IDF estimates'!$B:$B,0)),INDEX('2019 IDF estimates'!AI:AI,MATCH($G49,'2019 IDF estimates'!$B:$B,0)))</f>
        <v>0.84</v>
      </c>
      <c r="N49" s="354">
        <f>IF($G49="N/A",INDEX('2019 IDF estimates'!AJ:AJ,MATCH($B49,'2019 IDF estimates'!$B:$B,0)),INDEX('2019 IDF estimates'!AJ:AJ,MATCH($G49,'2019 IDF estimates'!$B:$B,0)))</f>
        <v>2.6</v>
      </c>
      <c r="O49" s="354">
        <f>IF($G49="N/A",INDEX('2019 IDF estimates'!AQ:AQ,MATCH($B49,'2019 IDF estimates'!$B:$B,0)),INDEX('2019 IDF estimates'!AQ:AQ,MATCH($G49,'2019 IDF estimates'!$B:$B,0)))</f>
        <v>6.2</v>
      </c>
      <c r="P49" s="354">
        <f>IF($G49="N/A",INDEX('2019 IDF estimates'!AN:AN,MATCH($B49,'2019 IDF estimates'!$B:$B,0)),INDEX('2019 IDF estimates'!AN:AN,MATCH($G49,'2019 IDF estimates'!$B:$B,0)))</f>
        <v>1.2</v>
      </c>
      <c r="Q49" s="358">
        <f t="shared" si="2"/>
        <v>0.19</v>
      </c>
      <c r="R49" s="358">
        <f t="shared" si="3"/>
        <v>0.84</v>
      </c>
      <c r="S49" s="358">
        <f t="shared" si="4"/>
        <v>2.6</v>
      </c>
      <c r="T49" s="358">
        <f t="shared" si="5"/>
        <v>6.2</v>
      </c>
      <c r="U49" s="352">
        <f t="shared" si="6"/>
        <v>1.21</v>
      </c>
      <c r="V49" s="352">
        <f t="shared" si="7"/>
        <v>2.4575</v>
      </c>
      <c r="W49" s="352">
        <f>IF(INDEX('Adult curve ratios'!$B:$B,MATCH('Incidence calcs'!C49,'Adult curve ratios'!$A:$A,0))="0-14",'Incidence calcs'!U49,'Incidence calcs'!V49)</f>
        <v>2.4575</v>
      </c>
      <c r="X49" s="357">
        <f>$W49*INDEX('Adult curve ratios'!$A$1:$R$8,MATCH('Incidence calcs'!$C49,'Adult curve ratios'!$A:$A,0),MATCH('Incidence calcs'!X$4,'Adult curve ratios'!$1:$1,0))</f>
        <v>1.7627647500000001</v>
      </c>
      <c r="Y49" s="357">
        <f>$W49*INDEX('Adult curve ratios'!$A$1:$R$8,MATCH('Incidence calcs'!$C49,'Adult curve ratios'!$A:$A,0),MATCH('Incidence calcs'!Y$4,'Adult curve ratios'!$1:$1,0))</f>
        <v>1.7315545000000001</v>
      </c>
      <c r="Z49" s="357">
        <f>$W49*INDEX('Adult curve ratios'!$A$1:$R$8,MATCH('Incidence calcs'!$C49,'Adult curve ratios'!$A:$A,0),MATCH('Incidence calcs'!Z$4,'Adult curve ratios'!$1:$1,0))</f>
        <v>1.25406225</v>
      </c>
      <c r="AA49" s="357">
        <f>$W49*INDEX('Adult curve ratios'!$A$1:$R$8,MATCH('Incidence calcs'!$C49,'Adult curve ratios'!$A:$A,0),MATCH('Incidence calcs'!AA$4,'Adult curve ratios'!$1:$1,0))</f>
        <v>1.22801275</v>
      </c>
      <c r="AB49" s="357">
        <f>$W49*INDEX('Adult curve ratios'!$A$1:$R$8,MATCH('Incidence calcs'!$C49,'Adult curve ratios'!$A:$A,0),MATCH('Incidence calcs'!AB$4,'Adult curve ratios'!$1:$1,0))</f>
        <v>1.154042</v>
      </c>
      <c r="AC49" s="357">
        <f>$W49*INDEX('Adult curve ratios'!$A$1:$R$8,MATCH('Incidence calcs'!$C49,'Adult curve ratios'!$A:$A,0),MATCH('Incidence calcs'!AC$4,'Adult curve ratios'!$1:$1,0))</f>
        <v>1.020354</v>
      </c>
      <c r="AD49" s="357">
        <f>$W49*INDEX('Adult curve ratios'!$A$1:$R$8,MATCH('Incidence calcs'!$C49,'Adult curve ratios'!$A:$A,0),MATCH('Incidence calcs'!AD$4,'Adult curve ratios'!$1:$1,0))</f>
        <v>1.09727375</v>
      </c>
      <c r="AE49" s="357">
        <f>$W49*INDEX('Adult curve ratios'!$A$1:$R$8,MATCH('Incidence calcs'!$C49,'Adult curve ratios'!$A:$A,0),MATCH('Incidence calcs'!AE$4,'Adult curve ratios'!$1:$1,0))</f>
        <v>1.09727375</v>
      </c>
      <c r="AF49" s="357">
        <f>$W49*INDEX('Adult curve ratios'!$A$1:$R$8,MATCH('Incidence calcs'!$C49,'Adult curve ratios'!$A:$A,0),MATCH('Incidence calcs'!AF$4,'Adult curve ratios'!$1:$1,0))</f>
        <v>0.88592874999999993</v>
      </c>
      <c r="AG49" s="357">
        <f>$W49*INDEX('Adult curve ratios'!$A$1:$R$8,MATCH('Incidence calcs'!$C49,'Adult curve ratios'!$A:$A,0),MATCH('Incidence calcs'!AG$4,'Adult curve ratios'!$1:$1,0))</f>
        <v>0.88592874999999993</v>
      </c>
      <c r="AH49" s="357">
        <f>$W49*INDEX('Adult curve ratios'!$A$1:$R$8,MATCH('Incidence calcs'!$C49,'Adult curve ratios'!$A:$A,0),MATCH('Incidence calcs'!AH$4,'Adult curve ratios'!$1:$1,0))</f>
        <v>1.323118</v>
      </c>
      <c r="AI49" s="357">
        <f>$W49*INDEX('Adult curve ratios'!$A$1:$R$8,MATCH('Incidence calcs'!$C49,'Adult curve ratios'!$A:$A,0),MATCH('Incidence calcs'!AI$4,'Adult curve ratios'!$1:$1,0))</f>
        <v>1.323118</v>
      </c>
      <c r="AJ49" s="357">
        <f>$W49*INDEX('Adult curve ratios'!$A$1:$R$8,MATCH('Incidence calcs'!$C49,'Adult curve ratios'!$A:$A,0),MATCH('Incidence calcs'!AJ$4,'Adult curve ratios'!$1:$1,0))</f>
        <v>1.03583625</v>
      </c>
      <c r="AK49" s="357">
        <f>$W49*INDEX('Adult curve ratios'!$A$1:$R$8,MATCH('Incidence calcs'!$C49,'Adult curve ratios'!$A:$A,0),MATCH('Incidence calcs'!AK$4,'Adult curve ratios'!$1:$1,0))</f>
        <v>1.03583625</v>
      </c>
      <c r="AL49" s="357">
        <f>$W49*INDEX('Adult curve ratios'!$A$1:$R$8,MATCH('Incidence calcs'!$C49,'Adult curve ratios'!$A:$A,0),MATCH('Incidence calcs'!AL$4,'Adult curve ratios'!$1:$1,0))</f>
        <v>1.03583625</v>
      </c>
      <c r="AM49" s="357">
        <f>$W49*INDEX('Adult curve ratios'!$A$1:$R$8,MATCH('Incidence calcs'!$C49,'Adult curve ratios'!$A:$A,0),MATCH('Incidence calcs'!AM$4,'Adult curve ratios'!$1:$1,0))</f>
        <v>1.03583625</v>
      </c>
    </row>
    <row r="50" spans="1:39" x14ac:dyDescent="0.45">
      <c r="A50" s="343" t="s">
        <v>115</v>
      </c>
      <c r="B50" s="331" t="s">
        <v>115</v>
      </c>
      <c r="C50" s="353" t="s">
        <v>26</v>
      </c>
      <c r="D50" s="351">
        <f>VALUE(LEFT(INDEX('2019 IDF estimates'!BD:BD,MATCH(IF(G50="N/A",B50,G50),'2019 IDF estimates'!$B:$B,0)),4))</f>
        <v>2004</v>
      </c>
      <c r="E50" s="351">
        <f>VALUE(RIGHT(INDEX('2019 IDF estimates'!BD:BD,MATCH(IF(G50="N/A",B50,G50),'2019 IDF estimates'!$B:$B,0)),4))</f>
        <v>2012</v>
      </c>
      <c r="F50" s="351">
        <f t="shared" si="1"/>
        <v>2008</v>
      </c>
      <c r="G50" s="331" t="s">
        <v>60</v>
      </c>
      <c r="H50" s="354">
        <f>IF($G50="N/A",INDEX('2019 IDF estimates'!AD:AD,MATCH($B50,'2019 IDF estimates'!$B:$B,0)),INDEX('2019 IDF estimates'!AD:AD,MATCH($G50,'2019 IDF estimates'!$B:$B,0)))</f>
        <v>12.9</v>
      </c>
      <c r="I50" s="354">
        <f>IF($G50="N/A",INDEX('2019 IDF estimates'!AE:AE,MATCH($B50,'2019 IDF estimates'!$B:$B,0)),INDEX('2019 IDF estimates'!AE:AE,MATCH($G50,'2019 IDF estimates'!$B:$B,0)))</f>
        <v>16.600000000000001</v>
      </c>
      <c r="J50" s="354">
        <f>IF($G50="N/A",INDEX('2019 IDF estimates'!AF:AF,MATCH($B50,'2019 IDF estimates'!$B:$B,0)),INDEX('2019 IDF estimates'!AF:AF,MATCH($G50,'2019 IDF estimates'!$B:$B,0)))</f>
        <v>21.3</v>
      </c>
      <c r="K50" s="354">
        <f>IF($G50="N/A",INDEX('2019 IDF estimates'!AP:AP,MATCH($B50,'2019 IDF estimates'!$B:$B,0)),INDEX('2019 IDF estimates'!AP:AP,MATCH($G50,'2019 IDF estimates'!$B:$B,0)))</f>
        <v>12.584372056092795</v>
      </c>
      <c r="L50" s="354">
        <f>IF($G50="N/A",INDEX('2019 IDF estimates'!AH:AH,MATCH($B50,'2019 IDF estimates'!$B:$B,0)),INDEX('2019 IDF estimates'!AH:AH,MATCH($G50,'2019 IDF estimates'!$B:$B,0)))</f>
        <v>13.3</v>
      </c>
      <c r="M50" s="354">
        <f>IF($G50="N/A",INDEX('2019 IDF estimates'!AI:AI,MATCH($B50,'2019 IDF estimates'!$B:$B,0)),INDEX('2019 IDF estimates'!AI:AI,MATCH($G50,'2019 IDF estimates'!$B:$B,0)))</f>
        <v>20.8</v>
      </c>
      <c r="N50" s="354">
        <f>IF($G50="N/A",INDEX('2019 IDF estimates'!AJ:AJ,MATCH($B50,'2019 IDF estimates'!$B:$B,0)),INDEX('2019 IDF estimates'!AJ:AJ,MATCH($G50,'2019 IDF estimates'!$B:$B,0)))</f>
        <v>18.7</v>
      </c>
      <c r="O50" s="354">
        <f>IF($G50="N/A",INDEX('2019 IDF estimates'!AQ:AQ,MATCH($B50,'2019 IDF estimates'!$B:$B,0)),INDEX('2019 IDF estimates'!AQ:AQ,MATCH($G50,'2019 IDF estimates'!$B:$B,0)))</f>
        <v>13.10561823593096</v>
      </c>
      <c r="P50" s="354">
        <f>IF($G50="N/A",INDEX('2019 IDF estimates'!AN:AN,MATCH($B50,'2019 IDF estimates'!$B:$B,0)),INDEX('2019 IDF estimates'!AN:AN,MATCH($G50,'2019 IDF estimates'!$B:$B,0)))</f>
        <v>17.2</v>
      </c>
      <c r="Q50" s="358">
        <f t="shared" si="2"/>
        <v>13.100000000000001</v>
      </c>
      <c r="R50" s="358">
        <f t="shared" si="3"/>
        <v>18.700000000000003</v>
      </c>
      <c r="S50" s="358">
        <f t="shared" si="4"/>
        <v>20</v>
      </c>
      <c r="T50" s="358">
        <f t="shared" si="5"/>
        <v>12.844995146011877</v>
      </c>
      <c r="U50" s="352">
        <f t="shared" si="6"/>
        <v>17.266666666666669</v>
      </c>
      <c r="V50" s="352">
        <f t="shared" si="7"/>
        <v>16.16124878650297</v>
      </c>
      <c r="W50" s="352">
        <f>IF(INDEX('Adult curve ratios'!$B:$B,MATCH('Incidence calcs'!C50,'Adult curve ratios'!$A:$A,0))="0-14",'Incidence calcs'!U50,'Incidence calcs'!V50)</f>
        <v>17.266666666666669</v>
      </c>
      <c r="X50" s="357">
        <f>$W50*INDEX('Adult curve ratios'!$A$1:$R$8,MATCH('Incidence calcs'!$C50,'Adult curve ratios'!$A:$A,0),MATCH('Incidence calcs'!X$4,'Adult curve ratios'!$1:$1,0))</f>
        <v>11.768960000000002</v>
      </c>
      <c r="Y50" s="357">
        <f>$W50*INDEX('Adult curve ratios'!$A$1:$R$8,MATCH('Incidence calcs'!$C50,'Adult curve ratios'!$A:$A,0),MATCH('Incidence calcs'!Y$4,'Adult curve ratios'!$1:$1,0))</f>
        <v>11.565213333333334</v>
      </c>
      <c r="Z50" s="357">
        <f>$W50*INDEX('Adult curve ratios'!$A$1:$R$8,MATCH('Incidence calcs'!$C50,'Adult curve ratios'!$A:$A,0),MATCH('Incidence calcs'!Z$4,'Adult curve ratios'!$1:$1,0))</f>
        <v>8.2690066666666677</v>
      </c>
      <c r="AA50" s="357">
        <f>$W50*INDEX('Adult curve ratios'!$A$1:$R$8,MATCH('Incidence calcs'!$C50,'Adult curve ratios'!$A:$A,0),MATCH('Incidence calcs'!AA$4,'Adult curve ratios'!$1:$1,0))</f>
        <v>8.2137533333333348</v>
      </c>
      <c r="AB50" s="357">
        <f>$W50*INDEX('Adult curve ratios'!$A$1:$R$8,MATCH('Incidence calcs'!$C50,'Adult curve ratios'!$A:$A,0),MATCH('Incidence calcs'!AB$4,'Adult curve ratios'!$1:$1,0))</f>
        <v>7.2761733333333343</v>
      </c>
      <c r="AC50" s="357">
        <f>$W50*INDEX('Adult curve ratios'!$A$1:$R$8,MATCH('Incidence calcs'!$C50,'Adult curve ratios'!$A:$A,0),MATCH('Incidence calcs'!AC$4,'Adult curve ratios'!$1:$1,0))</f>
        <v>7.7492800000000006</v>
      </c>
      <c r="AD50" s="357">
        <f>$W50*INDEX('Adult curve ratios'!$A$1:$R$8,MATCH('Incidence calcs'!$C50,'Adult curve ratios'!$A:$A,0),MATCH('Incidence calcs'!AD$4,'Adult curve ratios'!$1:$1,0))</f>
        <v>7.6025133333333352</v>
      </c>
      <c r="AE50" s="357">
        <f>$W50*INDEX('Adult curve ratios'!$A$1:$R$8,MATCH('Incidence calcs'!$C50,'Adult curve ratios'!$A:$A,0),MATCH('Incidence calcs'!AE$4,'Adult curve ratios'!$1:$1,0))</f>
        <v>7.6025133333333352</v>
      </c>
      <c r="AF50" s="357">
        <f>$W50*INDEX('Adult curve ratios'!$A$1:$R$8,MATCH('Incidence calcs'!$C50,'Adult curve ratios'!$A:$A,0),MATCH('Incidence calcs'!AF$4,'Adult curve ratios'!$1:$1,0))</f>
        <v>7.1000533333333342</v>
      </c>
      <c r="AG50" s="357">
        <f>$W50*INDEX('Adult curve ratios'!$A$1:$R$8,MATCH('Incidence calcs'!$C50,'Adult curve ratios'!$A:$A,0),MATCH('Incidence calcs'!AG$4,'Adult curve ratios'!$1:$1,0))</f>
        <v>7.1000533333333342</v>
      </c>
      <c r="AH50" s="357">
        <f>$W50*INDEX('Adult curve ratios'!$A$1:$R$8,MATCH('Incidence calcs'!$C50,'Adult curve ratios'!$A:$A,0),MATCH('Incidence calcs'!AH$4,'Adult curve ratios'!$1:$1,0))</f>
        <v>9.4258733333333353</v>
      </c>
      <c r="AI50" s="357">
        <f>$W50*INDEX('Adult curve ratios'!$A$1:$R$8,MATCH('Incidence calcs'!$C50,'Adult curve ratios'!$A:$A,0),MATCH('Incidence calcs'!AI$4,'Adult curve ratios'!$1:$1,0))</f>
        <v>9.4258733333333353</v>
      </c>
      <c r="AJ50" s="357">
        <f>$W50*INDEX('Adult curve ratios'!$A$1:$R$8,MATCH('Incidence calcs'!$C50,'Adult curve ratios'!$A:$A,0),MATCH('Incidence calcs'!AJ$4,'Adult curve ratios'!$1:$1,0))</f>
        <v>6.2280866666666679</v>
      </c>
      <c r="AK50" s="357">
        <f>$W50*INDEX('Adult curve ratios'!$A$1:$R$8,MATCH('Incidence calcs'!$C50,'Adult curve ratios'!$A:$A,0),MATCH('Incidence calcs'!AK$4,'Adult curve ratios'!$1:$1,0))</f>
        <v>6.2280866666666679</v>
      </c>
      <c r="AL50" s="357">
        <f>$W50*INDEX('Adult curve ratios'!$A$1:$R$8,MATCH('Incidence calcs'!$C50,'Adult curve ratios'!$A:$A,0),MATCH('Incidence calcs'!AL$4,'Adult curve ratios'!$1:$1,0))</f>
        <v>6.2280866666666679</v>
      </c>
      <c r="AM50" s="357">
        <f>$W50*INDEX('Adult curve ratios'!$A$1:$R$8,MATCH('Incidence calcs'!$C50,'Adult curve ratios'!$A:$A,0),MATCH('Incidence calcs'!AM$4,'Adult curve ratios'!$1:$1,0))</f>
        <v>6.2280866666666679</v>
      </c>
    </row>
    <row r="51" spans="1:39" x14ac:dyDescent="0.45">
      <c r="A51" s="343" t="s">
        <v>84</v>
      </c>
      <c r="B51" s="331" t="s">
        <v>84</v>
      </c>
      <c r="C51" s="353" t="s">
        <v>31</v>
      </c>
      <c r="D51" s="351">
        <f>VALUE(LEFT(INDEX('2019 IDF estimates'!BD:BD,MATCH(IF(G51="N/A",B51,G51),'2019 IDF estimates'!$B:$B,0)),4))</f>
        <v>1990</v>
      </c>
      <c r="E51" s="351">
        <f>VALUE(RIGHT(INDEX('2019 IDF estimates'!BD:BD,MATCH(IF(G51="N/A",B51,G51),'2019 IDF estimates'!$B:$B,0)),4))</f>
        <v>1999</v>
      </c>
      <c r="F51" s="351">
        <f t="shared" si="1"/>
        <v>1995</v>
      </c>
      <c r="G51" s="331" t="s">
        <v>60</v>
      </c>
      <c r="H51" s="354">
        <f>IF($G51="N/A",INDEX('2019 IDF estimates'!AD:AD,MATCH($B51,'2019 IDF estimates'!$B:$B,0)),INDEX('2019 IDF estimates'!AD:AD,MATCH($G51,'2019 IDF estimates'!$B:$B,0)))</f>
        <v>0.9</v>
      </c>
      <c r="I51" s="354">
        <f>IF($G51="N/A",INDEX('2019 IDF estimates'!AE:AE,MATCH($B51,'2019 IDF estimates'!$B:$B,0)),INDEX('2019 IDF estimates'!AE:AE,MATCH($G51,'2019 IDF estimates'!$B:$B,0)))</f>
        <v>2.4</v>
      </c>
      <c r="J51" s="354">
        <f>IF($G51="N/A",INDEX('2019 IDF estimates'!AF:AF,MATCH($B51,'2019 IDF estimates'!$B:$B,0)),INDEX('2019 IDF estimates'!AF:AF,MATCH($G51,'2019 IDF estimates'!$B:$B,0)))</f>
        <v>3.1</v>
      </c>
      <c r="K51" s="354">
        <f>IF($G51="N/A",INDEX('2019 IDF estimates'!AP:AP,MATCH($B51,'2019 IDF estimates'!$B:$B,0)),INDEX('2019 IDF estimates'!AP:AP,MATCH($G51,'2019 IDF estimates'!$B:$B,0)))</f>
        <v>1.4227751196172251</v>
      </c>
      <c r="L51" s="354">
        <f>IF($G51="N/A",INDEX('2019 IDF estimates'!AH:AH,MATCH($B51,'2019 IDF estimates'!$B:$B,0)),INDEX('2019 IDF estimates'!AH:AH,MATCH($G51,'2019 IDF estimates'!$B:$B,0)))</f>
        <v>1.3</v>
      </c>
      <c r="M51" s="354">
        <f>IF($G51="N/A",INDEX('2019 IDF estimates'!AI:AI,MATCH($B51,'2019 IDF estimates'!$B:$B,0)),INDEX('2019 IDF estimates'!AI:AI,MATCH($G51,'2019 IDF estimates'!$B:$B,0)))</f>
        <v>3</v>
      </c>
      <c r="N51" s="354">
        <f>IF($G51="N/A",INDEX('2019 IDF estimates'!AJ:AJ,MATCH($B51,'2019 IDF estimates'!$B:$B,0)),INDEX('2019 IDF estimates'!AJ:AJ,MATCH($G51,'2019 IDF estimates'!$B:$B,0)))</f>
        <v>3.2</v>
      </c>
      <c r="O51" s="354">
        <f>IF($G51="N/A",INDEX('2019 IDF estimates'!AQ:AQ,MATCH($B51,'2019 IDF estimates'!$B:$B,0)),INDEX('2019 IDF estimates'!AQ:AQ,MATCH($G51,'2019 IDF estimates'!$B:$B,0)))</f>
        <v>1.6937799043062205</v>
      </c>
      <c r="P51" s="354">
        <f>IF($G51="N/A",INDEX('2019 IDF estimates'!AN:AN,MATCH($B51,'2019 IDF estimates'!$B:$B,0)),INDEX('2019 IDF estimates'!AN:AN,MATCH($G51,'2019 IDF estimates'!$B:$B,0)))</f>
        <v>2.2999999999999998</v>
      </c>
      <c r="Q51" s="358">
        <f t="shared" si="2"/>
        <v>1.1000000000000001</v>
      </c>
      <c r="R51" s="358">
        <f t="shared" si="3"/>
        <v>2.7</v>
      </c>
      <c r="S51" s="358">
        <f t="shared" si="4"/>
        <v>3.1500000000000004</v>
      </c>
      <c r="T51" s="358">
        <f t="shared" si="5"/>
        <v>1.5582775119617227</v>
      </c>
      <c r="U51" s="352">
        <f t="shared" si="6"/>
        <v>2.3166666666666669</v>
      </c>
      <c r="V51" s="352">
        <f t="shared" si="7"/>
        <v>2.1270693779904311</v>
      </c>
      <c r="W51" s="352">
        <f>IF(INDEX('Adult curve ratios'!$B:$B,MATCH('Incidence calcs'!C51,'Adult curve ratios'!$A:$A,0))="0-14",'Incidence calcs'!U51,'Incidence calcs'!V51)</f>
        <v>2.3166666666666669</v>
      </c>
      <c r="X51" s="357">
        <f>$W51*INDEX('Adult curve ratios'!$A$1:$R$8,MATCH('Incidence calcs'!$C51,'Adult curve ratios'!$A:$A,0),MATCH('Incidence calcs'!X$4,'Adult curve ratios'!$1:$1,0))</f>
        <v>1.57904</v>
      </c>
      <c r="Y51" s="357">
        <f>$W51*INDEX('Adult curve ratios'!$A$1:$R$8,MATCH('Incidence calcs'!$C51,'Adult curve ratios'!$A:$A,0),MATCH('Incidence calcs'!Y$4,'Adult curve ratios'!$1:$1,0))</f>
        <v>1.5517033333333334</v>
      </c>
      <c r="Z51" s="357">
        <f>$W51*INDEX('Adult curve ratios'!$A$1:$R$8,MATCH('Incidence calcs'!$C51,'Adult curve ratios'!$A:$A,0),MATCH('Incidence calcs'!Z$4,'Adult curve ratios'!$1:$1,0))</f>
        <v>1.1094516666666667</v>
      </c>
      <c r="AA51" s="357">
        <f>$W51*INDEX('Adult curve ratios'!$A$1:$R$8,MATCH('Incidence calcs'!$C51,'Adult curve ratios'!$A:$A,0),MATCH('Incidence calcs'!AA$4,'Adult curve ratios'!$1:$1,0))</f>
        <v>1.1020383333333335</v>
      </c>
      <c r="AB51" s="357">
        <f>$W51*INDEX('Adult curve ratios'!$A$1:$R$8,MATCH('Incidence calcs'!$C51,'Adult curve ratios'!$A:$A,0),MATCH('Incidence calcs'!AB$4,'Adult curve ratios'!$1:$1,0))</f>
        <v>0.97624333333333346</v>
      </c>
      <c r="AC51" s="357">
        <f>$W51*INDEX('Adult curve ratios'!$A$1:$R$8,MATCH('Incidence calcs'!$C51,'Adult curve ratios'!$A:$A,0),MATCH('Incidence calcs'!AC$4,'Adult curve ratios'!$1:$1,0))</f>
        <v>1.03972</v>
      </c>
      <c r="AD51" s="357">
        <f>$W51*INDEX('Adult curve ratios'!$A$1:$R$8,MATCH('Incidence calcs'!$C51,'Adult curve ratios'!$A:$A,0),MATCH('Incidence calcs'!AD$4,'Adult curve ratios'!$1:$1,0))</f>
        <v>1.0200283333333335</v>
      </c>
      <c r="AE51" s="357">
        <f>$W51*INDEX('Adult curve ratios'!$A$1:$R$8,MATCH('Incidence calcs'!$C51,'Adult curve ratios'!$A:$A,0),MATCH('Incidence calcs'!AE$4,'Adult curve ratios'!$1:$1,0))</f>
        <v>1.0200283333333335</v>
      </c>
      <c r="AF51" s="357">
        <f>$W51*INDEX('Adult curve ratios'!$A$1:$R$8,MATCH('Incidence calcs'!$C51,'Adult curve ratios'!$A:$A,0),MATCH('Incidence calcs'!AF$4,'Adult curve ratios'!$1:$1,0))</f>
        <v>0.95261333333333342</v>
      </c>
      <c r="AG51" s="357">
        <f>$W51*INDEX('Adult curve ratios'!$A$1:$R$8,MATCH('Incidence calcs'!$C51,'Adult curve ratios'!$A:$A,0),MATCH('Incidence calcs'!AG$4,'Adult curve ratios'!$1:$1,0))</f>
        <v>0.95261333333333342</v>
      </c>
      <c r="AH51" s="357">
        <f>$W51*INDEX('Adult curve ratios'!$A$1:$R$8,MATCH('Incidence calcs'!$C51,'Adult curve ratios'!$A:$A,0),MATCH('Incidence calcs'!AH$4,'Adult curve ratios'!$1:$1,0))</f>
        <v>1.2646683333333335</v>
      </c>
      <c r="AI51" s="357">
        <f>$W51*INDEX('Adult curve ratios'!$A$1:$R$8,MATCH('Incidence calcs'!$C51,'Adult curve ratios'!$A:$A,0),MATCH('Incidence calcs'!AI$4,'Adult curve ratios'!$1:$1,0))</f>
        <v>1.2646683333333335</v>
      </c>
      <c r="AJ51" s="357">
        <f>$W51*INDEX('Adult curve ratios'!$A$1:$R$8,MATCH('Incidence calcs'!$C51,'Adult curve ratios'!$A:$A,0),MATCH('Incidence calcs'!AJ$4,'Adult curve ratios'!$1:$1,0))</f>
        <v>0.83562166666666682</v>
      </c>
      <c r="AK51" s="357">
        <f>$W51*INDEX('Adult curve ratios'!$A$1:$R$8,MATCH('Incidence calcs'!$C51,'Adult curve ratios'!$A:$A,0),MATCH('Incidence calcs'!AK$4,'Adult curve ratios'!$1:$1,0))</f>
        <v>0.83562166666666682</v>
      </c>
      <c r="AL51" s="357">
        <f>$W51*INDEX('Adult curve ratios'!$A$1:$R$8,MATCH('Incidence calcs'!$C51,'Adult curve ratios'!$A:$A,0),MATCH('Incidence calcs'!AL$4,'Adult curve ratios'!$1:$1,0))</f>
        <v>0.83562166666666682</v>
      </c>
      <c r="AM51" s="357">
        <f>$W51*INDEX('Adult curve ratios'!$A$1:$R$8,MATCH('Incidence calcs'!$C51,'Adult curve ratios'!$A:$A,0),MATCH('Incidence calcs'!AM$4,'Adult curve ratios'!$1:$1,0))</f>
        <v>0.83562166666666682</v>
      </c>
    </row>
    <row r="52" spans="1:39" x14ac:dyDescent="0.45">
      <c r="A52" s="343" t="s">
        <v>116</v>
      </c>
      <c r="B52" s="331" t="s">
        <v>116</v>
      </c>
      <c r="C52" s="353" t="s">
        <v>31</v>
      </c>
      <c r="D52" s="351">
        <f>VALUE(LEFT(INDEX('2019 IDF estimates'!BD:BD,MATCH(IF(G52="N/A",B52,G52),'2019 IDF estimates'!$B:$B,0)),4))</f>
        <v>1990</v>
      </c>
      <c r="E52" s="351">
        <f>VALUE(RIGHT(INDEX('2019 IDF estimates'!BD:BD,MATCH(IF(G52="N/A",B52,G52),'2019 IDF estimates'!$B:$B,0)),4))</f>
        <v>1994</v>
      </c>
      <c r="F52" s="351">
        <f t="shared" si="1"/>
        <v>1992</v>
      </c>
      <c r="G52" s="331" t="s">
        <v>69</v>
      </c>
      <c r="H52" s="354">
        <f>IF($G52="N/A",INDEX('2019 IDF estimates'!AD:AD,MATCH($B52,'2019 IDF estimates'!$B:$B,0)),INDEX('2019 IDF estimates'!AD:AD,MATCH($G52,'2019 IDF estimates'!$B:$B,0)))</f>
        <v>0.1</v>
      </c>
      <c r="I52" s="354">
        <f>IF($G52="N/A",INDEX('2019 IDF estimates'!AE:AE,MATCH($B52,'2019 IDF estimates'!$B:$B,0)),INDEX('2019 IDF estimates'!AE:AE,MATCH($G52,'2019 IDF estimates'!$B:$B,0)))</f>
        <v>0.2</v>
      </c>
      <c r="J52" s="354">
        <f>IF($G52="N/A",INDEX('2019 IDF estimates'!AF:AF,MATCH($B52,'2019 IDF estimates'!$B:$B,0)),INDEX('2019 IDF estimates'!AF:AF,MATCH($G52,'2019 IDF estimates'!$B:$B,0)))</f>
        <v>0</v>
      </c>
      <c r="K52" s="354">
        <f>IF($G52="N/A",INDEX('2019 IDF estimates'!AP:AP,MATCH($B52,'2019 IDF estimates'!$B:$B,0)),INDEX('2019 IDF estimates'!AP:AP,MATCH($G52,'2019 IDF estimates'!$B:$B,0)))</f>
        <v>6.7751196172248826E-2</v>
      </c>
      <c r="L52" s="354">
        <f>IF($G52="N/A",INDEX('2019 IDF estimates'!AH:AH,MATCH($B52,'2019 IDF estimates'!$B:$B,0)),INDEX('2019 IDF estimates'!AH:AH,MATCH($G52,'2019 IDF estimates'!$B:$B,0)))</f>
        <v>0.1</v>
      </c>
      <c r="M52" s="354">
        <f>IF($G52="N/A",INDEX('2019 IDF estimates'!AI:AI,MATCH($B52,'2019 IDF estimates'!$B:$B,0)),INDEX('2019 IDF estimates'!AI:AI,MATCH($G52,'2019 IDF estimates'!$B:$B,0)))</f>
        <v>0.2</v>
      </c>
      <c r="N52" s="354">
        <f>IF($G52="N/A",INDEX('2019 IDF estimates'!AJ:AJ,MATCH($B52,'2019 IDF estimates'!$B:$B,0)),INDEX('2019 IDF estimates'!AJ:AJ,MATCH($G52,'2019 IDF estimates'!$B:$B,0)))</f>
        <v>0.2</v>
      </c>
      <c r="O52" s="354">
        <f>IF($G52="N/A",INDEX('2019 IDF estimates'!AQ:AQ,MATCH($B52,'2019 IDF estimates'!$B:$B,0)),INDEX('2019 IDF estimates'!AQ:AQ,MATCH($G52,'2019 IDF estimates'!$B:$B,0)))</f>
        <v>0.13550239234449765</v>
      </c>
      <c r="P52" s="354">
        <f>IF($G52="N/A",INDEX('2019 IDF estimates'!AN:AN,MATCH($B52,'2019 IDF estimates'!$B:$B,0)),INDEX('2019 IDF estimates'!AN:AN,MATCH($G52,'2019 IDF estimates'!$B:$B,0)))</f>
        <v>0.1</v>
      </c>
      <c r="Q52" s="358">
        <f t="shared" si="2"/>
        <v>0.1</v>
      </c>
      <c r="R52" s="358">
        <f t="shared" si="3"/>
        <v>0.2</v>
      </c>
      <c r="S52" s="358">
        <f t="shared" si="4"/>
        <v>0.1</v>
      </c>
      <c r="T52" s="358">
        <f t="shared" si="5"/>
        <v>0.10162679425837323</v>
      </c>
      <c r="U52" s="352">
        <f t="shared" si="6"/>
        <v>0.13333333333333333</v>
      </c>
      <c r="V52" s="352">
        <f t="shared" si="7"/>
        <v>0.1254066985645933</v>
      </c>
      <c r="W52" s="352">
        <f>IF(INDEX('Adult curve ratios'!$B:$B,MATCH('Incidence calcs'!C52,'Adult curve ratios'!$A:$A,0))="0-14",'Incidence calcs'!U52,'Incidence calcs'!V52)</f>
        <v>0.13333333333333333</v>
      </c>
      <c r="X52" s="357">
        <f>$W52*INDEX('Adult curve ratios'!$A$1:$R$8,MATCH('Incidence calcs'!$C52,'Adult curve ratios'!$A:$A,0),MATCH('Incidence calcs'!X$4,'Adult curve ratios'!$1:$1,0))</f>
        <v>9.0880000000000002E-2</v>
      </c>
      <c r="Y52" s="357">
        <f>$W52*INDEX('Adult curve ratios'!$A$1:$R$8,MATCH('Incidence calcs'!$C52,'Adult curve ratios'!$A:$A,0),MATCH('Incidence calcs'!Y$4,'Adult curve ratios'!$1:$1,0))</f>
        <v>8.9306666666666659E-2</v>
      </c>
      <c r="Z52" s="357">
        <f>$W52*INDEX('Adult curve ratios'!$A$1:$R$8,MATCH('Incidence calcs'!$C52,'Adult curve ratios'!$A:$A,0),MATCH('Incidence calcs'!Z$4,'Adult curve ratios'!$1:$1,0))</f>
        <v>6.3853333333333331E-2</v>
      </c>
      <c r="AA52" s="357">
        <f>$W52*INDEX('Adult curve ratios'!$A$1:$R$8,MATCH('Incidence calcs'!$C52,'Adult curve ratios'!$A:$A,0),MATCH('Incidence calcs'!AA$4,'Adult curve ratios'!$1:$1,0))</f>
        <v>6.3426666666666673E-2</v>
      </c>
      <c r="AB52" s="357">
        <f>$W52*INDEX('Adult curve ratios'!$A$1:$R$8,MATCH('Incidence calcs'!$C52,'Adult curve ratios'!$A:$A,0),MATCH('Incidence calcs'!AB$4,'Adult curve ratios'!$1:$1,0))</f>
        <v>5.6186666666666663E-2</v>
      </c>
      <c r="AC52" s="357">
        <f>$W52*INDEX('Adult curve ratios'!$A$1:$R$8,MATCH('Incidence calcs'!$C52,'Adult curve ratios'!$A:$A,0),MATCH('Incidence calcs'!AC$4,'Adult curve ratios'!$1:$1,0))</f>
        <v>5.9839999999999997E-2</v>
      </c>
      <c r="AD52" s="357">
        <f>$W52*INDEX('Adult curve ratios'!$A$1:$R$8,MATCH('Incidence calcs'!$C52,'Adult curve ratios'!$A:$A,0),MATCH('Incidence calcs'!AD$4,'Adult curve ratios'!$1:$1,0))</f>
        <v>5.8706666666666671E-2</v>
      </c>
      <c r="AE52" s="357">
        <f>$W52*INDEX('Adult curve ratios'!$A$1:$R$8,MATCH('Incidence calcs'!$C52,'Adult curve ratios'!$A:$A,0),MATCH('Incidence calcs'!AE$4,'Adult curve ratios'!$1:$1,0))</f>
        <v>5.8706666666666671E-2</v>
      </c>
      <c r="AF52" s="357">
        <f>$W52*INDEX('Adult curve ratios'!$A$1:$R$8,MATCH('Incidence calcs'!$C52,'Adult curve ratios'!$A:$A,0),MATCH('Incidence calcs'!AF$4,'Adult curve ratios'!$1:$1,0))</f>
        <v>5.4826666666666669E-2</v>
      </c>
      <c r="AG52" s="357">
        <f>$W52*INDEX('Adult curve ratios'!$A$1:$R$8,MATCH('Incidence calcs'!$C52,'Adult curve ratios'!$A:$A,0),MATCH('Incidence calcs'!AG$4,'Adult curve ratios'!$1:$1,0))</f>
        <v>5.4826666666666669E-2</v>
      </c>
      <c r="AH52" s="357">
        <f>$W52*INDEX('Adult curve ratios'!$A$1:$R$8,MATCH('Incidence calcs'!$C52,'Adult curve ratios'!$A:$A,0),MATCH('Incidence calcs'!AH$4,'Adult curve ratios'!$1:$1,0))</f>
        <v>7.2786666666666666E-2</v>
      </c>
      <c r="AI52" s="357">
        <f>$W52*INDEX('Adult curve ratios'!$A$1:$R$8,MATCH('Incidence calcs'!$C52,'Adult curve ratios'!$A:$A,0),MATCH('Incidence calcs'!AI$4,'Adult curve ratios'!$1:$1,0))</f>
        <v>7.2786666666666666E-2</v>
      </c>
      <c r="AJ52" s="357">
        <f>$W52*INDEX('Adult curve ratios'!$A$1:$R$8,MATCH('Incidence calcs'!$C52,'Adult curve ratios'!$A:$A,0),MATCH('Incidence calcs'!AJ$4,'Adult curve ratios'!$1:$1,0))</f>
        <v>4.8093333333333335E-2</v>
      </c>
      <c r="AK52" s="357">
        <f>$W52*INDEX('Adult curve ratios'!$A$1:$R$8,MATCH('Incidence calcs'!$C52,'Adult curve ratios'!$A:$A,0),MATCH('Incidence calcs'!AK$4,'Adult curve ratios'!$1:$1,0))</f>
        <v>4.8093333333333335E-2</v>
      </c>
      <c r="AL52" s="357">
        <f>$W52*INDEX('Adult curve ratios'!$A$1:$R$8,MATCH('Incidence calcs'!$C52,'Adult curve ratios'!$A:$A,0),MATCH('Incidence calcs'!AL$4,'Adult curve ratios'!$1:$1,0))</f>
        <v>4.8093333333333335E-2</v>
      </c>
      <c r="AM52" s="357">
        <f>$W52*INDEX('Adult curve ratios'!$A$1:$R$8,MATCH('Incidence calcs'!$C52,'Adult curve ratios'!$A:$A,0),MATCH('Incidence calcs'!AM$4,'Adult curve ratios'!$1:$1,0))</f>
        <v>4.8093333333333335E-2</v>
      </c>
    </row>
    <row r="53" spans="1:39" x14ac:dyDescent="0.45">
      <c r="A53" s="343" t="s">
        <v>117</v>
      </c>
      <c r="B53" s="331" t="s">
        <v>117</v>
      </c>
      <c r="C53" s="353" t="s">
        <v>26</v>
      </c>
      <c r="D53" s="351">
        <f>VALUE(LEFT(INDEX('2019 IDF estimates'!BD:BD,MATCH(IF(G53="N/A",B53,G53),'2019 IDF estimates'!$B:$B,0)),4))</f>
        <v>2000</v>
      </c>
      <c r="E53" s="351">
        <f>VALUE(RIGHT(INDEX('2019 IDF estimates'!BD:BD,MATCH(IF(G53="N/A",B53,G53),'2019 IDF estimates'!$B:$B,0)),4))</f>
        <v>2009</v>
      </c>
      <c r="F53" s="351">
        <f t="shared" si="1"/>
        <v>2005</v>
      </c>
      <c r="G53" s="331" t="s">
        <v>60</v>
      </c>
      <c r="H53" s="354">
        <f>IF($G53="N/A",INDEX('2019 IDF estimates'!AD:AD,MATCH($B53,'2019 IDF estimates'!$B:$B,0)),INDEX('2019 IDF estimates'!AD:AD,MATCH($G53,'2019 IDF estimates'!$B:$B,0)))</f>
        <v>12.8</v>
      </c>
      <c r="I53" s="354">
        <f>IF($G53="N/A",INDEX('2019 IDF estimates'!AE:AE,MATCH($B53,'2019 IDF estimates'!$B:$B,0)),INDEX('2019 IDF estimates'!AE:AE,MATCH($G53,'2019 IDF estimates'!$B:$B,0)))</f>
        <v>16.2</v>
      </c>
      <c r="J53" s="354">
        <f>IF($G53="N/A",INDEX('2019 IDF estimates'!AF:AF,MATCH($B53,'2019 IDF estimates'!$B:$B,0)),INDEX('2019 IDF estimates'!AF:AF,MATCH($G53,'2019 IDF estimates'!$B:$B,0)))</f>
        <v>14.2</v>
      </c>
      <c r="K53" s="354">
        <f>IF($G53="N/A",INDEX('2019 IDF estimates'!AP:AP,MATCH($B53,'2019 IDF estimates'!$B:$B,0)),INDEX('2019 IDF estimates'!AP:AP,MATCH($G53,'2019 IDF estimates'!$B:$B,0)))</f>
        <v>10.722778556670786</v>
      </c>
      <c r="L53" s="354">
        <f>IF($G53="N/A",INDEX('2019 IDF estimates'!AH:AH,MATCH($B53,'2019 IDF estimates'!$B:$B,0)),INDEX('2019 IDF estimates'!AH:AH,MATCH($G53,'2019 IDF estimates'!$B:$B,0)))</f>
        <v>12.8</v>
      </c>
      <c r="M53" s="354">
        <f>IF($G53="N/A",INDEX('2019 IDF estimates'!AI:AI,MATCH($B53,'2019 IDF estimates'!$B:$B,0)),INDEX('2019 IDF estimates'!AI:AI,MATCH($G53,'2019 IDF estimates'!$B:$B,0)))</f>
        <v>16.2</v>
      </c>
      <c r="N53" s="354">
        <f>IF($G53="N/A",INDEX('2019 IDF estimates'!AJ:AJ,MATCH($B53,'2019 IDF estimates'!$B:$B,0)),INDEX('2019 IDF estimates'!AJ:AJ,MATCH($G53,'2019 IDF estimates'!$B:$B,0)))</f>
        <v>14.2</v>
      </c>
      <c r="O53" s="354">
        <f>IF($G53="N/A",INDEX('2019 IDF estimates'!AQ:AQ,MATCH($B53,'2019 IDF estimates'!$B:$B,0)),INDEX('2019 IDF estimates'!AQ:AQ,MATCH($G53,'2019 IDF estimates'!$B:$B,0)))</f>
        <v>10.722778556670786</v>
      </c>
      <c r="P53" s="354">
        <f>IF($G53="N/A",INDEX('2019 IDF estimates'!AN:AN,MATCH($B53,'2019 IDF estimates'!$B:$B,0)),INDEX('2019 IDF estimates'!AN:AN,MATCH($G53,'2019 IDF estimates'!$B:$B,0)))</f>
        <v>14.4</v>
      </c>
      <c r="Q53" s="358">
        <f t="shared" si="2"/>
        <v>12.8</v>
      </c>
      <c r="R53" s="358">
        <f t="shared" si="3"/>
        <v>16.2</v>
      </c>
      <c r="S53" s="358">
        <f t="shared" si="4"/>
        <v>14.2</v>
      </c>
      <c r="T53" s="358">
        <f t="shared" si="5"/>
        <v>10.722778556670786</v>
      </c>
      <c r="U53" s="352">
        <f t="shared" si="6"/>
        <v>14.4</v>
      </c>
      <c r="V53" s="352">
        <f t="shared" si="7"/>
        <v>13.480694639167698</v>
      </c>
      <c r="W53" s="352">
        <f>IF(INDEX('Adult curve ratios'!$B:$B,MATCH('Incidence calcs'!C53,'Adult curve ratios'!$A:$A,0))="0-14",'Incidence calcs'!U53,'Incidence calcs'!V53)</f>
        <v>14.4</v>
      </c>
      <c r="X53" s="357">
        <f>$W53*INDEX('Adult curve ratios'!$A$1:$R$8,MATCH('Incidence calcs'!$C53,'Adult curve ratios'!$A:$A,0),MATCH('Incidence calcs'!X$4,'Adult curve ratios'!$1:$1,0))</f>
        <v>9.8150399999999998</v>
      </c>
      <c r="Y53" s="357">
        <f>$W53*INDEX('Adult curve ratios'!$A$1:$R$8,MATCH('Incidence calcs'!$C53,'Adult curve ratios'!$A:$A,0),MATCH('Incidence calcs'!Y$4,'Adult curve ratios'!$1:$1,0))</f>
        <v>9.6451200000000004</v>
      </c>
      <c r="Z53" s="357">
        <f>$W53*INDEX('Adult curve ratios'!$A$1:$R$8,MATCH('Incidence calcs'!$C53,'Adult curve ratios'!$A:$A,0),MATCH('Incidence calcs'!Z$4,'Adult curve ratios'!$1:$1,0))</f>
        <v>6.8961600000000001</v>
      </c>
      <c r="AA53" s="357">
        <f>$W53*INDEX('Adult curve ratios'!$A$1:$R$8,MATCH('Incidence calcs'!$C53,'Adult curve ratios'!$A:$A,0),MATCH('Incidence calcs'!AA$4,'Adult curve ratios'!$1:$1,0))</f>
        <v>6.8500800000000002</v>
      </c>
      <c r="AB53" s="357">
        <f>$W53*INDEX('Adult curve ratios'!$A$1:$R$8,MATCH('Incidence calcs'!$C53,'Adult curve ratios'!$A:$A,0),MATCH('Incidence calcs'!AB$4,'Adult curve ratios'!$1:$1,0))</f>
        <v>6.0681599999999998</v>
      </c>
      <c r="AC53" s="357">
        <f>$W53*INDEX('Adult curve ratios'!$A$1:$R$8,MATCH('Incidence calcs'!$C53,'Adult curve ratios'!$A:$A,0),MATCH('Incidence calcs'!AC$4,'Adult curve ratios'!$1:$1,0))</f>
        <v>6.46272</v>
      </c>
      <c r="AD53" s="357">
        <f>$W53*INDEX('Adult curve ratios'!$A$1:$R$8,MATCH('Incidence calcs'!$C53,'Adult curve ratios'!$A:$A,0),MATCH('Incidence calcs'!AD$4,'Adult curve ratios'!$1:$1,0))</f>
        <v>6.3403200000000002</v>
      </c>
      <c r="AE53" s="357">
        <f>$W53*INDEX('Adult curve ratios'!$A$1:$R$8,MATCH('Incidence calcs'!$C53,'Adult curve ratios'!$A:$A,0),MATCH('Incidence calcs'!AE$4,'Adult curve ratios'!$1:$1,0))</f>
        <v>6.3403200000000002</v>
      </c>
      <c r="AF53" s="357">
        <f>$W53*INDEX('Adult curve ratios'!$A$1:$R$8,MATCH('Incidence calcs'!$C53,'Adult curve ratios'!$A:$A,0),MATCH('Incidence calcs'!AF$4,'Adult curve ratios'!$1:$1,0))</f>
        <v>5.9212800000000003</v>
      </c>
      <c r="AG53" s="357">
        <f>$W53*INDEX('Adult curve ratios'!$A$1:$R$8,MATCH('Incidence calcs'!$C53,'Adult curve ratios'!$A:$A,0),MATCH('Incidence calcs'!AG$4,'Adult curve ratios'!$1:$1,0))</f>
        <v>5.9212800000000003</v>
      </c>
      <c r="AH53" s="357">
        <f>$W53*INDEX('Adult curve ratios'!$A$1:$R$8,MATCH('Incidence calcs'!$C53,'Adult curve ratios'!$A:$A,0),MATCH('Incidence calcs'!AH$4,'Adult curve ratios'!$1:$1,0))</f>
        <v>7.8609600000000013</v>
      </c>
      <c r="AI53" s="357">
        <f>$W53*INDEX('Adult curve ratios'!$A$1:$R$8,MATCH('Incidence calcs'!$C53,'Adult curve ratios'!$A:$A,0),MATCH('Incidence calcs'!AI$4,'Adult curve ratios'!$1:$1,0))</f>
        <v>7.8609600000000013</v>
      </c>
      <c r="AJ53" s="357">
        <f>$W53*INDEX('Adult curve ratios'!$A$1:$R$8,MATCH('Incidence calcs'!$C53,'Adult curve ratios'!$A:$A,0),MATCH('Incidence calcs'!AJ$4,'Adult curve ratios'!$1:$1,0))</f>
        <v>5.1940800000000005</v>
      </c>
      <c r="AK53" s="357">
        <f>$W53*INDEX('Adult curve ratios'!$A$1:$R$8,MATCH('Incidence calcs'!$C53,'Adult curve ratios'!$A:$A,0),MATCH('Incidence calcs'!AK$4,'Adult curve ratios'!$1:$1,0))</f>
        <v>5.1940800000000005</v>
      </c>
      <c r="AL53" s="357">
        <f>$W53*INDEX('Adult curve ratios'!$A$1:$R$8,MATCH('Incidence calcs'!$C53,'Adult curve ratios'!$A:$A,0),MATCH('Incidence calcs'!AL$4,'Adult curve ratios'!$1:$1,0))</f>
        <v>5.1940800000000005</v>
      </c>
      <c r="AM53" s="357">
        <f>$W53*INDEX('Adult curve ratios'!$A$1:$R$8,MATCH('Incidence calcs'!$C53,'Adult curve ratios'!$A:$A,0),MATCH('Incidence calcs'!AM$4,'Adult curve ratios'!$1:$1,0))</f>
        <v>5.1940800000000005</v>
      </c>
    </row>
    <row r="54" spans="1:39" x14ac:dyDescent="0.45">
      <c r="A54" s="343" t="s">
        <v>118</v>
      </c>
      <c r="B54" s="331" t="s">
        <v>118</v>
      </c>
      <c r="C54" s="353" t="s">
        <v>26</v>
      </c>
      <c r="D54" s="351">
        <f>VALUE(LEFT(INDEX('2019 IDF estimates'!BD:BD,MATCH(IF(G54="N/A",B54,G54),'2019 IDF estimates'!$B:$B,0)),4))</f>
        <v>2009</v>
      </c>
      <c r="E54" s="351">
        <f>VALUE(RIGHT(INDEX('2019 IDF estimates'!BD:BD,MATCH(IF(G54="N/A",B54,G54),'2019 IDF estimates'!$B:$B,0)),4))</f>
        <v>2013</v>
      </c>
      <c r="F54" s="351">
        <f t="shared" si="1"/>
        <v>2011</v>
      </c>
      <c r="G54" s="331" t="s">
        <v>60</v>
      </c>
      <c r="H54" s="354">
        <f>IF($G54="N/A",INDEX('2019 IDF estimates'!AD:AD,MATCH($B54,'2019 IDF estimates'!$B:$B,0)),INDEX('2019 IDF estimates'!AD:AD,MATCH($G54,'2019 IDF estimates'!$B:$B,0)))</f>
        <v>16</v>
      </c>
      <c r="I54" s="354">
        <f>IF($G54="N/A",INDEX('2019 IDF estimates'!AE:AE,MATCH($B54,'2019 IDF estimates'!$B:$B,0)),INDEX('2019 IDF estimates'!AE:AE,MATCH($G54,'2019 IDF estimates'!$B:$B,0)))</f>
        <v>24.2</v>
      </c>
      <c r="J54" s="354">
        <f>IF($G54="N/A",INDEX('2019 IDF estimates'!AF:AF,MATCH($B54,'2019 IDF estimates'!$B:$B,0)),INDEX('2019 IDF estimates'!AF:AF,MATCH($G54,'2019 IDF estimates'!$B:$B,0)))</f>
        <v>27.8</v>
      </c>
      <c r="K54" s="354">
        <f>IF($G54="N/A",INDEX('2019 IDF estimates'!AP:AP,MATCH($B54,'2019 IDF estimates'!$B:$B,0)),INDEX('2019 IDF estimates'!AP:AP,MATCH($G54,'2019 IDF estimates'!$B:$B,0)))</f>
        <v>16.90326897475186</v>
      </c>
      <c r="L54" s="354">
        <f>IF($G54="N/A",INDEX('2019 IDF estimates'!AH:AH,MATCH($B54,'2019 IDF estimates'!$B:$B,0)),INDEX('2019 IDF estimates'!AH:AH,MATCH($G54,'2019 IDF estimates'!$B:$B,0)))</f>
        <v>13.6</v>
      </c>
      <c r="M54" s="354">
        <f>IF($G54="N/A",INDEX('2019 IDF estimates'!AI:AI,MATCH($B54,'2019 IDF estimates'!$B:$B,0)),INDEX('2019 IDF estimates'!AI:AI,MATCH($G54,'2019 IDF estimates'!$B:$B,0)))</f>
        <v>24.1</v>
      </c>
      <c r="N54" s="354">
        <f>IF($G54="N/A",INDEX('2019 IDF estimates'!AJ:AJ,MATCH($B54,'2019 IDF estimates'!$B:$B,0)),INDEX('2019 IDF estimates'!AJ:AJ,MATCH($G54,'2019 IDF estimates'!$B:$B,0)))</f>
        <v>25.1</v>
      </c>
      <c r="O54" s="354">
        <f>IF($G54="N/A",INDEX('2019 IDF estimates'!AQ:AQ,MATCH($B54,'2019 IDF estimates'!$B:$B,0)),INDEX('2019 IDF estimates'!AQ:AQ,MATCH($G54,'2019 IDF estimates'!$B:$B,0)))</f>
        <v>15.562921655168013</v>
      </c>
      <c r="P54" s="354">
        <f>IF($G54="N/A",INDEX('2019 IDF estimates'!AN:AN,MATCH($B54,'2019 IDF estimates'!$B:$B,0)),INDEX('2019 IDF estimates'!AN:AN,MATCH($G54,'2019 IDF estimates'!$B:$B,0)))</f>
        <v>21.8</v>
      </c>
      <c r="Q54" s="358">
        <f t="shared" si="2"/>
        <v>14.8</v>
      </c>
      <c r="R54" s="358">
        <f t="shared" si="3"/>
        <v>24.15</v>
      </c>
      <c r="S54" s="358">
        <f t="shared" si="4"/>
        <v>26.450000000000003</v>
      </c>
      <c r="T54" s="358">
        <f t="shared" si="5"/>
        <v>16.233095314959936</v>
      </c>
      <c r="U54" s="352">
        <f t="shared" si="6"/>
        <v>21.8</v>
      </c>
      <c r="V54" s="352">
        <f t="shared" si="7"/>
        <v>20.408273828739986</v>
      </c>
      <c r="W54" s="352">
        <f>IF(INDEX('Adult curve ratios'!$B:$B,MATCH('Incidence calcs'!C54,'Adult curve ratios'!$A:$A,0))="0-14",'Incidence calcs'!U54,'Incidence calcs'!V54)</f>
        <v>21.8</v>
      </c>
      <c r="X54" s="357">
        <f>$W54*INDEX('Adult curve ratios'!$A$1:$R$8,MATCH('Incidence calcs'!$C54,'Adult curve ratios'!$A:$A,0),MATCH('Incidence calcs'!X$4,'Adult curve ratios'!$1:$1,0))</f>
        <v>14.858880000000001</v>
      </c>
      <c r="Y54" s="357">
        <f>$W54*INDEX('Adult curve ratios'!$A$1:$R$8,MATCH('Incidence calcs'!$C54,'Adult curve ratios'!$A:$A,0),MATCH('Incidence calcs'!Y$4,'Adult curve ratios'!$1:$1,0))</f>
        <v>14.60164</v>
      </c>
      <c r="Z54" s="357">
        <f>$W54*INDEX('Adult curve ratios'!$A$1:$R$8,MATCH('Incidence calcs'!$C54,'Adult curve ratios'!$A:$A,0),MATCH('Incidence calcs'!Z$4,'Adult curve ratios'!$1:$1,0))</f>
        <v>10.440020000000001</v>
      </c>
      <c r="AA54" s="357">
        <f>$W54*INDEX('Adult curve ratios'!$A$1:$R$8,MATCH('Incidence calcs'!$C54,'Adult curve ratios'!$A:$A,0),MATCH('Incidence calcs'!AA$4,'Adult curve ratios'!$1:$1,0))</f>
        <v>10.37026</v>
      </c>
      <c r="AB54" s="357">
        <f>$W54*INDEX('Adult curve ratios'!$A$1:$R$8,MATCH('Incidence calcs'!$C54,'Adult curve ratios'!$A:$A,0),MATCH('Incidence calcs'!AB$4,'Adult curve ratios'!$1:$1,0))</f>
        <v>9.1865199999999998</v>
      </c>
      <c r="AC54" s="357">
        <f>$W54*INDEX('Adult curve ratios'!$A$1:$R$8,MATCH('Incidence calcs'!$C54,'Adult curve ratios'!$A:$A,0),MATCH('Incidence calcs'!AC$4,'Adult curve ratios'!$1:$1,0))</f>
        <v>9.7838399999999996</v>
      </c>
      <c r="AD54" s="357">
        <f>$W54*INDEX('Adult curve ratios'!$A$1:$R$8,MATCH('Incidence calcs'!$C54,'Adult curve ratios'!$A:$A,0),MATCH('Incidence calcs'!AD$4,'Adult curve ratios'!$1:$1,0))</f>
        <v>9.5985400000000016</v>
      </c>
      <c r="AE54" s="357">
        <f>$W54*INDEX('Adult curve ratios'!$A$1:$R$8,MATCH('Incidence calcs'!$C54,'Adult curve ratios'!$A:$A,0),MATCH('Incidence calcs'!AE$4,'Adult curve ratios'!$1:$1,0))</f>
        <v>9.5985400000000016</v>
      </c>
      <c r="AF54" s="357">
        <f>$W54*INDEX('Adult curve ratios'!$A$1:$R$8,MATCH('Incidence calcs'!$C54,'Adult curve ratios'!$A:$A,0),MATCH('Incidence calcs'!AF$4,'Adult curve ratios'!$1:$1,0))</f>
        <v>8.9641599999999997</v>
      </c>
      <c r="AG54" s="357">
        <f>$W54*INDEX('Adult curve ratios'!$A$1:$R$8,MATCH('Incidence calcs'!$C54,'Adult curve ratios'!$A:$A,0),MATCH('Incidence calcs'!AG$4,'Adult curve ratios'!$1:$1,0))</f>
        <v>8.9641599999999997</v>
      </c>
      <c r="AH54" s="357">
        <f>$W54*INDEX('Adult curve ratios'!$A$1:$R$8,MATCH('Incidence calcs'!$C54,'Adult curve ratios'!$A:$A,0),MATCH('Incidence calcs'!AH$4,'Adult curve ratios'!$1:$1,0))</f>
        <v>11.900620000000002</v>
      </c>
      <c r="AI54" s="357">
        <f>$W54*INDEX('Adult curve ratios'!$A$1:$R$8,MATCH('Incidence calcs'!$C54,'Adult curve ratios'!$A:$A,0),MATCH('Incidence calcs'!AI$4,'Adult curve ratios'!$1:$1,0))</f>
        <v>11.900620000000002</v>
      </c>
      <c r="AJ54" s="357">
        <f>$W54*INDEX('Adult curve ratios'!$A$1:$R$8,MATCH('Incidence calcs'!$C54,'Adult curve ratios'!$A:$A,0),MATCH('Incidence calcs'!AJ$4,'Adult curve ratios'!$1:$1,0))</f>
        <v>7.8632600000000004</v>
      </c>
      <c r="AK54" s="357">
        <f>$W54*INDEX('Adult curve ratios'!$A$1:$R$8,MATCH('Incidence calcs'!$C54,'Adult curve ratios'!$A:$A,0),MATCH('Incidence calcs'!AK$4,'Adult curve ratios'!$1:$1,0))</f>
        <v>7.8632600000000004</v>
      </c>
      <c r="AL54" s="357">
        <f>$W54*INDEX('Adult curve ratios'!$A$1:$R$8,MATCH('Incidence calcs'!$C54,'Adult curve ratios'!$A:$A,0),MATCH('Incidence calcs'!AL$4,'Adult curve ratios'!$1:$1,0))</f>
        <v>7.8632600000000004</v>
      </c>
      <c r="AM54" s="357">
        <f>$W54*INDEX('Adult curve ratios'!$A$1:$R$8,MATCH('Incidence calcs'!$C54,'Adult curve ratios'!$A:$A,0),MATCH('Incidence calcs'!AM$4,'Adult curve ratios'!$1:$1,0))</f>
        <v>7.8632600000000004</v>
      </c>
    </row>
    <row r="55" spans="1:39" x14ac:dyDescent="0.45">
      <c r="A55" s="343" t="s">
        <v>119</v>
      </c>
      <c r="B55" s="331" t="s">
        <v>119</v>
      </c>
      <c r="C55" s="353" t="s">
        <v>32</v>
      </c>
      <c r="D55" s="351">
        <f>VALUE(LEFT(INDEX('2019 IDF estimates'!BD:BD,MATCH(IF(G55="N/A",B55,G55),'2019 IDF estimates'!$B:$B,0)),4))</f>
        <v>2012</v>
      </c>
      <c r="E55" s="351">
        <f>VALUE(RIGHT(INDEX('2019 IDF estimates'!BD:BD,MATCH(IF(G55="N/A",B55,G55),'2019 IDF estimates'!$B:$B,0)),4))</f>
        <v>2014</v>
      </c>
      <c r="F55" s="351">
        <f t="shared" si="1"/>
        <v>2013</v>
      </c>
      <c r="G55" s="331" t="s">
        <v>120</v>
      </c>
      <c r="H55" s="354">
        <f>IF($G55="N/A",INDEX('2019 IDF estimates'!AD:AD,MATCH($B55,'2019 IDF estimates'!$B:$B,0)),INDEX('2019 IDF estimates'!AD:AD,MATCH($G55,'2019 IDF estimates'!$B:$B,0)))</f>
        <v>1.38</v>
      </c>
      <c r="I55" s="354">
        <f>IF($G55="N/A",INDEX('2019 IDF estimates'!AE:AE,MATCH($B55,'2019 IDF estimates'!$B:$B,0)),INDEX('2019 IDF estimates'!AE:AE,MATCH($G55,'2019 IDF estimates'!$B:$B,0)))</f>
        <v>2.69</v>
      </c>
      <c r="J55" s="354">
        <f>IF($G55="N/A",INDEX('2019 IDF estimates'!AF:AF,MATCH($B55,'2019 IDF estimates'!$B:$B,0)),INDEX('2019 IDF estimates'!AF:AF,MATCH($G55,'2019 IDF estimates'!$B:$B,0)))</f>
        <v>4.16</v>
      </c>
      <c r="K55" s="354">
        <f>IF($G55="N/A",INDEX('2019 IDF estimates'!AP:AP,MATCH($B55,'2019 IDF estimates'!$B:$B,0)),INDEX('2019 IDF estimates'!AP:AP,MATCH($G55,'2019 IDF estimates'!$B:$B,0)))</f>
        <v>3.1713135356915232</v>
      </c>
      <c r="L55" s="354">
        <f>IF($G55="N/A",INDEX('2019 IDF estimates'!AH:AH,MATCH($B55,'2019 IDF estimates'!$B:$B,0)),INDEX('2019 IDF estimates'!AH:AH,MATCH($G55,'2019 IDF estimates'!$B:$B,0)))</f>
        <v>2</v>
      </c>
      <c r="M55" s="354">
        <f>IF($G55="N/A",INDEX('2019 IDF estimates'!AI:AI,MATCH($B55,'2019 IDF estimates'!$B:$B,0)),INDEX('2019 IDF estimates'!AI:AI,MATCH($G55,'2019 IDF estimates'!$B:$B,0)))</f>
        <v>3.66</v>
      </c>
      <c r="N55" s="354">
        <f>IF($G55="N/A",INDEX('2019 IDF estimates'!AJ:AJ,MATCH($B55,'2019 IDF estimates'!$B:$B,0)),INDEX('2019 IDF estimates'!AJ:AJ,MATCH($G55,'2019 IDF estimates'!$B:$B,0)))</f>
        <v>4.79</v>
      </c>
      <c r="O55" s="354">
        <f>IF($G55="N/A",INDEX('2019 IDF estimates'!AQ:AQ,MATCH($B55,'2019 IDF estimates'!$B:$B,0)),INDEX('2019 IDF estimates'!AQ:AQ,MATCH($G55,'2019 IDF estimates'!$B:$B,0)))</f>
        <v>3.9753085165710642</v>
      </c>
      <c r="P55" s="354">
        <f>IF($G55="N/A",INDEX('2019 IDF estimates'!AN:AN,MATCH($B55,'2019 IDF estimates'!$B:$B,0)),INDEX('2019 IDF estimates'!AN:AN,MATCH($G55,'2019 IDF estimates'!$B:$B,0)))</f>
        <v>3.19</v>
      </c>
      <c r="Q55" s="358">
        <f t="shared" si="2"/>
        <v>1.69</v>
      </c>
      <c r="R55" s="358">
        <f t="shared" si="3"/>
        <v>3.1749999999999998</v>
      </c>
      <c r="S55" s="358">
        <f t="shared" si="4"/>
        <v>4.4749999999999996</v>
      </c>
      <c r="T55" s="358">
        <f t="shared" si="5"/>
        <v>3.5733110261312939</v>
      </c>
      <c r="U55" s="352">
        <f t="shared" si="6"/>
        <v>3.1133333333333333</v>
      </c>
      <c r="V55" s="352">
        <f t="shared" si="7"/>
        <v>3.2283277565328232</v>
      </c>
      <c r="W55" s="352">
        <f>IF(INDEX('Adult curve ratios'!$B:$B,MATCH('Incidence calcs'!C55,'Adult curve ratios'!$A:$A,0))="0-14",'Incidence calcs'!U55,'Incidence calcs'!V55)</f>
        <v>3.1133333333333333</v>
      </c>
      <c r="X55" s="357">
        <f>$W55*INDEX('Adult curve ratios'!$A$1:$R$8,MATCH('Incidence calcs'!$C55,'Adult curve ratios'!$A:$A,0),MATCH('Incidence calcs'!X$4,'Adult curve ratios'!$1:$1,0))</f>
        <v>2.1220479999999999</v>
      </c>
      <c r="Y55" s="357">
        <f>$W55*INDEX('Adult curve ratios'!$A$1:$R$8,MATCH('Incidence calcs'!$C55,'Adult curve ratios'!$A:$A,0),MATCH('Incidence calcs'!Y$4,'Adult curve ratios'!$1:$1,0))</f>
        <v>2.0853106666666665</v>
      </c>
      <c r="Z55" s="357">
        <f>$W55*INDEX('Adult curve ratios'!$A$1:$R$8,MATCH('Incidence calcs'!$C55,'Adult curve ratios'!$A:$A,0),MATCH('Incidence calcs'!Z$4,'Adult curve ratios'!$1:$1,0))</f>
        <v>1.4909753333333333</v>
      </c>
      <c r="AA55" s="357">
        <f>$W55*INDEX('Adult curve ratios'!$A$1:$R$8,MATCH('Incidence calcs'!$C55,'Adult curve ratios'!$A:$A,0),MATCH('Incidence calcs'!AA$4,'Adult curve ratios'!$1:$1,0))</f>
        <v>1.4810126666666668</v>
      </c>
      <c r="AB55" s="357">
        <f>$W55*INDEX('Adult curve ratios'!$A$1:$R$8,MATCH('Incidence calcs'!$C55,'Adult curve ratios'!$A:$A,0),MATCH('Incidence calcs'!AB$4,'Adult curve ratios'!$1:$1,0))</f>
        <v>1.3119586666666667</v>
      </c>
      <c r="AC55" s="357">
        <f>$W55*INDEX('Adult curve ratios'!$A$1:$R$8,MATCH('Incidence calcs'!$C55,'Adult curve ratios'!$A:$A,0),MATCH('Incidence calcs'!AC$4,'Adult curve ratios'!$1:$1,0))</f>
        <v>1.3972639999999998</v>
      </c>
      <c r="AD55" s="357">
        <f>$W55*INDEX('Adult curve ratios'!$A$1:$R$8,MATCH('Incidence calcs'!$C55,'Adult curve ratios'!$A:$A,0),MATCH('Incidence calcs'!AD$4,'Adult curve ratios'!$1:$1,0))</f>
        <v>1.3708006666666668</v>
      </c>
      <c r="AE55" s="357">
        <f>$W55*INDEX('Adult curve ratios'!$A$1:$R$8,MATCH('Incidence calcs'!$C55,'Adult curve ratios'!$A:$A,0),MATCH('Incidence calcs'!AE$4,'Adult curve ratios'!$1:$1,0))</f>
        <v>1.3708006666666668</v>
      </c>
      <c r="AF55" s="357">
        <f>$W55*INDEX('Adult curve ratios'!$A$1:$R$8,MATCH('Incidence calcs'!$C55,'Adult curve ratios'!$A:$A,0),MATCH('Incidence calcs'!AF$4,'Adult curve ratios'!$1:$1,0))</f>
        <v>1.2802026666666666</v>
      </c>
      <c r="AG55" s="357">
        <f>$W55*INDEX('Adult curve ratios'!$A$1:$R$8,MATCH('Incidence calcs'!$C55,'Adult curve ratios'!$A:$A,0),MATCH('Incidence calcs'!AG$4,'Adult curve ratios'!$1:$1,0))</f>
        <v>1.2802026666666666</v>
      </c>
      <c r="AH55" s="357">
        <f>$W55*INDEX('Adult curve ratios'!$A$1:$R$8,MATCH('Incidence calcs'!$C55,'Adult curve ratios'!$A:$A,0),MATCH('Incidence calcs'!AH$4,'Adult curve ratios'!$1:$1,0))</f>
        <v>1.6995686666666667</v>
      </c>
      <c r="AI55" s="357">
        <f>$W55*INDEX('Adult curve ratios'!$A$1:$R$8,MATCH('Incidence calcs'!$C55,'Adult curve ratios'!$A:$A,0),MATCH('Incidence calcs'!AI$4,'Adult curve ratios'!$1:$1,0))</f>
        <v>1.6995686666666667</v>
      </c>
      <c r="AJ55" s="357">
        <f>$W55*INDEX('Adult curve ratios'!$A$1:$R$8,MATCH('Incidence calcs'!$C55,'Adult curve ratios'!$A:$A,0),MATCH('Incidence calcs'!AJ$4,'Adult curve ratios'!$1:$1,0))</f>
        <v>1.1229793333333333</v>
      </c>
      <c r="AK55" s="357">
        <f>$W55*INDEX('Adult curve ratios'!$A$1:$R$8,MATCH('Incidence calcs'!$C55,'Adult curve ratios'!$A:$A,0),MATCH('Incidence calcs'!AK$4,'Adult curve ratios'!$1:$1,0))</f>
        <v>1.1229793333333333</v>
      </c>
      <c r="AL55" s="357">
        <f>$W55*INDEX('Adult curve ratios'!$A$1:$R$8,MATCH('Incidence calcs'!$C55,'Adult curve ratios'!$A:$A,0),MATCH('Incidence calcs'!AL$4,'Adult curve ratios'!$1:$1,0))</f>
        <v>1.1229793333333333</v>
      </c>
      <c r="AM55" s="357">
        <f>$W55*INDEX('Adult curve ratios'!$A$1:$R$8,MATCH('Incidence calcs'!$C55,'Adult curve ratios'!$A:$A,0),MATCH('Incidence calcs'!AM$4,'Adult curve ratios'!$1:$1,0))</f>
        <v>1.1229793333333333</v>
      </c>
    </row>
    <row r="56" spans="1:39" x14ac:dyDescent="0.45">
      <c r="A56" s="343" t="s">
        <v>121</v>
      </c>
      <c r="B56" s="331" t="s">
        <v>121</v>
      </c>
      <c r="C56" s="353" t="s">
        <v>29</v>
      </c>
      <c r="D56" s="351">
        <f>VALUE(LEFT(INDEX('2019 IDF estimates'!BD:BD,MATCH(IF(G56="N/A",B56,G56),'2019 IDF estimates'!$B:$B,0)),4))</f>
        <v>2007</v>
      </c>
      <c r="E56" s="351">
        <f>VALUE(RIGHT(INDEX('2019 IDF estimates'!BD:BD,MATCH(IF(G56="N/A",B56,G56),'2019 IDF estimates'!$B:$B,0)),4))</f>
        <v>2011</v>
      </c>
      <c r="F56" s="351">
        <f t="shared" si="1"/>
        <v>2009</v>
      </c>
      <c r="G56" s="331" t="s">
        <v>64</v>
      </c>
      <c r="H56" s="354">
        <f>IF($G56="N/A",INDEX('2019 IDF estimates'!AD:AD,MATCH($B56,'2019 IDF estimates'!$B:$B,0)),INDEX('2019 IDF estimates'!AD:AD,MATCH($G56,'2019 IDF estimates'!$B:$B,0)))</f>
        <v>0.19</v>
      </c>
      <c r="I56" s="354">
        <f>IF($G56="N/A",INDEX('2019 IDF estimates'!AE:AE,MATCH($B56,'2019 IDF estimates'!$B:$B,0)),INDEX('2019 IDF estimates'!AE:AE,MATCH($G56,'2019 IDF estimates'!$B:$B,0)))</f>
        <v>0.84</v>
      </c>
      <c r="J56" s="354">
        <f>IF($G56="N/A",INDEX('2019 IDF estimates'!AF:AF,MATCH($B56,'2019 IDF estimates'!$B:$B,0)),INDEX('2019 IDF estimates'!AF:AF,MATCH($G56,'2019 IDF estimates'!$B:$B,0)))</f>
        <v>2.6</v>
      </c>
      <c r="K56" s="354">
        <f>IF($G56="N/A",INDEX('2019 IDF estimates'!AP:AP,MATCH($B56,'2019 IDF estimates'!$B:$B,0)),INDEX('2019 IDF estimates'!AP:AP,MATCH($G56,'2019 IDF estimates'!$B:$B,0)))</f>
        <v>6.2</v>
      </c>
      <c r="L56" s="354">
        <f>IF($G56="N/A",INDEX('2019 IDF estimates'!AH:AH,MATCH($B56,'2019 IDF estimates'!$B:$B,0)),INDEX('2019 IDF estimates'!AH:AH,MATCH($G56,'2019 IDF estimates'!$B:$B,0)))</f>
        <v>0.19</v>
      </c>
      <c r="M56" s="354">
        <f>IF($G56="N/A",INDEX('2019 IDF estimates'!AI:AI,MATCH($B56,'2019 IDF estimates'!$B:$B,0)),INDEX('2019 IDF estimates'!AI:AI,MATCH($G56,'2019 IDF estimates'!$B:$B,0)))</f>
        <v>0.84</v>
      </c>
      <c r="N56" s="354">
        <f>IF($G56="N/A",INDEX('2019 IDF estimates'!AJ:AJ,MATCH($B56,'2019 IDF estimates'!$B:$B,0)),INDEX('2019 IDF estimates'!AJ:AJ,MATCH($G56,'2019 IDF estimates'!$B:$B,0)))</f>
        <v>2.6</v>
      </c>
      <c r="O56" s="354">
        <f>IF($G56="N/A",INDEX('2019 IDF estimates'!AQ:AQ,MATCH($B56,'2019 IDF estimates'!$B:$B,0)),INDEX('2019 IDF estimates'!AQ:AQ,MATCH($G56,'2019 IDF estimates'!$B:$B,0)))</f>
        <v>6.2</v>
      </c>
      <c r="P56" s="354">
        <f>IF($G56="N/A",INDEX('2019 IDF estimates'!AN:AN,MATCH($B56,'2019 IDF estimates'!$B:$B,0)),INDEX('2019 IDF estimates'!AN:AN,MATCH($G56,'2019 IDF estimates'!$B:$B,0)))</f>
        <v>1.2</v>
      </c>
      <c r="Q56" s="358">
        <f t="shared" si="2"/>
        <v>0.19</v>
      </c>
      <c r="R56" s="358">
        <f t="shared" si="3"/>
        <v>0.84</v>
      </c>
      <c r="S56" s="358">
        <f t="shared" si="4"/>
        <v>2.6</v>
      </c>
      <c r="T56" s="358">
        <f t="shared" si="5"/>
        <v>6.2</v>
      </c>
      <c r="U56" s="352">
        <f t="shared" si="6"/>
        <v>1.21</v>
      </c>
      <c r="V56" s="352">
        <f t="shared" si="7"/>
        <v>2.4575</v>
      </c>
      <c r="W56" s="352">
        <f>IF(INDEX('Adult curve ratios'!$B:$B,MATCH('Incidence calcs'!C56,'Adult curve ratios'!$A:$A,0))="0-14",'Incidence calcs'!U56,'Incidence calcs'!V56)</f>
        <v>2.4575</v>
      </c>
      <c r="X56" s="357">
        <f>$W56*INDEX('Adult curve ratios'!$A$1:$R$8,MATCH('Incidence calcs'!$C56,'Adult curve ratios'!$A:$A,0),MATCH('Incidence calcs'!X$4,'Adult curve ratios'!$1:$1,0))</f>
        <v>1.7627647500000001</v>
      </c>
      <c r="Y56" s="357">
        <f>$W56*INDEX('Adult curve ratios'!$A$1:$R$8,MATCH('Incidence calcs'!$C56,'Adult curve ratios'!$A:$A,0),MATCH('Incidence calcs'!Y$4,'Adult curve ratios'!$1:$1,0))</f>
        <v>1.7315545000000001</v>
      </c>
      <c r="Z56" s="357">
        <f>$W56*INDEX('Adult curve ratios'!$A$1:$R$8,MATCH('Incidence calcs'!$C56,'Adult curve ratios'!$A:$A,0),MATCH('Incidence calcs'!Z$4,'Adult curve ratios'!$1:$1,0))</f>
        <v>1.25406225</v>
      </c>
      <c r="AA56" s="357">
        <f>$W56*INDEX('Adult curve ratios'!$A$1:$R$8,MATCH('Incidence calcs'!$C56,'Adult curve ratios'!$A:$A,0),MATCH('Incidence calcs'!AA$4,'Adult curve ratios'!$1:$1,0))</f>
        <v>1.22801275</v>
      </c>
      <c r="AB56" s="357">
        <f>$W56*INDEX('Adult curve ratios'!$A$1:$R$8,MATCH('Incidence calcs'!$C56,'Adult curve ratios'!$A:$A,0),MATCH('Incidence calcs'!AB$4,'Adult curve ratios'!$1:$1,0))</f>
        <v>1.154042</v>
      </c>
      <c r="AC56" s="357">
        <f>$W56*INDEX('Adult curve ratios'!$A$1:$R$8,MATCH('Incidence calcs'!$C56,'Adult curve ratios'!$A:$A,0),MATCH('Incidence calcs'!AC$4,'Adult curve ratios'!$1:$1,0))</f>
        <v>1.020354</v>
      </c>
      <c r="AD56" s="357">
        <f>$W56*INDEX('Adult curve ratios'!$A$1:$R$8,MATCH('Incidence calcs'!$C56,'Adult curve ratios'!$A:$A,0),MATCH('Incidence calcs'!AD$4,'Adult curve ratios'!$1:$1,0))</f>
        <v>1.09727375</v>
      </c>
      <c r="AE56" s="357">
        <f>$W56*INDEX('Adult curve ratios'!$A$1:$R$8,MATCH('Incidence calcs'!$C56,'Adult curve ratios'!$A:$A,0),MATCH('Incidence calcs'!AE$4,'Adult curve ratios'!$1:$1,0))</f>
        <v>1.09727375</v>
      </c>
      <c r="AF56" s="357">
        <f>$W56*INDEX('Adult curve ratios'!$A$1:$R$8,MATCH('Incidence calcs'!$C56,'Adult curve ratios'!$A:$A,0),MATCH('Incidence calcs'!AF$4,'Adult curve ratios'!$1:$1,0))</f>
        <v>0.88592874999999993</v>
      </c>
      <c r="AG56" s="357">
        <f>$W56*INDEX('Adult curve ratios'!$A$1:$R$8,MATCH('Incidence calcs'!$C56,'Adult curve ratios'!$A:$A,0),MATCH('Incidence calcs'!AG$4,'Adult curve ratios'!$1:$1,0))</f>
        <v>0.88592874999999993</v>
      </c>
      <c r="AH56" s="357">
        <f>$W56*INDEX('Adult curve ratios'!$A$1:$R$8,MATCH('Incidence calcs'!$C56,'Adult curve ratios'!$A:$A,0),MATCH('Incidence calcs'!AH$4,'Adult curve ratios'!$1:$1,0))</f>
        <v>1.323118</v>
      </c>
      <c r="AI56" s="357">
        <f>$W56*INDEX('Adult curve ratios'!$A$1:$R$8,MATCH('Incidence calcs'!$C56,'Adult curve ratios'!$A:$A,0),MATCH('Incidence calcs'!AI$4,'Adult curve ratios'!$1:$1,0))</f>
        <v>1.323118</v>
      </c>
      <c r="AJ56" s="357">
        <f>$W56*INDEX('Adult curve ratios'!$A$1:$R$8,MATCH('Incidence calcs'!$C56,'Adult curve ratios'!$A:$A,0),MATCH('Incidence calcs'!AJ$4,'Adult curve ratios'!$1:$1,0))</f>
        <v>1.03583625</v>
      </c>
      <c r="AK56" s="357">
        <f>$W56*INDEX('Adult curve ratios'!$A$1:$R$8,MATCH('Incidence calcs'!$C56,'Adult curve ratios'!$A:$A,0),MATCH('Incidence calcs'!AK$4,'Adult curve ratios'!$1:$1,0))</f>
        <v>1.03583625</v>
      </c>
      <c r="AL56" s="357">
        <f>$W56*INDEX('Adult curve ratios'!$A$1:$R$8,MATCH('Incidence calcs'!$C56,'Adult curve ratios'!$A:$A,0),MATCH('Incidence calcs'!AL$4,'Adult curve ratios'!$1:$1,0))</f>
        <v>1.03583625</v>
      </c>
      <c r="AM56" s="357">
        <f>$W56*INDEX('Adult curve ratios'!$A$1:$R$8,MATCH('Incidence calcs'!$C56,'Adult curve ratios'!$A:$A,0),MATCH('Incidence calcs'!AM$4,'Adult curve ratios'!$1:$1,0))</f>
        <v>1.03583625</v>
      </c>
    </row>
    <row r="57" spans="1:39" x14ac:dyDescent="0.45">
      <c r="A57" s="343" t="s">
        <v>122</v>
      </c>
      <c r="B57" s="331" t="s">
        <v>122</v>
      </c>
      <c r="C57" s="353" t="s">
        <v>26</v>
      </c>
      <c r="D57" s="351">
        <f>VALUE(LEFT(INDEX('2019 IDF estimates'!BD:BD,MATCH(IF(G57="N/A",B57,G57),'2019 IDF estimates'!$B:$B,0)),4))</f>
        <v>2009</v>
      </c>
      <c r="E57" s="351">
        <f>VALUE(RIGHT(INDEX('2019 IDF estimates'!BD:BD,MATCH(IF(G57="N/A",B57,G57),'2019 IDF estimates'!$B:$B,0)),4))</f>
        <v>2013</v>
      </c>
      <c r="F57" s="351">
        <f t="shared" si="1"/>
        <v>2011</v>
      </c>
      <c r="G57" s="331" t="s">
        <v>60</v>
      </c>
      <c r="H57" s="354">
        <f>IF($G57="N/A",INDEX('2019 IDF estimates'!AD:AD,MATCH($B57,'2019 IDF estimates'!$B:$B,0)),INDEX('2019 IDF estimates'!AD:AD,MATCH($G57,'2019 IDF estimates'!$B:$B,0)))</f>
        <v>16.2</v>
      </c>
      <c r="I57" s="354">
        <f>IF($G57="N/A",INDEX('2019 IDF estimates'!AE:AE,MATCH($B57,'2019 IDF estimates'!$B:$B,0)),INDEX('2019 IDF estimates'!AE:AE,MATCH($G57,'2019 IDF estimates'!$B:$B,0)))</f>
        <v>28.5</v>
      </c>
      <c r="J57" s="354">
        <f>IF($G57="N/A",INDEX('2019 IDF estimates'!AF:AF,MATCH($B57,'2019 IDF estimates'!$B:$B,0)),INDEX('2019 IDF estimates'!AF:AF,MATCH($G57,'2019 IDF estimates'!$B:$B,0)))</f>
        <v>37.200000000000003</v>
      </c>
      <c r="K57" s="354">
        <f>IF($G57="N/A",INDEX('2019 IDF estimates'!AP:AP,MATCH($B57,'2019 IDF estimates'!$B:$B,0)),INDEX('2019 IDF estimates'!AP:AP,MATCH($G57,'2019 IDF estimates'!$B:$B,0)))</f>
        <v>20.328601013688363</v>
      </c>
      <c r="L57" s="354">
        <f>IF($G57="N/A",INDEX('2019 IDF estimates'!AH:AH,MATCH($B57,'2019 IDF estimates'!$B:$B,0)),INDEX('2019 IDF estimates'!AH:AH,MATCH($G57,'2019 IDF estimates'!$B:$B,0)))</f>
        <v>12.6</v>
      </c>
      <c r="M57" s="354">
        <f>IF($G57="N/A",INDEX('2019 IDF estimates'!AI:AI,MATCH($B57,'2019 IDF estimates'!$B:$B,0)),INDEX('2019 IDF estimates'!AI:AI,MATCH($G57,'2019 IDF estimates'!$B:$B,0)))</f>
        <v>30.5</v>
      </c>
      <c r="N57" s="354">
        <f>IF($G57="N/A",INDEX('2019 IDF estimates'!AJ:AJ,MATCH($B57,'2019 IDF estimates'!$B:$B,0)),INDEX('2019 IDF estimates'!AJ:AJ,MATCH($G57,'2019 IDF estimates'!$B:$B,0)))</f>
        <v>36.799999999999997</v>
      </c>
      <c r="O57" s="354">
        <f>IF($G57="N/A",INDEX('2019 IDF estimates'!AQ:AQ,MATCH($B57,'2019 IDF estimates'!$B:$B,0)),INDEX('2019 IDF estimates'!AQ:AQ,MATCH($G57,'2019 IDF estimates'!$B:$B,0)))</f>
        <v>19.807354833850201</v>
      </c>
      <c r="P57" s="354">
        <f>IF($G57="N/A",INDEX('2019 IDF estimates'!AN:AN,MATCH($B57,'2019 IDF estimates'!$B:$B,0)),INDEX('2019 IDF estimates'!AN:AN,MATCH($G57,'2019 IDF estimates'!$B:$B,0)))</f>
        <v>27</v>
      </c>
      <c r="Q57" s="358">
        <f t="shared" si="2"/>
        <v>14.399999999999999</v>
      </c>
      <c r="R57" s="358">
        <f t="shared" si="3"/>
        <v>29.5</v>
      </c>
      <c r="S57" s="358">
        <f t="shared" si="4"/>
        <v>37</v>
      </c>
      <c r="T57" s="358">
        <f t="shared" si="5"/>
        <v>20.067977923769284</v>
      </c>
      <c r="U57" s="352">
        <f t="shared" si="6"/>
        <v>26.966666666666669</v>
      </c>
      <c r="V57" s="352">
        <f t="shared" si="7"/>
        <v>25.241994480942324</v>
      </c>
      <c r="W57" s="352">
        <f>IF(INDEX('Adult curve ratios'!$B:$B,MATCH('Incidence calcs'!C57,'Adult curve ratios'!$A:$A,0))="0-14",'Incidence calcs'!U57,'Incidence calcs'!V57)</f>
        <v>26.966666666666669</v>
      </c>
      <c r="X57" s="357">
        <f>$W57*INDEX('Adult curve ratios'!$A$1:$R$8,MATCH('Incidence calcs'!$C57,'Adult curve ratios'!$A:$A,0),MATCH('Incidence calcs'!X$4,'Adult curve ratios'!$1:$1,0))</f>
        <v>18.380480000000002</v>
      </c>
      <c r="Y57" s="357">
        <f>$W57*INDEX('Adult curve ratios'!$A$1:$R$8,MATCH('Incidence calcs'!$C57,'Adult curve ratios'!$A:$A,0),MATCH('Incidence calcs'!Y$4,'Adult curve ratios'!$1:$1,0))</f>
        <v>18.062273333333334</v>
      </c>
      <c r="Z57" s="357">
        <f>$W57*INDEX('Adult curve ratios'!$A$1:$R$8,MATCH('Incidence calcs'!$C57,'Adult curve ratios'!$A:$A,0),MATCH('Incidence calcs'!Z$4,'Adult curve ratios'!$1:$1,0))</f>
        <v>12.914336666666667</v>
      </c>
      <c r="AA57" s="357">
        <f>$W57*INDEX('Adult curve ratios'!$A$1:$R$8,MATCH('Incidence calcs'!$C57,'Adult curve ratios'!$A:$A,0),MATCH('Incidence calcs'!AA$4,'Adult curve ratios'!$1:$1,0))</f>
        <v>12.828043333333335</v>
      </c>
      <c r="AB57" s="357">
        <f>$W57*INDEX('Adult curve ratios'!$A$1:$R$8,MATCH('Incidence calcs'!$C57,'Adult curve ratios'!$A:$A,0),MATCH('Incidence calcs'!AB$4,'Adult curve ratios'!$1:$1,0))</f>
        <v>11.363753333333333</v>
      </c>
      <c r="AC57" s="357">
        <f>$W57*INDEX('Adult curve ratios'!$A$1:$R$8,MATCH('Incidence calcs'!$C57,'Adult curve ratios'!$A:$A,0),MATCH('Incidence calcs'!AC$4,'Adult curve ratios'!$1:$1,0))</f>
        <v>12.102640000000001</v>
      </c>
      <c r="AD57" s="357">
        <f>$W57*INDEX('Adult curve ratios'!$A$1:$R$8,MATCH('Incidence calcs'!$C57,'Adult curve ratios'!$A:$A,0),MATCH('Incidence calcs'!AD$4,'Adult curve ratios'!$1:$1,0))</f>
        <v>11.873423333333335</v>
      </c>
      <c r="AE57" s="357">
        <f>$W57*INDEX('Adult curve ratios'!$A$1:$R$8,MATCH('Incidence calcs'!$C57,'Adult curve ratios'!$A:$A,0),MATCH('Incidence calcs'!AE$4,'Adult curve ratios'!$1:$1,0))</f>
        <v>11.873423333333335</v>
      </c>
      <c r="AF57" s="357">
        <f>$W57*INDEX('Adult curve ratios'!$A$1:$R$8,MATCH('Incidence calcs'!$C57,'Adult curve ratios'!$A:$A,0),MATCH('Incidence calcs'!AF$4,'Adult curve ratios'!$1:$1,0))</f>
        <v>11.088693333333334</v>
      </c>
      <c r="AG57" s="357">
        <f>$W57*INDEX('Adult curve ratios'!$A$1:$R$8,MATCH('Incidence calcs'!$C57,'Adult curve ratios'!$A:$A,0),MATCH('Incidence calcs'!AG$4,'Adult curve ratios'!$1:$1,0))</f>
        <v>11.088693333333334</v>
      </c>
      <c r="AH57" s="357">
        <f>$W57*INDEX('Adult curve ratios'!$A$1:$R$8,MATCH('Incidence calcs'!$C57,'Adult curve ratios'!$A:$A,0),MATCH('Incidence calcs'!AH$4,'Adult curve ratios'!$1:$1,0))</f>
        <v>14.721103333333335</v>
      </c>
      <c r="AI57" s="357">
        <f>$W57*INDEX('Adult curve ratios'!$A$1:$R$8,MATCH('Incidence calcs'!$C57,'Adult curve ratios'!$A:$A,0),MATCH('Incidence calcs'!AI$4,'Adult curve ratios'!$1:$1,0))</f>
        <v>14.721103333333335</v>
      </c>
      <c r="AJ57" s="357">
        <f>$W57*INDEX('Adult curve ratios'!$A$1:$R$8,MATCH('Incidence calcs'!$C57,'Adult curve ratios'!$A:$A,0),MATCH('Incidence calcs'!AJ$4,'Adult curve ratios'!$1:$1,0))</f>
        <v>9.7268766666666675</v>
      </c>
      <c r="AK57" s="357">
        <f>$W57*INDEX('Adult curve ratios'!$A$1:$R$8,MATCH('Incidence calcs'!$C57,'Adult curve ratios'!$A:$A,0),MATCH('Incidence calcs'!AK$4,'Adult curve ratios'!$1:$1,0))</f>
        <v>9.7268766666666675</v>
      </c>
      <c r="AL57" s="357">
        <f>$W57*INDEX('Adult curve ratios'!$A$1:$R$8,MATCH('Incidence calcs'!$C57,'Adult curve ratios'!$A:$A,0),MATCH('Incidence calcs'!AL$4,'Adult curve ratios'!$1:$1,0))</f>
        <v>9.7268766666666675</v>
      </c>
      <c r="AM57" s="357">
        <f>$W57*INDEX('Adult curve ratios'!$A$1:$R$8,MATCH('Incidence calcs'!$C57,'Adult curve ratios'!$A:$A,0),MATCH('Incidence calcs'!AM$4,'Adult curve ratios'!$1:$1,0))</f>
        <v>9.7268766666666675</v>
      </c>
    </row>
    <row r="58" spans="1:39" x14ac:dyDescent="0.45">
      <c r="A58" s="343" t="s">
        <v>123</v>
      </c>
      <c r="B58" s="331" t="s">
        <v>123</v>
      </c>
      <c r="C58" s="353" t="s">
        <v>28</v>
      </c>
      <c r="D58" s="351">
        <f>VALUE(LEFT(INDEX('2019 IDF estimates'!BD:BD,MATCH(IF(G58="N/A",B58,G58),'2019 IDF estimates'!$B:$B,0)),4))</f>
        <v>1995</v>
      </c>
      <c r="E58" s="351">
        <f>VALUE(RIGHT(INDEX('2019 IDF estimates'!BD:BD,MATCH(IF(G58="N/A",B58,G58),'2019 IDF estimates'!$B:$B,0)),4))</f>
        <v>2008</v>
      </c>
      <c r="F58" s="351">
        <f t="shared" si="1"/>
        <v>2002</v>
      </c>
      <c r="G58" s="331" t="s">
        <v>124</v>
      </c>
      <c r="H58" s="354">
        <f>IF($G58="N/A",INDEX('2019 IDF estimates'!AD:AD,MATCH($B58,'2019 IDF estimates'!$B:$B,0)),INDEX('2019 IDF estimates'!AD:AD,MATCH($G58,'2019 IDF estimates'!$B:$B,0)))</f>
        <v>0.1</v>
      </c>
      <c r="I58" s="354">
        <f>IF($G58="N/A",INDEX('2019 IDF estimates'!AE:AE,MATCH($B58,'2019 IDF estimates'!$B:$B,0)),INDEX('2019 IDF estimates'!AE:AE,MATCH($G58,'2019 IDF estimates'!$B:$B,0)))</f>
        <v>0.2</v>
      </c>
      <c r="J58" s="354">
        <f>IF($G58="N/A",INDEX('2019 IDF estimates'!AF:AF,MATCH($B58,'2019 IDF estimates'!$B:$B,0)),INDEX('2019 IDF estimates'!AF:AF,MATCH($G58,'2019 IDF estimates'!$B:$B,0)))</f>
        <v>0.7</v>
      </c>
      <c r="K58" s="354">
        <f>IF($G58="N/A",INDEX('2019 IDF estimates'!AP:AP,MATCH($B58,'2019 IDF estimates'!$B:$B,0)),INDEX('2019 IDF estimates'!AP:AP,MATCH($G58,'2019 IDF estimates'!$B:$B,0)))</f>
        <v>6.2</v>
      </c>
      <c r="L58" s="354">
        <f>IF($G58="N/A",INDEX('2019 IDF estimates'!AH:AH,MATCH($B58,'2019 IDF estimates'!$B:$B,0)),INDEX('2019 IDF estimates'!AH:AH,MATCH($G58,'2019 IDF estimates'!$B:$B,0)))</f>
        <v>0.1</v>
      </c>
      <c r="M58" s="354">
        <f>IF($G58="N/A",INDEX('2019 IDF estimates'!AI:AI,MATCH($B58,'2019 IDF estimates'!$B:$B,0)),INDEX('2019 IDF estimates'!AI:AI,MATCH($G58,'2019 IDF estimates'!$B:$B,0)))</f>
        <v>0.2</v>
      </c>
      <c r="N58" s="354">
        <f>IF($G58="N/A",INDEX('2019 IDF estimates'!AJ:AJ,MATCH($B58,'2019 IDF estimates'!$B:$B,0)),INDEX('2019 IDF estimates'!AJ:AJ,MATCH($G58,'2019 IDF estimates'!$B:$B,0)))</f>
        <v>0.6</v>
      </c>
      <c r="O58" s="354">
        <f>IF($G58="N/A",INDEX('2019 IDF estimates'!AQ:AQ,MATCH($B58,'2019 IDF estimates'!$B:$B,0)),INDEX('2019 IDF estimates'!AQ:AQ,MATCH($G58,'2019 IDF estimates'!$B:$B,0)))</f>
        <v>2.4</v>
      </c>
      <c r="P58" s="354">
        <f>IF($G58="N/A",INDEX('2019 IDF estimates'!AN:AN,MATCH($B58,'2019 IDF estimates'!$B:$B,0)),INDEX('2019 IDF estimates'!AN:AN,MATCH($G58,'2019 IDF estimates'!$B:$B,0)))</f>
        <v>0.3</v>
      </c>
      <c r="Q58" s="358">
        <f t="shared" si="2"/>
        <v>0.1</v>
      </c>
      <c r="R58" s="358">
        <f t="shared" si="3"/>
        <v>0.2</v>
      </c>
      <c r="S58" s="358">
        <f t="shared" si="4"/>
        <v>0.64999999999999991</v>
      </c>
      <c r="T58" s="358">
        <f t="shared" si="5"/>
        <v>4.3</v>
      </c>
      <c r="U58" s="352">
        <f t="shared" si="6"/>
        <v>0.31666666666666665</v>
      </c>
      <c r="V58" s="352">
        <f t="shared" si="7"/>
        <v>1.3125</v>
      </c>
      <c r="W58" s="352">
        <f>IF(INDEX('Adult curve ratios'!$B:$B,MATCH('Incidence calcs'!C58,'Adult curve ratios'!$A:$A,0))="0-14",'Incidence calcs'!U58,'Incidence calcs'!V58)</f>
        <v>0.31666666666666665</v>
      </c>
      <c r="X58" s="357">
        <f>$W58*INDEX('Adult curve ratios'!$A$1:$R$8,MATCH('Incidence calcs'!$C58,'Adult curve ratios'!$A:$A,0),MATCH('Incidence calcs'!X$4,'Adult curve ratios'!$1:$1,0))</f>
        <v>0.21583999999999998</v>
      </c>
      <c r="Y58" s="357">
        <f>$W58*INDEX('Adult curve ratios'!$A$1:$R$8,MATCH('Incidence calcs'!$C58,'Adult curve ratios'!$A:$A,0),MATCH('Incidence calcs'!Y$4,'Adult curve ratios'!$1:$1,0))</f>
        <v>0.21210333333333331</v>
      </c>
      <c r="Z58" s="357">
        <f>$W58*INDEX('Adult curve ratios'!$A$1:$R$8,MATCH('Incidence calcs'!$C58,'Adult curve ratios'!$A:$A,0),MATCH('Incidence calcs'!Z$4,'Adult curve ratios'!$1:$1,0))</f>
        <v>0.15165166666666666</v>
      </c>
      <c r="AA58" s="357">
        <f>$W58*INDEX('Adult curve ratios'!$A$1:$R$8,MATCH('Incidence calcs'!$C58,'Adult curve ratios'!$A:$A,0),MATCH('Incidence calcs'!AA$4,'Adult curve ratios'!$1:$1,0))</f>
        <v>0.15063833333333332</v>
      </c>
      <c r="AB58" s="357">
        <f>$W58*INDEX('Adult curve ratios'!$A$1:$R$8,MATCH('Incidence calcs'!$C58,'Adult curve ratios'!$A:$A,0),MATCH('Incidence calcs'!AB$4,'Adult curve ratios'!$1:$1,0))</f>
        <v>0.13344333333333333</v>
      </c>
      <c r="AC58" s="357">
        <f>$W58*INDEX('Adult curve ratios'!$A$1:$R$8,MATCH('Incidence calcs'!$C58,'Adult curve ratios'!$A:$A,0),MATCH('Incidence calcs'!AC$4,'Adult curve ratios'!$1:$1,0))</f>
        <v>0.14212</v>
      </c>
      <c r="AD58" s="357">
        <f>$W58*INDEX('Adult curve ratios'!$A$1:$R$8,MATCH('Incidence calcs'!$C58,'Adult curve ratios'!$A:$A,0),MATCH('Incidence calcs'!AD$4,'Adult curve ratios'!$1:$1,0))</f>
        <v>0.13942833333333332</v>
      </c>
      <c r="AE58" s="357">
        <f>$W58*INDEX('Adult curve ratios'!$A$1:$R$8,MATCH('Incidence calcs'!$C58,'Adult curve ratios'!$A:$A,0),MATCH('Incidence calcs'!AE$4,'Adult curve ratios'!$1:$1,0))</f>
        <v>0.13942833333333332</v>
      </c>
      <c r="AF58" s="357">
        <f>$W58*INDEX('Adult curve ratios'!$A$1:$R$8,MATCH('Incidence calcs'!$C58,'Adult curve ratios'!$A:$A,0),MATCH('Incidence calcs'!AF$4,'Adult curve ratios'!$1:$1,0))</f>
        <v>0.13021333333333332</v>
      </c>
      <c r="AG58" s="357">
        <f>$W58*INDEX('Adult curve ratios'!$A$1:$R$8,MATCH('Incidence calcs'!$C58,'Adult curve ratios'!$A:$A,0),MATCH('Incidence calcs'!AG$4,'Adult curve ratios'!$1:$1,0))</f>
        <v>0.13021333333333332</v>
      </c>
      <c r="AH58" s="357">
        <f>$W58*INDEX('Adult curve ratios'!$A$1:$R$8,MATCH('Incidence calcs'!$C58,'Adult curve ratios'!$A:$A,0),MATCH('Incidence calcs'!AH$4,'Adult curve ratios'!$1:$1,0))</f>
        <v>0.17286833333333335</v>
      </c>
      <c r="AI58" s="357">
        <f>$W58*INDEX('Adult curve ratios'!$A$1:$R$8,MATCH('Incidence calcs'!$C58,'Adult curve ratios'!$A:$A,0),MATCH('Incidence calcs'!AI$4,'Adult curve ratios'!$1:$1,0))</f>
        <v>0.17286833333333335</v>
      </c>
      <c r="AJ58" s="357">
        <f>$W58*INDEX('Adult curve ratios'!$A$1:$R$8,MATCH('Incidence calcs'!$C58,'Adult curve ratios'!$A:$A,0),MATCH('Incidence calcs'!AJ$4,'Adult curve ratios'!$1:$1,0))</f>
        <v>0.11422166666666667</v>
      </c>
      <c r="AK58" s="357">
        <f>$W58*INDEX('Adult curve ratios'!$A$1:$R$8,MATCH('Incidence calcs'!$C58,'Adult curve ratios'!$A:$A,0),MATCH('Incidence calcs'!AK$4,'Adult curve ratios'!$1:$1,0))</f>
        <v>0.11422166666666667</v>
      </c>
      <c r="AL58" s="357">
        <f>$W58*INDEX('Adult curve ratios'!$A$1:$R$8,MATCH('Incidence calcs'!$C58,'Adult curve ratios'!$A:$A,0),MATCH('Incidence calcs'!AL$4,'Adult curve ratios'!$1:$1,0))</f>
        <v>0.11422166666666667</v>
      </c>
      <c r="AM58" s="357">
        <f>$W58*INDEX('Adult curve ratios'!$A$1:$R$8,MATCH('Incidence calcs'!$C58,'Adult curve ratios'!$A:$A,0),MATCH('Incidence calcs'!AM$4,'Adult curve ratios'!$1:$1,0))</f>
        <v>0.11422166666666667</v>
      </c>
    </row>
    <row r="59" spans="1:39" x14ac:dyDescent="0.45">
      <c r="A59" s="331" t="s">
        <v>125</v>
      </c>
      <c r="B59" s="331" t="s">
        <v>125</v>
      </c>
      <c r="C59" s="353" t="s">
        <v>31</v>
      </c>
      <c r="D59" s="351">
        <f>VALUE(LEFT(INDEX('2019 IDF estimates'!BD:BD,MATCH(IF(G59="N/A",B59,G59),'2019 IDF estimates'!$B:$B,0)),4))</f>
        <v>1990</v>
      </c>
      <c r="E59" s="351">
        <f>VALUE(RIGHT(INDEX('2019 IDF estimates'!BD:BD,MATCH(IF(G59="N/A",B59,G59),'2019 IDF estimates'!$B:$B,0)),4))</f>
        <v>1993</v>
      </c>
      <c r="F59" s="351">
        <f t="shared" si="1"/>
        <v>1992</v>
      </c>
      <c r="G59" s="331" t="s">
        <v>60</v>
      </c>
      <c r="H59" s="354">
        <f>IF($G59="N/A",INDEX('2019 IDF estimates'!AD:AD,MATCH($B59,'2019 IDF estimates'!$B:$B,0)),INDEX('2019 IDF estimates'!AD:AD,MATCH($G59,'2019 IDF estimates'!$B:$B,0)))</f>
        <v>0</v>
      </c>
      <c r="I59" s="354">
        <f>IF($G59="N/A",INDEX('2019 IDF estimates'!AE:AE,MATCH($B59,'2019 IDF estimates'!$B:$B,0)),INDEX('2019 IDF estimates'!AE:AE,MATCH($G59,'2019 IDF estimates'!$B:$B,0)))</f>
        <v>0</v>
      </c>
      <c r="J59" s="354">
        <f>IF($G59="N/A",INDEX('2019 IDF estimates'!AF:AF,MATCH($B59,'2019 IDF estimates'!$B:$B,0)),INDEX('2019 IDF estimates'!AF:AF,MATCH($G59,'2019 IDF estimates'!$B:$B,0)))</f>
        <v>0</v>
      </c>
      <c r="K59" s="354">
        <f>IF($G59="N/A",INDEX('2019 IDF estimates'!AP:AP,MATCH($B59,'2019 IDF estimates'!$B:$B,0)),INDEX('2019 IDF estimates'!AP:AP,MATCH($G59,'2019 IDF estimates'!$B:$B,0)))</f>
        <v>3.5285654680038938</v>
      </c>
      <c r="L59" s="354">
        <f>IF($G59="N/A",INDEX('2019 IDF estimates'!AH:AH,MATCH($B59,'2019 IDF estimates'!$B:$B,0)),INDEX('2019 IDF estimates'!AH:AH,MATCH($G59,'2019 IDF estimates'!$B:$B,0)))</f>
        <v>0</v>
      </c>
      <c r="M59" s="354">
        <f>IF($G59="N/A",INDEX('2019 IDF estimates'!AI:AI,MATCH($B59,'2019 IDF estimates'!$B:$B,0)),INDEX('2019 IDF estimates'!AI:AI,MATCH($G59,'2019 IDF estimates'!$B:$B,0)))</f>
        <v>0</v>
      </c>
      <c r="N59" s="354">
        <f>IF($G59="N/A",INDEX('2019 IDF estimates'!AJ:AJ,MATCH($B59,'2019 IDF estimates'!$B:$B,0)),INDEX('2019 IDF estimates'!AJ:AJ,MATCH($G59,'2019 IDF estimates'!$B:$B,0)))</f>
        <v>0</v>
      </c>
      <c r="O59" s="354">
        <f>IF($G59="N/A",INDEX('2019 IDF estimates'!AQ:AQ,MATCH($B59,'2019 IDF estimates'!$B:$B,0)),INDEX('2019 IDF estimates'!AQ:AQ,MATCH($G59,'2019 IDF estimates'!$B:$B,0)))</f>
        <v>2.6196925444271333</v>
      </c>
      <c r="P59" s="354">
        <f>IF($G59="N/A",INDEX('2019 IDF estimates'!AN:AN,MATCH($B59,'2019 IDF estimates'!$B:$B,0)),INDEX('2019 IDF estimates'!AN:AN,MATCH($G59,'2019 IDF estimates'!$B:$B,0)))</f>
        <v>5.7</v>
      </c>
      <c r="Q59" s="358">
        <f t="shared" si="2"/>
        <v>5.7</v>
      </c>
      <c r="R59" s="358">
        <f t="shared" si="3"/>
        <v>5.7</v>
      </c>
      <c r="S59" s="358">
        <f t="shared" si="4"/>
        <v>5.7</v>
      </c>
      <c r="T59" s="358">
        <f t="shared" si="5"/>
        <v>3.0741290062155135</v>
      </c>
      <c r="U59" s="352">
        <f t="shared" si="6"/>
        <v>5.7</v>
      </c>
      <c r="V59" s="352">
        <f t="shared" si="7"/>
        <v>5.043532251553879</v>
      </c>
      <c r="W59" s="352">
        <f>IF(INDEX('Adult curve ratios'!$B:$B,MATCH('Incidence calcs'!C59,'Adult curve ratios'!$A:$A,0))="0-14",'Incidence calcs'!U59,'Incidence calcs'!V59)</f>
        <v>5.7</v>
      </c>
      <c r="X59" s="357">
        <f>$W59*INDEX('Adult curve ratios'!$A$1:$R$8,MATCH('Incidence calcs'!$C59,'Adult curve ratios'!$A:$A,0),MATCH('Incidence calcs'!X$4,'Adult curve ratios'!$1:$1,0))</f>
        <v>3.8851200000000001</v>
      </c>
      <c r="Y59" s="357">
        <f>$W59*INDEX('Adult curve ratios'!$A$1:$R$8,MATCH('Incidence calcs'!$C59,'Adult curve ratios'!$A:$A,0),MATCH('Incidence calcs'!Y$4,'Adult curve ratios'!$1:$1,0))</f>
        <v>3.81786</v>
      </c>
      <c r="Z59" s="357">
        <f>$W59*INDEX('Adult curve ratios'!$A$1:$R$8,MATCH('Incidence calcs'!$C59,'Adult curve ratios'!$A:$A,0),MATCH('Incidence calcs'!Z$4,'Adult curve ratios'!$1:$1,0))</f>
        <v>2.72973</v>
      </c>
      <c r="AA59" s="357">
        <f>$W59*INDEX('Adult curve ratios'!$A$1:$R$8,MATCH('Incidence calcs'!$C59,'Adult curve ratios'!$A:$A,0),MATCH('Incidence calcs'!AA$4,'Adult curve ratios'!$1:$1,0))</f>
        <v>2.71149</v>
      </c>
      <c r="AB59" s="357">
        <f>$W59*INDEX('Adult curve ratios'!$A$1:$R$8,MATCH('Incidence calcs'!$C59,'Adult curve ratios'!$A:$A,0),MATCH('Incidence calcs'!AB$4,'Adult curve ratios'!$1:$1,0))</f>
        <v>2.40198</v>
      </c>
      <c r="AC59" s="357">
        <f>$W59*INDEX('Adult curve ratios'!$A$1:$R$8,MATCH('Incidence calcs'!$C59,'Adult curve ratios'!$A:$A,0),MATCH('Incidence calcs'!AC$4,'Adult curve ratios'!$1:$1,0))</f>
        <v>2.55816</v>
      </c>
      <c r="AD59" s="357">
        <f>$W59*INDEX('Adult curve ratios'!$A$1:$R$8,MATCH('Incidence calcs'!$C59,'Adult curve ratios'!$A:$A,0),MATCH('Incidence calcs'!AD$4,'Adult curve ratios'!$1:$1,0))</f>
        <v>2.5097100000000001</v>
      </c>
      <c r="AE59" s="357">
        <f>$W59*INDEX('Adult curve ratios'!$A$1:$R$8,MATCH('Incidence calcs'!$C59,'Adult curve ratios'!$A:$A,0),MATCH('Incidence calcs'!AE$4,'Adult curve ratios'!$1:$1,0))</f>
        <v>2.5097100000000001</v>
      </c>
      <c r="AF59" s="357">
        <f>$W59*INDEX('Adult curve ratios'!$A$1:$R$8,MATCH('Incidence calcs'!$C59,'Adult curve ratios'!$A:$A,0),MATCH('Incidence calcs'!AF$4,'Adult curve ratios'!$1:$1,0))</f>
        <v>2.3438400000000001</v>
      </c>
      <c r="AG59" s="357">
        <f>$W59*INDEX('Adult curve ratios'!$A$1:$R$8,MATCH('Incidence calcs'!$C59,'Adult curve ratios'!$A:$A,0),MATCH('Incidence calcs'!AG$4,'Adult curve ratios'!$1:$1,0))</f>
        <v>2.3438400000000001</v>
      </c>
      <c r="AH59" s="357">
        <f>$W59*INDEX('Adult curve ratios'!$A$1:$R$8,MATCH('Incidence calcs'!$C59,'Adult curve ratios'!$A:$A,0),MATCH('Incidence calcs'!AH$4,'Adult curve ratios'!$1:$1,0))</f>
        <v>3.1116300000000003</v>
      </c>
      <c r="AI59" s="357">
        <f>$W59*INDEX('Adult curve ratios'!$A$1:$R$8,MATCH('Incidence calcs'!$C59,'Adult curve ratios'!$A:$A,0),MATCH('Incidence calcs'!AI$4,'Adult curve ratios'!$1:$1,0))</f>
        <v>3.1116300000000003</v>
      </c>
      <c r="AJ59" s="357">
        <f>$W59*INDEX('Adult curve ratios'!$A$1:$R$8,MATCH('Incidence calcs'!$C59,'Adult curve ratios'!$A:$A,0),MATCH('Incidence calcs'!AJ$4,'Adult curve ratios'!$1:$1,0))</f>
        <v>2.05599</v>
      </c>
      <c r="AK59" s="357">
        <f>$W59*INDEX('Adult curve ratios'!$A$1:$R$8,MATCH('Incidence calcs'!$C59,'Adult curve ratios'!$A:$A,0),MATCH('Incidence calcs'!AK$4,'Adult curve ratios'!$1:$1,0))</f>
        <v>2.05599</v>
      </c>
      <c r="AL59" s="357">
        <f>$W59*INDEX('Adult curve ratios'!$A$1:$R$8,MATCH('Incidence calcs'!$C59,'Adult curve ratios'!$A:$A,0),MATCH('Incidence calcs'!AL$4,'Adult curve ratios'!$1:$1,0))</f>
        <v>2.05599</v>
      </c>
      <c r="AM59" s="357">
        <f>$W59*INDEX('Adult curve ratios'!$A$1:$R$8,MATCH('Incidence calcs'!$C59,'Adult curve ratios'!$A:$A,0),MATCH('Incidence calcs'!AM$4,'Adult curve ratios'!$1:$1,0))</f>
        <v>2.05599</v>
      </c>
    </row>
    <row r="60" spans="1:39" x14ac:dyDescent="0.45">
      <c r="A60" s="343" t="s">
        <v>126</v>
      </c>
      <c r="B60" s="331" t="s">
        <v>126</v>
      </c>
      <c r="C60" s="353" t="s">
        <v>31</v>
      </c>
      <c r="D60" s="351">
        <f>VALUE(LEFT(INDEX('2019 IDF estimates'!BD:BD,MATCH(IF(G60="N/A",B60,G60),'2019 IDF estimates'!$B:$B,0)),4))</f>
        <v>1995</v>
      </c>
      <c r="E60" s="351">
        <f>VALUE(RIGHT(INDEX('2019 IDF estimates'!BD:BD,MATCH(IF(G60="N/A",B60,G60),'2019 IDF estimates'!$B:$B,0)),4))</f>
        <v>1999</v>
      </c>
      <c r="F60" s="351">
        <f t="shared" si="1"/>
        <v>1997</v>
      </c>
      <c r="G60" s="331" t="s">
        <v>60</v>
      </c>
      <c r="H60" s="354">
        <f>IF($G60="N/A",INDEX('2019 IDF estimates'!AD:AD,MATCH($B60,'2019 IDF estimates'!$B:$B,0)),INDEX('2019 IDF estimates'!AD:AD,MATCH($G60,'2019 IDF estimates'!$B:$B,0)))</f>
        <v>0.5</v>
      </c>
      <c r="I60" s="354">
        <f>IF($G60="N/A",INDEX('2019 IDF estimates'!AE:AE,MATCH($B60,'2019 IDF estimates'!$B:$B,0)),INDEX('2019 IDF estimates'!AE:AE,MATCH($G60,'2019 IDF estimates'!$B:$B,0)))</f>
        <v>0.8</v>
      </c>
      <c r="J60" s="354">
        <f>IF($G60="N/A",INDEX('2019 IDF estimates'!AF:AF,MATCH($B60,'2019 IDF estimates'!$B:$B,0)),INDEX('2019 IDF estimates'!AF:AF,MATCH($G60,'2019 IDF estimates'!$B:$B,0)))</f>
        <v>0.7</v>
      </c>
      <c r="K60" s="354">
        <f>IF($G60="N/A",INDEX('2019 IDF estimates'!AP:AP,MATCH($B60,'2019 IDF estimates'!$B:$B,0)),INDEX('2019 IDF estimates'!AP:AP,MATCH($G60,'2019 IDF estimates'!$B:$B,0)))</f>
        <v>0.47425837320574171</v>
      </c>
      <c r="L60" s="354">
        <f>IF($G60="N/A",INDEX('2019 IDF estimates'!AH:AH,MATCH($B60,'2019 IDF estimates'!$B:$B,0)),INDEX('2019 IDF estimates'!AH:AH,MATCH($G60,'2019 IDF estimates'!$B:$B,0)))</f>
        <v>0.5</v>
      </c>
      <c r="M60" s="354">
        <f>IF($G60="N/A",INDEX('2019 IDF estimates'!AI:AI,MATCH($B60,'2019 IDF estimates'!$B:$B,0)),INDEX('2019 IDF estimates'!AI:AI,MATCH($G60,'2019 IDF estimates'!$B:$B,0)))</f>
        <v>0.2</v>
      </c>
      <c r="N60" s="354">
        <f>IF($G60="N/A",INDEX('2019 IDF estimates'!AJ:AJ,MATCH($B60,'2019 IDF estimates'!$B:$B,0)),INDEX('2019 IDF estimates'!AJ:AJ,MATCH($G60,'2019 IDF estimates'!$B:$B,0)))</f>
        <v>0.3</v>
      </c>
      <c r="O60" s="354">
        <f>IF($G60="N/A",INDEX('2019 IDF estimates'!AQ:AQ,MATCH($B60,'2019 IDF estimates'!$B:$B,0)),INDEX('2019 IDF estimates'!AQ:AQ,MATCH($G60,'2019 IDF estimates'!$B:$B,0)))</f>
        <v>0.20325358851674644</v>
      </c>
      <c r="P60" s="354">
        <f>IF($G60="N/A",INDEX('2019 IDF estimates'!AN:AN,MATCH($B60,'2019 IDF estimates'!$B:$B,0)),INDEX('2019 IDF estimates'!AN:AN,MATCH($G60,'2019 IDF estimates'!$B:$B,0)))</f>
        <v>0.5</v>
      </c>
      <c r="Q60" s="358">
        <f t="shared" si="2"/>
        <v>0.5</v>
      </c>
      <c r="R60" s="358">
        <f t="shared" si="3"/>
        <v>0.5</v>
      </c>
      <c r="S60" s="358">
        <f t="shared" si="4"/>
        <v>0.5</v>
      </c>
      <c r="T60" s="358">
        <f t="shared" si="5"/>
        <v>0.33875598086124409</v>
      </c>
      <c r="U60" s="352">
        <f t="shared" si="6"/>
        <v>0.5</v>
      </c>
      <c r="V60" s="352">
        <f t="shared" si="7"/>
        <v>0.45968899521531104</v>
      </c>
      <c r="W60" s="352">
        <f>IF(INDEX('Adult curve ratios'!$B:$B,MATCH('Incidence calcs'!C60,'Adult curve ratios'!$A:$A,0))="0-14",'Incidence calcs'!U60,'Incidence calcs'!V60)</f>
        <v>0.5</v>
      </c>
      <c r="X60" s="357">
        <f>$W60*INDEX('Adult curve ratios'!$A$1:$R$8,MATCH('Incidence calcs'!$C60,'Adult curve ratios'!$A:$A,0),MATCH('Incidence calcs'!X$4,'Adult curve ratios'!$1:$1,0))</f>
        <v>0.34079999999999999</v>
      </c>
      <c r="Y60" s="357">
        <f>$W60*INDEX('Adult curve ratios'!$A$1:$R$8,MATCH('Incidence calcs'!$C60,'Adult curve ratios'!$A:$A,0),MATCH('Incidence calcs'!Y$4,'Adult curve ratios'!$1:$1,0))</f>
        <v>0.33489999999999998</v>
      </c>
      <c r="Z60" s="357">
        <f>$W60*INDEX('Adult curve ratios'!$A$1:$R$8,MATCH('Incidence calcs'!$C60,'Adult curve ratios'!$A:$A,0),MATCH('Incidence calcs'!Z$4,'Adult curve ratios'!$1:$1,0))</f>
        <v>0.23945</v>
      </c>
      <c r="AA60" s="357">
        <f>$W60*INDEX('Adult curve ratios'!$A$1:$R$8,MATCH('Incidence calcs'!$C60,'Adult curve ratios'!$A:$A,0),MATCH('Incidence calcs'!AA$4,'Adult curve ratios'!$1:$1,0))</f>
        <v>0.23785000000000001</v>
      </c>
      <c r="AB60" s="357">
        <f>$W60*INDEX('Adult curve ratios'!$A$1:$R$8,MATCH('Incidence calcs'!$C60,'Adult curve ratios'!$A:$A,0),MATCH('Incidence calcs'!AB$4,'Adult curve ratios'!$1:$1,0))</f>
        <v>0.2107</v>
      </c>
      <c r="AC60" s="357">
        <f>$W60*INDEX('Adult curve ratios'!$A$1:$R$8,MATCH('Incidence calcs'!$C60,'Adult curve ratios'!$A:$A,0),MATCH('Incidence calcs'!AC$4,'Adult curve ratios'!$1:$1,0))</f>
        <v>0.22439999999999999</v>
      </c>
      <c r="AD60" s="357">
        <f>$W60*INDEX('Adult curve ratios'!$A$1:$R$8,MATCH('Incidence calcs'!$C60,'Adult curve ratios'!$A:$A,0),MATCH('Incidence calcs'!AD$4,'Adult curve ratios'!$1:$1,0))</f>
        <v>0.22015000000000001</v>
      </c>
      <c r="AE60" s="357">
        <f>$W60*INDEX('Adult curve ratios'!$A$1:$R$8,MATCH('Incidence calcs'!$C60,'Adult curve ratios'!$A:$A,0),MATCH('Incidence calcs'!AE$4,'Adult curve ratios'!$1:$1,0))</f>
        <v>0.22015000000000001</v>
      </c>
      <c r="AF60" s="357">
        <f>$W60*INDEX('Adult curve ratios'!$A$1:$R$8,MATCH('Incidence calcs'!$C60,'Adult curve ratios'!$A:$A,0),MATCH('Incidence calcs'!AF$4,'Adult curve ratios'!$1:$1,0))</f>
        <v>0.2056</v>
      </c>
      <c r="AG60" s="357">
        <f>$W60*INDEX('Adult curve ratios'!$A$1:$R$8,MATCH('Incidence calcs'!$C60,'Adult curve ratios'!$A:$A,0),MATCH('Incidence calcs'!AG$4,'Adult curve ratios'!$1:$1,0))</f>
        <v>0.2056</v>
      </c>
      <c r="AH60" s="357">
        <f>$W60*INDEX('Adult curve ratios'!$A$1:$R$8,MATCH('Incidence calcs'!$C60,'Adult curve ratios'!$A:$A,0),MATCH('Incidence calcs'!AH$4,'Adult curve ratios'!$1:$1,0))</f>
        <v>0.27295000000000003</v>
      </c>
      <c r="AI60" s="357">
        <f>$W60*INDEX('Adult curve ratios'!$A$1:$R$8,MATCH('Incidence calcs'!$C60,'Adult curve ratios'!$A:$A,0),MATCH('Incidence calcs'!AI$4,'Adult curve ratios'!$1:$1,0))</f>
        <v>0.27295000000000003</v>
      </c>
      <c r="AJ60" s="357">
        <f>$W60*INDEX('Adult curve ratios'!$A$1:$R$8,MATCH('Incidence calcs'!$C60,'Adult curve ratios'!$A:$A,0),MATCH('Incidence calcs'!AJ$4,'Adult curve ratios'!$1:$1,0))</f>
        <v>0.18035000000000001</v>
      </c>
      <c r="AK60" s="357">
        <f>$W60*INDEX('Adult curve ratios'!$A$1:$R$8,MATCH('Incidence calcs'!$C60,'Adult curve ratios'!$A:$A,0),MATCH('Incidence calcs'!AK$4,'Adult curve ratios'!$1:$1,0))</f>
        <v>0.18035000000000001</v>
      </c>
      <c r="AL60" s="357">
        <f>$W60*INDEX('Adult curve ratios'!$A$1:$R$8,MATCH('Incidence calcs'!$C60,'Adult curve ratios'!$A:$A,0),MATCH('Incidence calcs'!AL$4,'Adult curve ratios'!$1:$1,0))</f>
        <v>0.18035000000000001</v>
      </c>
      <c r="AM60" s="357">
        <f>$W60*INDEX('Adult curve ratios'!$A$1:$R$8,MATCH('Incidence calcs'!$C60,'Adult curve ratios'!$A:$A,0),MATCH('Incidence calcs'!AM$4,'Adult curve ratios'!$1:$1,0))</f>
        <v>0.18035000000000001</v>
      </c>
    </row>
    <row r="61" spans="1:39" x14ac:dyDescent="0.45">
      <c r="A61" s="343" t="s">
        <v>127</v>
      </c>
      <c r="B61" s="331" t="s">
        <v>127</v>
      </c>
      <c r="C61" s="353" t="s">
        <v>31</v>
      </c>
      <c r="D61" s="351">
        <f>VALUE(LEFT(INDEX('2019 IDF estimates'!BD:BD,MATCH(IF(G61="N/A",B61,G61),'2019 IDF estimates'!$B:$B,0)),4))</f>
        <v>1990</v>
      </c>
      <c r="E61" s="351">
        <f>VALUE(RIGHT(INDEX('2019 IDF estimates'!BD:BD,MATCH(IF(G61="N/A",B61,G61),'2019 IDF estimates'!$B:$B,0)),4))</f>
        <v>1999</v>
      </c>
      <c r="F61" s="351">
        <f t="shared" si="1"/>
        <v>1995</v>
      </c>
      <c r="G61" s="331" t="s">
        <v>109</v>
      </c>
      <c r="H61" s="354">
        <f>IF($G61="N/A",INDEX('2019 IDF estimates'!AD:AD,MATCH($B61,'2019 IDF estimates'!$B:$B,0)),INDEX('2019 IDF estimates'!AD:AD,MATCH($G61,'2019 IDF estimates'!$B:$B,0)))</f>
        <v>1</v>
      </c>
      <c r="I61" s="354">
        <f>IF($G61="N/A",INDEX('2019 IDF estimates'!AE:AE,MATCH($B61,'2019 IDF estimates'!$B:$B,0)),INDEX('2019 IDF estimates'!AE:AE,MATCH($G61,'2019 IDF estimates'!$B:$B,0)))</f>
        <v>1.4</v>
      </c>
      <c r="J61" s="354">
        <f>IF($G61="N/A",INDEX('2019 IDF estimates'!AF:AF,MATCH($B61,'2019 IDF estimates'!$B:$B,0)),INDEX('2019 IDF estimates'!AF:AF,MATCH($G61,'2019 IDF estimates'!$B:$B,0)))</f>
        <v>2</v>
      </c>
      <c r="K61" s="354">
        <f>IF($G61="N/A",INDEX('2019 IDF estimates'!AP:AP,MATCH($B61,'2019 IDF estimates'!$B:$B,0)),INDEX('2019 IDF estimates'!AP:AP,MATCH($G61,'2019 IDF estimates'!$B:$B,0)))</f>
        <v>1.0162679425837322</v>
      </c>
      <c r="L61" s="354">
        <f>IF($G61="N/A",INDEX('2019 IDF estimates'!AH:AH,MATCH($B61,'2019 IDF estimates'!$B:$B,0)),INDEX('2019 IDF estimates'!AH:AH,MATCH($G61,'2019 IDF estimates'!$B:$B,0)))</f>
        <v>0.8</v>
      </c>
      <c r="M61" s="354">
        <f>IF($G61="N/A",INDEX('2019 IDF estimates'!AI:AI,MATCH($B61,'2019 IDF estimates'!$B:$B,0)),INDEX('2019 IDF estimates'!AI:AI,MATCH($G61,'2019 IDF estimates'!$B:$B,0)))</f>
        <v>1.4</v>
      </c>
      <c r="N61" s="354">
        <f>IF($G61="N/A",INDEX('2019 IDF estimates'!AJ:AJ,MATCH($B61,'2019 IDF estimates'!$B:$B,0)),INDEX('2019 IDF estimates'!AJ:AJ,MATCH($G61,'2019 IDF estimates'!$B:$B,0)))</f>
        <v>1.2</v>
      </c>
      <c r="O61" s="354">
        <f>IF($G61="N/A",INDEX('2019 IDF estimates'!AQ:AQ,MATCH($B61,'2019 IDF estimates'!$B:$B,0)),INDEX('2019 IDF estimates'!AQ:AQ,MATCH($G61,'2019 IDF estimates'!$B:$B,0)))</f>
        <v>0.74526315789473707</v>
      </c>
      <c r="P61" s="354">
        <f>IF($G61="N/A",INDEX('2019 IDF estimates'!AN:AN,MATCH($B61,'2019 IDF estimates'!$B:$B,0)),INDEX('2019 IDF estimates'!AN:AN,MATCH($G61,'2019 IDF estimates'!$B:$B,0)))</f>
        <v>1.3</v>
      </c>
      <c r="Q61" s="358">
        <f t="shared" si="2"/>
        <v>0.9</v>
      </c>
      <c r="R61" s="358">
        <f t="shared" si="3"/>
        <v>1.4</v>
      </c>
      <c r="S61" s="358">
        <f t="shared" si="4"/>
        <v>1.6</v>
      </c>
      <c r="T61" s="358">
        <f t="shared" si="5"/>
        <v>0.88076555023923464</v>
      </c>
      <c r="U61" s="352">
        <f t="shared" si="6"/>
        <v>1.3</v>
      </c>
      <c r="V61" s="352">
        <f t="shared" si="7"/>
        <v>1.1951913875598086</v>
      </c>
      <c r="W61" s="352">
        <f>IF(INDEX('Adult curve ratios'!$B:$B,MATCH('Incidence calcs'!C61,'Adult curve ratios'!$A:$A,0))="0-14",'Incidence calcs'!U61,'Incidence calcs'!V61)</f>
        <v>1.3</v>
      </c>
      <c r="X61" s="357">
        <f>$W61*INDEX('Adult curve ratios'!$A$1:$R$8,MATCH('Incidence calcs'!$C61,'Adult curve ratios'!$A:$A,0),MATCH('Incidence calcs'!X$4,'Adult curve ratios'!$1:$1,0))</f>
        <v>0.88607999999999998</v>
      </c>
      <c r="Y61" s="357">
        <f>$W61*INDEX('Adult curve ratios'!$A$1:$R$8,MATCH('Incidence calcs'!$C61,'Adult curve ratios'!$A:$A,0),MATCH('Incidence calcs'!Y$4,'Adult curve ratios'!$1:$1,0))</f>
        <v>0.87073999999999996</v>
      </c>
      <c r="Z61" s="357">
        <f>$W61*INDEX('Adult curve ratios'!$A$1:$R$8,MATCH('Incidence calcs'!$C61,'Adult curve ratios'!$A:$A,0),MATCH('Incidence calcs'!Z$4,'Adult curve ratios'!$1:$1,0))</f>
        <v>0.62256999999999996</v>
      </c>
      <c r="AA61" s="357">
        <f>$W61*INDEX('Adult curve ratios'!$A$1:$R$8,MATCH('Incidence calcs'!$C61,'Adult curve ratios'!$A:$A,0),MATCH('Incidence calcs'!AA$4,'Adult curve ratios'!$1:$1,0))</f>
        <v>0.61841000000000002</v>
      </c>
      <c r="AB61" s="357">
        <f>$W61*INDEX('Adult curve ratios'!$A$1:$R$8,MATCH('Incidence calcs'!$C61,'Adult curve ratios'!$A:$A,0),MATCH('Incidence calcs'!AB$4,'Adult curve ratios'!$1:$1,0))</f>
        <v>0.54781999999999997</v>
      </c>
      <c r="AC61" s="357">
        <f>$W61*INDEX('Adult curve ratios'!$A$1:$R$8,MATCH('Incidence calcs'!$C61,'Adult curve ratios'!$A:$A,0),MATCH('Incidence calcs'!AC$4,'Adult curve ratios'!$1:$1,0))</f>
        <v>0.58343999999999996</v>
      </c>
      <c r="AD61" s="357">
        <f>$W61*INDEX('Adult curve ratios'!$A$1:$R$8,MATCH('Incidence calcs'!$C61,'Adult curve ratios'!$A:$A,0),MATCH('Incidence calcs'!AD$4,'Adult curve ratios'!$1:$1,0))</f>
        <v>0.57239000000000007</v>
      </c>
      <c r="AE61" s="357">
        <f>$W61*INDEX('Adult curve ratios'!$A$1:$R$8,MATCH('Incidence calcs'!$C61,'Adult curve ratios'!$A:$A,0),MATCH('Incidence calcs'!AE$4,'Adult curve ratios'!$1:$1,0))</f>
        <v>0.57239000000000007</v>
      </c>
      <c r="AF61" s="357">
        <f>$W61*INDEX('Adult curve ratios'!$A$1:$R$8,MATCH('Incidence calcs'!$C61,'Adult curve ratios'!$A:$A,0),MATCH('Incidence calcs'!AF$4,'Adult curve ratios'!$1:$1,0))</f>
        <v>0.53456000000000004</v>
      </c>
      <c r="AG61" s="357">
        <f>$W61*INDEX('Adult curve ratios'!$A$1:$R$8,MATCH('Incidence calcs'!$C61,'Adult curve ratios'!$A:$A,0),MATCH('Incidence calcs'!AG$4,'Adult curve ratios'!$1:$1,0))</f>
        <v>0.53456000000000004</v>
      </c>
      <c r="AH61" s="357">
        <f>$W61*INDEX('Adult curve ratios'!$A$1:$R$8,MATCH('Incidence calcs'!$C61,'Adult curve ratios'!$A:$A,0),MATCH('Incidence calcs'!AH$4,'Adult curve ratios'!$1:$1,0))</f>
        <v>0.70967000000000013</v>
      </c>
      <c r="AI61" s="357">
        <f>$W61*INDEX('Adult curve ratios'!$A$1:$R$8,MATCH('Incidence calcs'!$C61,'Adult curve ratios'!$A:$A,0),MATCH('Incidence calcs'!AI$4,'Adult curve ratios'!$1:$1,0))</f>
        <v>0.70967000000000013</v>
      </c>
      <c r="AJ61" s="357">
        <f>$W61*INDEX('Adult curve ratios'!$A$1:$R$8,MATCH('Incidence calcs'!$C61,'Adult curve ratios'!$A:$A,0),MATCH('Incidence calcs'!AJ$4,'Adult curve ratios'!$1:$1,0))</f>
        <v>0.46891000000000005</v>
      </c>
      <c r="AK61" s="357">
        <f>$W61*INDEX('Adult curve ratios'!$A$1:$R$8,MATCH('Incidence calcs'!$C61,'Adult curve ratios'!$A:$A,0),MATCH('Incidence calcs'!AK$4,'Adult curve ratios'!$1:$1,0))</f>
        <v>0.46891000000000005</v>
      </c>
      <c r="AL61" s="357">
        <f>$W61*INDEX('Adult curve ratios'!$A$1:$R$8,MATCH('Incidence calcs'!$C61,'Adult curve ratios'!$A:$A,0),MATCH('Incidence calcs'!AL$4,'Adult curve ratios'!$1:$1,0))</f>
        <v>0.46891000000000005</v>
      </c>
      <c r="AM61" s="357">
        <f>$W61*INDEX('Adult curve ratios'!$A$1:$R$8,MATCH('Incidence calcs'!$C61,'Adult curve ratios'!$A:$A,0),MATCH('Incidence calcs'!AM$4,'Adult curve ratios'!$1:$1,0))</f>
        <v>0.46891000000000005</v>
      </c>
    </row>
    <row r="62" spans="1:39" x14ac:dyDescent="0.45">
      <c r="A62" s="343" t="s">
        <v>128</v>
      </c>
      <c r="B62" s="331" t="s">
        <v>128</v>
      </c>
      <c r="C62" s="353" t="s">
        <v>28</v>
      </c>
      <c r="D62" s="351">
        <f>VALUE(LEFT(INDEX('2019 IDF estimates'!BD:BD,MATCH(IF(G62="N/A",B62,G62),'2019 IDF estimates'!$B:$B,0)),4))</f>
        <v>2011</v>
      </c>
      <c r="E62" s="351">
        <f>VALUE(RIGHT(INDEX('2019 IDF estimates'!BD:BD,MATCH(IF(G62="N/A",B62,G62),'2019 IDF estimates'!$B:$B,0)),4))</f>
        <v>2011</v>
      </c>
      <c r="F62" s="351">
        <f t="shared" si="1"/>
        <v>2011</v>
      </c>
      <c r="G62" s="331" t="s">
        <v>60</v>
      </c>
      <c r="H62" s="354">
        <f>IF($G62="N/A",INDEX('2019 IDF estimates'!AD:AD,MATCH($B62,'2019 IDF estimates'!$B:$B,0)),INDEX('2019 IDF estimates'!AD:AD,MATCH($G62,'2019 IDF estimates'!$B:$B,0)))</f>
        <v>0</v>
      </c>
      <c r="I62" s="354">
        <f>IF($G62="N/A",INDEX('2019 IDF estimates'!AE:AE,MATCH($B62,'2019 IDF estimates'!$B:$B,0)),INDEX('2019 IDF estimates'!AE:AE,MATCH($G62,'2019 IDF estimates'!$B:$B,0)))</f>
        <v>0</v>
      </c>
      <c r="J62" s="354">
        <f>IF($G62="N/A",INDEX('2019 IDF estimates'!AF:AF,MATCH($B62,'2019 IDF estimates'!$B:$B,0)),INDEX('2019 IDF estimates'!AF:AF,MATCH($G62,'2019 IDF estimates'!$B:$B,0)))</f>
        <v>0</v>
      </c>
      <c r="K62" s="354">
        <f>IF($G62="N/A",INDEX('2019 IDF estimates'!AP:AP,MATCH($B62,'2019 IDF estimates'!$B:$B,0)),INDEX('2019 IDF estimates'!AP:AP,MATCH($G62,'2019 IDF estimates'!$B:$B,0)))</f>
        <v>5.2440312582691968</v>
      </c>
      <c r="L62" s="354">
        <f>IF($G62="N/A",INDEX('2019 IDF estimates'!AH:AH,MATCH($B62,'2019 IDF estimates'!$B:$B,0)),INDEX('2019 IDF estimates'!AH:AH,MATCH($G62,'2019 IDF estimates'!$B:$B,0)))</f>
        <v>0</v>
      </c>
      <c r="M62" s="354">
        <f>IF($G62="N/A",INDEX('2019 IDF estimates'!AI:AI,MATCH($B62,'2019 IDF estimates'!$B:$B,0)),INDEX('2019 IDF estimates'!AI:AI,MATCH($G62,'2019 IDF estimates'!$B:$B,0)))</f>
        <v>0</v>
      </c>
      <c r="N62" s="354">
        <f>IF($G62="N/A",INDEX('2019 IDF estimates'!AJ:AJ,MATCH($B62,'2019 IDF estimates'!$B:$B,0)),INDEX('2019 IDF estimates'!AJ:AJ,MATCH($G62,'2019 IDF estimates'!$B:$B,0)))</f>
        <v>0</v>
      </c>
      <c r="O62" s="354">
        <f>IF($G62="N/A",INDEX('2019 IDF estimates'!AQ:AQ,MATCH($B62,'2019 IDF estimates'!$B:$B,0)),INDEX('2019 IDF estimates'!AQ:AQ,MATCH($G62,'2019 IDF estimates'!$B:$B,0)))</f>
        <v>5.2440312582691968</v>
      </c>
      <c r="P62" s="354">
        <f>IF($G62="N/A",INDEX('2019 IDF estimates'!AN:AN,MATCH($B62,'2019 IDF estimates'!$B:$B,0)),INDEX('2019 IDF estimates'!AN:AN,MATCH($G62,'2019 IDF estimates'!$B:$B,0)))</f>
        <v>3.1</v>
      </c>
      <c r="Q62" s="358">
        <f t="shared" si="2"/>
        <v>3.1</v>
      </c>
      <c r="R62" s="358">
        <f t="shared" si="3"/>
        <v>3.1</v>
      </c>
      <c r="S62" s="358">
        <f t="shared" si="4"/>
        <v>3.1</v>
      </c>
      <c r="T62" s="358">
        <f t="shared" si="5"/>
        <v>5.2440312582691968</v>
      </c>
      <c r="U62" s="352">
        <f t="shared" si="6"/>
        <v>3.1</v>
      </c>
      <c r="V62" s="352">
        <f t="shared" si="7"/>
        <v>3.6360078145672992</v>
      </c>
      <c r="W62" s="352">
        <f>IF(INDEX('Adult curve ratios'!$B:$B,MATCH('Incidence calcs'!C62,'Adult curve ratios'!$A:$A,0))="0-14",'Incidence calcs'!U62,'Incidence calcs'!V62)</f>
        <v>3.1</v>
      </c>
      <c r="X62" s="357">
        <f>$W62*INDEX('Adult curve ratios'!$A$1:$R$8,MATCH('Incidence calcs'!$C62,'Adult curve ratios'!$A:$A,0),MATCH('Incidence calcs'!X$4,'Adult curve ratios'!$1:$1,0))</f>
        <v>2.1129600000000002</v>
      </c>
      <c r="Y62" s="357">
        <f>$W62*INDEX('Adult curve ratios'!$A$1:$R$8,MATCH('Incidence calcs'!$C62,'Adult curve ratios'!$A:$A,0),MATCH('Incidence calcs'!Y$4,'Adult curve ratios'!$1:$1,0))</f>
        <v>2.0763799999999999</v>
      </c>
      <c r="Z62" s="357">
        <f>$W62*INDEX('Adult curve ratios'!$A$1:$R$8,MATCH('Incidence calcs'!$C62,'Adult curve ratios'!$A:$A,0),MATCH('Incidence calcs'!Z$4,'Adult curve ratios'!$1:$1,0))</f>
        <v>1.4845900000000001</v>
      </c>
      <c r="AA62" s="357">
        <f>$W62*INDEX('Adult curve ratios'!$A$1:$R$8,MATCH('Incidence calcs'!$C62,'Adult curve ratios'!$A:$A,0),MATCH('Incidence calcs'!AA$4,'Adult curve ratios'!$1:$1,0))</f>
        <v>1.4746700000000001</v>
      </c>
      <c r="AB62" s="357">
        <f>$W62*INDEX('Adult curve ratios'!$A$1:$R$8,MATCH('Incidence calcs'!$C62,'Adult curve ratios'!$A:$A,0),MATCH('Incidence calcs'!AB$4,'Adult curve ratios'!$1:$1,0))</f>
        <v>1.3063400000000001</v>
      </c>
      <c r="AC62" s="357">
        <f>$W62*INDEX('Adult curve ratios'!$A$1:$R$8,MATCH('Incidence calcs'!$C62,'Adult curve ratios'!$A:$A,0),MATCH('Incidence calcs'!AC$4,'Adult curve ratios'!$1:$1,0))</f>
        <v>1.3912800000000001</v>
      </c>
      <c r="AD62" s="357">
        <f>$W62*INDEX('Adult curve ratios'!$A$1:$R$8,MATCH('Incidence calcs'!$C62,'Adult curve ratios'!$A:$A,0),MATCH('Incidence calcs'!AD$4,'Adult curve ratios'!$1:$1,0))</f>
        <v>1.3649300000000002</v>
      </c>
      <c r="AE62" s="357">
        <f>$W62*INDEX('Adult curve ratios'!$A$1:$R$8,MATCH('Incidence calcs'!$C62,'Adult curve ratios'!$A:$A,0),MATCH('Incidence calcs'!AE$4,'Adult curve ratios'!$1:$1,0))</f>
        <v>1.3649300000000002</v>
      </c>
      <c r="AF62" s="357">
        <f>$W62*INDEX('Adult curve ratios'!$A$1:$R$8,MATCH('Incidence calcs'!$C62,'Adult curve ratios'!$A:$A,0),MATCH('Incidence calcs'!AF$4,'Adult curve ratios'!$1:$1,0))</f>
        <v>1.2747200000000001</v>
      </c>
      <c r="AG62" s="357">
        <f>$W62*INDEX('Adult curve ratios'!$A$1:$R$8,MATCH('Incidence calcs'!$C62,'Adult curve ratios'!$A:$A,0),MATCH('Incidence calcs'!AG$4,'Adult curve ratios'!$1:$1,0))</f>
        <v>1.2747200000000001</v>
      </c>
      <c r="AH62" s="357">
        <f>$W62*INDEX('Adult curve ratios'!$A$1:$R$8,MATCH('Incidence calcs'!$C62,'Adult curve ratios'!$A:$A,0),MATCH('Incidence calcs'!AH$4,'Adult curve ratios'!$1:$1,0))</f>
        <v>1.6922900000000003</v>
      </c>
      <c r="AI62" s="357">
        <f>$W62*INDEX('Adult curve ratios'!$A$1:$R$8,MATCH('Incidence calcs'!$C62,'Adult curve ratios'!$A:$A,0),MATCH('Incidence calcs'!AI$4,'Adult curve ratios'!$1:$1,0))</f>
        <v>1.6922900000000003</v>
      </c>
      <c r="AJ62" s="357">
        <f>$W62*INDEX('Adult curve ratios'!$A$1:$R$8,MATCH('Incidence calcs'!$C62,'Adult curve ratios'!$A:$A,0),MATCH('Incidence calcs'!AJ$4,'Adult curve ratios'!$1:$1,0))</f>
        <v>1.1181700000000001</v>
      </c>
      <c r="AK62" s="357">
        <f>$W62*INDEX('Adult curve ratios'!$A$1:$R$8,MATCH('Incidence calcs'!$C62,'Adult curve ratios'!$A:$A,0),MATCH('Incidence calcs'!AK$4,'Adult curve ratios'!$1:$1,0))</f>
        <v>1.1181700000000001</v>
      </c>
      <c r="AL62" s="357">
        <f>$W62*INDEX('Adult curve ratios'!$A$1:$R$8,MATCH('Incidence calcs'!$C62,'Adult curve ratios'!$A:$A,0),MATCH('Incidence calcs'!AL$4,'Adult curve ratios'!$1:$1,0))</f>
        <v>1.1181700000000001</v>
      </c>
      <c r="AM62" s="357">
        <f>$W62*INDEX('Adult curve ratios'!$A$1:$R$8,MATCH('Incidence calcs'!$C62,'Adult curve ratios'!$A:$A,0),MATCH('Incidence calcs'!AM$4,'Adult curve ratios'!$1:$1,0))</f>
        <v>1.1181700000000001</v>
      </c>
    </row>
    <row r="63" spans="1:39" x14ac:dyDescent="0.45">
      <c r="A63" s="343" t="s">
        <v>129</v>
      </c>
      <c r="B63" s="331" t="s">
        <v>129</v>
      </c>
      <c r="C63" s="353" t="s">
        <v>31</v>
      </c>
      <c r="D63" s="351">
        <f>VALUE(LEFT(INDEX('2019 IDF estimates'!BD:BD,MATCH(IF(G63="N/A",B63,G63),'2019 IDF estimates'!$B:$B,0)),4))</f>
        <v>2010</v>
      </c>
      <c r="E63" s="351">
        <f>VALUE(RIGHT(INDEX('2019 IDF estimates'!BD:BD,MATCH(IF(G63="N/A",B63,G63),'2019 IDF estimates'!$B:$B,0)),4))</f>
        <v>2010</v>
      </c>
      <c r="F63" s="351">
        <f t="shared" si="1"/>
        <v>2010</v>
      </c>
      <c r="G63" s="331" t="s">
        <v>81</v>
      </c>
      <c r="H63" s="354">
        <f>IF($G63="N/A",INDEX('2019 IDF estimates'!AD:AD,MATCH($B63,'2019 IDF estimates'!$B:$B,0)),INDEX('2019 IDF estimates'!AD:AD,MATCH($G63,'2019 IDF estimates'!$B:$B,0)))</f>
        <v>0</v>
      </c>
      <c r="I63" s="354">
        <f>IF($G63="N/A",INDEX('2019 IDF estimates'!AE:AE,MATCH($B63,'2019 IDF estimates'!$B:$B,0)),INDEX('2019 IDF estimates'!AE:AE,MATCH($G63,'2019 IDF estimates'!$B:$B,0)))</f>
        <v>0</v>
      </c>
      <c r="J63" s="354">
        <f>IF($G63="N/A",INDEX('2019 IDF estimates'!AF:AF,MATCH($B63,'2019 IDF estimates'!$B:$B,0)),INDEX('2019 IDF estimates'!AF:AF,MATCH($G63,'2019 IDF estimates'!$B:$B,0)))</f>
        <v>0</v>
      </c>
      <c r="K63" s="354">
        <f>IF($G63="N/A",INDEX('2019 IDF estimates'!AP:AP,MATCH($B63,'2019 IDF estimates'!$B:$B,0)),INDEX('2019 IDF estimates'!AP:AP,MATCH($G63,'2019 IDF estimates'!$B:$B,0)))</f>
        <v>3.3147130153975972</v>
      </c>
      <c r="L63" s="354">
        <f>IF($G63="N/A",INDEX('2019 IDF estimates'!AH:AH,MATCH($B63,'2019 IDF estimates'!$B:$B,0)),INDEX('2019 IDF estimates'!AH:AH,MATCH($G63,'2019 IDF estimates'!$B:$B,0)))</f>
        <v>0</v>
      </c>
      <c r="M63" s="354">
        <f>IF($G63="N/A",INDEX('2019 IDF estimates'!AI:AI,MATCH($B63,'2019 IDF estimates'!$B:$B,0)),INDEX('2019 IDF estimates'!AI:AI,MATCH($G63,'2019 IDF estimates'!$B:$B,0)))</f>
        <v>0</v>
      </c>
      <c r="N63" s="354">
        <f>IF($G63="N/A",INDEX('2019 IDF estimates'!AJ:AJ,MATCH($B63,'2019 IDF estimates'!$B:$B,0)),INDEX('2019 IDF estimates'!AJ:AJ,MATCH($G63,'2019 IDF estimates'!$B:$B,0)))</f>
        <v>0</v>
      </c>
      <c r="O63" s="354">
        <f>IF($G63="N/A",INDEX('2019 IDF estimates'!AQ:AQ,MATCH($B63,'2019 IDF estimates'!$B:$B,0)),INDEX('2019 IDF estimates'!AQ:AQ,MATCH($G63,'2019 IDF estimates'!$B:$B,0)))</f>
        <v>3.3147130153975972</v>
      </c>
      <c r="P63" s="354">
        <f>IF($G63="N/A",INDEX('2019 IDF estimates'!AN:AN,MATCH($B63,'2019 IDF estimates'!$B:$B,0)),INDEX('2019 IDF estimates'!AN:AN,MATCH($G63,'2019 IDF estimates'!$B:$B,0)))</f>
        <v>6.2</v>
      </c>
      <c r="Q63" s="358">
        <f t="shared" si="2"/>
        <v>6.2</v>
      </c>
      <c r="R63" s="358">
        <f t="shared" si="3"/>
        <v>6.2</v>
      </c>
      <c r="S63" s="358">
        <f t="shared" si="4"/>
        <v>6.2</v>
      </c>
      <c r="T63" s="358">
        <f t="shared" si="5"/>
        <v>3.3147130153975972</v>
      </c>
      <c r="U63" s="352">
        <f t="shared" si="6"/>
        <v>6.2</v>
      </c>
      <c r="V63" s="352">
        <f t="shared" si="7"/>
        <v>5.4786782538493997</v>
      </c>
      <c r="W63" s="352">
        <f>IF(INDEX('Adult curve ratios'!$B:$B,MATCH('Incidence calcs'!C63,'Adult curve ratios'!$A:$A,0))="0-14",'Incidence calcs'!U63,'Incidence calcs'!V63)</f>
        <v>6.2</v>
      </c>
      <c r="X63" s="357">
        <f>$W63*INDEX('Adult curve ratios'!$A$1:$R$8,MATCH('Incidence calcs'!$C63,'Adult curve ratios'!$A:$A,0),MATCH('Incidence calcs'!X$4,'Adult curve ratios'!$1:$1,0))</f>
        <v>4.2259200000000003</v>
      </c>
      <c r="Y63" s="357">
        <f>$W63*INDEX('Adult curve ratios'!$A$1:$R$8,MATCH('Incidence calcs'!$C63,'Adult curve ratios'!$A:$A,0),MATCH('Incidence calcs'!Y$4,'Adult curve ratios'!$1:$1,0))</f>
        <v>4.1527599999999998</v>
      </c>
      <c r="Z63" s="357">
        <f>$W63*INDEX('Adult curve ratios'!$A$1:$R$8,MATCH('Incidence calcs'!$C63,'Adult curve ratios'!$A:$A,0),MATCH('Incidence calcs'!Z$4,'Adult curve ratios'!$1:$1,0))</f>
        <v>2.9691800000000002</v>
      </c>
      <c r="AA63" s="357">
        <f>$W63*INDEX('Adult curve ratios'!$A$1:$R$8,MATCH('Incidence calcs'!$C63,'Adult curve ratios'!$A:$A,0),MATCH('Incidence calcs'!AA$4,'Adult curve ratios'!$1:$1,0))</f>
        <v>2.9493400000000003</v>
      </c>
      <c r="AB63" s="357">
        <f>$W63*INDEX('Adult curve ratios'!$A$1:$R$8,MATCH('Incidence calcs'!$C63,'Adult curve ratios'!$A:$A,0),MATCH('Incidence calcs'!AB$4,'Adult curve ratios'!$1:$1,0))</f>
        <v>2.6126800000000001</v>
      </c>
      <c r="AC63" s="357">
        <f>$W63*INDEX('Adult curve ratios'!$A$1:$R$8,MATCH('Incidence calcs'!$C63,'Adult curve ratios'!$A:$A,0),MATCH('Incidence calcs'!AC$4,'Adult curve ratios'!$1:$1,0))</f>
        <v>2.7825600000000001</v>
      </c>
      <c r="AD63" s="357">
        <f>$W63*INDEX('Adult curve ratios'!$A$1:$R$8,MATCH('Incidence calcs'!$C63,'Adult curve ratios'!$A:$A,0),MATCH('Incidence calcs'!AD$4,'Adult curve ratios'!$1:$1,0))</f>
        <v>2.7298600000000004</v>
      </c>
      <c r="AE63" s="357">
        <f>$W63*INDEX('Adult curve ratios'!$A$1:$R$8,MATCH('Incidence calcs'!$C63,'Adult curve ratios'!$A:$A,0),MATCH('Incidence calcs'!AE$4,'Adult curve ratios'!$1:$1,0))</f>
        <v>2.7298600000000004</v>
      </c>
      <c r="AF63" s="357">
        <f>$W63*INDEX('Adult curve ratios'!$A$1:$R$8,MATCH('Incidence calcs'!$C63,'Adult curve ratios'!$A:$A,0),MATCH('Incidence calcs'!AF$4,'Adult curve ratios'!$1:$1,0))</f>
        <v>2.5494400000000002</v>
      </c>
      <c r="AG63" s="357">
        <f>$W63*INDEX('Adult curve ratios'!$A$1:$R$8,MATCH('Incidence calcs'!$C63,'Adult curve ratios'!$A:$A,0),MATCH('Incidence calcs'!AG$4,'Adult curve ratios'!$1:$1,0))</f>
        <v>2.5494400000000002</v>
      </c>
      <c r="AH63" s="357">
        <f>$W63*INDEX('Adult curve ratios'!$A$1:$R$8,MATCH('Incidence calcs'!$C63,'Adult curve ratios'!$A:$A,0),MATCH('Incidence calcs'!AH$4,'Adult curve ratios'!$1:$1,0))</f>
        <v>3.3845800000000006</v>
      </c>
      <c r="AI63" s="357">
        <f>$W63*INDEX('Adult curve ratios'!$A$1:$R$8,MATCH('Incidence calcs'!$C63,'Adult curve ratios'!$A:$A,0),MATCH('Incidence calcs'!AI$4,'Adult curve ratios'!$1:$1,0))</f>
        <v>3.3845800000000006</v>
      </c>
      <c r="AJ63" s="357">
        <f>$W63*INDEX('Adult curve ratios'!$A$1:$R$8,MATCH('Incidence calcs'!$C63,'Adult curve ratios'!$A:$A,0),MATCH('Incidence calcs'!AJ$4,'Adult curve ratios'!$1:$1,0))</f>
        <v>2.2363400000000002</v>
      </c>
      <c r="AK63" s="357">
        <f>$W63*INDEX('Adult curve ratios'!$A$1:$R$8,MATCH('Incidence calcs'!$C63,'Adult curve ratios'!$A:$A,0),MATCH('Incidence calcs'!AK$4,'Adult curve ratios'!$1:$1,0))</f>
        <v>2.2363400000000002</v>
      </c>
      <c r="AL63" s="357">
        <f>$W63*INDEX('Adult curve ratios'!$A$1:$R$8,MATCH('Incidence calcs'!$C63,'Adult curve ratios'!$A:$A,0),MATCH('Incidence calcs'!AL$4,'Adult curve ratios'!$1:$1,0))</f>
        <v>2.2363400000000002</v>
      </c>
      <c r="AM63" s="357">
        <f>$W63*INDEX('Adult curve ratios'!$A$1:$R$8,MATCH('Incidence calcs'!$C63,'Adult curve ratios'!$A:$A,0),MATCH('Incidence calcs'!AM$4,'Adult curve ratios'!$1:$1,0))</f>
        <v>2.2363400000000002</v>
      </c>
    </row>
    <row r="64" spans="1:39" x14ac:dyDescent="0.45">
      <c r="A64" s="343" t="s">
        <v>130</v>
      </c>
      <c r="B64" s="331" t="s">
        <v>130</v>
      </c>
      <c r="C64" s="353" t="s">
        <v>29</v>
      </c>
      <c r="D64" s="351">
        <f>VALUE(LEFT(INDEX('2019 IDF estimates'!BD:BD,MATCH(IF(G64="N/A",B64,G64),'2019 IDF estimates'!$B:$B,0)),4))</f>
        <v>2007</v>
      </c>
      <c r="E64" s="351">
        <f>VALUE(RIGHT(INDEX('2019 IDF estimates'!BD:BD,MATCH(IF(G64="N/A",B64,G64),'2019 IDF estimates'!$B:$B,0)),4))</f>
        <v>2011</v>
      </c>
      <c r="F64" s="351">
        <f t="shared" si="1"/>
        <v>2009</v>
      </c>
      <c r="G64" s="331" t="s">
        <v>64</v>
      </c>
      <c r="H64" s="354">
        <f>IF($G64="N/A",INDEX('2019 IDF estimates'!AD:AD,MATCH($B64,'2019 IDF estimates'!$B:$B,0)),INDEX('2019 IDF estimates'!AD:AD,MATCH($G64,'2019 IDF estimates'!$B:$B,0)))</f>
        <v>0.19</v>
      </c>
      <c r="I64" s="354">
        <f>IF($G64="N/A",INDEX('2019 IDF estimates'!AE:AE,MATCH($B64,'2019 IDF estimates'!$B:$B,0)),INDEX('2019 IDF estimates'!AE:AE,MATCH($G64,'2019 IDF estimates'!$B:$B,0)))</f>
        <v>0.84</v>
      </c>
      <c r="J64" s="354">
        <f>IF($G64="N/A",INDEX('2019 IDF estimates'!AF:AF,MATCH($B64,'2019 IDF estimates'!$B:$B,0)),INDEX('2019 IDF estimates'!AF:AF,MATCH($G64,'2019 IDF estimates'!$B:$B,0)))</f>
        <v>2.6</v>
      </c>
      <c r="K64" s="354">
        <f>IF($G64="N/A",INDEX('2019 IDF estimates'!AP:AP,MATCH($B64,'2019 IDF estimates'!$B:$B,0)),INDEX('2019 IDF estimates'!AP:AP,MATCH($G64,'2019 IDF estimates'!$B:$B,0)))</f>
        <v>6.2</v>
      </c>
      <c r="L64" s="354">
        <f>IF($G64="N/A",INDEX('2019 IDF estimates'!AH:AH,MATCH($B64,'2019 IDF estimates'!$B:$B,0)),INDEX('2019 IDF estimates'!AH:AH,MATCH($G64,'2019 IDF estimates'!$B:$B,0)))</f>
        <v>0.19</v>
      </c>
      <c r="M64" s="354">
        <f>IF($G64="N/A",INDEX('2019 IDF estimates'!AI:AI,MATCH($B64,'2019 IDF estimates'!$B:$B,0)),INDEX('2019 IDF estimates'!AI:AI,MATCH($G64,'2019 IDF estimates'!$B:$B,0)))</f>
        <v>0.84</v>
      </c>
      <c r="N64" s="354">
        <f>IF($G64="N/A",INDEX('2019 IDF estimates'!AJ:AJ,MATCH($B64,'2019 IDF estimates'!$B:$B,0)),INDEX('2019 IDF estimates'!AJ:AJ,MATCH($G64,'2019 IDF estimates'!$B:$B,0)))</f>
        <v>2.6</v>
      </c>
      <c r="O64" s="354">
        <f>IF($G64="N/A",INDEX('2019 IDF estimates'!AQ:AQ,MATCH($B64,'2019 IDF estimates'!$B:$B,0)),INDEX('2019 IDF estimates'!AQ:AQ,MATCH($G64,'2019 IDF estimates'!$B:$B,0)))</f>
        <v>6.2</v>
      </c>
      <c r="P64" s="354">
        <f>IF($G64="N/A",INDEX('2019 IDF estimates'!AN:AN,MATCH($B64,'2019 IDF estimates'!$B:$B,0)),INDEX('2019 IDF estimates'!AN:AN,MATCH($G64,'2019 IDF estimates'!$B:$B,0)))</f>
        <v>1.2</v>
      </c>
      <c r="Q64" s="358">
        <f t="shared" si="2"/>
        <v>0.19</v>
      </c>
      <c r="R64" s="358">
        <f t="shared" si="3"/>
        <v>0.84</v>
      </c>
      <c r="S64" s="358">
        <f t="shared" si="4"/>
        <v>2.6</v>
      </c>
      <c r="T64" s="358">
        <f t="shared" si="5"/>
        <v>6.2</v>
      </c>
      <c r="U64" s="352">
        <f t="shared" si="6"/>
        <v>1.21</v>
      </c>
      <c r="V64" s="352">
        <f t="shared" si="7"/>
        <v>2.4575</v>
      </c>
      <c r="W64" s="352">
        <f>IF(INDEX('Adult curve ratios'!$B:$B,MATCH('Incidence calcs'!C64,'Adult curve ratios'!$A:$A,0))="0-14",'Incidence calcs'!U64,'Incidence calcs'!V64)</f>
        <v>2.4575</v>
      </c>
      <c r="X64" s="357">
        <f>$W64*INDEX('Adult curve ratios'!$A$1:$R$8,MATCH('Incidence calcs'!$C64,'Adult curve ratios'!$A:$A,0),MATCH('Incidence calcs'!X$4,'Adult curve ratios'!$1:$1,0))</f>
        <v>1.7627647500000001</v>
      </c>
      <c r="Y64" s="357">
        <f>$W64*INDEX('Adult curve ratios'!$A$1:$R$8,MATCH('Incidence calcs'!$C64,'Adult curve ratios'!$A:$A,0),MATCH('Incidence calcs'!Y$4,'Adult curve ratios'!$1:$1,0))</f>
        <v>1.7315545000000001</v>
      </c>
      <c r="Z64" s="357">
        <f>$W64*INDEX('Adult curve ratios'!$A$1:$R$8,MATCH('Incidence calcs'!$C64,'Adult curve ratios'!$A:$A,0),MATCH('Incidence calcs'!Z$4,'Adult curve ratios'!$1:$1,0))</f>
        <v>1.25406225</v>
      </c>
      <c r="AA64" s="357">
        <f>$W64*INDEX('Adult curve ratios'!$A$1:$R$8,MATCH('Incidence calcs'!$C64,'Adult curve ratios'!$A:$A,0),MATCH('Incidence calcs'!AA$4,'Adult curve ratios'!$1:$1,0))</f>
        <v>1.22801275</v>
      </c>
      <c r="AB64" s="357">
        <f>$W64*INDEX('Adult curve ratios'!$A$1:$R$8,MATCH('Incidence calcs'!$C64,'Adult curve ratios'!$A:$A,0),MATCH('Incidence calcs'!AB$4,'Adult curve ratios'!$1:$1,0))</f>
        <v>1.154042</v>
      </c>
      <c r="AC64" s="357">
        <f>$W64*INDEX('Adult curve ratios'!$A$1:$R$8,MATCH('Incidence calcs'!$C64,'Adult curve ratios'!$A:$A,0),MATCH('Incidence calcs'!AC$4,'Adult curve ratios'!$1:$1,0))</f>
        <v>1.020354</v>
      </c>
      <c r="AD64" s="357">
        <f>$W64*INDEX('Adult curve ratios'!$A$1:$R$8,MATCH('Incidence calcs'!$C64,'Adult curve ratios'!$A:$A,0),MATCH('Incidence calcs'!AD$4,'Adult curve ratios'!$1:$1,0))</f>
        <v>1.09727375</v>
      </c>
      <c r="AE64" s="357">
        <f>$W64*INDEX('Adult curve ratios'!$A$1:$R$8,MATCH('Incidence calcs'!$C64,'Adult curve ratios'!$A:$A,0),MATCH('Incidence calcs'!AE$4,'Adult curve ratios'!$1:$1,0))</f>
        <v>1.09727375</v>
      </c>
      <c r="AF64" s="357">
        <f>$W64*INDEX('Adult curve ratios'!$A$1:$R$8,MATCH('Incidence calcs'!$C64,'Adult curve ratios'!$A:$A,0),MATCH('Incidence calcs'!AF$4,'Adult curve ratios'!$1:$1,0))</f>
        <v>0.88592874999999993</v>
      </c>
      <c r="AG64" s="357">
        <f>$W64*INDEX('Adult curve ratios'!$A$1:$R$8,MATCH('Incidence calcs'!$C64,'Adult curve ratios'!$A:$A,0),MATCH('Incidence calcs'!AG$4,'Adult curve ratios'!$1:$1,0))</f>
        <v>0.88592874999999993</v>
      </c>
      <c r="AH64" s="357">
        <f>$W64*INDEX('Adult curve ratios'!$A$1:$R$8,MATCH('Incidence calcs'!$C64,'Adult curve ratios'!$A:$A,0),MATCH('Incidence calcs'!AH$4,'Adult curve ratios'!$1:$1,0))</f>
        <v>1.323118</v>
      </c>
      <c r="AI64" s="357">
        <f>$W64*INDEX('Adult curve ratios'!$A$1:$R$8,MATCH('Incidence calcs'!$C64,'Adult curve ratios'!$A:$A,0),MATCH('Incidence calcs'!AI$4,'Adult curve ratios'!$1:$1,0))</f>
        <v>1.323118</v>
      </c>
      <c r="AJ64" s="357">
        <f>$W64*INDEX('Adult curve ratios'!$A$1:$R$8,MATCH('Incidence calcs'!$C64,'Adult curve ratios'!$A:$A,0),MATCH('Incidence calcs'!AJ$4,'Adult curve ratios'!$1:$1,0))</f>
        <v>1.03583625</v>
      </c>
      <c r="AK64" s="357">
        <f>$W64*INDEX('Adult curve ratios'!$A$1:$R$8,MATCH('Incidence calcs'!$C64,'Adult curve ratios'!$A:$A,0),MATCH('Incidence calcs'!AK$4,'Adult curve ratios'!$1:$1,0))</f>
        <v>1.03583625</v>
      </c>
      <c r="AL64" s="357">
        <f>$W64*INDEX('Adult curve ratios'!$A$1:$R$8,MATCH('Incidence calcs'!$C64,'Adult curve ratios'!$A:$A,0),MATCH('Incidence calcs'!AL$4,'Adult curve ratios'!$1:$1,0))</f>
        <v>1.03583625</v>
      </c>
      <c r="AM64" s="357">
        <f>$W64*INDEX('Adult curve ratios'!$A$1:$R$8,MATCH('Incidence calcs'!$C64,'Adult curve ratios'!$A:$A,0),MATCH('Incidence calcs'!AM$4,'Adult curve ratios'!$1:$1,0))</f>
        <v>1.03583625</v>
      </c>
    </row>
    <row r="65" spans="1:39" x14ac:dyDescent="0.45">
      <c r="A65" s="343" t="s">
        <v>131</v>
      </c>
      <c r="B65" s="331" t="s">
        <v>131</v>
      </c>
      <c r="C65" s="353" t="s">
        <v>29</v>
      </c>
      <c r="D65" s="351">
        <f>VALUE(LEFT(INDEX('2019 IDF estimates'!BD:BD,MATCH(IF(G65="N/A",B65,G65),'2019 IDF estimates'!$B:$B,0)),4))</f>
        <v>1995</v>
      </c>
      <c r="E65" s="351">
        <f>VALUE(RIGHT(INDEX('2019 IDF estimates'!BD:BD,MATCH(IF(G65="N/A",B65,G65),'2019 IDF estimates'!$B:$B,0)),4))</f>
        <v>2008</v>
      </c>
      <c r="F65" s="351">
        <f t="shared" si="1"/>
        <v>2002</v>
      </c>
      <c r="G65" s="331" t="s">
        <v>124</v>
      </c>
      <c r="H65" s="354">
        <f>IF($G65="N/A",INDEX('2019 IDF estimates'!AD:AD,MATCH($B65,'2019 IDF estimates'!$B:$B,0)),INDEX('2019 IDF estimates'!AD:AD,MATCH($G65,'2019 IDF estimates'!$B:$B,0)))</f>
        <v>0.1</v>
      </c>
      <c r="I65" s="354">
        <f>IF($G65="N/A",INDEX('2019 IDF estimates'!AE:AE,MATCH($B65,'2019 IDF estimates'!$B:$B,0)),INDEX('2019 IDF estimates'!AE:AE,MATCH($G65,'2019 IDF estimates'!$B:$B,0)))</f>
        <v>0.2</v>
      </c>
      <c r="J65" s="354">
        <f>IF($G65="N/A",INDEX('2019 IDF estimates'!AF:AF,MATCH($B65,'2019 IDF estimates'!$B:$B,0)),INDEX('2019 IDF estimates'!AF:AF,MATCH($G65,'2019 IDF estimates'!$B:$B,0)))</f>
        <v>0.7</v>
      </c>
      <c r="K65" s="354">
        <f>IF($G65="N/A",INDEX('2019 IDF estimates'!AP:AP,MATCH($B65,'2019 IDF estimates'!$B:$B,0)),INDEX('2019 IDF estimates'!AP:AP,MATCH($G65,'2019 IDF estimates'!$B:$B,0)))</f>
        <v>6.2</v>
      </c>
      <c r="L65" s="354">
        <f>IF($G65="N/A",INDEX('2019 IDF estimates'!AH:AH,MATCH($B65,'2019 IDF estimates'!$B:$B,0)),INDEX('2019 IDF estimates'!AH:AH,MATCH($G65,'2019 IDF estimates'!$B:$B,0)))</f>
        <v>0.1</v>
      </c>
      <c r="M65" s="354">
        <f>IF($G65="N/A",INDEX('2019 IDF estimates'!AI:AI,MATCH($B65,'2019 IDF estimates'!$B:$B,0)),INDEX('2019 IDF estimates'!AI:AI,MATCH($G65,'2019 IDF estimates'!$B:$B,0)))</f>
        <v>0.2</v>
      </c>
      <c r="N65" s="354">
        <f>IF($G65="N/A",INDEX('2019 IDF estimates'!AJ:AJ,MATCH($B65,'2019 IDF estimates'!$B:$B,0)),INDEX('2019 IDF estimates'!AJ:AJ,MATCH($G65,'2019 IDF estimates'!$B:$B,0)))</f>
        <v>0.6</v>
      </c>
      <c r="O65" s="354">
        <f>IF($G65="N/A",INDEX('2019 IDF estimates'!AQ:AQ,MATCH($B65,'2019 IDF estimates'!$B:$B,0)),INDEX('2019 IDF estimates'!AQ:AQ,MATCH($G65,'2019 IDF estimates'!$B:$B,0)))</f>
        <v>2.4</v>
      </c>
      <c r="P65" s="354">
        <f>IF($G65="N/A",INDEX('2019 IDF estimates'!AN:AN,MATCH($B65,'2019 IDF estimates'!$B:$B,0)),INDEX('2019 IDF estimates'!AN:AN,MATCH($G65,'2019 IDF estimates'!$B:$B,0)))</f>
        <v>0.3</v>
      </c>
      <c r="Q65" s="358">
        <f t="shared" si="2"/>
        <v>0.1</v>
      </c>
      <c r="R65" s="358">
        <f t="shared" si="3"/>
        <v>0.2</v>
      </c>
      <c r="S65" s="358">
        <f t="shared" si="4"/>
        <v>0.64999999999999991</v>
      </c>
      <c r="T65" s="358">
        <f t="shared" si="5"/>
        <v>4.3</v>
      </c>
      <c r="U65" s="352">
        <f t="shared" si="6"/>
        <v>0.31666666666666665</v>
      </c>
      <c r="V65" s="352">
        <f t="shared" si="7"/>
        <v>1.3125</v>
      </c>
      <c r="W65" s="352">
        <f>IF(INDEX('Adult curve ratios'!$B:$B,MATCH('Incidence calcs'!C65,'Adult curve ratios'!$A:$A,0))="0-14",'Incidence calcs'!U65,'Incidence calcs'!V65)</f>
        <v>1.3125</v>
      </c>
      <c r="X65" s="357">
        <f>$W65*INDEX('Adult curve ratios'!$A$1:$R$8,MATCH('Incidence calcs'!$C65,'Adult curve ratios'!$A:$A,0),MATCH('Incidence calcs'!X$4,'Adult curve ratios'!$1:$1,0))</f>
        <v>0.94145625000000011</v>
      </c>
      <c r="Y65" s="357">
        <f>$W65*INDEX('Adult curve ratios'!$A$1:$R$8,MATCH('Incidence calcs'!$C65,'Adult curve ratios'!$A:$A,0),MATCH('Incidence calcs'!Y$4,'Adult curve ratios'!$1:$1,0))</f>
        <v>0.92478749999999998</v>
      </c>
      <c r="Z65" s="357">
        <f>$W65*INDEX('Adult curve ratios'!$A$1:$R$8,MATCH('Incidence calcs'!$C65,'Adult curve ratios'!$A:$A,0),MATCH('Incidence calcs'!Z$4,'Adult curve ratios'!$1:$1,0))</f>
        <v>0.66976875000000002</v>
      </c>
      <c r="AA65" s="357">
        <f>$W65*INDEX('Adult curve ratios'!$A$1:$R$8,MATCH('Incidence calcs'!$C65,'Adult curve ratios'!$A:$A,0),MATCH('Incidence calcs'!AA$4,'Adult curve ratios'!$1:$1,0))</f>
        <v>0.65585624999999992</v>
      </c>
      <c r="AB65" s="357">
        <f>$W65*INDEX('Adult curve ratios'!$A$1:$R$8,MATCH('Incidence calcs'!$C65,'Adult curve ratios'!$A:$A,0),MATCH('Incidence calcs'!AB$4,'Adult curve ratios'!$1:$1,0))</f>
        <v>0.61635000000000006</v>
      </c>
      <c r="AC65" s="357">
        <f>$W65*INDEX('Adult curve ratios'!$A$1:$R$8,MATCH('Incidence calcs'!$C65,'Adult curve ratios'!$A:$A,0),MATCH('Incidence calcs'!AC$4,'Adult curve ratios'!$1:$1,0))</f>
        <v>0.54495000000000005</v>
      </c>
      <c r="AD65" s="357">
        <f>$W65*INDEX('Adult curve ratios'!$A$1:$R$8,MATCH('Incidence calcs'!$C65,'Adult curve ratios'!$A:$A,0),MATCH('Incidence calcs'!AD$4,'Adult curve ratios'!$1:$1,0))</f>
        <v>0.58603125</v>
      </c>
      <c r="AE65" s="357">
        <f>$W65*INDEX('Adult curve ratios'!$A$1:$R$8,MATCH('Incidence calcs'!$C65,'Adult curve ratios'!$A:$A,0),MATCH('Incidence calcs'!AE$4,'Adult curve ratios'!$1:$1,0))</f>
        <v>0.58603125</v>
      </c>
      <c r="AF65" s="357">
        <f>$W65*INDEX('Adult curve ratios'!$A$1:$R$8,MATCH('Incidence calcs'!$C65,'Adult curve ratios'!$A:$A,0),MATCH('Incidence calcs'!AF$4,'Adult curve ratios'!$1:$1,0))</f>
        <v>0.47315625</v>
      </c>
      <c r="AG65" s="357">
        <f>$W65*INDEX('Adult curve ratios'!$A$1:$R$8,MATCH('Incidence calcs'!$C65,'Adult curve ratios'!$A:$A,0),MATCH('Incidence calcs'!AG$4,'Adult curve ratios'!$1:$1,0))</f>
        <v>0.47315625</v>
      </c>
      <c r="AH65" s="357">
        <f>$W65*INDEX('Adult curve ratios'!$A$1:$R$8,MATCH('Incidence calcs'!$C65,'Adult curve ratios'!$A:$A,0),MATCH('Incidence calcs'!AH$4,'Adult curve ratios'!$1:$1,0))</f>
        <v>0.70665</v>
      </c>
      <c r="AI65" s="357">
        <f>$W65*INDEX('Adult curve ratios'!$A$1:$R$8,MATCH('Incidence calcs'!$C65,'Adult curve ratios'!$A:$A,0),MATCH('Incidence calcs'!AI$4,'Adult curve ratios'!$1:$1,0))</f>
        <v>0.70665</v>
      </c>
      <c r="AJ65" s="357">
        <f>$W65*INDEX('Adult curve ratios'!$A$1:$R$8,MATCH('Incidence calcs'!$C65,'Adult curve ratios'!$A:$A,0),MATCH('Incidence calcs'!AJ$4,'Adult curve ratios'!$1:$1,0))</f>
        <v>0.55321874999999998</v>
      </c>
      <c r="AK65" s="357">
        <f>$W65*INDEX('Adult curve ratios'!$A$1:$R$8,MATCH('Incidence calcs'!$C65,'Adult curve ratios'!$A:$A,0),MATCH('Incidence calcs'!AK$4,'Adult curve ratios'!$1:$1,0))</f>
        <v>0.55321874999999998</v>
      </c>
      <c r="AL65" s="357">
        <f>$W65*INDEX('Adult curve ratios'!$A$1:$R$8,MATCH('Incidence calcs'!$C65,'Adult curve ratios'!$A:$A,0),MATCH('Incidence calcs'!AL$4,'Adult curve ratios'!$1:$1,0))</f>
        <v>0.55321874999999998</v>
      </c>
      <c r="AM65" s="357">
        <f>$W65*INDEX('Adult curve ratios'!$A$1:$R$8,MATCH('Incidence calcs'!$C65,'Adult curve ratios'!$A:$A,0),MATCH('Incidence calcs'!AM$4,'Adult curve ratios'!$1:$1,0))</f>
        <v>0.55321874999999998</v>
      </c>
    </row>
    <row r="66" spans="1:39" x14ac:dyDescent="0.45">
      <c r="A66" s="343" t="s">
        <v>132</v>
      </c>
      <c r="B66" s="331" t="s">
        <v>132</v>
      </c>
      <c r="C66" s="353" t="s">
        <v>26</v>
      </c>
      <c r="D66" s="351">
        <f>VALUE(LEFT(INDEX('2019 IDF estimates'!BD:BD,MATCH(IF(G66="N/A",B66,G66),'2019 IDF estimates'!$B:$B,0)),4))</f>
        <v>1999</v>
      </c>
      <c r="E66" s="351">
        <f>VALUE(RIGHT(INDEX('2019 IDF estimates'!BD:BD,MATCH(IF(G66="N/A",B66,G66),'2019 IDF estimates'!$B:$B,0)),4))</f>
        <v>2006</v>
      </c>
      <c r="F66" s="351">
        <f t="shared" si="1"/>
        <v>2003</v>
      </c>
      <c r="G66" s="331" t="s">
        <v>60</v>
      </c>
      <c r="H66" s="354">
        <f>IF($G66="N/A",INDEX('2019 IDF estimates'!AD:AD,MATCH($B66,'2019 IDF estimates'!$B:$B,0)),INDEX('2019 IDF estimates'!AD:AD,MATCH($G66,'2019 IDF estimates'!$B:$B,0)))</f>
        <v>15.7</v>
      </c>
      <c r="I66" s="354">
        <f>IF($G66="N/A",INDEX('2019 IDF estimates'!AE:AE,MATCH($B66,'2019 IDF estimates'!$B:$B,0)),INDEX('2019 IDF estimates'!AE:AE,MATCH($G66,'2019 IDF estimates'!$B:$B,0)))</f>
        <v>21.2</v>
      </c>
      <c r="J66" s="354">
        <f>IF($G66="N/A",INDEX('2019 IDF estimates'!AF:AF,MATCH($B66,'2019 IDF estimates'!$B:$B,0)),INDEX('2019 IDF estimates'!AF:AF,MATCH($G66,'2019 IDF estimates'!$B:$B,0)))</f>
        <v>14.5</v>
      </c>
      <c r="K66" s="354">
        <f>IF($G66="N/A",INDEX('2019 IDF estimates'!AP:AP,MATCH($B66,'2019 IDF estimates'!$B:$B,0)),INDEX('2019 IDF estimates'!AP:AP,MATCH($G66,'2019 IDF estimates'!$B:$B,0)))</f>
        <v>13.031154495954079</v>
      </c>
      <c r="L66" s="354">
        <f>IF($G66="N/A",INDEX('2019 IDF estimates'!AH:AH,MATCH($B66,'2019 IDF estimates'!$B:$B,0)),INDEX('2019 IDF estimates'!AH:AH,MATCH($G66,'2019 IDF estimates'!$B:$B,0)))</f>
        <v>15.7</v>
      </c>
      <c r="M66" s="354">
        <f>IF($G66="N/A",INDEX('2019 IDF estimates'!AI:AI,MATCH($B66,'2019 IDF estimates'!$B:$B,0)),INDEX('2019 IDF estimates'!AI:AI,MATCH($G66,'2019 IDF estimates'!$B:$B,0)))</f>
        <v>21.2</v>
      </c>
      <c r="N66" s="354">
        <f>IF($G66="N/A",INDEX('2019 IDF estimates'!AJ:AJ,MATCH($B66,'2019 IDF estimates'!$B:$B,0)),INDEX('2019 IDF estimates'!AJ:AJ,MATCH($G66,'2019 IDF estimates'!$B:$B,0)))</f>
        <v>14.5</v>
      </c>
      <c r="O66" s="354">
        <f>IF($G66="N/A",INDEX('2019 IDF estimates'!AQ:AQ,MATCH($B66,'2019 IDF estimates'!$B:$B,0)),INDEX('2019 IDF estimates'!AQ:AQ,MATCH($G66,'2019 IDF estimates'!$B:$B,0)))</f>
        <v>12.509908316115917</v>
      </c>
      <c r="P66" s="354">
        <f>IF($G66="N/A",INDEX('2019 IDF estimates'!AN:AN,MATCH($B66,'2019 IDF estimates'!$B:$B,0)),INDEX('2019 IDF estimates'!AN:AN,MATCH($G66,'2019 IDF estimates'!$B:$B,0)))</f>
        <v>17.100000000000001</v>
      </c>
      <c r="Q66" s="358">
        <f t="shared" si="2"/>
        <v>15.7</v>
      </c>
      <c r="R66" s="358">
        <f t="shared" si="3"/>
        <v>21.2</v>
      </c>
      <c r="S66" s="358">
        <f t="shared" si="4"/>
        <v>14.5</v>
      </c>
      <c r="T66" s="358">
        <f t="shared" si="5"/>
        <v>12.770531406034998</v>
      </c>
      <c r="U66" s="352">
        <f t="shared" si="6"/>
        <v>17.133333333333333</v>
      </c>
      <c r="V66" s="352">
        <f t="shared" si="7"/>
        <v>16.042632851508749</v>
      </c>
      <c r="W66" s="352">
        <f>IF(INDEX('Adult curve ratios'!$B:$B,MATCH('Incidence calcs'!C66,'Adult curve ratios'!$A:$A,0))="0-14",'Incidence calcs'!U66,'Incidence calcs'!V66)</f>
        <v>17.133333333333333</v>
      </c>
      <c r="X66" s="357">
        <f>$W66*INDEX('Adult curve ratios'!$A$1:$R$8,MATCH('Incidence calcs'!$C66,'Adult curve ratios'!$A:$A,0),MATCH('Incidence calcs'!X$4,'Adult curve ratios'!$1:$1,0))</f>
        <v>11.67808</v>
      </c>
      <c r="Y66" s="357">
        <f>$W66*INDEX('Adult curve ratios'!$A$1:$R$8,MATCH('Incidence calcs'!$C66,'Adult curve ratios'!$A:$A,0),MATCH('Incidence calcs'!Y$4,'Adult curve ratios'!$1:$1,0))</f>
        <v>11.475906666666665</v>
      </c>
      <c r="Z66" s="357">
        <f>$W66*INDEX('Adult curve ratios'!$A$1:$R$8,MATCH('Incidence calcs'!$C66,'Adult curve ratios'!$A:$A,0),MATCH('Incidence calcs'!Z$4,'Adult curve ratios'!$1:$1,0))</f>
        <v>8.2051533333333335</v>
      </c>
      <c r="AA66" s="357">
        <f>$W66*INDEX('Adult curve ratios'!$A$1:$R$8,MATCH('Incidence calcs'!$C66,'Adult curve ratios'!$A:$A,0),MATCH('Incidence calcs'!AA$4,'Adult curve ratios'!$1:$1,0))</f>
        <v>8.1503266666666665</v>
      </c>
      <c r="AB66" s="357">
        <f>$W66*INDEX('Adult curve ratios'!$A$1:$R$8,MATCH('Incidence calcs'!$C66,'Adult curve ratios'!$A:$A,0),MATCH('Incidence calcs'!AB$4,'Adult curve ratios'!$1:$1,0))</f>
        <v>7.2199866666666663</v>
      </c>
      <c r="AC66" s="357">
        <f>$W66*INDEX('Adult curve ratios'!$A$1:$R$8,MATCH('Incidence calcs'!$C66,'Adult curve ratios'!$A:$A,0),MATCH('Incidence calcs'!AC$4,'Adult curve ratios'!$1:$1,0))</f>
        <v>7.6894399999999994</v>
      </c>
      <c r="AD66" s="357">
        <f>$W66*INDEX('Adult curve ratios'!$A$1:$R$8,MATCH('Incidence calcs'!$C66,'Adult curve ratios'!$A:$A,0),MATCH('Incidence calcs'!AD$4,'Adult curve ratios'!$1:$1,0))</f>
        <v>7.5438066666666668</v>
      </c>
      <c r="AE66" s="357">
        <f>$W66*INDEX('Adult curve ratios'!$A$1:$R$8,MATCH('Incidence calcs'!$C66,'Adult curve ratios'!$A:$A,0),MATCH('Incidence calcs'!AE$4,'Adult curve ratios'!$1:$1,0))</f>
        <v>7.5438066666666668</v>
      </c>
      <c r="AF66" s="357">
        <f>$W66*INDEX('Adult curve ratios'!$A$1:$R$8,MATCH('Incidence calcs'!$C66,'Adult curve ratios'!$A:$A,0),MATCH('Incidence calcs'!AF$4,'Adult curve ratios'!$1:$1,0))</f>
        <v>7.0452266666666663</v>
      </c>
      <c r="AG66" s="357">
        <f>$W66*INDEX('Adult curve ratios'!$A$1:$R$8,MATCH('Incidence calcs'!$C66,'Adult curve ratios'!$A:$A,0),MATCH('Incidence calcs'!AG$4,'Adult curve ratios'!$1:$1,0))</f>
        <v>7.0452266666666663</v>
      </c>
      <c r="AH66" s="357">
        <f>$W66*INDEX('Adult curve ratios'!$A$1:$R$8,MATCH('Incidence calcs'!$C66,'Adult curve ratios'!$A:$A,0),MATCH('Incidence calcs'!AH$4,'Adult curve ratios'!$1:$1,0))</f>
        <v>9.3530866666666679</v>
      </c>
      <c r="AI66" s="357">
        <f>$W66*INDEX('Adult curve ratios'!$A$1:$R$8,MATCH('Incidence calcs'!$C66,'Adult curve ratios'!$A:$A,0),MATCH('Incidence calcs'!AI$4,'Adult curve ratios'!$1:$1,0))</f>
        <v>9.3530866666666679</v>
      </c>
      <c r="AJ66" s="357">
        <f>$W66*INDEX('Adult curve ratios'!$A$1:$R$8,MATCH('Incidence calcs'!$C66,'Adult curve ratios'!$A:$A,0),MATCH('Incidence calcs'!AJ$4,'Adult curve ratios'!$1:$1,0))</f>
        <v>6.1799933333333339</v>
      </c>
      <c r="AK66" s="357">
        <f>$W66*INDEX('Adult curve ratios'!$A$1:$R$8,MATCH('Incidence calcs'!$C66,'Adult curve ratios'!$A:$A,0),MATCH('Incidence calcs'!AK$4,'Adult curve ratios'!$1:$1,0))</f>
        <v>6.1799933333333339</v>
      </c>
      <c r="AL66" s="357">
        <f>$W66*INDEX('Adult curve ratios'!$A$1:$R$8,MATCH('Incidence calcs'!$C66,'Adult curve ratios'!$A:$A,0),MATCH('Incidence calcs'!AL$4,'Adult curve ratios'!$1:$1,0))</f>
        <v>6.1799933333333339</v>
      </c>
      <c r="AM66" s="357">
        <f>$W66*INDEX('Adult curve ratios'!$A$1:$R$8,MATCH('Incidence calcs'!$C66,'Adult curve ratios'!$A:$A,0),MATCH('Incidence calcs'!AM$4,'Adult curve ratios'!$1:$1,0))</f>
        <v>6.1799933333333339</v>
      </c>
    </row>
    <row r="67" spans="1:39" x14ac:dyDescent="0.45">
      <c r="A67" s="343" t="s">
        <v>124</v>
      </c>
      <c r="B67" s="331" t="s">
        <v>124</v>
      </c>
      <c r="C67" s="353" t="s">
        <v>29</v>
      </c>
      <c r="D67" s="351">
        <f>VALUE(LEFT(INDEX('2019 IDF estimates'!BD:BD,MATCH(IF(G67="N/A",B67,G67),'2019 IDF estimates'!$B:$B,0)),4))</f>
        <v>1995</v>
      </c>
      <c r="E67" s="351">
        <f>VALUE(RIGHT(INDEX('2019 IDF estimates'!BD:BD,MATCH(IF(G67="N/A",B67,G67),'2019 IDF estimates'!$B:$B,0)),4))</f>
        <v>2008</v>
      </c>
      <c r="F67" s="351">
        <f t="shared" si="1"/>
        <v>2002</v>
      </c>
      <c r="G67" s="331" t="s">
        <v>60</v>
      </c>
      <c r="H67" s="354">
        <f>IF($G67="N/A",INDEX('2019 IDF estimates'!AD:AD,MATCH($B67,'2019 IDF estimates'!$B:$B,0)),INDEX('2019 IDF estimates'!AD:AD,MATCH($G67,'2019 IDF estimates'!$B:$B,0)))</f>
        <v>0.1</v>
      </c>
      <c r="I67" s="354">
        <f>IF($G67="N/A",INDEX('2019 IDF estimates'!AE:AE,MATCH($B67,'2019 IDF estimates'!$B:$B,0)),INDEX('2019 IDF estimates'!AE:AE,MATCH($G67,'2019 IDF estimates'!$B:$B,0)))</f>
        <v>0.2</v>
      </c>
      <c r="J67" s="354">
        <f>IF($G67="N/A",INDEX('2019 IDF estimates'!AF:AF,MATCH($B67,'2019 IDF estimates'!$B:$B,0)),INDEX('2019 IDF estimates'!AF:AF,MATCH($G67,'2019 IDF estimates'!$B:$B,0)))</f>
        <v>0.7</v>
      </c>
      <c r="K67" s="354">
        <f>IF($G67="N/A",INDEX('2019 IDF estimates'!AP:AP,MATCH($B67,'2019 IDF estimates'!$B:$B,0)),INDEX('2019 IDF estimates'!AP:AP,MATCH($G67,'2019 IDF estimates'!$B:$B,0)))</f>
        <v>6.2</v>
      </c>
      <c r="L67" s="354">
        <f>IF($G67="N/A",INDEX('2019 IDF estimates'!AH:AH,MATCH($B67,'2019 IDF estimates'!$B:$B,0)),INDEX('2019 IDF estimates'!AH:AH,MATCH($G67,'2019 IDF estimates'!$B:$B,0)))</f>
        <v>0.1</v>
      </c>
      <c r="M67" s="354">
        <f>IF($G67="N/A",INDEX('2019 IDF estimates'!AI:AI,MATCH($B67,'2019 IDF estimates'!$B:$B,0)),INDEX('2019 IDF estimates'!AI:AI,MATCH($G67,'2019 IDF estimates'!$B:$B,0)))</f>
        <v>0.2</v>
      </c>
      <c r="N67" s="354">
        <f>IF($G67="N/A",INDEX('2019 IDF estimates'!AJ:AJ,MATCH($B67,'2019 IDF estimates'!$B:$B,0)),INDEX('2019 IDF estimates'!AJ:AJ,MATCH($G67,'2019 IDF estimates'!$B:$B,0)))</f>
        <v>0.6</v>
      </c>
      <c r="O67" s="354">
        <f>IF($G67="N/A",INDEX('2019 IDF estimates'!AQ:AQ,MATCH($B67,'2019 IDF estimates'!$B:$B,0)),INDEX('2019 IDF estimates'!AQ:AQ,MATCH($G67,'2019 IDF estimates'!$B:$B,0)))</f>
        <v>2.4</v>
      </c>
      <c r="P67" s="354">
        <f>IF($G67="N/A",INDEX('2019 IDF estimates'!AN:AN,MATCH($B67,'2019 IDF estimates'!$B:$B,0)),INDEX('2019 IDF estimates'!AN:AN,MATCH($G67,'2019 IDF estimates'!$B:$B,0)))</f>
        <v>0.3</v>
      </c>
      <c r="Q67" s="358">
        <f t="shared" si="2"/>
        <v>0.1</v>
      </c>
      <c r="R67" s="358">
        <f t="shared" si="3"/>
        <v>0.2</v>
      </c>
      <c r="S67" s="358">
        <f t="shared" si="4"/>
        <v>0.64999999999999991</v>
      </c>
      <c r="T67" s="358">
        <f t="shared" si="5"/>
        <v>4.3</v>
      </c>
      <c r="U67" s="352">
        <f t="shared" si="6"/>
        <v>0.31666666666666665</v>
      </c>
      <c r="V67" s="352">
        <f t="shared" si="7"/>
        <v>1.3125</v>
      </c>
      <c r="W67" s="352">
        <f>IF(INDEX('Adult curve ratios'!$B:$B,MATCH('Incidence calcs'!C67,'Adult curve ratios'!$A:$A,0))="0-14",'Incidence calcs'!U67,'Incidence calcs'!V67)</f>
        <v>1.3125</v>
      </c>
      <c r="X67" s="357">
        <f>$W67*INDEX('Adult curve ratios'!$A$1:$R$8,MATCH('Incidence calcs'!$C67,'Adult curve ratios'!$A:$A,0),MATCH('Incidence calcs'!X$4,'Adult curve ratios'!$1:$1,0))</f>
        <v>0.94145625000000011</v>
      </c>
      <c r="Y67" s="357">
        <f>$W67*INDEX('Adult curve ratios'!$A$1:$R$8,MATCH('Incidence calcs'!$C67,'Adult curve ratios'!$A:$A,0),MATCH('Incidence calcs'!Y$4,'Adult curve ratios'!$1:$1,0))</f>
        <v>0.92478749999999998</v>
      </c>
      <c r="Z67" s="357">
        <f>$W67*INDEX('Adult curve ratios'!$A$1:$R$8,MATCH('Incidence calcs'!$C67,'Adult curve ratios'!$A:$A,0),MATCH('Incidence calcs'!Z$4,'Adult curve ratios'!$1:$1,0))</f>
        <v>0.66976875000000002</v>
      </c>
      <c r="AA67" s="357">
        <f>$W67*INDEX('Adult curve ratios'!$A$1:$R$8,MATCH('Incidence calcs'!$C67,'Adult curve ratios'!$A:$A,0),MATCH('Incidence calcs'!AA$4,'Adult curve ratios'!$1:$1,0))</f>
        <v>0.65585624999999992</v>
      </c>
      <c r="AB67" s="357">
        <f>$W67*INDEX('Adult curve ratios'!$A$1:$R$8,MATCH('Incidence calcs'!$C67,'Adult curve ratios'!$A:$A,0),MATCH('Incidence calcs'!AB$4,'Adult curve ratios'!$1:$1,0))</f>
        <v>0.61635000000000006</v>
      </c>
      <c r="AC67" s="357">
        <f>$W67*INDEX('Adult curve ratios'!$A$1:$R$8,MATCH('Incidence calcs'!$C67,'Adult curve ratios'!$A:$A,0),MATCH('Incidence calcs'!AC$4,'Adult curve ratios'!$1:$1,0))</f>
        <v>0.54495000000000005</v>
      </c>
      <c r="AD67" s="357">
        <f>$W67*INDEX('Adult curve ratios'!$A$1:$R$8,MATCH('Incidence calcs'!$C67,'Adult curve ratios'!$A:$A,0),MATCH('Incidence calcs'!AD$4,'Adult curve ratios'!$1:$1,0))</f>
        <v>0.58603125</v>
      </c>
      <c r="AE67" s="357">
        <f>$W67*INDEX('Adult curve ratios'!$A$1:$R$8,MATCH('Incidence calcs'!$C67,'Adult curve ratios'!$A:$A,0),MATCH('Incidence calcs'!AE$4,'Adult curve ratios'!$1:$1,0))</f>
        <v>0.58603125</v>
      </c>
      <c r="AF67" s="357">
        <f>$W67*INDEX('Adult curve ratios'!$A$1:$R$8,MATCH('Incidence calcs'!$C67,'Adult curve ratios'!$A:$A,0),MATCH('Incidence calcs'!AF$4,'Adult curve ratios'!$1:$1,0))</f>
        <v>0.47315625</v>
      </c>
      <c r="AG67" s="357">
        <f>$W67*INDEX('Adult curve ratios'!$A$1:$R$8,MATCH('Incidence calcs'!$C67,'Adult curve ratios'!$A:$A,0),MATCH('Incidence calcs'!AG$4,'Adult curve ratios'!$1:$1,0))</f>
        <v>0.47315625</v>
      </c>
      <c r="AH67" s="357">
        <f>$W67*INDEX('Adult curve ratios'!$A$1:$R$8,MATCH('Incidence calcs'!$C67,'Adult curve ratios'!$A:$A,0),MATCH('Incidence calcs'!AH$4,'Adult curve ratios'!$1:$1,0))</f>
        <v>0.70665</v>
      </c>
      <c r="AI67" s="357">
        <f>$W67*INDEX('Adult curve ratios'!$A$1:$R$8,MATCH('Incidence calcs'!$C67,'Adult curve ratios'!$A:$A,0),MATCH('Incidence calcs'!AI$4,'Adult curve ratios'!$1:$1,0))</f>
        <v>0.70665</v>
      </c>
      <c r="AJ67" s="357">
        <f>$W67*INDEX('Adult curve ratios'!$A$1:$R$8,MATCH('Incidence calcs'!$C67,'Adult curve ratios'!$A:$A,0),MATCH('Incidence calcs'!AJ$4,'Adult curve ratios'!$1:$1,0))</f>
        <v>0.55321874999999998</v>
      </c>
      <c r="AK67" s="357">
        <f>$W67*INDEX('Adult curve ratios'!$A$1:$R$8,MATCH('Incidence calcs'!$C67,'Adult curve ratios'!$A:$A,0),MATCH('Incidence calcs'!AK$4,'Adult curve ratios'!$1:$1,0))</f>
        <v>0.55321874999999998</v>
      </c>
      <c r="AL67" s="357">
        <f>$W67*INDEX('Adult curve ratios'!$A$1:$R$8,MATCH('Incidence calcs'!$C67,'Adult curve ratios'!$A:$A,0),MATCH('Incidence calcs'!AL$4,'Adult curve ratios'!$1:$1,0))</f>
        <v>0.55321874999999998</v>
      </c>
      <c r="AM67" s="357">
        <f>$W67*INDEX('Adult curve ratios'!$A$1:$R$8,MATCH('Incidence calcs'!$C67,'Adult curve ratios'!$A:$A,0),MATCH('Incidence calcs'!AM$4,'Adult curve ratios'!$1:$1,0))</f>
        <v>0.55321874999999998</v>
      </c>
    </row>
    <row r="68" spans="1:39" x14ac:dyDescent="0.45">
      <c r="A68" s="331" t="s">
        <v>133</v>
      </c>
      <c r="B68" s="331" t="s">
        <v>133</v>
      </c>
      <c r="C68" s="353" t="s">
        <v>26</v>
      </c>
      <c r="D68" s="351">
        <f>VALUE(LEFT(INDEX('2019 IDF estimates'!BD:BD,MATCH(IF(G68="N/A",B68,G68),'2019 IDF estimates'!$B:$B,0)),4))</f>
        <v>2009</v>
      </c>
      <c r="E68" s="351">
        <f>VALUE(RIGHT(INDEX('2019 IDF estimates'!BD:BD,MATCH(IF(G68="N/A",B68,G68),'2019 IDF estimates'!$B:$B,0)),4))</f>
        <v>2013</v>
      </c>
      <c r="F68" s="351">
        <f t="shared" si="1"/>
        <v>2011</v>
      </c>
      <c r="G68" s="331" t="s">
        <v>122</v>
      </c>
      <c r="H68" s="354">
        <f>IF($G68="N/A",INDEX('2019 IDF estimates'!AD:AD,MATCH($B68,'2019 IDF estimates'!$B:$B,0)),INDEX('2019 IDF estimates'!AD:AD,MATCH($G68,'2019 IDF estimates'!$B:$B,0)))</f>
        <v>16.2</v>
      </c>
      <c r="I68" s="354">
        <f>IF($G68="N/A",INDEX('2019 IDF estimates'!AE:AE,MATCH($B68,'2019 IDF estimates'!$B:$B,0)),INDEX('2019 IDF estimates'!AE:AE,MATCH($G68,'2019 IDF estimates'!$B:$B,0)))</f>
        <v>28.5</v>
      </c>
      <c r="J68" s="354">
        <f>IF($G68="N/A",INDEX('2019 IDF estimates'!AF:AF,MATCH($B68,'2019 IDF estimates'!$B:$B,0)),INDEX('2019 IDF estimates'!AF:AF,MATCH($G68,'2019 IDF estimates'!$B:$B,0)))</f>
        <v>37.200000000000003</v>
      </c>
      <c r="K68" s="354">
        <f>IF($G68="N/A",INDEX('2019 IDF estimates'!AP:AP,MATCH($B68,'2019 IDF estimates'!$B:$B,0)),INDEX('2019 IDF estimates'!AP:AP,MATCH($G68,'2019 IDF estimates'!$B:$B,0)))</f>
        <v>20.328601013688363</v>
      </c>
      <c r="L68" s="354">
        <f>IF($G68="N/A",INDEX('2019 IDF estimates'!AH:AH,MATCH($B68,'2019 IDF estimates'!$B:$B,0)),INDEX('2019 IDF estimates'!AH:AH,MATCH($G68,'2019 IDF estimates'!$B:$B,0)))</f>
        <v>12.6</v>
      </c>
      <c r="M68" s="354">
        <f>IF($G68="N/A",INDEX('2019 IDF estimates'!AI:AI,MATCH($B68,'2019 IDF estimates'!$B:$B,0)),INDEX('2019 IDF estimates'!AI:AI,MATCH($G68,'2019 IDF estimates'!$B:$B,0)))</f>
        <v>30.5</v>
      </c>
      <c r="N68" s="354">
        <f>IF($G68="N/A",INDEX('2019 IDF estimates'!AJ:AJ,MATCH($B68,'2019 IDF estimates'!$B:$B,0)),INDEX('2019 IDF estimates'!AJ:AJ,MATCH($G68,'2019 IDF estimates'!$B:$B,0)))</f>
        <v>36.799999999999997</v>
      </c>
      <c r="O68" s="354">
        <f>IF($G68="N/A",INDEX('2019 IDF estimates'!AQ:AQ,MATCH($B68,'2019 IDF estimates'!$B:$B,0)),INDEX('2019 IDF estimates'!AQ:AQ,MATCH($G68,'2019 IDF estimates'!$B:$B,0)))</f>
        <v>19.807354833850201</v>
      </c>
      <c r="P68" s="354">
        <f>IF($G68="N/A",INDEX('2019 IDF estimates'!AN:AN,MATCH($B68,'2019 IDF estimates'!$B:$B,0)),INDEX('2019 IDF estimates'!AN:AN,MATCH($G68,'2019 IDF estimates'!$B:$B,0)))</f>
        <v>27</v>
      </c>
      <c r="Q68" s="358">
        <f t="shared" si="2"/>
        <v>14.399999999999999</v>
      </c>
      <c r="R68" s="358">
        <f t="shared" si="3"/>
        <v>29.5</v>
      </c>
      <c r="S68" s="358">
        <f t="shared" si="4"/>
        <v>37</v>
      </c>
      <c r="T68" s="358">
        <f t="shared" si="5"/>
        <v>20.067977923769284</v>
      </c>
      <c r="U68" s="352">
        <f t="shared" si="6"/>
        <v>26.966666666666669</v>
      </c>
      <c r="V68" s="352">
        <f t="shared" si="7"/>
        <v>25.241994480942324</v>
      </c>
      <c r="W68" s="352">
        <f>IF(INDEX('Adult curve ratios'!$B:$B,MATCH('Incidence calcs'!C68,'Adult curve ratios'!$A:$A,0))="0-14",'Incidence calcs'!U68,'Incidence calcs'!V68)</f>
        <v>26.966666666666669</v>
      </c>
      <c r="X68" s="357">
        <f>$W68*INDEX('Adult curve ratios'!$A$1:$R$8,MATCH('Incidence calcs'!$C68,'Adult curve ratios'!$A:$A,0),MATCH('Incidence calcs'!X$4,'Adult curve ratios'!$1:$1,0))</f>
        <v>18.380480000000002</v>
      </c>
      <c r="Y68" s="357">
        <f>$W68*INDEX('Adult curve ratios'!$A$1:$R$8,MATCH('Incidence calcs'!$C68,'Adult curve ratios'!$A:$A,0),MATCH('Incidence calcs'!Y$4,'Adult curve ratios'!$1:$1,0))</f>
        <v>18.062273333333334</v>
      </c>
      <c r="Z68" s="357">
        <f>$W68*INDEX('Adult curve ratios'!$A$1:$R$8,MATCH('Incidence calcs'!$C68,'Adult curve ratios'!$A:$A,0),MATCH('Incidence calcs'!Z$4,'Adult curve ratios'!$1:$1,0))</f>
        <v>12.914336666666667</v>
      </c>
      <c r="AA68" s="357">
        <f>$W68*INDEX('Adult curve ratios'!$A$1:$R$8,MATCH('Incidence calcs'!$C68,'Adult curve ratios'!$A:$A,0),MATCH('Incidence calcs'!AA$4,'Adult curve ratios'!$1:$1,0))</f>
        <v>12.828043333333335</v>
      </c>
      <c r="AB68" s="357">
        <f>$W68*INDEX('Adult curve ratios'!$A$1:$R$8,MATCH('Incidence calcs'!$C68,'Adult curve ratios'!$A:$A,0),MATCH('Incidence calcs'!AB$4,'Adult curve ratios'!$1:$1,0))</f>
        <v>11.363753333333333</v>
      </c>
      <c r="AC68" s="357">
        <f>$W68*INDEX('Adult curve ratios'!$A$1:$R$8,MATCH('Incidence calcs'!$C68,'Adult curve ratios'!$A:$A,0),MATCH('Incidence calcs'!AC$4,'Adult curve ratios'!$1:$1,0))</f>
        <v>12.102640000000001</v>
      </c>
      <c r="AD68" s="357">
        <f>$W68*INDEX('Adult curve ratios'!$A$1:$R$8,MATCH('Incidence calcs'!$C68,'Adult curve ratios'!$A:$A,0),MATCH('Incidence calcs'!AD$4,'Adult curve ratios'!$1:$1,0))</f>
        <v>11.873423333333335</v>
      </c>
      <c r="AE68" s="357">
        <f>$W68*INDEX('Adult curve ratios'!$A$1:$R$8,MATCH('Incidence calcs'!$C68,'Adult curve ratios'!$A:$A,0),MATCH('Incidence calcs'!AE$4,'Adult curve ratios'!$1:$1,0))</f>
        <v>11.873423333333335</v>
      </c>
      <c r="AF68" s="357">
        <f>$W68*INDEX('Adult curve ratios'!$A$1:$R$8,MATCH('Incidence calcs'!$C68,'Adult curve ratios'!$A:$A,0),MATCH('Incidence calcs'!AF$4,'Adult curve ratios'!$1:$1,0))</f>
        <v>11.088693333333334</v>
      </c>
      <c r="AG68" s="357">
        <f>$W68*INDEX('Adult curve ratios'!$A$1:$R$8,MATCH('Incidence calcs'!$C68,'Adult curve ratios'!$A:$A,0),MATCH('Incidence calcs'!AG$4,'Adult curve ratios'!$1:$1,0))</f>
        <v>11.088693333333334</v>
      </c>
      <c r="AH68" s="357">
        <f>$W68*INDEX('Adult curve ratios'!$A$1:$R$8,MATCH('Incidence calcs'!$C68,'Adult curve ratios'!$A:$A,0),MATCH('Incidence calcs'!AH$4,'Adult curve ratios'!$1:$1,0))</f>
        <v>14.721103333333335</v>
      </c>
      <c r="AI68" s="357">
        <f>$W68*INDEX('Adult curve ratios'!$A$1:$R$8,MATCH('Incidence calcs'!$C68,'Adult curve ratios'!$A:$A,0),MATCH('Incidence calcs'!AI$4,'Adult curve ratios'!$1:$1,0))</f>
        <v>14.721103333333335</v>
      </c>
      <c r="AJ68" s="357">
        <f>$W68*INDEX('Adult curve ratios'!$A$1:$R$8,MATCH('Incidence calcs'!$C68,'Adult curve ratios'!$A:$A,0),MATCH('Incidence calcs'!AJ$4,'Adult curve ratios'!$1:$1,0))</f>
        <v>9.7268766666666675</v>
      </c>
      <c r="AK68" s="357">
        <f>$W68*INDEX('Adult curve ratios'!$A$1:$R$8,MATCH('Incidence calcs'!$C68,'Adult curve ratios'!$A:$A,0),MATCH('Incidence calcs'!AK$4,'Adult curve ratios'!$1:$1,0))</f>
        <v>9.7268766666666675</v>
      </c>
      <c r="AL68" s="357">
        <f>$W68*INDEX('Adult curve ratios'!$A$1:$R$8,MATCH('Incidence calcs'!$C68,'Adult curve ratios'!$A:$A,0),MATCH('Incidence calcs'!AL$4,'Adult curve ratios'!$1:$1,0))</f>
        <v>9.7268766666666675</v>
      </c>
      <c r="AM68" s="357">
        <f>$W68*INDEX('Adult curve ratios'!$A$1:$R$8,MATCH('Incidence calcs'!$C68,'Adult curve ratios'!$A:$A,0),MATCH('Incidence calcs'!AM$4,'Adult curve ratios'!$1:$1,0))</f>
        <v>9.7268766666666675</v>
      </c>
    </row>
    <row r="69" spans="1:39" x14ac:dyDescent="0.45">
      <c r="A69" s="343" t="s">
        <v>134</v>
      </c>
      <c r="B69" s="331" t="s">
        <v>134</v>
      </c>
      <c r="C69" s="353" t="s">
        <v>32</v>
      </c>
      <c r="D69" s="351">
        <f>VALUE(LEFT(INDEX('2019 IDF estimates'!BD:BD,MATCH(IF(G69="N/A",B69,G69),'2019 IDF estimates'!$B:$B,0)),4))</f>
        <v>1996</v>
      </c>
      <c r="E69" s="351">
        <f>VALUE(RIGHT(INDEX('2019 IDF estimates'!BD:BD,MATCH(IF(G69="N/A",B69,G69),'2019 IDF estimates'!$B:$B,0)),4))</f>
        <v>2000</v>
      </c>
      <c r="F69" s="351">
        <f t="shared" si="1"/>
        <v>1998</v>
      </c>
      <c r="G69" s="331" t="s">
        <v>135</v>
      </c>
      <c r="H69" s="354">
        <f>IF($G69="N/A",INDEX('2019 IDF estimates'!AD:AD,MATCH($B69,'2019 IDF estimates'!$B:$B,0)),INDEX('2019 IDF estimates'!AD:AD,MATCH($G69,'2019 IDF estimates'!$B:$B,0)))</f>
        <v>0</v>
      </c>
      <c r="I69" s="354">
        <f>IF($G69="N/A",INDEX('2019 IDF estimates'!AE:AE,MATCH($B69,'2019 IDF estimates'!$B:$B,0)),INDEX('2019 IDF estimates'!AE:AE,MATCH($G69,'2019 IDF estimates'!$B:$B,0)))</f>
        <v>0</v>
      </c>
      <c r="J69" s="354">
        <f>IF($G69="N/A",INDEX('2019 IDF estimates'!AF:AF,MATCH($B69,'2019 IDF estimates'!$B:$B,0)),INDEX('2019 IDF estimates'!AF:AF,MATCH($G69,'2019 IDF estimates'!$B:$B,0)))</f>
        <v>0</v>
      </c>
      <c r="K69" s="354">
        <f>IF($G69="N/A",INDEX('2019 IDF estimates'!AP:AP,MATCH($B69,'2019 IDF estimates'!$B:$B,0)),INDEX('2019 IDF estimates'!AP:AP,MATCH($G69,'2019 IDF estimates'!$B:$B,0)))</f>
        <v>0.11166596956660294</v>
      </c>
      <c r="L69" s="354">
        <f>IF($G69="N/A",INDEX('2019 IDF estimates'!AH:AH,MATCH($B69,'2019 IDF estimates'!$B:$B,0)),INDEX('2019 IDF estimates'!AH:AH,MATCH($G69,'2019 IDF estimates'!$B:$B,0)))</f>
        <v>0</v>
      </c>
      <c r="M69" s="354">
        <f>IF($G69="N/A",INDEX('2019 IDF estimates'!AI:AI,MATCH($B69,'2019 IDF estimates'!$B:$B,0)),INDEX('2019 IDF estimates'!AI:AI,MATCH($G69,'2019 IDF estimates'!$B:$B,0)))</f>
        <v>0</v>
      </c>
      <c r="N69" s="354">
        <f>IF($G69="N/A",INDEX('2019 IDF estimates'!AJ:AJ,MATCH($B69,'2019 IDF estimates'!$B:$B,0)),INDEX('2019 IDF estimates'!AJ:AJ,MATCH($G69,'2019 IDF estimates'!$B:$B,0)))</f>
        <v>0</v>
      </c>
      <c r="O69" s="354">
        <f>IF($G69="N/A",INDEX('2019 IDF estimates'!AQ:AQ,MATCH($B69,'2019 IDF estimates'!$B:$B,0)),INDEX('2019 IDF estimates'!AQ:AQ,MATCH($G69,'2019 IDF estimates'!$B:$B,0)))</f>
        <v>0.11166596956660294</v>
      </c>
      <c r="P69" s="354">
        <f>IF($G69="N/A",INDEX('2019 IDF estimates'!AN:AN,MATCH($B69,'2019 IDF estimates'!$B:$B,0)),INDEX('2019 IDF estimates'!AN:AN,MATCH($G69,'2019 IDF estimates'!$B:$B,0)))</f>
        <v>0.1</v>
      </c>
      <c r="Q69" s="358">
        <f t="shared" si="2"/>
        <v>0.1</v>
      </c>
      <c r="R69" s="358">
        <f t="shared" si="3"/>
        <v>0.1</v>
      </c>
      <c r="S69" s="358">
        <f t="shared" si="4"/>
        <v>0.1</v>
      </c>
      <c r="T69" s="358">
        <f t="shared" si="5"/>
        <v>0.11166596956660294</v>
      </c>
      <c r="U69" s="352">
        <f t="shared" si="6"/>
        <v>0.10000000000000002</v>
      </c>
      <c r="V69" s="352">
        <f t="shared" si="7"/>
        <v>0.10291649239165074</v>
      </c>
      <c r="W69" s="352">
        <f>IF(INDEX('Adult curve ratios'!$B:$B,MATCH('Incidence calcs'!C69,'Adult curve ratios'!$A:$A,0))="0-14",'Incidence calcs'!U69,'Incidence calcs'!V69)</f>
        <v>0.10000000000000002</v>
      </c>
      <c r="X69" s="357">
        <f>$W69*INDEX('Adult curve ratios'!$A$1:$R$8,MATCH('Incidence calcs'!$C69,'Adult curve ratios'!$A:$A,0),MATCH('Incidence calcs'!X$4,'Adult curve ratios'!$1:$1,0))</f>
        <v>6.8160000000000012E-2</v>
      </c>
      <c r="Y69" s="357">
        <f>$W69*INDEX('Adult curve ratios'!$A$1:$R$8,MATCH('Incidence calcs'!$C69,'Adult curve ratios'!$A:$A,0),MATCH('Incidence calcs'!Y$4,'Adult curve ratios'!$1:$1,0))</f>
        <v>6.6980000000000012E-2</v>
      </c>
      <c r="Z69" s="357">
        <f>$W69*INDEX('Adult curve ratios'!$A$1:$R$8,MATCH('Incidence calcs'!$C69,'Adult curve ratios'!$A:$A,0),MATCH('Incidence calcs'!Z$4,'Adult curve ratios'!$1:$1,0))</f>
        <v>4.7890000000000009E-2</v>
      </c>
      <c r="AA69" s="357">
        <f>$W69*INDEX('Adult curve ratios'!$A$1:$R$8,MATCH('Incidence calcs'!$C69,'Adult curve ratios'!$A:$A,0),MATCH('Incidence calcs'!AA$4,'Adult curve ratios'!$1:$1,0))</f>
        <v>4.7570000000000008E-2</v>
      </c>
      <c r="AB69" s="357">
        <f>$W69*INDEX('Adult curve ratios'!$A$1:$R$8,MATCH('Incidence calcs'!$C69,'Adult curve ratios'!$A:$A,0),MATCH('Incidence calcs'!AB$4,'Adult curve ratios'!$1:$1,0))</f>
        <v>4.2140000000000011E-2</v>
      </c>
      <c r="AC69" s="357">
        <f>$W69*INDEX('Adult curve ratios'!$A$1:$R$8,MATCH('Incidence calcs'!$C69,'Adult curve ratios'!$A:$A,0),MATCH('Incidence calcs'!AC$4,'Adult curve ratios'!$1:$1,0))</f>
        <v>4.4880000000000003E-2</v>
      </c>
      <c r="AD69" s="357">
        <f>$W69*INDEX('Adult curve ratios'!$A$1:$R$8,MATCH('Incidence calcs'!$C69,'Adult curve ratios'!$A:$A,0),MATCH('Incidence calcs'!AD$4,'Adult curve ratios'!$1:$1,0))</f>
        <v>4.4030000000000014E-2</v>
      </c>
      <c r="AE69" s="357">
        <f>$W69*INDEX('Adult curve ratios'!$A$1:$R$8,MATCH('Incidence calcs'!$C69,'Adult curve ratios'!$A:$A,0),MATCH('Incidence calcs'!AE$4,'Adult curve ratios'!$1:$1,0))</f>
        <v>4.4030000000000014E-2</v>
      </c>
      <c r="AF69" s="357">
        <f>$W69*INDEX('Adult curve ratios'!$A$1:$R$8,MATCH('Incidence calcs'!$C69,'Adult curve ratios'!$A:$A,0),MATCH('Incidence calcs'!AF$4,'Adult curve ratios'!$1:$1,0))</f>
        <v>4.1120000000000011E-2</v>
      </c>
      <c r="AG69" s="357">
        <f>$W69*INDEX('Adult curve ratios'!$A$1:$R$8,MATCH('Incidence calcs'!$C69,'Adult curve ratios'!$A:$A,0),MATCH('Incidence calcs'!AG$4,'Adult curve ratios'!$1:$1,0))</f>
        <v>4.1120000000000011E-2</v>
      </c>
      <c r="AH69" s="357">
        <f>$W69*INDEX('Adult curve ratios'!$A$1:$R$8,MATCH('Incidence calcs'!$C69,'Adult curve ratios'!$A:$A,0),MATCH('Incidence calcs'!AH$4,'Adult curve ratios'!$1:$1,0))</f>
        <v>5.4590000000000014E-2</v>
      </c>
      <c r="AI69" s="357">
        <f>$W69*INDEX('Adult curve ratios'!$A$1:$R$8,MATCH('Incidence calcs'!$C69,'Adult curve ratios'!$A:$A,0),MATCH('Incidence calcs'!AI$4,'Adult curve ratios'!$1:$1,0))</f>
        <v>5.4590000000000014E-2</v>
      </c>
      <c r="AJ69" s="357">
        <f>$W69*INDEX('Adult curve ratios'!$A$1:$R$8,MATCH('Incidence calcs'!$C69,'Adult curve ratios'!$A:$A,0),MATCH('Incidence calcs'!AJ$4,'Adult curve ratios'!$1:$1,0))</f>
        <v>3.6070000000000012E-2</v>
      </c>
      <c r="AK69" s="357">
        <f>$W69*INDEX('Adult curve ratios'!$A$1:$R$8,MATCH('Incidence calcs'!$C69,'Adult curve ratios'!$A:$A,0),MATCH('Incidence calcs'!AK$4,'Adult curve ratios'!$1:$1,0))</f>
        <v>3.6070000000000012E-2</v>
      </c>
      <c r="AL69" s="357">
        <f>$W69*INDEX('Adult curve ratios'!$A$1:$R$8,MATCH('Incidence calcs'!$C69,'Adult curve ratios'!$A:$A,0),MATCH('Incidence calcs'!AL$4,'Adult curve ratios'!$1:$1,0))</f>
        <v>3.6070000000000012E-2</v>
      </c>
      <c r="AM69" s="357">
        <f>$W69*INDEX('Adult curve ratios'!$A$1:$R$8,MATCH('Incidence calcs'!$C69,'Adult curve ratios'!$A:$A,0),MATCH('Incidence calcs'!AM$4,'Adult curve ratios'!$1:$1,0))</f>
        <v>3.6070000000000012E-2</v>
      </c>
    </row>
    <row r="70" spans="1:39" x14ac:dyDescent="0.45">
      <c r="A70" s="343" t="s">
        <v>136</v>
      </c>
      <c r="B70" s="331" t="s">
        <v>136</v>
      </c>
      <c r="C70" s="353" t="s">
        <v>32</v>
      </c>
      <c r="D70" s="351">
        <f>VALUE(LEFT(INDEX('2019 IDF estimates'!BD:BD,MATCH(IF(G70="N/A",B70,G70),'2019 IDF estimates'!$B:$B,0)),4))</f>
        <v>2001</v>
      </c>
      <c r="E70" s="351">
        <f>VALUE(RIGHT(INDEX('2019 IDF estimates'!BD:BD,MATCH(IF(G70="N/A",B70,G70),'2019 IDF estimates'!$B:$B,0)),4))</f>
        <v>2012</v>
      </c>
      <c r="F70" s="351">
        <f t="shared" ref="F70:F133" si="8">ROUND(AVERAGE(D70,E70),0)</f>
        <v>2007</v>
      </c>
      <c r="G70" s="331" t="s">
        <v>60</v>
      </c>
      <c r="H70" s="354">
        <f>IF($G70="N/A",INDEX('2019 IDF estimates'!AD:AD,MATCH($B70,'2019 IDF estimates'!$B:$B,0)),INDEX('2019 IDF estimates'!AD:AD,MATCH($G70,'2019 IDF estimates'!$B:$B,0)))</f>
        <v>0</v>
      </c>
      <c r="I70" s="354">
        <f>IF($G70="N/A",INDEX('2019 IDF estimates'!AE:AE,MATCH($B70,'2019 IDF estimates'!$B:$B,0)),INDEX('2019 IDF estimates'!AE:AE,MATCH($G70,'2019 IDF estimates'!$B:$B,0)))</f>
        <v>0</v>
      </c>
      <c r="J70" s="354">
        <f>IF($G70="N/A",INDEX('2019 IDF estimates'!AF:AF,MATCH($B70,'2019 IDF estimates'!$B:$B,0)),INDEX('2019 IDF estimates'!AF:AF,MATCH($G70,'2019 IDF estimates'!$B:$B,0)))</f>
        <v>0</v>
      </c>
      <c r="K70" s="354">
        <f>IF($G70="N/A",INDEX('2019 IDF estimates'!AP:AP,MATCH($B70,'2019 IDF estimates'!$B:$B,0)),INDEX('2019 IDF estimates'!AP:AP,MATCH($G70,'2019 IDF estimates'!$B:$B,0)))</f>
        <v>1.0049937260994264</v>
      </c>
      <c r="L70" s="354">
        <f>IF($G70="N/A",INDEX('2019 IDF estimates'!AH:AH,MATCH($B70,'2019 IDF estimates'!$B:$B,0)),INDEX('2019 IDF estimates'!AH:AH,MATCH($G70,'2019 IDF estimates'!$B:$B,0)))</f>
        <v>0</v>
      </c>
      <c r="M70" s="354">
        <f>IF($G70="N/A",INDEX('2019 IDF estimates'!AI:AI,MATCH($B70,'2019 IDF estimates'!$B:$B,0)),INDEX('2019 IDF estimates'!AI:AI,MATCH($G70,'2019 IDF estimates'!$B:$B,0)))</f>
        <v>0</v>
      </c>
      <c r="N70" s="354">
        <f>IF($G70="N/A",INDEX('2019 IDF estimates'!AJ:AJ,MATCH($B70,'2019 IDF estimates'!$B:$B,0)),INDEX('2019 IDF estimates'!AJ:AJ,MATCH($G70,'2019 IDF estimates'!$B:$B,0)))</f>
        <v>0</v>
      </c>
      <c r="O70" s="354">
        <f>IF($G70="N/A",INDEX('2019 IDF estimates'!AQ:AQ,MATCH($B70,'2019 IDF estimates'!$B:$B,0)),INDEX('2019 IDF estimates'!AQ:AQ,MATCH($G70,'2019 IDF estimates'!$B:$B,0)))</f>
        <v>1.0049937260994264</v>
      </c>
      <c r="P70" s="354">
        <f>IF($G70="N/A",INDEX('2019 IDF estimates'!AN:AN,MATCH($B70,'2019 IDF estimates'!$B:$B,0)),INDEX('2019 IDF estimates'!AN:AN,MATCH($G70,'2019 IDF estimates'!$B:$B,0)))</f>
        <v>0.9</v>
      </c>
      <c r="Q70" s="358">
        <f t="shared" ref="Q70:Q133" si="9">IF(H70&gt;0,AVERAGE(H70,L70),$P70)</f>
        <v>0.9</v>
      </c>
      <c r="R70" s="358">
        <f t="shared" ref="R70:R133" si="10">IF(I70&gt;0,AVERAGE(I70,M70),$P70)</f>
        <v>0.9</v>
      </c>
      <c r="S70" s="358">
        <f t="shared" ref="S70:S133" si="11">IF(J70&gt;0,AVERAGE(J70,N70),$P70)</f>
        <v>0.9</v>
      </c>
      <c r="T70" s="358">
        <f t="shared" ref="T70:T133" si="12">IF(K70&gt;0,AVERAGE(K70,O70),$P70)</f>
        <v>1.0049937260994264</v>
      </c>
      <c r="U70" s="352">
        <f t="shared" ref="U70:U133" si="13">AVERAGE(Q70:S70)</f>
        <v>0.9</v>
      </c>
      <c r="V70" s="352">
        <f t="shared" ref="V70:V133" si="14">AVERAGE(Q70:T70)</f>
        <v>0.9262484315248567</v>
      </c>
      <c r="W70" s="352">
        <f>IF(INDEX('Adult curve ratios'!$B:$B,MATCH('Incidence calcs'!C70,'Adult curve ratios'!$A:$A,0))="0-14",'Incidence calcs'!U70,'Incidence calcs'!V70)</f>
        <v>0.9</v>
      </c>
      <c r="X70" s="357">
        <f>$W70*INDEX('Adult curve ratios'!$A$1:$R$8,MATCH('Incidence calcs'!$C70,'Adult curve ratios'!$A:$A,0),MATCH('Incidence calcs'!X$4,'Adult curve ratios'!$1:$1,0))</f>
        <v>0.61343999999999999</v>
      </c>
      <c r="Y70" s="357">
        <f>$W70*INDEX('Adult curve ratios'!$A$1:$R$8,MATCH('Incidence calcs'!$C70,'Adult curve ratios'!$A:$A,0),MATCH('Incidence calcs'!Y$4,'Adult curve ratios'!$1:$1,0))</f>
        <v>0.60282000000000002</v>
      </c>
      <c r="Z70" s="357">
        <f>$W70*INDEX('Adult curve ratios'!$A$1:$R$8,MATCH('Incidence calcs'!$C70,'Adult curve ratios'!$A:$A,0),MATCH('Incidence calcs'!Z$4,'Adult curve ratios'!$1:$1,0))</f>
        <v>0.43101</v>
      </c>
      <c r="AA70" s="357">
        <f>$W70*INDEX('Adult curve ratios'!$A$1:$R$8,MATCH('Incidence calcs'!$C70,'Adult curve ratios'!$A:$A,0),MATCH('Incidence calcs'!AA$4,'Adult curve ratios'!$1:$1,0))</f>
        <v>0.42813000000000001</v>
      </c>
      <c r="AB70" s="357">
        <f>$W70*INDEX('Adult curve ratios'!$A$1:$R$8,MATCH('Incidence calcs'!$C70,'Adult curve ratios'!$A:$A,0),MATCH('Incidence calcs'!AB$4,'Adult curve ratios'!$1:$1,0))</f>
        <v>0.37925999999999999</v>
      </c>
      <c r="AC70" s="357">
        <f>$W70*INDEX('Adult curve ratios'!$A$1:$R$8,MATCH('Incidence calcs'!$C70,'Adult curve ratios'!$A:$A,0),MATCH('Incidence calcs'!AC$4,'Adult curve ratios'!$1:$1,0))</f>
        <v>0.40392</v>
      </c>
      <c r="AD70" s="357">
        <f>$W70*INDEX('Adult curve ratios'!$A$1:$R$8,MATCH('Incidence calcs'!$C70,'Adult curve ratios'!$A:$A,0),MATCH('Incidence calcs'!AD$4,'Adult curve ratios'!$1:$1,0))</f>
        <v>0.39627000000000001</v>
      </c>
      <c r="AE70" s="357">
        <f>$W70*INDEX('Adult curve ratios'!$A$1:$R$8,MATCH('Incidence calcs'!$C70,'Adult curve ratios'!$A:$A,0),MATCH('Incidence calcs'!AE$4,'Adult curve ratios'!$1:$1,0))</f>
        <v>0.39627000000000001</v>
      </c>
      <c r="AF70" s="357">
        <f>$W70*INDEX('Adult curve ratios'!$A$1:$R$8,MATCH('Incidence calcs'!$C70,'Adult curve ratios'!$A:$A,0),MATCH('Incidence calcs'!AF$4,'Adult curve ratios'!$1:$1,0))</f>
        <v>0.37008000000000002</v>
      </c>
      <c r="AG70" s="357">
        <f>$W70*INDEX('Adult curve ratios'!$A$1:$R$8,MATCH('Incidence calcs'!$C70,'Adult curve ratios'!$A:$A,0),MATCH('Incidence calcs'!AG$4,'Adult curve ratios'!$1:$1,0))</f>
        <v>0.37008000000000002</v>
      </c>
      <c r="AH70" s="357">
        <f>$W70*INDEX('Adult curve ratios'!$A$1:$R$8,MATCH('Incidence calcs'!$C70,'Adult curve ratios'!$A:$A,0),MATCH('Incidence calcs'!AH$4,'Adult curve ratios'!$1:$1,0))</f>
        <v>0.49131000000000008</v>
      </c>
      <c r="AI70" s="357">
        <f>$W70*INDEX('Adult curve ratios'!$A$1:$R$8,MATCH('Incidence calcs'!$C70,'Adult curve ratios'!$A:$A,0),MATCH('Incidence calcs'!AI$4,'Adult curve ratios'!$1:$1,0))</f>
        <v>0.49131000000000008</v>
      </c>
      <c r="AJ70" s="357">
        <f>$W70*INDEX('Adult curve ratios'!$A$1:$R$8,MATCH('Incidence calcs'!$C70,'Adult curve ratios'!$A:$A,0),MATCH('Incidence calcs'!AJ$4,'Adult curve ratios'!$1:$1,0))</f>
        <v>0.32463000000000003</v>
      </c>
      <c r="AK70" s="357">
        <f>$W70*INDEX('Adult curve ratios'!$A$1:$R$8,MATCH('Incidence calcs'!$C70,'Adult curve ratios'!$A:$A,0),MATCH('Incidence calcs'!AK$4,'Adult curve ratios'!$1:$1,0))</f>
        <v>0.32463000000000003</v>
      </c>
      <c r="AL70" s="357">
        <f>$W70*INDEX('Adult curve ratios'!$A$1:$R$8,MATCH('Incidence calcs'!$C70,'Adult curve ratios'!$A:$A,0),MATCH('Incidence calcs'!AL$4,'Adult curve ratios'!$1:$1,0))</f>
        <v>0.32463000000000003</v>
      </c>
      <c r="AM70" s="357">
        <f>$W70*INDEX('Adult curve ratios'!$A$1:$R$8,MATCH('Incidence calcs'!$C70,'Adult curve ratios'!$A:$A,0),MATCH('Incidence calcs'!AM$4,'Adult curve ratios'!$1:$1,0))</f>
        <v>0.32463000000000003</v>
      </c>
    </row>
    <row r="71" spans="1:39" x14ac:dyDescent="0.45">
      <c r="A71" s="343" t="s">
        <v>137</v>
      </c>
      <c r="B71" s="331" t="s">
        <v>137</v>
      </c>
      <c r="C71" s="353" t="s">
        <v>26</v>
      </c>
      <c r="D71" s="351">
        <f>VALUE(LEFT(INDEX('2019 IDF estimates'!BD:BD,MATCH(IF(G71="N/A",B71,G71),'2019 IDF estimates'!$B:$B,0)),4))</f>
        <v>2006</v>
      </c>
      <c r="E71" s="351">
        <f>VALUE(RIGHT(INDEX('2019 IDF estimates'!BD:BD,MATCH(IF(G71="N/A",B71,G71),'2019 IDF estimates'!$B:$B,0)),4))</f>
        <v>2011</v>
      </c>
      <c r="F71" s="351">
        <f t="shared" si="8"/>
        <v>2009</v>
      </c>
      <c r="G71" s="331" t="s">
        <v>60</v>
      </c>
      <c r="H71" s="354">
        <f>IF($G71="N/A",INDEX('2019 IDF estimates'!AD:AD,MATCH($B71,'2019 IDF estimates'!$B:$B,0)),INDEX('2019 IDF estimates'!AD:AD,MATCH($G71,'2019 IDF estimates'!$B:$B,0)))</f>
        <v>59.9</v>
      </c>
      <c r="I71" s="354">
        <f>IF($G71="N/A",INDEX('2019 IDF estimates'!AE:AE,MATCH($B71,'2019 IDF estimates'!$B:$B,0)),INDEX('2019 IDF estimates'!AE:AE,MATCH($G71,'2019 IDF estimates'!$B:$B,0)))</f>
        <v>75</v>
      </c>
      <c r="J71" s="354">
        <f>IF($G71="N/A",INDEX('2019 IDF estimates'!AF:AF,MATCH($B71,'2019 IDF estimates'!$B:$B,0)),INDEX('2019 IDF estimates'!AF:AF,MATCH($G71,'2019 IDF estimates'!$B:$B,0)))</f>
        <v>71.599999999999994</v>
      </c>
      <c r="K71" s="354">
        <f>IF($G71="N/A",INDEX('2019 IDF estimates'!AP:AP,MATCH($B71,'2019 IDF estimates'!$B:$B,0)),INDEX('2019 IDF estimates'!AP:AP,MATCH($G71,'2019 IDF estimates'!$B:$B,0)))</f>
        <v>51.156589364116869</v>
      </c>
      <c r="L71" s="354">
        <f>IF($G71="N/A",INDEX('2019 IDF estimates'!AH:AH,MATCH($B71,'2019 IDF estimates'!$B:$B,0)),INDEX('2019 IDF estimates'!AH:AH,MATCH($G71,'2019 IDF estimates'!$B:$B,0)))</f>
        <v>50</v>
      </c>
      <c r="M71" s="354">
        <f>IF($G71="N/A",INDEX('2019 IDF estimates'!AI:AI,MATCH($B71,'2019 IDF estimates'!$B:$B,0)),INDEX('2019 IDF estimates'!AI:AI,MATCH($G71,'2019 IDF estimates'!$B:$B,0)))</f>
        <v>67.8</v>
      </c>
      <c r="N71" s="354">
        <f>IF($G71="N/A",INDEX('2019 IDF estimates'!AJ:AJ,MATCH($B71,'2019 IDF estimates'!$B:$B,0)),INDEX('2019 IDF estimates'!AJ:AJ,MATCH($G71,'2019 IDF estimates'!$B:$B,0)))</f>
        <v>49.3</v>
      </c>
      <c r="O71" s="354">
        <f>IF($G71="N/A",INDEX('2019 IDF estimates'!AQ:AQ,MATCH($B71,'2019 IDF estimates'!$B:$B,0)),INDEX('2019 IDF estimates'!AQ:AQ,MATCH($G71,'2019 IDF estimates'!$B:$B,0)))</f>
        <v>41.47630316712241</v>
      </c>
      <c r="P71" s="354">
        <f>IF($G71="N/A",INDEX('2019 IDF estimates'!AN:AN,MATCH($B71,'2019 IDF estimates'!$B:$B,0)),INDEX('2019 IDF estimates'!AN:AN,MATCH($G71,'2019 IDF estimates'!$B:$B,0)))</f>
        <v>62.3</v>
      </c>
      <c r="Q71" s="358">
        <f t="shared" si="9"/>
        <v>54.95</v>
      </c>
      <c r="R71" s="358">
        <f t="shared" si="10"/>
        <v>71.400000000000006</v>
      </c>
      <c r="S71" s="358">
        <f t="shared" si="11"/>
        <v>60.449999999999996</v>
      </c>
      <c r="T71" s="358">
        <f t="shared" si="12"/>
        <v>46.316446265619639</v>
      </c>
      <c r="U71" s="352">
        <f t="shared" si="13"/>
        <v>62.266666666666673</v>
      </c>
      <c r="V71" s="352">
        <f t="shared" si="14"/>
        <v>58.279111566404914</v>
      </c>
      <c r="W71" s="352">
        <f>IF(INDEX('Adult curve ratios'!$B:$B,MATCH('Incidence calcs'!C71,'Adult curve ratios'!$A:$A,0))="0-14",'Incidence calcs'!U71,'Incidence calcs'!V71)</f>
        <v>62.266666666666673</v>
      </c>
      <c r="X71" s="357">
        <f>$W71*INDEX('Adult curve ratios'!$A$1:$R$8,MATCH('Incidence calcs'!$C71,'Adult curve ratios'!$A:$A,0),MATCH('Incidence calcs'!X$4,'Adult curve ratios'!$1:$1,0))</f>
        <v>42.440960000000004</v>
      </c>
      <c r="Y71" s="357">
        <f>$W71*INDEX('Adult curve ratios'!$A$1:$R$8,MATCH('Incidence calcs'!$C71,'Adult curve ratios'!$A:$A,0),MATCH('Incidence calcs'!Y$4,'Adult curve ratios'!$1:$1,0))</f>
        <v>41.706213333333338</v>
      </c>
      <c r="Z71" s="357">
        <f>$W71*INDEX('Adult curve ratios'!$A$1:$R$8,MATCH('Incidence calcs'!$C71,'Adult curve ratios'!$A:$A,0),MATCH('Incidence calcs'!Z$4,'Adult curve ratios'!$1:$1,0))</f>
        <v>29.819506666666669</v>
      </c>
      <c r="AA71" s="357">
        <f>$W71*INDEX('Adult curve ratios'!$A$1:$R$8,MATCH('Incidence calcs'!$C71,'Adult curve ratios'!$A:$A,0),MATCH('Incidence calcs'!AA$4,'Adult curve ratios'!$1:$1,0))</f>
        <v>29.620253333333338</v>
      </c>
      <c r="AB71" s="357">
        <f>$W71*INDEX('Adult curve ratios'!$A$1:$R$8,MATCH('Incidence calcs'!$C71,'Adult curve ratios'!$A:$A,0),MATCH('Incidence calcs'!AB$4,'Adult curve ratios'!$1:$1,0))</f>
        <v>26.239173333333337</v>
      </c>
      <c r="AC71" s="357">
        <f>$W71*INDEX('Adult curve ratios'!$A$1:$R$8,MATCH('Incidence calcs'!$C71,'Adult curve ratios'!$A:$A,0),MATCH('Incidence calcs'!AC$4,'Adult curve ratios'!$1:$1,0))</f>
        <v>27.94528</v>
      </c>
      <c r="AD71" s="357">
        <f>$W71*INDEX('Adult curve ratios'!$A$1:$R$8,MATCH('Incidence calcs'!$C71,'Adult curve ratios'!$A:$A,0),MATCH('Incidence calcs'!AD$4,'Adult curve ratios'!$1:$1,0))</f>
        <v>27.416013333333339</v>
      </c>
      <c r="AE71" s="357">
        <f>$W71*INDEX('Adult curve ratios'!$A$1:$R$8,MATCH('Incidence calcs'!$C71,'Adult curve ratios'!$A:$A,0),MATCH('Incidence calcs'!AE$4,'Adult curve ratios'!$1:$1,0))</f>
        <v>27.416013333333339</v>
      </c>
      <c r="AF71" s="357">
        <f>$W71*INDEX('Adult curve ratios'!$A$1:$R$8,MATCH('Incidence calcs'!$C71,'Adult curve ratios'!$A:$A,0),MATCH('Incidence calcs'!AF$4,'Adult curve ratios'!$1:$1,0))</f>
        <v>25.604053333333336</v>
      </c>
      <c r="AG71" s="357">
        <f>$W71*INDEX('Adult curve ratios'!$A$1:$R$8,MATCH('Incidence calcs'!$C71,'Adult curve ratios'!$A:$A,0),MATCH('Incidence calcs'!AG$4,'Adult curve ratios'!$1:$1,0))</f>
        <v>25.604053333333336</v>
      </c>
      <c r="AH71" s="357">
        <f>$W71*INDEX('Adult curve ratios'!$A$1:$R$8,MATCH('Incidence calcs'!$C71,'Adult curve ratios'!$A:$A,0),MATCH('Incidence calcs'!AH$4,'Adult curve ratios'!$1:$1,0))</f>
        <v>33.991373333333343</v>
      </c>
      <c r="AI71" s="357">
        <f>$W71*INDEX('Adult curve ratios'!$A$1:$R$8,MATCH('Incidence calcs'!$C71,'Adult curve ratios'!$A:$A,0),MATCH('Incidence calcs'!AI$4,'Adult curve ratios'!$1:$1,0))</f>
        <v>33.991373333333343</v>
      </c>
      <c r="AJ71" s="357">
        <f>$W71*INDEX('Adult curve ratios'!$A$1:$R$8,MATCH('Incidence calcs'!$C71,'Adult curve ratios'!$A:$A,0),MATCH('Incidence calcs'!AJ$4,'Adult curve ratios'!$1:$1,0))</f>
        <v>22.45958666666667</v>
      </c>
      <c r="AK71" s="357">
        <f>$W71*INDEX('Adult curve ratios'!$A$1:$R$8,MATCH('Incidence calcs'!$C71,'Adult curve ratios'!$A:$A,0),MATCH('Incidence calcs'!AK$4,'Adult curve ratios'!$1:$1,0))</f>
        <v>22.45958666666667</v>
      </c>
      <c r="AL71" s="357">
        <f>$W71*INDEX('Adult curve ratios'!$A$1:$R$8,MATCH('Incidence calcs'!$C71,'Adult curve ratios'!$A:$A,0),MATCH('Incidence calcs'!AL$4,'Adult curve ratios'!$1:$1,0))</f>
        <v>22.45958666666667</v>
      </c>
      <c r="AM71" s="357">
        <f>$W71*INDEX('Adult curve ratios'!$A$1:$R$8,MATCH('Incidence calcs'!$C71,'Adult curve ratios'!$A:$A,0),MATCH('Incidence calcs'!AM$4,'Adult curve ratios'!$1:$1,0))</f>
        <v>22.45958666666667</v>
      </c>
    </row>
    <row r="72" spans="1:39" x14ac:dyDescent="0.45">
      <c r="A72" s="343" t="s">
        <v>138</v>
      </c>
      <c r="B72" s="331" t="s">
        <v>138</v>
      </c>
      <c r="C72" s="353" t="s">
        <v>26</v>
      </c>
      <c r="D72" s="351">
        <f>VALUE(LEFT(INDEX('2019 IDF estimates'!BD:BD,MATCH(IF(G72="N/A",B72,G72),'2019 IDF estimates'!$B:$B,0)),4))</f>
        <v>2015</v>
      </c>
      <c r="E72" s="351">
        <f>VALUE(RIGHT(INDEX('2019 IDF estimates'!BD:BD,MATCH(IF(G72="N/A",B72,G72),'2019 IDF estimates'!$B:$B,0)),4))</f>
        <v>2015</v>
      </c>
      <c r="F72" s="351">
        <f t="shared" si="8"/>
        <v>2015</v>
      </c>
      <c r="G72" s="331" t="s">
        <v>60</v>
      </c>
      <c r="H72" s="354">
        <f>IF($G72="N/A",INDEX('2019 IDF estimates'!AD:AD,MATCH($B72,'2019 IDF estimates'!$B:$B,0)),INDEX('2019 IDF estimates'!AD:AD,MATCH($G72,'2019 IDF estimates'!$B:$B,0)))</f>
        <v>14.5</v>
      </c>
      <c r="I72" s="354">
        <f>IF($G72="N/A",INDEX('2019 IDF estimates'!AE:AE,MATCH($B72,'2019 IDF estimates'!$B:$B,0)),INDEX('2019 IDF estimates'!AE:AE,MATCH($G72,'2019 IDF estimates'!$B:$B,0)))</f>
        <v>20.2</v>
      </c>
      <c r="J72" s="354">
        <f>IF($G72="N/A",INDEX('2019 IDF estimates'!AF:AF,MATCH($B72,'2019 IDF estimates'!$B:$B,0)),INDEX('2019 IDF estimates'!AF:AF,MATCH($G72,'2019 IDF estimates'!$B:$B,0)))</f>
        <v>23.4</v>
      </c>
      <c r="K72" s="354">
        <f>IF($G72="N/A",INDEX('2019 IDF estimates'!AP:AP,MATCH($B72,'2019 IDF estimates'!$B:$B,0)),INDEX('2019 IDF estimates'!AP:AP,MATCH($G72,'2019 IDF estimates'!$B:$B,0)))</f>
        <v>14.445965555514807</v>
      </c>
      <c r="L72" s="354">
        <f>IF($G72="N/A",INDEX('2019 IDF estimates'!AH:AH,MATCH($B72,'2019 IDF estimates'!$B:$B,0)),INDEX('2019 IDF estimates'!AH:AH,MATCH($G72,'2019 IDF estimates'!$B:$B,0)))</f>
        <v>13.8</v>
      </c>
      <c r="M72" s="354">
        <f>IF($G72="N/A",INDEX('2019 IDF estimates'!AI:AI,MATCH($B72,'2019 IDF estimates'!$B:$B,0)),INDEX('2019 IDF estimates'!AI:AI,MATCH($G72,'2019 IDF estimates'!$B:$B,0)))</f>
        <v>18.7</v>
      </c>
      <c r="N72" s="354">
        <f>IF($G72="N/A",INDEX('2019 IDF estimates'!AJ:AJ,MATCH($B72,'2019 IDF estimates'!$B:$B,0)),INDEX('2019 IDF estimates'!AJ:AJ,MATCH($G72,'2019 IDF estimates'!$B:$B,0)))</f>
        <v>22.8</v>
      </c>
      <c r="O72" s="354">
        <f>IF($G72="N/A",INDEX('2019 IDF estimates'!AQ:AQ,MATCH($B72,'2019 IDF estimates'!$B:$B,0)),INDEX('2019 IDF estimates'!AQ:AQ,MATCH($G72,'2019 IDF estimates'!$B:$B,0)))</f>
        <v>13.701328155746001</v>
      </c>
      <c r="P72" s="354">
        <f>IF($G72="N/A",INDEX('2019 IDF estimates'!AN:AN,MATCH($B72,'2019 IDF estimates'!$B:$B,0)),INDEX('2019 IDF estimates'!AN:AN,MATCH($G72,'2019 IDF estimates'!$B:$B,0)))</f>
        <v>18.899999999999999</v>
      </c>
      <c r="Q72" s="358">
        <f t="shared" si="9"/>
        <v>14.15</v>
      </c>
      <c r="R72" s="358">
        <f t="shared" si="10"/>
        <v>19.45</v>
      </c>
      <c r="S72" s="358">
        <f t="shared" si="11"/>
        <v>23.1</v>
      </c>
      <c r="T72" s="358">
        <f t="shared" si="12"/>
        <v>14.073646855630404</v>
      </c>
      <c r="U72" s="352">
        <f t="shared" si="13"/>
        <v>18.900000000000002</v>
      </c>
      <c r="V72" s="352">
        <f t="shared" si="14"/>
        <v>17.693411713907601</v>
      </c>
      <c r="W72" s="352">
        <f>IF(INDEX('Adult curve ratios'!$B:$B,MATCH('Incidence calcs'!C72,'Adult curve ratios'!$A:$A,0))="0-14",'Incidence calcs'!U72,'Incidence calcs'!V72)</f>
        <v>18.900000000000002</v>
      </c>
      <c r="X72" s="357">
        <f>$W72*INDEX('Adult curve ratios'!$A$1:$R$8,MATCH('Incidence calcs'!$C72,'Adult curve ratios'!$A:$A,0),MATCH('Incidence calcs'!X$4,'Adult curve ratios'!$1:$1,0))</f>
        <v>12.882240000000001</v>
      </c>
      <c r="Y72" s="357">
        <f>$W72*INDEX('Adult curve ratios'!$A$1:$R$8,MATCH('Incidence calcs'!$C72,'Adult curve ratios'!$A:$A,0),MATCH('Incidence calcs'!Y$4,'Adult curve ratios'!$1:$1,0))</f>
        <v>12.659220000000001</v>
      </c>
      <c r="Z72" s="357">
        <f>$W72*INDEX('Adult curve ratios'!$A$1:$R$8,MATCH('Incidence calcs'!$C72,'Adult curve ratios'!$A:$A,0),MATCH('Incidence calcs'!Z$4,'Adult curve ratios'!$1:$1,0))</f>
        <v>9.0512100000000011</v>
      </c>
      <c r="AA72" s="357">
        <f>$W72*INDEX('Adult curve ratios'!$A$1:$R$8,MATCH('Incidence calcs'!$C72,'Adult curve ratios'!$A:$A,0),MATCH('Incidence calcs'!AA$4,'Adult curve ratios'!$1:$1,0))</f>
        <v>8.990730000000001</v>
      </c>
      <c r="AB72" s="357">
        <f>$W72*INDEX('Adult curve ratios'!$A$1:$R$8,MATCH('Incidence calcs'!$C72,'Adult curve ratios'!$A:$A,0),MATCH('Incidence calcs'!AB$4,'Adult curve ratios'!$1:$1,0))</f>
        <v>7.9644600000000008</v>
      </c>
      <c r="AC72" s="357">
        <f>$W72*INDEX('Adult curve ratios'!$A$1:$R$8,MATCH('Incidence calcs'!$C72,'Adult curve ratios'!$A:$A,0),MATCH('Incidence calcs'!AC$4,'Adult curve ratios'!$1:$1,0))</f>
        <v>8.4823199999999996</v>
      </c>
      <c r="AD72" s="357">
        <f>$W72*INDEX('Adult curve ratios'!$A$1:$R$8,MATCH('Incidence calcs'!$C72,'Adult curve ratios'!$A:$A,0),MATCH('Incidence calcs'!AD$4,'Adult curve ratios'!$1:$1,0))</f>
        <v>8.321670000000001</v>
      </c>
      <c r="AE72" s="357">
        <f>$W72*INDEX('Adult curve ratios'!$A$1:$R$8,MATCH('Incidence calcs'!$C72,'Adult curve ratios'!$A:$A,0),MATCH('Incidence calcs'!AE$4,'Adult curve ratios'!$1:$1,0))</f>
        <v>8.321670000000001</v>
      </c>
      <c r="AF72" s="357">
        <f>$W72*INDEX('Adult curve ratios'!$A$1:$R$8,MATCH('Incidence calcs'!$C72,'Adult curve ratios'!$A:$A,0),MATCH('Incidence calcs'!AF$4,'Adult curve ratios'!$1:$1,0))</f>
        <v>7.7716800000000008</v>
      </c>
      <c r="AG72" s="357">
        <f>$W72*INDEX('Adult curve ratios'!$A$1:$R$8,MATCH('Incidence calcs'!$C72,'Adult curve ratios'!$A:$A,0),MATCH('Incidence calcs'!AG$4,'Adult curve ratios'!$1:$1,0))</f>
        <v>7.7716800000000008</v>
      </c>
      <c r="AH72" s="357">
        <f>$W72*INDEX('Adult curve ratios'!$A$1:$R$8,MATCH('Incidence calcs'!$C72,'Adult curve ratios'!$A:$A,0),MATCH('Incidence calcs'!AH$4,'Adult curve ratios'!$1:$1,0))</f>
        <v>10.317510000000002</v>
      </c>
      <c r="AI72" s="357">
        <f>$W72*INDEX('Adult curve ratios'!$A$1:$R$8,MATCH('Incidence calcs'!$C72,'Adult curve ratios'!$A:$A,0),MATCH('Incidence calcs'!AI$4,'Adult curve ratios'!$1:$1,0))</f>
        <v>10.317510000000002</v>
      </c>
      <c r="AJ72" s="357">
        <f>$W72*INDEX('Adult curve ratios'!$A$1:$R$8,MATCH('Incidence calcs'!$C72,'Adult curve ratios'!$A:$A,0),MATCH('Incidence calcs'!AJ$4,'Adult curve ratios'!$1:$1,0))</f>
        <v>6.8172300000000012</v>
      </c>
      <c r="AK72" s="357">
        <f>$W72*INDEX('Adult curve ratios'!$A$1:$R$8,MATCH('Incidence calcs'!$C72,'Adult curve ratios'!$A:$A,0),MATCH('Incidence calcs'!AK$4,'Adult curve ratios'!$1:$1,0))</f>
        <v>6.8172300000000012</v>
      </c>
      <c r="AL72" s="357">
        <f>$W72*INDEX('Adult curve ratios'!$A$1:$R$8,MATCH('Incidence calcs'!$C72,'Adult curve ratios'!$A:$A,0),MATCH('Incidence calcs'!AL$4,'Adult curve ratios'!$1:$1,0))</f>
        <v>6.8172300000000012</v>
      </c>
      <c r="AM72" s="357">
        <f>$W72*INDEX('Adult curve ratios'!$A$1:$R$8,MATCH('Incidence calcs'!$C72,'Adult curve ratios'!$A:$A,0),MATCH('Incidence calcs'!AM$4,'Adult curve ratios'!$1:$1,0))</f>
        <v>6.8172300000000012</v>
      </c>
    </row>
    <row r="73" spans="1:39" x14ac:dyDescent="0.45">
      <c r="A73" s="343" t="s">
        <v>139</v>
      </c>
      <c r="B73" s="331" t="s">
        <v>139</v>
      </c>
      <c r="C73" s="353" t="s">
        <v>32</v>
      </c>
      <c r="D73" s="351">
        <f>VALUE(LEFT(INDEX('2019 IDF estimates'!BD:BD,MATCH(IF(G73="N/A",B73,G73),'2019 IDF estimates'!$B:$B,0)),4))</f>
        <v>2001</v>
      </c>
      <c r="E73" s="351">
        <f>VALUE(RIGHT(INDEX('2019 IDF estimates'!BD:BD,MATCH(IF(G73="N/A",B73,G73),'2019 IDF estimates'!$B:$B,0)),4))</f>
        <v>2012</v>
      </c>
      <c r="F73" s="351">
        <f t="shared" si="8"/>
        <v>2007</v>
      </c>
      <c r="G73" s="331" t="s">
        <v>136</v>
      </c>
      <c r="H73" s="354">
        <f>IF($G73="N/A",INDEX('2019 IDF estimates'!AD:AD,MATCH($B73,'2019 IDF estimates'!$B:$B,0)),INDEX('2019 IDF estimates'!AD:AD,MATCH($G73,'2019 IDF estimates'!$B:$B,0)))</f>
        <v>0</v>
      </c>
      <c r="I73" s="354">
        <f>IF($G73="N/A",INDEX('2019 IDF estimates'!AE:AE,MATCH($B73,'2019 IDF estimates'!$B:$B,0)),INDEX('2019 IDF estimates'!AE:AE,MATCH($G73,'2019 IDF estimates'!$B:$B,0)))</f>
        <v>0</v>
      </c>
      <c r="J73" s="354">
        <f>IF($G73="N/A",INDEX('2019 IDF estimates'!AF:AF,MATCH($B73,'2019 IDF estimates'!$B:$B,0)),INDEX('2019 IDF estimates'!AF:AF,MATCH($G73,'2019 IDF estimates'!$B:$B,0)))</f>
        <v>0</v>
      </c>
      <c r="K73" s="354">
        <f>IF($G73="N/A",INDEX('2019 IDF estimates'!AP:AP,MATCH($B73,'2019 IDF estimates'!$B:$B,0)),INDEX('2019 IDF estimates'!AP:AP,MATCH($G73,'2019 IDF estimates'!$B:$B,0)))</f>
        <v>1.0049937260994264</v>
      </c>
      <c r="L73" s="354">
        <f>IF($G73="N/A",INDEX('2019 IDF estimates'!AH:AH,MATCH($B73,'2019 IDF estimates'!$B:$B,0)),INDEX('2019 IDF estimates'!AH:AH,MATCH($G73,'2019 IDF estimates'!$B:$B,0)))</f>
        <v>0</v>
      </c>
      <c r="M73" s="354">
        <f>IF($G73="N/A",INDEX('2019 IDF estimates'!AI:AI,MATCH($B73,'2019 IDF estimates'!$B:$B,0)),INDEX('2019 IDF estimates'!AI:AI,MATCH($G73,'2019 IDF estimates'!$B:$B,0)))</f>
        <v>0</v>
      </c>
      <c r="N73" s="354">
        <f>IF($G73="N/A",INDEX('2019 IDF estimates'!AJ:AJ,MATCH($B73,'2019 IDF estimates'!$B:$B,0)),INDEX('2019 IDF estimates'!AJ:AJ,MATCH($G73,'2019 IDF estimates'!$B:$B,0)))</f>
        <v>0</v>
      </c>
      <c r="O73" s="354">
        <f>IF($G73="N/A",INDEX('2019 IDF estimates'!AQ:AQ,MATCH($B73,'2019 IDF estimates'!$B:$B,0)),INDEX('2019 IDF estimates'!AQ:AQ,MATCH($G73,'2019 IDF estimates'!$B:$B,0)))</f>
        <v>1.0049937260994264</v>
      </c>
      <c r="P73" s="354">
        <f>IF($G73="N/A",INDEX('2019 IDF estimates'!AN:AN,MATCH($B73,'2019 IDF estimates'!$B:$B,0)),INDEX('2019 IDF estimates'!AN:AN,MATCH($G73,'2019 IDF estimates'!$B:$B,0)))</f>
        <v>0.9</v>
      </c>
      <c r="Q73" s="358">
        <f t="shared" si="9"/>
        <v>0.9</v>
      </c>
      <c r="R73" s="358">
        <f t="shared" si="10"/>
        <v>0.9</v>
      </c>
      <c r="S73" s="358">
        <f t="shared" si="11"/>
        <v>0.9</v>
      </c>
      <c r="T73" s="358">
        <f t="shared" si="12"/>
        <v>1.0049937260994264</v>
      </c>
      <c r="U73" s="352">
        <f t="shared" si="13"/>
        <v>0.9</v>
      </c>
      <c r="V73" s="352">
        <f t="shared" si="14"/>
        <v>0.9262484315248567</v>
      </c>
      <c r="W73" s="352">
        <f>IF(INDEX('Adult curve ratios'!$B:$B,MATCH('Incidence calcs'!C73,'Adult curve ratios'!$A:$A,0))="0-14",'Incidence calcs'!U73,'Incidence calcs'!V73)</f>
        <v>0.9</v>
      </c>
      <c r="X73" s="357">
        <f>$W73*INDEX('Adult curve ratios'!$A$1:$R$8,MATCH('Incidence calcs'!$C73,'Adult curve ratios'!$A:$A,0),MATCH('Incidence calcs'!X$4,'Adult curve ratios'!$1:$1,0))</f>
        <v>0.61343999999999999</v>
      </c>
      <c r="Y73" s="357">
        <f>$W73*INDEX('Adult curve ratios'!$A$1:$R$8,MATCH('Incidence calcs'!$C73,'Adult curve ratios'!$A:$A,0),MATCH('Incidence calcs'!Y$4,'Adult curve ratios'!$1:$1,0))</f>
        <v>0.60282000000000002</v>
      </c>
      <c r="Z73" s="357">
        <f>$W73*INDEX('Adult curve ratios'!$A$1:$R$8,MATCH('Incidence calcs'!$C73,'Adult curve ratios'!$A:$A,0),MATCH('Incidence calcs'!Z$4,'Adult curve ratios'!$1:$1,0))</f>
        <v>0.43101</v>
      </c>
      <c r="AA73" s="357">
        <f>$W73*INDEX('Adult curve ratios'!$A$1:$R$8,MATCH('Incidence calcs'!$C73,'Adult curve ratios'!$A:$A,0),MATCH('Incidence calcs'!AA$4,'Adult curve ratios'!$1:$1,0))</f>
        <v>0.42813000000000001</v>
      </c>
      <c r="AB73" s="357">
        <f>$W73*INDEX('Adult curve ratios'!$A$1:$R$8,MATCH('Incidence calcs'!$C73,'Adult curve ratios'!$A:$A,0),MATCH('Incidence calcs'!AB$4,'Adult curve ratios'!$1:$1,0))</f>
        <v>0.37925999999999999</v>
      </c>
      <c r="AC73" s="357">
        <f>$W73*INDEX('Adult curve ratios'!$A$1:$R$8,MATCH('Incidence calcs'!$C73,'Adult curve ratios'!$A:$A,0),MATCH('Incidence calcs'!AC$4,'Adult curve ratios'!$1:$1,0))</f>
        <v>0.40392</v>
      </c>
      <c r="AD73" s="357">
        <f>$W73*INDEX('Adult curve ratios'!$A$1:$R$8,MATCH('Incidence calcs'!$C73,'Adult curve ratios'!$A:$A,0),MATCH('Incidence calcs'!AD$4,'Adult curve ratios'!$1:$1,0))</f>
        <v>0.39627000000000001</v>
      </c>
      <c r="AE73" s="357">
        <f>$W73*INDEX('Adult curve ratios'!$A$1:$R$8,MATCH('Incidence calcs'!$C73,'Adult curve ratios'!$A:$A,0),MATCH('Incidence calcs'!AE$4,'Adult curve ratios'!$1:$1,0))</f>
        <v>0.39627000000000001</v>
      </c>
      <c r="AF73" s="357">
        <f>$W73*INDEX('Adult curve ratios'!$A$1:$R$8,MATCH('Incidence calcs'!$C73,'Adult curve ratios'!$A:$A,0),MATCH('Incidence calcs'!AF$4,'Adult curve ratios'!$1:$1,0))</f>
        <v>0.37008000000000002</v>
      </c>
      <c r="AG73" s="357">
        <f>$W73*INDEX('Adult curve ratios'!$A$1:$R$8,MATCH('Incidence calcs'!$C73,'Adult curve ratios'!$A:$A,0),MATCH('Incidence calcs'!AG$4,'Adult curve ratios'!$1:$1,0))</f>
        <v>0.37008000000000002</v>
      </c>
      <c r="AH73" s="357">
        <f>$W73*INDEX('Adult curve ratios'!$A$1:$R$8,MATCH('Incidence calcs'!$C73,'Adult curve ratios'!$A:$A,0),MATCH('Incidence calcs'!AH$4,'Adult curve ratios'!$1:$1,0))</f>
        <v>0.49131000000000008</v>
      </c>
      <c r="AI73" s="357">
        <f>$W73*INDEX('Adult curve ratios'!$A$1:$R$8,MATCH('Incidence calcs'!$C73,'Adult curve ratios'!$A:$A,0),MATCH('Incidence calcs'!AI$4,'Adult curve ratios'!$1:$1,0))</f>
        <v>0.49131000000000008</v>
      </c>
      <c r="AJ73" s="357">
        <f>$W73*INDEX('Adult curve ratios'!$A$1:$R$8,MATCH('Incidence calcs'!$C73,'Adult curve ratios'!$A:$A,0),MATCH('Incidence calcs'!AJ$4,'Adult curve ratios'!$1:$1,0))</f>
        <v>0.32463000000000003</v>
      </c>
      <c r="AK73" s="357">
        <f>$W73*INDEX('Adult curve ratios'!$A$1:$R$8,MATCH('Incidence calcs'!$C73,'Adult curve ratios'!$A:$A,0),MATCH('Incidence calcs'!AK$4,'Adult curve ratios'!$1:$1,0))</f>
        <v>0.32463000000000003</v>
      </c>
      <c r="AL73" s="357">
        <f>$W73*INDEX('Adult curve ratios'!$A$1:$R$8,MATCH('Incidence calcs'!$C73,'Adult curve ratios'!$A:$A,0),MATCH('Incidence calcs'!AL$4,'Adult curve ratios'!$1:$1,0))</f>
        <v>0.32463000000000003</v>
      </c>
      <c r="AM73" s="357">
        <f>$W73*INDEX('Adult curve ratios'!$A$1:$R$8,MATCH('Incidence calcs'!$C73,'Adult curve ratios'!$A:$A,0),MATCH('Incidence calcs'!AM$4,'Adult curve ratios'!$1:$1,0))</f>
        <v>0.32463000000000003</v>
      </c>
    </row>
    <row r="74" spans="1:39" x14ac:dyDescent="0.45">
      <c r="A74" s="343" t="s">
        <v>140</v>
      </c>
      <c r="B74" s="331" t="s">
        <v>140</v>
      </c>
      <c r="C74" s="353" t="s">
        <v>29</v>
      </c>
      <c r="D74" s="351">
        <f>VALUE(LEFT(INDEX('2019 IDF estimates'!BD:BD,MATCH(IF(G74="N/A",B74,G74),'2019 IDF estimates'!$B:$B,0)),4))</f>
        <v>2007</v>
      </c>
      <c r="E74" s="351">
        <f>VALUE(RIGHT(INDEX('2019 IDF estimates'!BD:BD,MATCH(IF(G74="N/A",B74,G74),'2019 IDF estimates'!$B:$B,0)),4))</f>
        <v>2011</v>
      </c>
      <c r="F74" s="351">
        <f t="shared" si="8"/>
        <v>2009</v>
      </c>
      <c r="G74" s="331" t="s">
        <v>64</v>
      </c>
      <c r="H74" s="354">
        <f>IF($G74="N/A",INDEX('2019 IDF estimates'!AD:AD,MATCH($B74,'2019 IDF estimates'!$B:$B,0)),INDEX('2019 IDF estimates'!AD:AD,MATCH($G74,'2019 IDF estimates'!$B:$B,0)))</f>
        <v>0.19</v>
      </c>
      <c r="I74" s="354">
        <f>IF($G74="N/A",INDEX('2019 IDF estimates'!AE:AE,MATCH($B74,'2019 IDF estimates'!$B:$B,0)),INDEX('2019 IDF estimates'!AE:AE,MATCH($G74,'2019 IDF estimates'!$B:$B,0)))</f>
        <v>0.84</v>
      </c>
      <c r="J74" s="354">
        <f>IF($G74="N/A",INDEX('2019 IDF estimates'!AF:AF,MATCH($B74,'2019 IDF estimates'!$B:$B,0)),INDEX('2019 IDF estimates'!AF:AF,MATCH($G74,'2019 IDF estimates'!$B:$B,0)))</f>
        <v>2.6</v>
      </c>
      <c r="K74" s="354">
        <f>IF($G74="N/A",INDEX('2019 IDF estimates'!AP:AP,MATCH($B74,'2019 IDF estimates'!$B:$B,0)),INDEX('2019 IDF estimates'!AP:AP,MATCH($G74,'2019 IDF estimates'!$B:$B,0)))</f>
        <v>6.2</v>
      </c>
      <c r="L74" s="354">
        <f>IF($G74="N/A",INDEX('2019 IDF estimates'!AH:AH,MATCH($B74,'2019 IDF estimates'!$B:$B,0)),INDEX('2019 IDF estimates'!AH:AH,MATCH($G74,'2019 IDF estimates'!$B:$B,0)))</f>
        <v>0.19</v>
      </c>
      <c r="M74" s="354">
        <f>IF($G74="N/A",INDEX('2019 IDF estimates'!AI:AI,MATCH($B74,'2019 IDF estimates'!$B:$B,0)),INDEX('2019 IDF estimates'!AI:AI,MATCH($G74,'2019 IDF estimates'!$B:$B,0)))</f>
        <v>0.84</v>
      </c>
      <c r="N74" s="354">
        <f>IF($G74="N/A",INDEX('2019 IDF estimates'!AJ:AJ,MATCH($B74,'2019 IDF estimates'!$B:$B,0)),INDEX('2019 IDF estimates'!AJ:AJ,MATCH($G74,'2019 IDF estimates'!$B:$B,0)))</f>
        <v>2.6</v>
      </c>
      <c r="O74" s="354">
        <f>IF($G74="N/A",INDEX('2019 IDF estimates'!AQ:AQ,MATCH($B74,'2019 IDF estimates'!$B:$B,0)),INDEX('2019 IDF estimates'!AQ:AQ,MATCH($G74,'2019 IDF estimates'!$B:$B,0)))</f>
        <v>6.2</v>
      </c>
      <c r="P74" s="354">
        <f>IF($G74="N/A",INDEX('2019 IDF estimates'!AN:AN,MATCH($B74,'2019 IDF estimates'!$B:$B,0)),INDEX('2019 IDF estimates'!AN:AN,MATCH($G74,'2019 IDF estimates'!$B:$B,0)))</f>
        <v>1.2</v>
      </c>
      <c r="Q74" s="358">
        <f t="shared" si="9"/>
        <v>0.19</v>
      </c>
      <c r="R74" s="358">
        <f t="shared" si="10"/>
        <v>0.84</v>
      </c>
      <c r="S74" s="358">
        <f t="shared" si="11"/>
        <v>2.6</v>
      </c>
      <c r="T74" s="358">
        <f t="shared" si="12"/>
        <v>6.2</v>
      </c>
      <c r="U74" s="352">
        <f t="shared" si="13"/>
        <v>1.21</v>
      </c>
      <c r="V74" s="352">
        <f t="shared" si="14"/>
        <v>2.4575</v>
      </c>
      <c r="W74" s="352">
        <f>IF(INDEX('Adult curve ratios'!$B:$B,MATCH('Incidence calcs'!C74,'Adult curve ratios'!$A:$A,0))="0-14",'Incidence calcs'!U74,'Incidence calcs'!V74)</f>
        <v>2.4575</v>
      </c>
      <c r="X74" s="357">
        <f>$W74*INDEX('Adult curve ratios'!$A$1:$R$8,MATCH('Incidence calcs'!$C74,'Adult curve ratios'!$A:$A,0),MATCH('Incidence calcs'!X$4,'Adult curve ratios'!$1:$1,0))</f>
        <v>1.7627647500000001</v>
      </c>
      <c r="Y74" s="357">
        <f>$W74*INDEX('Adult curve ratios'!$A$1:$R$8,MATCH('Incidence calcs'!$C74,'Adult curve ratios'!$A:$A,0),MATCH('Incidence calcs'!Y$4,'Adult curve ratios'!$1:$1,0))</f>
        <v>1.7315545000000001</v>
      </c>
      <c r="Z74" s="357">
        <f>$W74*INDEX('Adult curve ratios'!$A$1:$R$8,MATCH('Incidence calcs'!$C74,'Adult curve ratios'!$A:$A,0),MATCH('Incidence calcs'!Z$4,'Adult curve ratios'!$1:$1,0))</f>
        <v>1.25406225</v>
      </c>
      <c r="AA74" s="357">
        <f>$W74*INDEX('Adult curve ratios'!$A$1:$R$8,MATCH('Incidence calcs'!$C74,'Adult curve ratios'!$A:$A,0),MATCH('Incidence calcs'!AA$4,'Adult curve ratios'!$1:$1,0))</f>
        <v>1.22801275</v>
      </c>
      <c r="AB74" s="357">
        <f>$W74*INDEX('Adult curve ratios'!$A$1:$R$8,MATCH('Incidence calcs'!$C74,'Adult curve ratios'!$A:$A,0),MATCH('Incidence calcs'!AB$4,'Adult curve ratios'!$1:$1,0))</f>
        <v>1.154042</v>
      </c>
      <c r="AC74" s="357">
        <f>$W74*INDEX('Adult curve ratios'!$A$1:$R$8,MATCH('Incidence calcs'!$C74,'Adult curve ratios'!$A:$A,0),MATCH('Incidence calcs'!AC$4,'Adult curve ratios'!$1:$1,0))</f>
        <v>1.020354</v>
      </c>
      <c r="AD74" s="357">
        <f>$W74*INDEX('Adult curve ratios'!$A$1:$R$8,MATCH('Incidence calcs'!$C74,'Adult curve ratios'!$A:$A,0),MATCH('Incidence calcs'!AD$4,'Adult curve ratios'!$1:$1,0))</f>
        <v>1.09727375</v>
      </c>
      <c r="AE74" s="357">
        <f>$W74*INDEX('Adult curve ratios'!$A$1:$R$8,MATCH('Incidence calcs'!$C74,'Adult curve ratios'!$A:$A,0),MATCH('Incidence calcs'!AE$4,'Adult curve ratios'!$1:$1,0))</f>
        <v>1.09727375</v>
      </c>
      <c r="AF74" s="357">
        <f>$W74*INDEX('Adult curve ratios'!$A$1:$R$8,MATCH('Incidence calcs'!$C74,'Adult curve ratios'!$A:$A,0),MATCH('Incidence calcs'!AF$4,'Adult curve ratios'!$1:$1,0))</f>
        <v>0.88592874999999993</v>
      </c>
      <c r="AG74" s="357">
        <f>$W74*INDEX('Adult curve ratios'!$A$1:$R$8,MATCH('Incidence calcs'!$C74,'Adult curve ratios'!$A:$A,0),MATCH('Incidence calcs'!AG$4,'Adult curve ratios'!$1:$1,0))</f>
        <v>0.88592874999999993</v>
      </c>
      <c r="AH74" s="357">
        <f>$W74*INDEX('Adult curve ratios'!$A$1:$R$8,MATCH('Incidence calcs'!$C74,'Adult curve ratios'!$A:$A,0),MATCH('Incidence calcs'!AH$4,'Adult curve ratios'!$1:$1,0))</f>
        <v>1.323118</v>
      </c>
      <c r="AI74" s="357">
        <f>$W74*INDEX('Adult curve ratios'!$A$1:$R$8,MATCH('Incidence calcs'!$C74,'Adult curve ratios'!$A:$A,0),MATCH('Incidence calcs'!AI$4,'Adult curve ratios'!$1:$1,0))</f>
        <v>1.323118</v>
      </c>
      <c r="AJ74" s="357">
        <f>$W74*INDEX('Adult curve ratios'!$A$1:$R$8,MATCH('Incidence calcs'!$C74,'Adult curve ratios'!$A:$A,0),MATCH('Incidence calcs'!AJ$4,'Adult curve ratios'!$1:$1,0))</f>
        <v>1.03583625</v>
      </c>
      <c r="AK74" s="357">
        <f>$W74*INDEX('Adult curve ratios'!$A$1:$R$8,MATCH('Incidence calcs'!$C74,'Adult curve ratios'!$A:$A,0),MATCH('Incidence calcs'!AK$4,'Adult curve ratios'!$1:$1,0))</f>
        <v>1.03583625</v>
      </c>
      <c r="AL74" s="357">
        <f>$W74*INDEX('Adult curve ratios'!$A$1:$R$8,MATCH('Incidence calcs'!$C74,'Adult curve ratios'!$A:$A,0),MATCH('Incidence calcs'!AL$4,'Adult curve ratios'!$1:$1,0))</f>
        <v>1.03583625</v>
      </c>
      <c r="AM74" s="357">
        <f>$W74*INDEX('Adult curve ratios'!$A$1:$R$8,MATCH('Incidence calcs'!$C74,'Adult curve ratios'!$A:$A,0),MATCH('Incidence calcs'!AM$4,'Adult curve ratios'!$1:$1,0))</f>
        <v>1.03583625</v>
      </c>
    </row>
    <row r="75" spans="1:39" x14ac:dyDescent="0.45">
      <c r="A75" s="343" t="s">
        <v>141</v>
      </c>
      <c r="B75" s="331" t="s">
        <v>141</v>
      </c>
      <c r="C75" s="353" t="s">
        <v>29</v>
      </c>
      <c r="D75" s="351">
        <f>VALUE(LEFT(INDEX('2019 IDF estimates'!BD:BD,MATCH(IF(G75="N/A",B75,G75),'2019 IDF estimates'!$B:$B,0)),4))</f>
        <v>2007</v>
      </c>
      <c r="E75" s="351">
        <f>VALUE(RIGHT(INDEX('2019 IDF estimates'!BD:BD,MATCH(IF(G75="N/A",B75,G75),'2019 IDF estimates'!$B:$B,0)),4))</f>
        <v>2011</v>
      </c>
      <c r="F75" s="351">
        <f t="shared" si="8"/>
        <v>2009</v>
      </c>
      <c r="G75" s="331" t="s">
        <v>64</v>
      </c>
      <c r="H75" s="354">
        <f>IF($G75="N/A",INDEX('2019 IDF estimates'!AD:AD,MATCH($B75,'2019 IDF estimates'!$B:$B,0)),INDEX('2019 IDF estimates'!AD:AD,MATCH($G75,'2019 IDF estimates'!$B:$B,0)))</f>
        <v>0.19</v>
      </c>
      <c r="I75" s="354">
        <f>IF($G75="N/A",INDEX('2019 IDF estimates'!AE:AE,MATCH($B75,'2019 IDF estimates'!$B:$B,0)),INDEX('2019 IDF estimates'!AE:AE,MATCH($G75,'2019 IDF estimates'!$B:$B,0)))</f>
        <v>0.84</v>
      </c>
      <c r="J75" s="354">
        <f>IF($G75="N/A",INDEX('2019 IDF estimates'!AF:AF,MATCH($B75,'2019 IDF estimates'!$B:$B,0)),INDEX('2019 IDF estimates'!AF:AF,MATCH($G75,'2019 IDF estimates'!$B:$B,0)))</f>
        <v>2.6</v>
      </c>
      <c r="K75" s="354">
        <f>IF($G75="N/A",INDEX('2019 IDF estimates'!AP:AP,MATCH($B75,'2019 IDF estimates'!$B:$B,0)),INDEX('2019 IDF estimates'!AP:AP,MATCH($G75,'2019 IDF estimates'!$B:$B,0)))</f>
        <v>6.2</v>
      </c>
      <c r="L75" s="354">
        <f>IF($G75="N/A",INDEX('2019 IDF estimates'!AH:AH,MATCH($B75,'2019 IDF estimates'!$B:$B,0)),INDEX('2019 IDF estimates'!AH:AH,MATCH($G75,'2019 IDF estimates'!$B:$B,0)))</f>
        <v>0.19</v>
      </c>
      <c r="M75" s="354">
        <f>IF($G75="N/A",INDEX('2019 IDF estimates'!AI:AI,MATCH($B75,'2019 IDF estimates'!$B:$B,0)),INDEX('2019 IDF estimates'!AI:AI,MATCH($G75,'2019 IDF estimates'!$B:$B,0)))</f>
        <v>0.84</v>
      </c>
      <c r="N75" s="354">
        <f>IF($G75="N/A",INDEX('2019 IDF estimates'!AJ:AJ,MATCH($B75,'2019 IDF estimates'!$B:$B,0)),INDEX('2019 IDF estimates'!AJ:AJ,MATCH($G75,'2019 IDF estimates'!$B:$B,0)))</f>
        <v>2.6</v>
      </c>
      <c r="O75" s="354">
        <f>IF($G75="N/A",INDEX('2019 IDF estimates'!AQ:AQ,MATCH($B75,'2019 IDF estimates'!$B:$B,0)),INDEX('2019 IDF estimates'!AQ:AQ,MATCH($G75,'2019 IDF estimates'!$B:$B,0)))</f>
        <v>6.2</v>
      </c>
      <c r="P75" s="354">
        <f>IF($G75="N/A",INDEX('2019 IDF estimates'!AN:AN,MATCH($B75,'2019 IDF estimates'!$B:$B,0)),INDEX('2019 IDF estimates'!AN:AN,MATCH($G75,'2019 IDF estimates'!$B:$B,0)))</f>
        <v>1.2</v>
      </c>
      <c r="Q75" s="358">
        <f t="shared" si="9"/>
        <v>0.19</v>
      </c>
      <c r="R75" s="358">
        <f t="shared" si="10"/>
        <v>0.84</v>
      </c>
      <c r="S75" s="358">
        <f t="shared" si="11"/>
        <v>2.6</v>
      </c>
      <c r="T75" s="358">
        <f t="shared" si="12"/>
        <v>6.2</v>
      </c>
      <c r="U75" s="352">
        <f t="shared" si="13"/>
        <v>1.21</v>
      </c>
      <c r="V75" s="352">
        <f t="shared" si="14"/>
        <v>2.4575</v>
      </c>
      <c r="W75" s="352">
        <f>IF(INDEX('Adult curve ratios'!$B:$B,MATCH('Incidence calcs'!C75,'Adult curve ratios'!$A:$A,0))="0-14",'Incidence calcs'!U75,'Incidence calcs'!V75)</f>
        <v>2.4575</v>
      </c>
      <c r="X75" s="357">
        <f>$W75*INDEX('Adult curve ratios'!$A$1:$R$8,MATCH('Incidence calcs'!$C75,'Adult curve ratios'!$A:$A,0),MATCH('Incidence calcs'!X$4,'Adult curve ratios'!$1:$1,0))</f>
        <v>1.7627647500000001</v>
      </c>
      <c r="Y75" s="357">
        <f>$W75*INDEX('Adult curve ratios'!$A$1:$R$8,MATCH('Incidence calcs'!$C75,'Adult curve ratios'!$A:$A,0),MATCH('Incidence calcs'!Y$4,'Adult curve ratios'!$1:$1,0))</f>
        <v>1.7315545000000001</v>
      </c>
      <c r="Z75" s="357">
        <f>$W75*INDEX('Adult curve ratios'!$A$1:$R$8,MATCH('Incidence calcs'!$C75,'Adult curve ratios'!$A:$A,0),MATCH('Incidence calcs'!Z$4,'Adult curve ratios'!$1:$1,0))</f>
        <v>1.25406225</v>
      </c>
      <c r="AA75" s="357">
        <f>$W75*INDEX('Adult curve ratios'!$A$1:$R$8,MATCH('Incidence calcs'!$C75,'Adult curve ratios'!$A:$A,0),MATCH('Incidence calcs'!AA$4,'Adult curve ratios'!$1:$1,0))</f>
        <v>1.22801275</v>
      </c>
      <c r="AB75" s="357">
        <f>$W75*INDEX('Adult curve ratios'!$A$1:$R$8,MATCH('Incidence calcs'!$C75,'Adult curve ratios'!$A:$A,0),MATCH('Incidence calcs'!AB$4,'Adult curve ratios'!$1:$1,0))</f>
        <v>1.154042</v>
      </c>
      <c r="AC75" s="357">
        <f>$W75*INDEX('Adult curve ratios'!$A$1:$R$8,MATCH('Incidence calcs'!$C75,'Adult curve ratios'!$A:$A,0),MATCH('Incidence calcs'!AC$4,'Adult curve ratios'!$1:$1,0))</f>
        <v>1.020354</v>
      </c>
      <c r="AD75" s="357">
        <f>$W75*INDEX('Adult curve ratios'!$A$1:$R$8,MATCH('Incidence calcs'!$C75,'Adult curve ratios'!$A:$A,0),MATCH('Incidence calcs'!AD$4,'Adult curve ratios'!$1:$1,0))</f>
        <v>1.09727375</v>
      </c>
      <c r="AE75" s="357">
        <f>$W75*INDEX('Adult curve ratios'!$A$1:$R$8,MATCH('Incidence calcs'!$C75,'Adult curve ratios'!$A:$A,0),MATCH('Incidence calcs'!AE$4,'Adult curve ratios'!$1:$1,0))</f>
        <v>1.09727375</v>
      </c>
      <c r="AF75" s="357">
        <f>$W75*INDEX('Adult curve ratios'!$A$1:$R$8,MATCH('Incidence calcs'!$C75,'Adult curve ratios'!$A:$A,0),MATCH('Incidence calcs'!AF$4,'Adult curve ratios'!$1:$1,0))</f>
        <v>0.88592874999999993</v>
      </c>
      <c r="AG75" s="357">
        <f>$W75*INDEX('Adult curve ratios'!$A$1:$R$8,MATCH('Incidence calcs'!$C75,'Adult curve ratios'!$A:$A,0),MATCH('Incidence calcs'!AG$4,'Adult curve ratios'!$1:$1,0))</f>
        <v>0.88592874999999993</v>
      </c>
      <c r="AH75" s="357">
        <f>$W75*INDEX('Adult curve ratios'!$A$1:$R$8,MATCH('Incidence calcs'!$C75,'Adult curve ratios'!$A:$A,0),MATCH('Incidence calcs'!AH$4,'Adult curve ratios'!$1:$1,0))</f>
        <v>1.323118</v>
      </c>
      <c r="AI75" s="357">
        <f>$W75*INDEX('Adult curve ratios'!$A$1:$R$8,MATCH('Incidence calcs'!$C75,'Adult curve ratios'!$A:$A,0),MATCH('Incidence calcs'!AI$4,'Adult curve ratios'!$1:$1,0))</f>
        <v>1.323118</v>
      </c>
      <c r="AJ75" s="357">
        <f>$W75*INDEX('Adult curve ratios'!$A$1:$R$8,MATCH('Incidence calcs'!$C75,'Adult curve ratios'!$A:$A,0),MATCH('Incidence calcs'!AJ$4,'Adult curve ratios'!$1:$1,0))</f>
        <v>1.03583625</v>
      </c>
      <c r="AK75" s="357">
        <f>$W75*INDEX('Adult curve ratios'!$A$1:$R$8,MATCH('Incidence calcs'!$C75,'Adult curve ratios'!$A:$A,0),MATCH('Incidence calcs'!AK$4,'Adult curve ratios'!$1:$1,0))</f>
        <v>1.03583625</v>
      </c>
      <c r="AL75" s="357">
        <f>$W75*INDEX('Adult curve ratios'!$A$1:$R$8,MATCH('Incidence calcs'!$C75,'Adult curve ratios'!$A:$A,0),MATCH('Incidence calcs'!AL$4,'Adult curve ratios'!$1:$1,0))</f>
        <v>1.03583625</v>
      </c>
      <c r="AM75" s="357">
        <f>$W75*INDEX('Adult curve ratios'!$A$1:$R$8,MATCH('Incidence calcs'!$C75,'Adult curve ratios'!$A:$A,0),MATCH('Incidence calcs'!AM$4,'Adult curve ratios'!$1:$1,0))</f>
        <v>1.03583625</v>
      </c>
    </row>
    <row r="76" spans="1:39" x14ac:dyDescent="0.45">
      <c r="A76" s="343" t="s">
        <v>142</v>
      </c>
      <c r="B76" s="331" t="s">
        <v>142</v>
      </c>
      <c r="C76" s="353" t="s">
        <v>26</v>
      </c>
      <c r="D76" s="351">
        <f>VALUE(LEFT(INDEX('2019 IDF estimates'!BD:BD,MATCH(IF(G76="N/A",B76,G76),'2019 IDF estimates'!$B:$B,0)),4))</f>
        <v>1998</v>
      </c>
      <c r="E76" s="351">
        <f>VALUE(RIGHT(INDEX('2019 IDF estimates'!BD:BD,MATCH(IF(G76="N/A",B76,G76),'2019 IDF estimates'!$B:$B,0)),4))</f>
        <v>1999</v>
      </c>
      <c r="F76" s="351">
        <f t="shared" si="8"/>
        <v>1999</v>
      </c>
      <c r="G76" s="331" t="s">
        <v>60</v>
      </c>
      <c r="H76" s="354">
        <f>IF($G76="N/A",INDEX('2019 IDF estimates'!AD:AD,MATCH($B76,'2019 IDF estimates'!$B:$B,0)),INDEX('2019 IDF estimates'!AD:AD,MATCH($G76,'2019 IDF estimates'!$B:$B,0)))</f>
        <v>0</v>
      </c>
      <c r="I76" s="354">
        <f>IF($G76="N/A",INDEX('2019 IDF estimates'!AE:AE,MATCH($B76,'2019 IDF estimates'!$B:$B,0)),INDEX('2019 IDF estimates'!AE:AE,MATCH($G76,'2019 IDF estimates'!$B:$B,0)))</f>
        <v>0</v>
      </c>
      <c r="J76" s="354">
        <f>IF($G76="N/A",INDEX('2019 IDF estimates'!AF:AF,MATCH($B76,'2019 IDF estimates'!$B:$B,0)),INDEX('2019 IDF estimates'!AF:AF,MATCH($G76,'2019 IDF estimates'!$B:$B,0)))</f>
        <v>0</v>
      </c>
      <c r="K76" s="354">
        <f>IF($G76="N/A",INDEX('2019 IDF estimates'!AP:AP,MATCH($B76,'2019 IDF estimates'!$B:$B,0)),INDEX('2019 IDF estimates'!AP:AP,MATCH($G76,'2019 IDF estimates'!$B:$B,0)))</f>
        <v>3.4253320389365003</v>
      </c>
      <c r="L76" s="354">
        <f>IF($G76="N/A",INDEX('2019 IDF estimates'!AH:AH,MATCH($B76,'2019 IDF estimates'!$B:$B,0)),INDEX('2019 IDF estimates'!AH:AH,MATCH($G76,'2019 IDF estimates'!$B:$B,0)))</f>
        <v>0</v>
      </c>
      <c r="M76" s="354">
        <f>IF($G76="N/A",INDEX('2019 IDF estimates'!AI:AI,MATCH($B76,'2019 IDF estimates'!$B:$B,0)),INDEX('2019 IDF estimates'!AI:AI,MATCH($G76,'2019 IDF estimates'!$B:$B,0)))</f>
        <v>0</v>
      </c>
      <c r="N76" s="354">
        <f>IF($G76="N/A",INDEX('2019 IDF estimates'!AJ:AJ,MATCH($B76,'2019 IDF estimates'!$B:$B,0)),INDEX('2019 IDF estimates'!AJ:AJ,MATCH($G76,'2019 IDF estimates'!$B:$B,0)))</f>
        <v>0</v>
      </c>
      <c r="O76" s="354">
        <f>IF($G76="N/A",INDEX('2019 IDF estimates'!AQ:AQ,MATCH($B76,'2019 IDF estimates'!$B:$B,0)),INDEX('2019 IDF estimates'!AQ:AQ,MATCH($G76,'2019 IDF estimates'!$B:$B,0)))</f>
        <v>3.4253320389365003</v>
      </c>
      <c r="P76" s="354">
        <f>IF($G76="N/A",INDEX('2019 IDF estimates'!AN:AN,MATCH($B76,'2019 IDF estimates'!$B:$B,0)),INDEX('2019 IDF estimates'!AN:AN,MATCH($G76,'2019 IDF estimates'!$B:$B,0)))</f>
        <v>4.5999999999999996</v>
      </c>
      <c r="Q76" s="358">
        <f t="shared" si="9"/>
        <v>4.5999999999999996</v>
      </c>
      <c r="R76" s="358">
        <f t="shared" si="10"/>
        <v>4.5999999999999996</v>
      </c>
      <c r="S76" s="358">
        <f t="shared" si="11"/>
        <v>4.5999999999999996</v>
      </c>
      <c r="T76" s="358">
        <f t="shared" si="12"/>
        <v>3.4253320389365003</v>
      </c>
      <c r="U76" s="352">
        <f t="shared" si="13"/>
        <v>4.5999999999999996</v>
      </c>
      <c r="V76" s="352">
        <f t="shared" si="14"/>
        <v>4.306333009734125</v>
      </c>
      <c r="W76" s="352">
        <f>IF(INDEX('Adult curve ratios'!$B:$B,MATCH('Incidence calcs'!C76,'Adult curve ratios'!$A:$A,0))="0-14",'Incidence calcs'!U76,'Incidence calcs'!V76)</f>
        <v>4.5999999999999996</v>
      </c>
      <c r="X76" s="357">
        <f>$W76*INDEX('Adult curve ratios'!$A$1:$R$8,MATCH('Incidence calcs'!$C76,'Adult curve ratios'!$A:$A,0),MATCH('Incidence calcs'!X$4,'Adult curve ratios'!$1:$1,0))</f>
        <v>3.1353599999999995</v>
      </c>
      <c r="Y76" s="357">
        <f>$W76*INDEX('Adult curve ratios'!$A$1:$R$8,MATCH('Incidence calcs'!$C76,'Adult curve ratios'!$A:$A,0),MATCH('Incidence calcs'!Y$4,'Adult curve ratios'!$1:$1,0))</f>
        <v>3.0810799999999996</v>
      </c>
      <c r="Z76" s="357">
        <f>$W76*INDEX('Adult curve ratios'!$A$1:$R$8,MATCH('Incidence calcs'!$C76,'Adult curve ratios'!$A:$A,0),MATCH('Incidence calcs'!Z$4,'Adult curve ratios'!$1:$1,0))</f>
        <v>2.2029399999999999</v>
      </c>
      <c r="AA76" s="357">
        <f>$W76*INDEX('Adult curve ratios'!$A$1:$R$8,MATCH('Incidence calcs'!$C76,'Adult curve ratios'!$A:$A,0),MATCH('Incidence calcs'!AA$4,'Adult curve ratios'!$1:$1,0))</f>
        <v>2.1882199999999998</v>
      </c>
      <c r="AB76" s="357">
        <f>$W76*INDEX('Adult curve ratios'!$A$1:$R$8,MATCH('Incidence calcs'!$C76,'Adult curve ratios'!$A:$A,0),MATCH('Incidence calcs'!AB$4,'Adult curve ratios'!$1:$1,0))</f>
        <v>1.9384399999999999</v>
      </c>
      <c r="AC76" s="357">
        <f>$W76*INDEX('Adult curve ratios'!$A$1:$R$8,MATCH('Incidence calcs'!$C76,'Adult curve ratios'!$A:$A,0),MATCH('Incidence calcs'!AC$4,'Adult curve ratios'!$1:$1,0))</f>
        <v>2.0644799999999996</v>
      </c>
      <c r="AD76" s="357">
        <f>$W76*INDEX('Adult curve ratios'!$A$1:$R$8,MATCH('Incidence calcs'!$C76,'Adult curve ratios'!$A:$A,0),MATCH('Incidence calcs'!AD$4,'Adult curve ratios'!$1:$1,0))</f>
        <v>2.0253799999999997</v>
      </c>
      <c r="AE76" s="357">
        <f>$W76*INDEX('Adult curve ratios'!$A$1:$R$8,MATCH('Incidence calcs'!$C76,'Adult curve ratios'!$A:$A,0),MATCH('Incidence calcs'!AE$4,'Adult curve ratios'!$1:$1,0))</f>
        <v>2.0253799999999997</v>
      </c>
      <c r="AF76" s="357">
        <f>$W76*INDEX('Adult curve ratios'!$A$1:$R$8,MATCH('Incidence calcs'!$C76,'Adult curve ratios'!$A:$A,0),MATCH('Incidence calcs'!AF$4,'Adult curve ratios'!$1:$1,0))</f>
        <v>1.8915199999999999</v>
      </c>
      <c r="AG76" s="357">
        <f>$W76*INDEX('Adult curve ratios'!$A$1:$R$8,MATCH('Incidence calcs'!$C76,'Adult curve ratios'!$A:$A,0),MATCH('Incidence calcs'!AG$4,'Adult curve ratios'!$1:$1,0))</f>
        <v>1.8915199999999999</v>
      </c>
      <c r="AH76" s="357">
        <f>$W76*INDEX('Adult curve ratios'!$A$1:$R$8,MATCH('Incidence calcs'!$C76,'Adult curve ratios'!$A:$A,0),MATCH('Incidence calcs'!AH$4,'Adult curve ratios'!$1:$1,0))</f>
        <v>2.5111400000000001</v>
      </c>
      <c r="AI76" s="357">
        <f>$W76*INDEX('Adult curve ratios'!$A$1:$R$8,MATCH('Incidence calcs'!$C76,'Adult curve ratios'!$A:$A,0),MATCH('Incidence calcs'!AI$4,'Adult curve ratios'!$1:$1,0))</f>
        <v>2.5111400000000001</v>
      </c>
      <c r="AJ76" s="357">
        <f>$W76*INDEX('Adult curve ratios'!$A$1:$R$8,MATCH('Incidence calcs'!$C76,'Adult curve ratios'!$A:$A,0),MATCH('Incidence calcs'!AJ$4,'Adult curve ratios'!$1:$1,0))</f>
        <v>1.6592199999999999</v>
      </c>
      <c r="AK76" s="357">
        <f>$W76*INDEX('Adult curve ratios'!$A$1:$R$8,MATCH('Incidence calcs'!$C76,'Adult curve ratios'!$A:$A,0),MATCH('Incidence calcs'!AK$4,'Adult curve ratios'!$1:$1,0))</f>
        <v>1.6592199999999999</v>
      </c>
      <c r="AL76" s="357">
        <f>$W76*INDEX('Adult curve ratios'!$A$1:$R$8,MATCH('Incidence calcs'!$C76,'Adult curve ratios'!$A:$A,0),MATCH('Incidence calcs'!AL$4,'Adult curve ratios'!$1:$1,0))</f>
        <v>1.6592199999999999</v>
      </c>
      <c r="AM76" s="357">
        <f>$W76*INDEX('Adult curve ratios'!$A$1:$R$8,MATCH('Incidence calcs'!$C76,'Adult curve ratios'!$A:$A,0),MATCH('Incidence calcs'!AM$4,'Adult curve ratios'!$1:$1,0))</f>
        <v>1.6592199999999999</v>
      </c>
    </row>
    <row r="77" spans="1:39" x14ac:dyDescent="0.45">
      <c r="A77" s="343" t="s">
        <v>143</v>
      </c>
      <c r="B77" s="331" t="s">
        <v>143</v>
      </c>
      <c r="C77" s="353" t="s">
        <v>26</v>
      </c>
      <c r="D77" s="351">
        <f>VALUE(LEFT(INDEX('2019 IDF estimates'!BD:BD,MATCH(IF(G77="N/A",B77,G77),'2019 IDF estimates'!$B:$B,0)),4))</f>
        <v>2009</v>
      </c>
      <c r="E77" s="351">
        <f>VALUE(RIGHT(INDEX('2019 IDF estimates'!BD:BD,MATCH(IF(G77="N/A",B77,G77),'2019 IDF estimates'!$B:$B,0)),4))</f>
        <v>2013</v>
      </c>
      <c r="F77" s="351">
        <f t="shared" si="8"/>
        <v>2011</v>
      </c>
      <c r="G77" s="331" t="s">
        <v>60</v>
      </c>
      <c r="H77" s="354">
        <f>IF($G77="N/A",INDEX('2019 IDF estimates'!AD:AD,MATCH($B77,'2019 IDF estimates'!$B:$B,0)),INDEX('2019 IDF estimates'!AD:AD,MATCH($G77,'2019 IDF estimates'!$B:$B,0)))</f>
        <v>18.166666666666668</v>
      </c>
      <c r="I77" s="354">
        <f>IF($G77="N/A",INDEX('2019 IDF estimates'!AE:AE,MATCH($B77,'2019 IDF estimates'!$B:$B,0)),INDEX('2019 IDF estimates'!AE:AE,MATCH($G77,'2019 IDF estimates'!$B:$B,0)))</f>
        <v>26.400000000000002</v>
      </c>
      <c r="J77" s="354">
        <f>IF($G77="N/A",INDEX('2019 IDF estimates'!AF:AF,MATCH($B77,'2019 IDF estimates'!$B:$B,0)),INDEX('2019 IDF estimates'!AF:AF,MATCH($G77,'2019 IDF estimates'!$B:$B,0)))</f>
        <v>33.533333333333339</v>
      </c>
      <c r="K77" s="354">
        <f>IF($G77="N/A",INDEX('2019 IDF estimates'!AP:AP,MATCH($B77,'2019 IDF estimates'!$B:$B,0)),INDEX('2019 IDF estimates'!AP:AP,MATCH($G77,'2019 IDF estimates'!$B:$B,0)))</f>
        <v>19.360572393988917</v>
      </c>
      <c r="L77" s="354">
        <f>IF($G77="N/A",INDEX('2019 IDF estimates'!AH:AH,MATCH($B77,'2019 IDF estimates'!$B:$B,0)),INDEX('2019 IDF estimates'!AH:AH,MATCH($G77,'2019 IDF estimates'!$B:$B,0)))</f>
        <v>16.033333333333335</v>
      </c>
      <c r="M77" s="354">
        <f>IF($G77="N/A",INDEX('2019 IDF estimates'!AI:AI,MATCH($B77,'2019 IDF estimates'!$B:$B,0)),INDEX('2019 IDF estimates'!AI:AI,MATCH($G77,'2019 IDF estimates'!$B:$B,0)))</f>
        <v>27.833333333333332</v>
      </c>
      <c r="N77" s="354">
        <f>IF($G77="N/A",INDEX('2019 IDF estimates'!AJ:AJ,MATCH($B77,'2019 IDF estimates'!$B:$B,0)),INDEX('2019 IDF estimates'!AJ:AJ,MATCH($G77,'2019 IDF estimates'!$B:$B,0)))</f>
        <v>23.633333333333329</v>
      </c>
      <c r="O77" s="354">
        <f>IF($G77="N/A",INDEX('2019 IDF estimates'!AQ:AQ,MATCH($B77,'2019 IDF estimates'!$B:$B,0)),INDEX('2019 IDF estimates'!AQ:AQ,MATCH($G77,'2019 IDF estimates'!$B:$B,0)))</f>
        <v>16.754341494798101</v>
      </c>
      <c r="P77" s="354">
        <f>IF($G77="N/A",INDEX('2019 IDF estimates'!AN:AN,MATCH($B77,'2019 IDF estimates'!$B:$B,0)),INDEX('2019 IDF estimates'!AN:AN,MATCH($G77,'2019 IDF estimates'!$B:$B,0)))</f>
        <v>24.3</v>
      </c>
      <c r="Q77" s="358">
        <f t="shared" si="9"/>
        <v>17.100000000000001</v>
      </c>
      <c r="R77" s="358">
        <f t="shared" si="10"/>
        <v>27.116666666666667</v>
      </c>
      <c r="S77" s="358">
        <f t="shared" si="11"/>
        <v>28.583333333333336</v>
      </c>
      <c r="T77" s="358">
        <f t="shared" si="12"/>
        <v>18.057456944393508</v>
      </c>
      <c r="U77" s="352">
        <f t="shared" si="13"/>
        <v>24.266666666666669</v>
      </c>
      <c r="V77" s="352">
        <f t="shared" si="14"/>
        <v>22.71436423609838</v>
      </c>
      <c r="W77" s="352">
        <f>IF(INDEX('Adult curve ratios'!$B:$B,MATCH('Incidence calcs'!C77,'Adult curve ratios'!$A:$A,0))="0-14",'Incidence calcs'!U77,'Incidence calcs'!V77)</f>
        <v>24.266666666666669</v>
      </c>
      <c r="X77" s="357">
        <f>$W77*INDEX('Adult curve ratios'!$A$1:$R$8,MATCH('Incidence calcs'!$C77,'Adult curve ratios'!$A:$A,0),MATCH('Incidence calcs'!X$4,'Adult curve ratios'!$1:$1,0))</f>
        <v>16.54016</v>
      </c>
      <c r="Y77" s="357">
        <f>$W77*INDEX('Adult curve ratios'!$A$1:$R$8,MATCH('Incidence calcs'!$C77,'Adult curve ratios'!$A:$A,0),MATCH('Incidence calcs'!Y$4,'Adult curve ratios'!$1:$1,0))</f>
        <v>16.253813333333333</v>
      </c>
      <c r="Z77" s="357">
        <f>$W77*INDEX('Adult curve ratios'!$A$1:$R$8,MATCH('Incidence calcs'!$C77,'Adult curve ratios'!$A:$A,0),MATCH('Incidence calcs'!Z$4,'Adult curve ratios'!$1:$1,0))</f>
        <v>11.621306666666667</v>
      </c>
      <c r="AA77" s="357">
        <f>$W77*INDEX('Adult curve ratios'!$A$1:$R$8,MATCH('Incidence calcs'!$C77,'Adult curve ratios'!$A:$A,0),MATCH('Incidence calcs'!AA$4,'Adult curve ratios'!$1:$1,0))</f>
        <v>11.543653333333335</v>
      </c>
      <c r="AB77" s="357">
        <f>$W77*INDEX('Adult curve ratios'!$A$1:$R$8,MATCH('Incidence calcs'!$C77,'Adult curve ratios'!$A:$A,0),MATCH('Incidence calcs'!AB$4,'Adult curve ratios'!$1:$1,0))</f>
        <v>10.225973333333334</v>
      </c>
      <c r="AC77" s="357">
        <f>$W77*INDEX('Adult curve ratios'!$A$1:$R$8,MATCH('Incidence calcs'!$C77,'Adult curve ratios'!$A:$A,0),MATCH('Incidence calcs'!AC$4,'Adult curve ratios'!$1:$1,0))</f>
        <v>10.890880000000001</v>
      </c>
      <c r="AD77" s="357">
        <f>$W77*INDEX('Adult curve ratios'!$A$1:$R$8,MATCH('Incidence calcs'!$C77,'Adult curve ratios'!$A:$A,0),MATCH('Incidence calcs'!AD$4,'Adult curve ratios'!$1:$1,0))</f>
        <v>10.684613333333335</v>
      </c>
      <c r="AE77" s="357">
        <f>$W77*INDEX('Adult curve ratios'!$A$1:$R$8,MATCH('Incidence calcs'!$C77,'Adult curve ratios'!$A:$A,0),MATCH('Incidence calcs'!AE$4,'Adult curve ratios'!$1:$1,0))</f>
        <v>10.684613333333335</v>
      </c>
      <c r="AF77" s="357">
        <f>$W77*INDEX('Adult curve ratios'!$A$1:$R$8,MATCH('Incidence calcs'!$C77,'Adult curve ratios'!$A:$A,0),MATCH('Incidence calcs'!AF$4,'Adult curve ratios'!$1:$1,0))</f>
        <v>9.9784533333333343</v>
      </c>
      <c r="AG77" s="357">
        <f>$W77*INDEX('Adult curve ratios'!$A$1:$R$8,MATCH('Incidence calcs'!$C77,'Adult curve ratios'!$A:$A,0),MATCH('Incidence calcs'!AG$4,'Adult curve ratios'!$1:$1,0))</f>
        <v>9.9784533333333343</v>
      </c>
      <c r="AH77" s="357">
        <f>$W77*INDEX('Adult curve ratios'!$A$1:$R$8,MATCH('Incidence calcs'!$C77,'Adult curve ratios'!$A:$A,0),MATCH('Incidence calcs'!AH$4,'Adult curve ratios'!$1:$1,0))</f>
        <v>13.247173333333336</v>
      </c>
      <c r="AI77" s="357">
        <f>$W77*INDEX('Adult curve ratios'!$A$1:$R$8,MATCH('Incidence calcs'!$C77,'Adult curve ratios'!$A:$A,0),MATCH('Incidence calcs'!AI$4,'Adult curve ratios'!$1:$1,0))</f>
        <v>13.247173333333336</v>
      </c>
      <c r="AJ77" s="357">
        <f>$W77*INDEX('Adult curve ratios'!$A$1:$R$8,MATCH('Incidence calcs'!$C77,'Adult curve ratios'!$A:$A,0),MATCH('Incidence calcs'!AJ$4,'Adult curve ratios'!$1:$1,0))</f>
        <v>8.7529866666666685</v>
      </c>
      <c r="AK77" s="357">
        <f>$W77*INDEX('Adult curve ratios'!$A$1:$R$8,MATCH('Incidence calcs'!$C77,'Adult curve ratios'!$A:$A,0),MATCH('Incidence calcs'!AK$4,'Adult curve ratios'!$1:$1,0))</f>
        <v>8.7529866666666685</v>
      </c>
      <c r="AL77" s="357">
        <f>$W77*INDEX('Adult curve ratios'!$A$1:$R$8,MATCH('Incidence calcs'!$C77,'Adult curve ratios'!$A:$A,0),MATCH('Incidence calcs'!AL$4,'Adult curve ratios'!$1:$1,0))</f>
        <v>8.7529866666666685</v>
      </c>
      <c r="AM77" s="357">
        <f>$W77*INDEX('Adult curve ratios'!$A$1:$R$8,MATCH('Incidence calcs'!$C77,'Adult curve ratios'!$A:$A,0),MATCH('Incidence calcs'!AM$4,'Adult curve ratios'!$1:$1,0))</f>
        <v>8.7529866666666685</v>
      </c>
    </row>
    <row r="78" spans="1:39" x14ac:dyDescent="0.45">
      <c r="A78" s="343" t="s">
        <v>144</v>
      </c>
      <c r="B78" s="331" t="s">
        <v>144</v>
      </c>
      <c r="C78" s="353" t="s">
        <v>29</v>
      </c>
      <c r="D78" s="351">
        <f>VALUE(LEFT(INDEX('2019 IDF estimates'!BD:BD,MATCH(IF(G78="N/A",B78,G78),'2019 IDF estimates'!$B:$B,0)),4))</f>
        <v>2007</v>
      </c>
      <c r="E78" s="351">
        <f>VALUE(RIGHT(INDEX('2019 IDF estimates'!BD:BD,MATCH(IF(G78="N/A",B78,G78),'2019 IDF estimates'!$B:$B,0)),4))</f>
        <v>2011</v>
      </c>
      <c r="F78" s="351">
        <f t="shared" si="8"/>
        <v>2009</v>
      </c>
      <c r="G78" s="331" t="s">
        <v>64</v>
      </c>
      <c r="H78" s="354">
        <f>IF($G78="N/A",INDEX('2019 IDF estimates'!AD:AD,MATCH($B78,'2019 IDF estimates'!$B:$B,0)),INDEX('2019 IDF estimates'!AD:AD,MATCH($G78,'2019 IDF estimates'!$B:$B,0)))</f>
        <v>0.19</v>
      </c>
      <c r="I78" s="354">
        <f>IF($G78="N/A",INDEX('2019 IDF estimates'!AE:AE,MATCH($B78,'2019 IDF estimates'!$B:$B,0)),INDEX('2019 IDF estimates'!AE:AE,MATCH($G78,'2019 IDF estimates'!$B:$B,0)))</f>
        <v>0.84</v>
      </c>
      <c r="J78" s="354">
        <f>IF($G78="N/A",INDEX('2019 IDF estimates'!AF:AF,MATCH($B78,'2019 IDF estimates'!$B:$B,0)),INDEX('2019 IDF estimates'!AF:AF,MATCH($G78,'2019 IDF estimates'!$B:$B,0)))</f>
        <v>2.6</v>
      </c>
      <c r="K78" s="354">
        <f>IF($G78="N/A",INDEX('2019 IDF estimates'!AP:AP,MATCH($B78,'2019 IDF estimates'!$B:$B,0)),INDEX('2019 IDF estimates'!AP:AP,MATCH($G78,'2019 IDF estimates'!$B:$B,0)))</f>
        <v>6.2</v>
      </c>
      <c r="L78" s="354">
        <f>IF($G78="N/A",INDEX('2019 IDF estimates'!AH:AH,MATCH($B78,'2019 IDF estimates'!$B:$B,0)),INDEX('2019 IDF estimates'!AH:AH,MATCH($G78,'2019 IDF estimates'!$B:$B,0)))</f>
        <v>0.19</v>
      </c>
      <c r="M78" s="354">
        <f>IF($G78="N/A",INDEX('2019 IDF estimates'!AI:AI,MATCH($B78,'2019 IDF estimates'!$B:$B,0)),INDEX('2019 IDF estimates'!AI:AI,MATCH($G78,'2019 IDF estimates'!$B:$B,0)))</f>
        <v>0.84</v>
      </c>
      <c r="N78" s="354">
        <f>IF($G78="N/A",INDEX('2019 IDF estimates'!AJ:AJ,MATCH($B78,'2019 IDF estimates'!$B:$B,0)),INDEX('2019 IDF estimates'!AJ:AJ,MATCH($G78,'2019 IDF estimates'!$B:$B,0)))</f>
        <v>2.6</v>
      </c>
      <c r="O78" s="354">
        <f>IF($G78="N/A",INDEX('2019 IDF estimates'!AQ:AQ,MATCH($B78,'2019 IDF estimates'!$B:$B,0)),INDEX('2019 IDF estimates'!AQ:AQ,MATCH($G78,'2019 IDF estimates'!$B:$B,0)))</f>
        <v>6.2</v>
      </c>
      <c r="P78" s="354">
        <f>IF($G78="N/A",INDEX('2019 IDF estimates'!AN:AN,MATCH($B78,'2019 IDF estimates'!$B:$B,0)),INDEX('2019 IDF estimates'!AN:AN,MATCH($G78,'2019 IDF estimates'!$B:$B,0)))</f>
        <v>1.2</v>
      </c>
      <c r="Q78" s="358">
        <f t="shared" si="9"/>
        <v>0.19</v>
      </c>
      <c r="R78" s="358">
        <f t="shared" si="10"/>
        <v>0.84</v>
      </c>
      <c r="S78" s="358">
        <f t="shared" si="11"/>
        <v>2.6</v>
      </c>
      <c r="T78" s="358">
        <f t="shared" si="12"/>
        <v>6.2</v>
      </c>
      <c r="U78" s="352">
        <f t="shared" si="13"/>
        <v>1.21</v>
      </c>
      <c r="V78" s="352">
        <f t="shared" si="14"/>
        <v>2.4575</v>
      </c>
      <c r="W78" s="352">
        <f>IF(INDEX('Adult curve ratios'!$B:$B,MATCH('Incidence calcs'!C78,'Adult curve ratios'!$A:$A,0))="0-14",'Incidence calcs'!U78,'Incidence calcs'!V78)</f>
        <v>2.4575</v>
      </c>
      <c r="X78" s="357">
        <f>$W78*INDEX('Adult curve ratios'!$A$1:$R$8,MATCH('Incidence calcs'!$C78,'Adult curve ratios'!$A:$A,0),MATCH('Incidence calcs'!X$4,'Adult curve ratios'!$1:$1,0))</f>
        <v>1.7627647500000001</v>
      </c>
      <c r="Y78" s="357">
        <f>$W78*INDEX('Adult curve ratios'!$A$1:$R$8,MATCH('Incidence calcs'!$C78,'Adult curve ratios'!$A:$A,0),MATCH('Incidence calcs'!Y$4,'Adult curve ratios'!$1:$1,0))</f>
        <v>1.7315545000000001</v>
      </c>
      <c r="Z78" s="357">
        <f>$W78*INDEX('Adult curve ratios'!$A$1:$R$8,MATCH('Incidence calcs'!$C78,'Adult curve ratios'!$A:$A,0),MATCH('Incidence calcs'!Z$4,'Adult curve ratios'!$1:$1,0))</f>
        <v>1.25406225</v>
      </c>
      <c r="AA78" s="357">
        <f>$W78*INDEX('Adult curve ratios'!$A$1:$R$8,MATCH('Incidence calcs'!$C78,'Adult curve ratios'!$A:$A,0),MATCH('Incidence calcs'!AA$4,'Adult curve ratios'!$1:$1,0))</f>
        <v>1.22801275</v>
      </c>
      <c r="AB78" s="357">
        <f>$W78*INDEX('Adult curve ratios'!$A$1:$R$8,MATCH('Incidence calcs'!$C78,'Adult curve ratios'!$A:$A,0),MATCH('Incidence calcs'!AB$4,'Adult curve ratios'!$1:$1,0))</f>
        <v>1.154042</v>
      </c>
      <c r="AC78" s="357">
        <f>$W78*INDEX('Adult curve ratios'!$A$1:$R$8,MATCH('Incidence calcs'!$C78,'Adult curve ratios'!$A:$A,0),MATCH('Incidence calcs'!AC$4,'Adult curve ratios'!$1:$1,0))</f>
        <v>1.020354</v>
      </c>
      <c r="AD78" s="357">
        <f>$W78*INDEX('Adult curve ratios'!$A$1:$R$8,MATCH('Incidence calcs'!$C78,'Adult curve ratios'!$A:$A,0),MATCH('Incidence calcs'!AD$4,'Adult curve ratios'!$1:$1,0))</f>
        <v>1.09727375</v>
      </c>
      <c r="AE78" s="357">
        <f>$W78*INDEX('Adult curve ratios'!$A$1:$R$8,MATCH('Incidence calcs'!$C78,'Adult curve ratios'!$A:$A,0),MATCH('Incidence calcs'!AE$4,'Adult curve ratios'!$1:$1,0))</f>
        <v>1.09727375</v>
      </c>
      <c r="AF78" s="357">
        <f>$W78*INDEX('Adult curve ratios'!$A$1:$R$8,MATCH('Incidence calcs'!$C78,'Adult curve ratios'!$A:$A,0),MATCH('Incidence calcs'!AF$4,'Adult curve ratios'!$1:$1,0))</f>
        <v>0.88592874999999993</v>
      </c>
      <c r="AG78" s="357">
        <f>$W78*INDEX('Adult curve ratios'!$A$1:$R$8,MATCH('Incidence calcs'!$C78,'Adult curve ratios'!$A:$A,0),MATCH('Incidence calcs'!AG$4,'Adult curve ratios'!$1:$1,0))</f>
        <v>0.88592874999999993</v>
      </c>
      <c r="AH78" s="357">
        <f>$W78*INDEX('Adult curve ratios'!$A$1:$R$8,MATCH('Incidence calcs'!$C78,'Adult curve ratios'!$A:$A,0),MATCH('Incidence calcs'!AH$4,'Adult curve ratios'!$1:$1,0))</f>
        <v>1.323118</v>
      </c>
      <c r="AI78" s="357">
        <f>$W78*INDEX('Adult curve ratios'!$A$1:$R$8,MATCH('Incidence calcs'!$C78,'Adult curve ratios'!$A:$A,0),MATCH('Incidence calcs'!AI$4,'Adult curve ratios'!$1:$1,0))</f>
        <v>1.323118</v>
      </c>
      <c r="AJ78" s="357">
        <f>$W78*INDEX('Adult curve ratios'!$A$1:$R$8,MATCH('Incidence calcs'!$C78,'Adult curve ratios'!$A:$A,0),MATCH('Incidence calcs'!AJ$4,'Adult curve ratios'!$1:$1,0))</f>
        <v>1.03583625</v>
      </c>
      <c r="AK78" s="357">
        <f>$W78*INDEX('Adult curve ratios'!$A$1:$R$8,MATCH('Incidence calcs'!$C78,'Adult curve ratios'!$A:$A,0),MATCH('Incidence calcs'!AK$4,'Adult curve ratios'!$1:$1,0))</f>
        <v>1.03583625</v>
      </c>
      <c r="AL78" s="357">
        <f>$W78*INDEX('Adult curve ratios'!$A$1:$R$8,MATCH('Incidence calcs'!$C78,'Adult curve ratios'!$A:$A,0),MATCH('Incidence calcs'!AL$4,'Adult curve ratios'!$1:$1,0))</f>
        <v>1.03583625</v>
      </c>
      <c r="AM78" s="357">
        <f>$W78*INDEX('Adult curve ratios'!$A$1:$R$8,MATCH('Incidence calcs'!$C78,'Adult curve ratios'!$A:$A,0),MATCH('Incidence calcs'!AM$4,'Adult curve ratios'!$1:$1,0))</f>
        <v>1.03583625</v>
      </c>
    </row>
    <row r="79" spans="1:39" x14ac:dyDescent="0.45">
      <c r="A79" s="343" t="s">
        <v>145</v>
      </c>
      <c r="B79" s="331" t="s">
        <v>145</v>
      </c>
      <c r="C79" s="353" t="s">
        <v>26</v>
      </c>
      <c r="D79" s="351">
        <f>VALUE(LEFT(INDEX('2019 IDF estimates'!BD:BD,MATCH(IF(G79="N/A",B79,G79),'2019 IDF estimates'!$B:$B,0)),4))</f>
        <v>2012</v>
      </c>
      <c r="E79" s="351">
        <f>VALUE(RIGHT(INDEX('2019 IDF estimates'!BD:BD,MATCH(IF(G79="N/A",B79,G79),'2019 IDF estimates'!$B:$B,0)),4))</f>
        <v>2016</v>
      </c>
      <c r="F79" s="351">
        <f t="shared" si="8"/>
        <v>2014</v>
      </c>
      <c r="G79" s="331" t="s">
        <v>60</v>
      </c>
      <c r="H79" s="354">
        <f>IF($G79="N/A",INDEX('2019 IDF estimates'!AD:AD,MATCH($B79,'2019 IDF estimates'!$B:$B,0)),INDEX('2019 IDF estimates'!AD:AD,MATCH($G79,'2019 IDF estimates'!$B:$B,0)))</f>
        <v>9.1</v>
      </c>
      <c r="I79" s="354">
        <f>IF($G79="N/A",INDEX('2019 IDF estimates'!AE:AE,MATCH($B79,'2019 IDF estimates'!$B:$B,0)),INDEX('2019 IDF estimates'!AE:AE,MATCH($G79,'2019 IDF estimates'!$B:$B,0)))</f>
        <v>18.600000000000001</v>
      </c>
      <c r="J79" s="354">
        <f>IF($G79="N/A",INDEX('2019 IDF estimates'!AF:AF,MATCH($B79,'2019 IDF estimates'!$B:$B,0)),INDEX('2019 IDF estimates'!AF:AF,MATCH($G79,'2019 IDF estimates'!$B:$B,0)))</f>
        <v>19.8</v>
      </c>
      <c r="K79" s="354">
        <f>IF($G79="N/A",INDEX('2019 IDF estimates'!AP:AP,MATCH($B79,'2019 IDF estimates'!$B:$B,0)),INDEX('2019 IDF estimates'!AP:AP,MATCH($G79,'2019 IDF estimates'!$B:$B,0)))</f>
        <v>12.286517096185275</v>
      </c>
      <c r="L79" s="354">
        <f>IF($G79="N/A",INDEX('2019 IDF estimates'!AH:AH,MATCH($B79,'2019 IDF estimates'!$B:$B,0)),INDEX('2019 IDF estimates'!AH:AH,MATCH($G79,'2019 IDF estimates'!$B:$B,0)))</f>
        <v>9.1</v>
      </c>
      <c r="M79" s="354">
        <f>IF($G79="N/A",INDEX('2019 IDF estimates'!AI:AI,MATCH($B79,'2019 IDF estimates'!$B:$B,0)),INDEX('2019 IDF estimates'!AI:AI,MATCH($G79,'2019 IDF estimates'!$B:$B,0)))</f>
        <v>18.600000000000001</v>
      </c>
      <c r="N79" s="354">
        <f>IF($G79="N/A",INDEX('2019 IDF estimates'!AJ:AJ,MATCH($B79,'2019 IDF estimates'!$B:$B,0)),INDEX('2019 IDF estimates'!AJ:AJ,MATCH($G79,'2019 IDF estimates'!$B:$B,0)))</f>
        <v>19.8</v>
      </c>
      <c r="O79" s="354">
        <f>IF($G79="N/A",INDEX('2019 IDF estimates'!AQ:AQ,MATCH($B79,'2019 IDF estimates'!$B:$B,0)),INDEX('2019 IDF estimates'!AQ:AQ,MATCH($G79,'2019 IDF estimates'!$B:$B,0)))</f>
        <v>11.244024736508948</v>
      </c>
      <c r="P79" s="354">
        <f>IF($G79="N/A",INDEX('2019 IDF estimates'!AN:AN,MATCH($B79,'2019 IDF estimates'!$B:$B,0)),INDEX('2019 IDF estimates'!AN:AN,MATCH($G79,'2019 IDF estimates'!$B:$B,0)))</f>
        <v>15.8</v>
      </c>
      <c r="Q79" s="358">
        <f t="shared" si="9"/>
        <v>9.1</v>
      </c>
      <c r="R79" s="358">
        <f t="shared" si="10"/>
        <v>18.600000000000001</v>
      </c>
      <c r="S79" s="358">
        <f t="shared" si="11"/>
        <v>19.8</v>
      </c>
      <c r="T79" s="358">
        <f t="shared" si="12"/>
        <v>11.765270916347111</v>
      </c>
      <c r="U79" s="352">
        <f t="shared" si="13"/>
        <v>15.833333333333334</v>
      </c>
      <c r="V79" s="352">
        <f t="shared" si="14"/>
        <v>14.816317729086778</v>
      </c>
      <c r="W79" s="352">
        <f>IF(INDEX('Adult curve ratios'!$B:$B,MATCH('Incidence calcs'!C79,'Adult curve ratios'!$A:$A,0))="0-14",'Incidence calcs'!U79,'Incidence calcs'!V79)</f>
        <v>15.833333333333334</v>
      </c>
      <c r="X79" s="357">
        <f>$W79*INDEX('Adult curve ratios'!$A$1:$R$8,MATCH('Incidence calcs'!$C79,'Adult curve ratios'!$A:$A,0),MATCH('Incidence calcs'!X$4,'Adult curve ratios'!$1:$1,0))</f>
        <v>10.792</v>
      </c>
      <c r="Y79" s="357">
        <f>$W79*INDEX('Adult curve ratios'!$A$1:$R$8,MATCH('Incidence calcs'!$C79,'Adult curve ratios'!$A:$A,0),MATCH('Incidence calcs'!Y$4,'Adult curve ratios'!$1:$1,0))</f>
        <v>10.605166666666666</v>
      </c>
      <c r="Z79" s="357">
        <f>$W79*INDEX('Adult curve ratios'!$A$1:$R$8,MATCH('Incidence calcs'!$C79,'Adult curve ratios'!$A:$A,0),MATCH('Incidence calcs'!Z$4,'Adult curve ratios'!$1:$1,0))</f>
        <v>7.5825833333333339</v>
      </c>
      <c r="AA79" s="357">
        <f>$W79*INDEX('Adult curve ratios'!$A$1:$R$8,MATCH('Incidence calcs'!$C79,'Adult curve ratios'!$A:$A,0),MATCH('Incidence calcs'!AA$4,'Adult curve ratios'!$1:$1,0))</f>
        <v>7.5319166666666675</v>
      </c>
      <c r="AB79" s="357">
        <f>$W79*INDEX('Adult curve ratios'!$A$1:$R$8,MATCH('Incidence calcs'!$C79,'Adult curve ratios'!$A:$A,0),MATCH('Incidence calcs'!AB$4,'Adult curve ratios'!$1:$1,0))</f>
        <v>6.6721666666666666</v>
      </c>
      <c r="AC79" s="357">
        <f>$W79*INDEX('Adult curve ratios'!$A$1:$R$8,MATCH('Incidence calcs'!$C79,'Adult curve ratios'!$A:$A,0),MATCH('Incidence calcs'!AC$4,'Adult curve ratios'!$1:$1,0))</f>
        <v>7.1059999999999999</v>
      </c>
      <c r="AD79" s="357">
        <f>$W79*INDEX('Adult curve ratios'!$A$1:$R$8,MATCH('Incidence calcs'!$C79,'Adult curve ratios'!$A:$A,0),MATCH('Incidence calcs'!AD$4,'Adult curve ratios'!$1:$1,0))</f>
        <v>6.9714166666666673</v>
      </c>
      <c r="AE79" s="357">
        <f>$W79*INDEX('Adult curve ratios'!$A$1:$R$8,MATCH('Incidence calcs'!$C79,'Adult curve ratios'!$A:$A,0),MATCH('Incidence calcs'!AE$4,'Adult curve ratios'!$1:$1,0))</f>
        <v>6.9714166666666673</v>
      </c>
      <c r="AF79" s="357">
        <f>$W79*INDEX('Adult curve ratios'!$A$1:$R$8,MATCH('Incidence calcs'!$C79,'Adult curve ratios'!$A:$A,0),MATCH('Incidence calcs'!AF$4,'Adult curve ratios'!$1:$1,0))</f>
        <v>6.5106666666666673</v>
      </c>
      <c r="AG79" s="357">
        <f>$W79*INDEX('Adult curve ratios'!$A$1:$R$8,MATCH('Incidence calcs'!$C79,'Adult curve ratios'!$A:$A,0),MATCH('Incidence calcs'!AG$4,'Adult curve ratios'!$1:$1,0))</f>
        <v>6.5106666666666673</v>
      </c>
      <c r="AH79" s="357">
        <f>$W79*INDEX('Adult curve ratios'!$A$1:$R$8,MATCH('Incidence calcs'!$C79,'Adult curve ratios'!$A:$A,0),MATCH('Incidence calcs'!AH$4,'Adult curve ratios'!$1:$1,0))</f>
        <v>8.643416666666667</v>
      </c>
      <c r="AI79" s="357">
        <f>$W79*INDEX('Adult curve ratios'!$A$1:$R$8,MATCH('Incidence calcs'!$C79,'Adult curve ratios'!$A:$A,0),MATCH('Incidence calcs'!AI$4,'Adult curve ratios'!$1:$1,0))</f>
        <v>8.643416666666667</v>
      </c>
      <c r="AJ79" s="357">
        <f>$W79*INDEX('Adult curve ratios'!$A$1:$R$8,MATCH('Incidence calcs'!$C79,'Adult curve ratios'!$A:$A,0),MATCH('Incidence calcs'!AJ$4,'Adult curve ratios'!$1:$1,0))</f>
        <v>5.7110833333333337</v>
      </c>
      <c r="AK79" s="357">
        <f>$W79*INDEX('Adult curve ratios'!$A$1:$R$8,MATCH('Incidence calcs'!$C79,'Adult curve ratios'!$A:$A,0),MATCH('Incidence calcs'!AK$4,'Adult curve ratios'!$1:$1,0))</f>
        <v>5.7110833333333337</v>
      </c>
      <c r="AL79" s="357">
        <f>$W79*INDEX('Adult curve ratios'!$A$1:$R$8,MATCH('Incidence calcs'!$C79,'Adult curve ratios'!$A:$A,0),MATCH('Incidence calcs'!AL$4,'Adult curve ratios'!$1:$1,0))</f>
        <v>5.7110833333333337</v>
      </c>
      <c r="AM79" s="357">
        <f>$W79*INDEX('Adult curve ratios'!$A$1:$R$8,MATCH('Incidence calcs'!$C79,'Adult curve ratios'!$A:$A,0),MATCH('Incidence calcs'!AM$4,'Adult curve ratios'!$1:$1,0))</f>
        <v>5.7110833333333337</v>
      </c>
    </row>
    <row r="80" spans="1:39" x14ac:dyDescent="0.45">
      <c r="A80" s="331" t="s">
        <v>146</v>
      </c>
      <c r="B80" s="331" t="s">
        <v>146</v>
      </c>
      <c r="C80" s="353" t="s">
        <v>26</v>
      </c>
      <c r="D80" s="351">
        <f>VALUE(LEFT(INDEX('2019 IDF estimates'!BD:BD,MATCH(IF(G80="N/A",B80,G80),'2019 IDF estimates'!$B:$B,0)),4))</f>
        <v>2009</v>
      </c>
      <c r="E80" s="351">
        <f>VALUE(RIGHT(INDEX('2019 IDF estimates'!BD:BD,MATCH(IF(G80="N/A",B80,G80),'2019 IDF estimates'!$B:$B,0)),4))</f>
        <v>2013</v>
      </c>
      <c r="F80" s="351">
        <f t="shared" si="8"/>
        <v>2011</v>
      </c>
      <c r="G80" s="331" t="s">
        <v>122</v>
      </c>
      <c r="H80" s="354">
        <f>IF($G80="N/A",INDEX('2019 IDF estimates'!AD:AD,MATCH($B80,'2019 IDF estimates'!$B:$B,0)),INDEX('2019 IDF estimates'!AD:AD,MATCH($G80,'2019 IDF estimates'!$B:$B,0)))</f>
        <v>16.2</v>
      </c>
      <c r="I80" s="354">
        <f>IF($G80="N/A",INDEX('2019 IDF estimates'!AE:AE,MATCH($B80,'2019 IDF estimates'!$B:$B,0)),INDEX('2019 IDF estimates'!AE:AE,MATCH($G80,'2019 IDF estimates'!$B:$B,0)))</f>
        <v>28.5</v>
      </c>
      <c r="J80" s="354">
        <f>IF($G80="N/A",INDEX('2019 IDF estimates'!AF:AF,MATCH($B80,'2019 IDF estimates'!$B:$B,0)),INDEX('2019 IDF estimates'!AF:AF,MATCH($G80,'2019 IDF estimates'!$B:$B,0)))</f>
        <v>37.200000000000003</v>
      </c>
      <c r="K80" s="354">
        <f>IF($G80="N/A",INDEX('2019 IDF estimates'!AP:AP,MATCH($B80,'2019 IDF estimates'!$B:$B,0)),INDEX('2019 IDF estimates'!AP:AP,MATCH($G80,'2019 IDF estimates'!$B:$B,0)))</f>
        <v>20.328601013688363</v>
      </c>
      <c r="L80" s="354">
        <f>IF($G80="N/A",INDEX('2019 IDF estimates'!AH:AH,MATCH($B80,'2019 IDF estimates'!$B:$B,0)),INDEX('2019 IDF estimates'!AH:AH,MATCH($G80,'2019 IDF estimates'!$B:$B,0)))</f>
        <v>12.6</v>
      </c>
      <c r="M80" s="354">
        <f>IF($G80="N/A",INDEX('2019 IDF estimates'!AI:AI,MATCH($B80,'2019 IDF estimates'!$B:$B,0)),INDEX('2019 IDF estimates'!AI:AI,MATCH($G80,'2019 IDF estimates'!$B:$B,0)))</f>
        <v>30.5</v>
      </c>
      <c r="N80" s="354">
        <f>IF($G80="N/A",INDEX('2019 IDF estimates'!AJ:AJ,MATCH($B80,'2019 IDF estimates'!$B:$B,0)),INDEX('2019 IDF estimates'!AJ:AJ,MATCH($G80,'2019 IDF estimates'!$B:$B,0)))</f>
        <v>36.799999999999997</v>
      </c>
      <c r="O80" s="354">
        <f>IF($G80="N/A",INDEX('2019 IDF estimates'!AQ:AQ,MATCH($B80,'2019 IDF estimates'!$B:$B,0)),INDEX('2019 IDF estimates'!AQ:AQ,MATCH($G80,'2019 IDF estimates'!$B:$B,0)))</f>
        <v>19.807354833850201</v>
      </c>
      <c r="P80" s="354">
        <f>IF($G80="N/A",INDEX('2019 IDF estimates'!AN:AN,MATCH($B80,'2019 IDF estimates'!$B:$B,0)),INDEX('2019 IDF estimates'!AN:AN,MATCH($G80,'2019 IDF estimates'!$B:$B,0)))</f>
        <v>27</v>
      </c>
      <c r="Q80" s="358">
        <f t="shared" si="9"/>
        <v>14.399999999999999</v>
      </c>
      <c r="R80" s="358">
        <f t="shared" si="10"/>
        <v>29.5</v>
      </c>
      <c r="S80" s="358">
        <f t="shared" si="11"/>
        <v>37</v>
      </c>
      <c r="T80" s="358">
        <f t="shared" si="12"/>
        <v>20.067977923769284</v>
      </c>
      <c r="U80" s="352">
        <f t="shared" si="13"/>
        <v>26.966666666666669</v>
      </c>
      <c r="V80" s="352">
        <f t="shared" si="14"/>
        <v>25.241994480942324</v>
      </c>
      <c r="W80" s="352">
        <f>IF(INDEX('Adult curve ratios'!$B:$B,MATCH('Incidence calcs'!C80,'Adult curve ratios'!$A:$A,0))="0-14",'Incidence calcs'!U80,'Incidence calcs'!V80)</f>
        <v>26.966666666666669</v>
      </c>
      <c r="X80" s="357">
        <f>$W80*INDEX('Adult curve ratios'!$A$1:$R$8,MATCH('Incidence calcs'!$C80,'Adult curve ratios'!$A:$A,0),MATCH('Incidence calcs'!X$4,'Adult curve ratios'!$1:$1,0))</f>
        <v>18.380480000000002</v>
      </c>
      <c r="Y80" s="357">
        <f>$W80*INDEX('Adult curve ratios'!$A$1:$R$8,MATCH('Incidence calcs'!$C80,'Adult curve ratios'!$A:$A,0),MATCH('Incidence calcs'!Y$4,'Adult curve ratios'!$1:$1,0))</f>
        <v>18.062273333333334</v>
      </c>
      <c r="Z80" s="357">
        <f>$W80*INDEX('Adult curve ratios'!$A$1:$R$8,MATCH('Incidence calcs'!$C80,'Adult curve ratios'!$A:$A,0),MATCH('Incidence calcs'!Z$4,'Adult curve ratios'!$1:$1,0))</f>
        <v>12.914336666666667</v>
      </c>
      <c r="AA80" s="357">
        <f>$W80*INDEX('Adult curve ratios'!$A$1:$R$8,MATCH('Incidence calcs'!$C80,'Adult curve ratios'!$A:$A,0),MATCH('Incidence calcs'!AA$4,'Adult curve ratios'!$1:$1,0))</f>
        <v>12.828043333333335</v>
      </c>
      <c r="AB80" s="357">
        <f>$W80*INDEX('Adult curve ratios'!$A$1:$R$8,MATCH('Incidence calcs'!$C80,'Adult curve ratios'!$A:$A,0),MATCH('Incidence calcs'!AB$4,'Adult curve ratios'!$1:$1,0))</f>
        <v>11.363753333333333</v>
      </c>
      <c r="AC80" s="357">
        <f>$W80*INDEX('Adult curve ratios'!$A$1:$R$8,MATCH('Incidence calcs'!$C80,'Adult curve ratios'!$A:$A,0),MATCH('Incidence calcs'!AC$4,'Adult curve ratios'!$1:$1,0))</f>
        <v>12.102640000000001</v>
      </c>
      <c r="AD80" s="357">
        <f>$W80*INDEX('Adult curve ratios'!$A$1:$R$8,MATCH('Incidence calcs'!$C80,'Adult curve ratios'!$A:$A,0),MATCH('Incidence calcs'!AD$4,'Adult curve ratios'!$1:$1,0))</f>
        <v>11.873423333333335</v>
      </c>
      <c r="AE80" s="357">
        <f>$W80*INDEX('Adult curve ratios'!$A$1:$R$8,MATCH('Incidence calcs'!$C80,'Adult curve ratios'!$A:$A,0),MATCH('Incidence calcs'!AE$4,'Adult curve ratios'!$1:$1,0))</f>
        <v>11.873423333333335</v>
      </c>
      <c r="AF80" s="357">
        <f>$W80*INDEX('Adult curve ratios'!$A$1:$R$8,MATCH('Incidence calcs'!$C80,'Adult curve ratios'!$A:$A,0),MATCH('Incidence calcs'!AF$4,'Adult curve ratios'!$1:$1,0))</f>
        <v>11.088693333333334</v>
      </c>
      <c r="AG80" s="357">
        <f>$W80*INDEX('Adult curve ratios'!$A$1:$R$8,MATCH('Incidence calcs'!$C80,'Adult curve ratios'!$A:$A,0),MATCH('Incidence calcs'!AG$4,'Adult curve ratios'!$1:$1,0))</f>
        <v>11.088693333333334</v>
      </c>
      <c r="AH80" s="357">
        <f>$W80*INDEX('Adult curve ratios'!$A$1:$R$8,MATCH('Incidence calcs'!$C80,'Adult curve ratios'!$A:$A,0),MATCH('Incidence calcs'!AH$4,'Adult curve ratios'!$1:$1,0))</f>
        <v>14.721103333333335</v>
      </c>
      <c r="AI80" s="357">
        <f>$W80*INDEX('Adult curve ratios'!$A$1:$R$8,MATCH('Incidence calcs'!$C80,'Adult curve ratios'!$A:$A,0),MATCH('Incidence calcs'!AI$4,'Adult curve ratios'!$1:$1,0))</f>
        <v>14.721103333333335</v>
      </c>
      <c r="AJ80" s="357">
        <f>$W80*INDEX('Adult curve ratios'!$A$1:$R$8,MATCH('Incidence calcs'!$C80,'Adult curve ratios'!$A:$A,0),MATCH('Incidence calcs'!AJ$4,'Adult curve ratios'!$1:$1,0))</f>
        <v>9.7268766666666675</v>
      </c>
      <c r="AK80" s="357">
        <f>$W80*INDEX('Adult curve ratios'!$A$1:$R$8,MATCH('Incidence calcs'!$C80,'Adult curve ratios'!$A:$A,0),MATCH('Incidence calcs'!AK$4,'Adult curve ratios'!$1:$1,0))</f>
        <v>9.7268766666666675</v>
      </c>
      <c r="AL80" s="357">
        <f>$W80*INDEX('Adult curve ratios'!$A$1:$R$8,MATCH('Incidence calcs'!$C80,'Adult curve ratios'!$A:$A,0),MATCH('Incidence calcs'!AL$4,'Adult curve ratios'!$1:$1,0))</f>
        <v>9.7268766666666675</v>
      </c>
      <c r="AM80" s="357">
        <f>$W80*INDEX('Adult curve ratios'!$A$1:$R$8,MATCH('Incidence calcs'!$C80,'Adult curve ratios'!$A:$A,0),MATCH('Incidence calcs'!AM$4,'Adult curve ratios'!$1:$1,0))</f>
        <v>9.7268766666666675</v>
      </c>
    </row>
    <row r="81" spans="1:39" x14ac:dyDescent="0.45">
      <c r="A81" s="343" t="s">
        <v>147</v>
      </c>
      <c r="B81" s="331" t="s">
        <v>147</v>
      </c>
      <c r="C81" s="353" t="s">
        <v>31</v>
      </c>
      <c r="D81" s="351">
        <f>VALUE(LEFT(INDEX('2019 IDF estimates'!BD:BD,MATCH(IF(G81="N/A",B81,G81),'2019 IDF estimates'!$B:$B,0)),4))</f>
        <v>1982</v>
      </c>
      <c r="E81" s="351">
        <f>VALUE(RIGHT(INDEX('2019 IDF estimates'!BD:BD,MATCH(IF(G81="N/A",B81,G81),'2019 IDF estimates'!$B:$B,0)),4))</f>
        <v>1991</v>
      </c>
      <c r="F81" s="351">
        <f t="shared" si="8"/>
        <v>1987</v>
      </c>
      <c r="G81" s="331" t="s">
        <v>77</v>
      </c>
      <c r="H81" s="354">
        <f>IF($G81="N/A",INDEX('2019 IDF estimates'!AD:AD,MATCH($B81,'2019 IDF estimates'!$B:$B,0)),INDEX('2019 IDF estimates'!AD:AD,MATCH($G81,'2019 IDF estimates'!$B:$B,0)))</f>
        <v>0</v>
      </c>
      <c r="I81" s="354">
        <f>IF($G81="N/A",INDEX('2019 IDF estimates'!AE:AE,MATCH($B81,'2019 IDF estimates'!$B:$B,0)),INDEX('2019 IDF estimates'!AE:AE,MATCH($G81,'2019 IDF estimates'!$B:$B,0)))</f>
        <v>0</v>
      </c>
      <c r="J81" s="354">
        <f>IF($G81="N/A",INDEX('2019 IDF estimates'!AF:AF,MATCH($B81,'2019 IDF estimates'!$B:$B,0)),INDEX('2019 IDF estimates'!AF:AF,MATCH($G81,'2019 IDF estimates'!$B:$B,0)))</f>
        <v>0</v>
      </c>
      <c r="K81" s="354">
        <f>IF($G81="N/A",INDEX('2019 IDF estimates'!AP:AP,MATCH($B81,'2019 IDF estimates'!$B:$B,0)),INDEX('2019 IDF estimates'!AP:AP,MATCH($G81,'2019 IDF estimates'!$B:$B,0)))</f>
        <v>2.6571167236332349</v>
      </c>
      <c r="L81" s="354">
        <f>IF($G81="N/A",INDEX('2019 IDF estimates'!AH:AH,MATCH($B81,'2019 IDF estimates'!$B:$B,0)),INDEX('2019 IDF estimates'!AH:AH,MATCH($G81,'2019 IDF estimates'!$B:$B,0)))</f>
        <v>0</v>
      </c>
      <c r="M81" s="354">
        <f>IF($G81="N/A",INDEX('2019 IDF estimates'!AI:AI,MATCH($B81,'2019 IDF estimates'!$B:$B,0)),INDEX('2019 IDF estimates'!AI:AI,MATCH($G81,'2019 IDF estimates'!$B:$B,0)))</f>
        <v>0</v>
      </c>
      <c r="N81" s="354">
        <f>IF($G81="N/A",INDEX('2019 IDF estimates'!AJ:AJ,MATCH($B81,'2019 IDF estimates'!$B:$B,0)),INDEX('2019 IDF estimates'!AJ:AJ,MATCH($G81,'2019 IDF estimates'!$B:$B,0)))</f>
        <v>0</v>
      </c>
      <c r="O81" s="354">
        <f>IF($G81="N/A",INDEX('2019 IDF estimates'!AQ:AQ,MATCH($B81,'2019 IDF estimates'!$B:$B,0)),INDEX('2019 IDF estimates'!AQ:AQ,MATCH($G81,'2019 IDF estimates'!$B:$B,0)))</f>
        <v>2.6571167236332349</v>
      </c>
      <c r="P81" s="354">
        <f>IF($G81="N/A",INDEX('2019 IDF estimates'!AN:AN,MATCH($B81,'2019 IDF estimates'!$B:$B,0)),INDEX('2019 IDF estimates'!AN:AN,MATCH($G81,'2019 IDF estimates'!$B:$B,0)))</f>
        <v>4.97</v>
      </c>
      <c r="Q81" s="358">
        <f t="shared" si="9"/>
        <v>4.97</v>
      </c>
      <c r="R81" s="358">
        <f t="shared" si="10"/>
        <v>4.97</v>
      </c>
      <c r="S81" s="358">
        <f t="shared" si="11"/>
        <v>4.97</v>
      </c>
      <c r="T81" s="358">
        <f t="shared" si="12"/>
        <v>2.6571167236332349</v>
      </c>
      <c r="U81" s="352">
        <f t="shared" si="13"/>
        <v>4.97</v>
      </c>
      <c r="V81" s="352">
        <f t="shared" si="14"/>
        <v>4.3917791809083084</v>
      </c>
      <c r="W81" s="352">
        <f>IF(INDEX('Adult curve ratios'!$B:$B,MATCH('Incidence calcs'!C81,'Adult curve ratios'!$A:$A,0))="0-14",'Incidence calcs'!U81,'Incidence calcs'!V81)</f>
        <v>4.97</v>
      </c>
      <c r="X81" s="357">
        <f>$W81*INDEX('Adult curve ratios'!$A$1:$R$8,MATCH('Incidence calcs'!$C81,'Adult curve ratios'!$A:$A,0),MATCH('Incidence calcs'!X$4,'Adult curve ratios'!$1:$1,0))</f>
        <v>3.3875519999999999</v>
      </c>
      <c r="Y81" s="357">
        <f>$W81*INDEX('Adult curve ratios'!$A$1:$R$8,MATCH('Incidence calcs'!$C81,'Adult curve ratios'!$A:$A,0),MATCH('Incidence calcs'!Y$4,'Adult curve ratios'!$1:$1,0))</f>
        <v>3.3289059999999995</v>
      </c>
      <c r="Z81" s="357">
        <f>$W81*INDEX('Adult curve ratios'!$A$1:$R$8,MATCH('Incidence calcs'!$C81,'Adult curve ratios'!$A:$A,0),MATCH('Incidence calcs'!Z$4,'Adult curve ratios'!$1:$1,0))</f>
        <v>2.3801329999999998</v>
      </c>
      <c r="AA81" s="357">
        <f>$W81*INDEX('Adult curve ratios'!$A$1:$R$8,MATCH('Incidence calcs'!$C81,'Adult curve ratios'!$A:$A,0),MATCH('Incidence calcs'!AA$4,'Adult curve ratios'!$1:$1,0))</f>
        <v>2.3642289999999999</v>
      </c>
      <c r="AB81" s="357">
        <f>$W81*INDEX('Adult curve ratios'!$A$1:$R$8,MATCH('Incidence calcs'!$C81,'Adult curve ratios'!$A:$A,0),MATCH('Incidence calcs'!AB$4,'Adult curve ratios'!$1:$1,0))</f>
        <v>2.0943579999999997</v>
      </c>
      <c r="AC81" s="357">
        <f>$W81*INDEX('Adult curve ratios'!$A$1:$R$8,MATCH('Incidence calcs'!$C81,'Adult curve ratios'!$A:$A,0),MATCH('Incidence calcs'!AC$4,'Adult curve ratios'!$1:$1,0))</f>
        <v>2.2305359999999999</v>
      </c>
      <c r="AD81" s="357">
        <f>$W81*INDEX('Adult curve ratios'!$A$1:$R$8,MATCH('Incidence calcs'!$C81,'Adult curve ratios'!$A:$A,0),MATCH('Incidence calcs'!AD$4,'Adult curve ratios'!$1:$1,0))</f>
        <v>2.188291</v>
      </c>
      <c r="AE81" s="357">
        <f>$W81*INDEX('Adult curve ratios'!$A$1:$R$8,MATCH('Incidence calcs'!$C81,'Adult curve ratios'!$A:$A,0),MATCH('Incidence calcs'!AE$4,'Adult curve ratios'!$1:$1,0))</f>
        <v>2.188291</v>
      </c>
      <c r="AF81" s="357">
        <f>$W81*INDEX('Adult curve ratios'!$A$1:$R$8,MATCH('Incidence calcs'!$C81,'Adult curve ratios'!$A:$A,0),MATCH('Incidence calcs'!AF$4,'Adult curve ratios'!$1:$1,0))</f>
        <v>2.0436640000000001</v>
      </c>
      <c r="AG81" s="357">
        <f>$W81*INDEX('Adult curve ratios'!$A$1:$R$8,MATCH('Incidence calcs'!$C81,'Adult curve ratios'!$A:$A,0),MATCH('Incidence calcs'!AG$4,'Adult curve ratios'!$1:$1,0))</f>
        <v>2.0436640000000001</v>
      </c>
      <c r="AH81" s="357">
        <f>$W81*INDEX('Adult curve ratios'!$A$1:$R$8,MATCH('Incidence calcs'!$C81,'Adult curve ratios'!$A:$A,0),MATCH('Incidence calcs'!AH$4,'Adult curve ratios'!$1:$1,0))</f>
        <v>2.713123</v>
      </c>
      <c r="AI81" s="357">
        <f>$W81*INDEX('Adult curve ratios'!$A$1:$R$8,MATCH('Incidence calcs'!$C81,'Adult curve ratios'!$A:$A,0),MATCH('Incidence calcs'!AI$4,'Adult curve ratios'!$1:$1,0))</f>
        <v>2.713123</v>
      </c>
      <c r="AJ81" s="357">
        <f>$W81*INDEX('Adult curve ratios'!$A$1:$R$8,MATCH('Incidence calcs'!$C81,'Adult curve ratios'!$A:$A,0),MATCH('Incidence calcs'!AJ$4,'Adult curve ratios'!$1:$1,0))</f>
        <v>1.7926789999999999</v>
      </c>
      <c r="AK81" s="357">
        <f>$W81*INDEX('Adult curve ratios'!$A$1:$R$8,MATCH('Incidence calcs'!$C81,'Adult curve ratios'!$A:$A,0),MATCH('Incidence calcs'!AK$4,'Adult curve ratios'!$1:$1,0))</f>
        <v>1.7926789999999999</v>
      </c>
      <c r="AL81" s="357">
        <f>$W81*INDEX('Adult curve ratios'!$A$1:$R$8,MATCH('Incidence calcs'!$C81,'Adult curve ratios'!$A:$A,0),MATCH('Incidence calcs'!AL$4,'Adult curve ratios'!$1:$1,0))</f>
        <v>1.7926789999999999</v>
      </c>
      <c r="AM81" s="357">
        <f>$W81*INDEX('Adult curve ratios'!$A$1:$R$8,MATCH('Incidence calcs'!$C81,'Adult curve ratios'!$A:$A,0),MATCH('Incidence calcs'!AM$4,'Adult curve ratios'!$1:$1,0))</f>
        <v>1.7926789999999999</v>
      </c>
    </row>
    <row r="82" spans="1:39" x14ac:dyDescent="0.45">
      <c r="A82" s="343" t="s">
        <v>148</v>
      </c>
      <c r="B82" s="331" t="s">
        <v>148</v>
      </c>
      <c r="C82" s="353" t="s">
        <v>32</v>
      </c>
      <c r="D82" s="351">
        <f>VALUE(LEFT(INDEX('2019 IDF estimates'!BD:BD,MATCH(IF(G82="N/A",B82,G82),'2019 IDF estimates'!$B:$B,0)),4))</f>
        <v>1996</v>
      </c>
      <c r="E82" s="351">
        <f>VALUE(RIGHT(INDEX('2019 IDF estimates'!BD:BD,MATCH(IF(G82="N/A",B82,G82),'2019 IDF estimates'!$B:$B,0)),4))</f>
        <v>2000</v>
      </c>
      <c r="F82" s="351">
        <f t="shared" si="8"/>
        <v>1998</v>
      </c>
      <c r="G82" s="331" t="s">
        <v>135</v>
      </c>
      <c r="H82" s="354">
        <f>IF($G82="N/A",INDEX('2019 IDF estimates'!AD:AD,MATCH($B82,'2019 IDF estimates'!$B:$B,0)),INDEX('2019 IDF estimates'!AD:AD,MATCH($G82,'2019 IDF estimates'!$B:$B,0)))</f>
        <v>0</v>
      </c>
      <c r="I82" s="354">
        <f>IF($G82="N/A",INDEX('2019 IDF estimates'!AE:AE,MATCH($B82,'2019 IDF estimates'!$B:$B,0)),INDEX('2019 IDF estimates'!AE:AE,MATCH($G82,'2019 IDF estimates'!$B:$B,0)))</f>
        <v>0</v>
      </c>
      <c r="J82" s="354">
        <f>IF($G82="N/A",INDEX('2019 IDF estimates'!AF:AF,MATCH($B82,'2019 IDF estimates'!$B:$B,0)),INDEX('2019 IDF estimates'!AF:AF,MATCH($G82,'2019 IDF estimates'!$B:$B,0)))</f>
        <v>0</v>
      </c>
      <c r="K82" s="354">
        <f>IF($G82="N/A",INDEX('2019 IDF estimates'!AP:AP,MATCH($B82,'2019 IDF estimates'!$B:$B,0)),INDEX('2019 IDF estimates'!AP:AP,MATCH($G82,'2019 IDF estimates'!$B:$B,0)))</f>
        <v>0.11166596956660294</v>
      </c>
      <c r="L82" s="354">
        <f>IF($G82="N/A",INDEX('2019 IDF estimates'!AH:AH,MATCH($B82,'2019 IDF estimates'!$B:$B,0)),INDEX('2019 IDF estimates'!AH:AH,MATCH($G82,'2019 IDF estimates'!$B:$B,0)))</f>
        <v>0</v>
      </c>
      <c r="M82" s="354">
        <f>IF($G82="N/A",INDEX('2019 IDF estimates'!AI:AI,MATCH($B82,'2019 IDF estimates'!$B:$B,0)),INDEX('2019 IDF estimates'!AI:AI,MATCH($G82,'2019 IDF estimates'!$B:$B,0)))</f>
        <v>0</v>
      </c>
      <c r="N82" s="354">
        <f>IF($G82="N/A",INDEX('2019 IDF estimates'!AJ:AJ,MATCH($B82,'2019 IDF estimates'!$B:$B,0)),INDEX('2019 IDF estimates'!AJ:AJ,MATCH($G82,'2019 IDF estimates'!$B:$B,0)))</f>
        <v>0</v>
      </c>
      <c r="O82" s="354">
        <f>IF($G82="N/A",INDEX('2019 IDF estimates'!AQ:AQ,MATCH($B82,'2019 IDF estimates'!$B:$B,0)),INDEX('2019 IDF estimates'!AQ:AQ,MATCH($G82,'2019 IDF estimates'!$B:$B,0)))</f>
        <v>0.11166596956660294</v>
      </c>
      <c r="P82" s="354">
        <f>IF($G82="N/A",INDEX('2019 IDF estimates'!AN:AN,MATCH($B82,'2019 IDF estimates'!$B:$B,0)),INDEX('2019 IDF estimates'!AN:AN,MATCH($G82,'2019 IDF estimates'!$B:$B,0)))</f>
        <v>0.1</v>
      </c>
      <c r="Q82" s="358">
        <f t="shared" si="9"/>
        <v>0.1</v>
      </c>
      <c r="R82" s="358">
        <f t="shared" si="10"/>
        <v>0.1</v>
      </c>
      <c r="S82" s="358">
        <f t="shared" si="11"/>
        <v>0.1</v>
      </c>
      <c r="T82" s="358">
        <f t="shared" si="12"/>
        <v>0.11166596956660294</v>
      </c>
      <c r="U82" s="352">
        <f t="shared" si="13"/>
        <v>0.10000000000000002</v>
      </c>
      <c r="V82" s="352">
        <f t="shared" si="14"/>
        <v>0.10291649239165074</v>
      </c>
      <c r="W82" s="352">
        <f>IF(INDEX('Adult curve ratios'!$B:$B,MATCH('Incidence calcs'!C82,'Adult curve ratios'!$A:$A,0))="0-14",'Incidence calcs'!U82,'Incidence calcs'!V82)</f>
        <v>0.10000000000000002</v>
      </c>
      <c r="X82" s="357">
        <f>$W82*INDEX('Adult curve ratios'!$A$1:$R$8,MATCH('Incidence calcs'!$C82,'Adult curve ratios'!$A:$A,0),MATCH('Incidence calcs'!X$4,'Adult curve ratios'!$1:$1,0))</f>
        <v>6.8160000000000012E-2</v>
      </c>
      <c r="Y82" s="357">
        <f>$W82*INDEX('Adult curve ratios'!$A$1:$R$8,MATCH('Incidence calcs'!$C82,'Adult curve ratios'!$A:$A,0),MATCH('Incidence calcs'!Y$4,'Adult curve ratios'!$1:$1,0))</f>
        <v>6.6980000000000012E-2</v>
      </c>
      <c r="Z82" s="357">
        <f>$W82*INDEX('Adult curve ratios'!$A$1:$R$8,MATCH('Incidence calcs'!$C82,'Adult curve ratios'!$A:$A,0),MATCH('Incidence calcs'!Z$4,'Adult curve ratios'!$1:$1,0))</f>
        <v>4.7890000000000009E-2</v>
      </c>
      <c r="AA82" s="357">
        <f>$W82*INDEX('Adult curve ratios'!$A$1:$R$8,MATCH('Incidence calcs'!$C82,'Adult curve ratios'!$A:$A,0),MATCH('Incidence calcs'!AA$4,'Adult curve ratios'!$1:$1,0))</f>
        <v>4.7570000000000008E-2</v>
      </c>
      <c r="AB82" s="357">
        <f>$W82*INDEX('Adult curve ratios'!$A$1:$R$8,MATCH('Incidence calcs'!$C82,'Adult curve ratios'!$A:$A,0),MATCH('Incidence calcs'!AB$4,'Adult curve ratios'!$1:$1,0))</f>
        <v>4.2140000000000011E-2</v>
      </c>
      <c r="AC82" s="357">
        <f>$W82*INDEX('Adult curve ratios'!$A$1:$R$8,MATCH('Incidence calcs'!$C82,'Adult curve ratios'!$A:$A,0),MATCH('Incidence calcs'!AC$4,'Adult curve ratios'!$1:$1,0))</f>
        <v>4.4880000000000003E-2</v>
      </c>
      <c r="AD82" s="357">
        <f>$W82*INDEX('Adult curve ratios'!$A$1:$R$8,MATCH('Incidence calcs'!$C82,'Adult curve ratios'!$A:$A,0),MATCH('Incidence calcs'!AD$4,'Adult curve ratios'!$1:$1,0))</f>
        <v>4.4030000000000014E-2</v>
      </c>
      <c r="AE82" s="357">
        <f>$W82*INDEX('Adult curve ratios'!$A$1:$R$8,MATCH('Incidence calcs'!$C82,'Adult curve ratios'!$A:$A,0),MATCH('Incidence calcs'!AE$4,'Adult curve ratios'!$1:$1,0))</f>
        <v>4.4030000000000014E-2</v>
      </c>
      <c r="AF82" s="357">
        <f>$W82*INDEX('Adult curve ratios'!$A$1:$R$8,MATCH('Incidence calcs'!$C82,'Adult curve ratios'!$A:$A,0),MATCH('Incidence calcs'!AF$4,'Adult curve ratios'!$1:$1,0))</f>
        <v>4.1120000000000011E-2</v>
      </c>
      <c r="AG82" s="357">
        <f>$W82*INDEX('Adult curve ratios'!$A$1:$R$8,MATCH('Incidence calcs'!$C82,'Adult curve ratios'!$A:$A,0),MATCH('Incidence calcs'!AG$4,'Adult curve ratios'!$1:$1,0))</f>
        <v>4.1120000000000011E-2</v>
      </c>
      <c r="AH82" s="357">
        <f>$W82*INDEX('Adult curve ratios'!$A$1:$R$8,MATCH('Incidence calcs'!$C82,'Adult curve ratios'!$A:$A,0),MATCH('Incidence calcs'!AH$4,'Adult curve ratios'!$1:$1,0))</f>
        <v>5.4590000000000014E-2</v>
      </c>
      <c r="AI82" s="357">
        <f>$W82*INDEX('Adult curve ratios'!$A$1:$R$8,MATCH('Incidence calcs'!$C82,'Adult curve ratios'!$A:$A,0),MATCH('Incidence calcs'!AI$4,'Adult curve ratios'!$1:$1,0))</f>
        <v>5.4590000000000014E-2</v>
      </c>
      <c r="AJ82" s="357">
        <f>$W82*INDEX('Adult curve ratios'!$A$1:$R$8,MATCH('Incidence calcs'!$C82,'Adult curve ratios'!$A:$A,0),MATCH('Incidence calcs'!AJ$4,'Adult curve ratios'!$1:$1,0))</f>
        <v>3.6070000000000012E-2</v>
      </c>
      <c r="AK82" s="357">
        <f>$W82*INDEX('Adult curve ratios'!$A$1:$R$8,MATCH('Incidence calcs'!$C82,'Adult curve ratios'!$A:$A,0),MATCH('Incidence calcs'!AK$4,'Adult curve ratios'!$1:$1,0))</f>
        <v>3.6070000000000012E-2</v>
      </c>
      <c r="AL82" s="357">
        <f>$W82*INDEX('Adult curve ratios'!$A$1:$R$8,MATCH('Incidence calcs'!$C82,'Adult curve ratios'!$A:$A,0),MATCH('Incidence calcs'!AL$4,'Adult curve ratios'!$1:$1,0))</f>
        <v>3.6070000000000012E-2</v>
      </c>
      <c r="AM82" s="357">
        <f>$W82*INDEX('Adult curve ratios'!$A$1:$R$8,MATCH('Incidence calcs'!$C82,'Adult curve ratios'!$A:$A,0),MATCH('Incidence calcs'!AM$4,'Adult curve ratios'!$1:$1,0))</f>
        <v>3.6070000000000012E-2</v>
      </c>
    </row>
    <row r="83" spans="1:39" x14ac:dyDescent="0.45">
      <c r="A83" s="343" t="s">
        <v>149</v>
      </c>
      <c r="B83" s="331" t="s">
        <v>149</v>
      </c>
      <c r="C83" s="353" t="s">
        <v>31</v>
      </c>
      <c r="D83" s="351">
        <f>VALUE(LEFT(INDEX('2019 IDF estimates'!BD:BD,MATCH(IF(G83="N/A",B83,G83),'2019 IDF estimates'!$B:$B,0)),4))</f>
        <v>2010</v>
      </c>
      <c r="E83" s="351">
        <f>VALUE(RIGHT(INDEX('2019 IDF estimates'!BD:BD,MATCH(IF(G83="N/A",B83,G83),'2019 IDF estimates'!$B:$B,0)),4))</f>
        <v>2010</v>
      </c>
      <c r="F83" s="351">
        <f t="shared" si="8"/>
        <v>2010</v>
      </c>
      <c r="G83" s="331" t="s">
        <v>81</v>
      </c>
      <c r="H83" s="354">
        <f>IF($G83="N/A",INDEX('2019 IDF estimates'!AD:AD,MATCH($B83,'2019 IDF estimates'!$B:$B,0)),INDEX('2019 IDF estimates'!AD:AD,MATCH($G83,'2019 IDF estimates'!$B:$B,0)))</f>
        <v>0</v>
      </c>
      <c r="I83" s="354">
        <f>IF($G83="N/A",INDEX('2019 IDF estimates'!AE:AE,MATCH($B83,'2019 IDF estimates'!$B:$B,0)),INDEX('2019 IDF estimates'!AE:AE,MATCH($G83,'2019 IDF estimates'!$B:$B,0)))</f>
        <v>0</v>
      </c>
      <c r="J83" s="354">
        <f>IF($G83="N/A",INDEX('2019 IDF estimates'!AF:AF,MATCH($B83,'2019 IDF estimates'!$B:$B,0)),INDEX('2019 IDF estimates'!AF:AF,MATCH($G83,'2019 IDF estimates'!$B:$B,0)))</f>
        <v>0</v>
      </c>
      <c r="K83" s="354">
        <f>IF($G83="N/A",INDEX('2019 IDF estimates'!AP:AP,MATCH($B83,'2019 IDF estimates'!$B:$B,0)),INDEX('2019 IDF estimates'!AP:AP,MATCH($G83,'2019 IDF estimates'!$B:$B,0)))</f>
        <v>3.3147130153975972</v>
      </c>
      <c r="L83" s="354">
        <f>IF($G83="N/A",INDEX('2019 IDF estimates'!AH:AH,MATCH($B83,'2019 IDF estimates'!$B:$B,0)),INDEX('2019 IDF estimates'!AH:AH,MATCH($G83,'2019 IDF estimates'!$B:$B,0)))</f>
        <v>0</v>
      </c>
      <c r="M83" s="354">
        <f>IF($G83="N/A",INDEX('2019 IDF estimates'!AI:AI,MATCH($B83,'2019 IDF estimates'!$B:$B,0)),INDEX('2019 IDF estimates'!AI:AI,MATCH($G83,'2019 IDF estimates'!$B:$B,0)))</f>
        <v>0</v>
      </c>
      <c r="N83" s="354">
        <f>IF($G83="N/A",INDEX('2019 IDF estimates'!AJ:AJ,MATCH($B83,'2019 IDF estimates'!$B:$B,0)),INDEX('2019 IDF estimates'!AJ:AJ,MATCH($G83,'2019 IDF estimates'!$B:$B,0)))</f>
        <v>0</v>
      </c>
      <c r="O83" s="354">
        <f>IF($G83="N/A",INDEX('2019 IDF estimates'!AQ:AQ,MATCH($B83,'2019 IDF estimates'!$B:$B,0)),INDEX('2019 IDF estimates'!AQ:AQ,MATCH($G83,'2019 IDF estimates'!$B:$B,0)))</f>
        <v>3.3147130153975972</v>
      </c>
      <c r="P83" s="354">
        <f>IF($G83="N/A",INDEX('2019 IDF estimates'!AN:AN,MATCH($B83,'2019 IDF estimates'!$B:$B,0)),INDEX('2019 IDF estimates'!AN:AN,MATCH($G83,'2019 IDF estimates'!$B:$B,0)))</f>
        <v>6.2</v>
      </c>
      <c r="Q83" s="358">
        <f t="shared" si="9"/>
        <v>6.2</v>
      </c>
      <c r="R83" s="358">
        <f t="shared" si="10"/>
        <v>6.2</v>
      </c>
      <c r="S83" s="358">
        <f t="shared" si="11"/>
        <v>6.2</v>
      </c>
      <c r="T83" s="358">
        <f t="shared" si="12"/>
        <v>3.3147130153975972</v>
      </c>
      <c r="U83" s="352">
        <f t="shared" si="13"/>
        <v>6.2</v>
      </c>
      <c r="V83" s="352">
        <f t="shared" si="14"/>
        <v>5.4786782538493997</v>
      </c>
      <c r="W83" s="352">
        <f>IF(INDEX('Adult curve ratios'!$B:$B,MATCH('Incidence calcs'!C83,'Adult curve ratios'!$A:$A,0))="0-14",'Incidence calcs'!U83,'Incidence calcs'!V83)</f>
        <v>6.2</v>
      </c>
      <c r="X83" s="357">
        <f>$W83*INDEX('Adult curve ratios'!$A$1:$R$8,MATCH('Incidence calcs'!$C83,'Adult curve ratios'!$A:$A,0),MATCH('Incidence calcs'!X$4,'Adult curve ratios'!$1:$1,0))</f>
        <v>4.2259200000000003</v>
      </c>
      <c r="Y83" s="357">
        <f>$W83*INDEX('Adult curve ratios'!$A$1:$R$8,MATCH('Incidence calcs'!$C83,'Adult curve ratios'!$A:$A,0),MATCH('Incidence calcs'!Y$4,'Adult curve ratios'!$1:$1,0))</f>
        <v>4.1527599999999998</v>
      </c>
      <c r="Z83" s="357">
        <f>$W83*INDEX('Adult curve ratios'!$A$1:$R$8,MATCH('Incidence calcs'!$C83,'Adult curve ratios'!$A:$A,0),MATCH('Incidence calcs'!Z$4,'Adult curve ratios'!$1:$1,0))</f>
        <v>2.9691800000000002</v>
      </c>
      <c r="AA83" s="357">
        <f>$W83*INDEX('Adult curve ratios'!$A$1:$R$8,MATCH('Incidence calcs'!$C83,'Adult curve ratios'!$A:$A,0),MATCH('Incidence calcs'!AA$4,'Adult curve ratios'!$1:$1,0))</f>
        <v>2.9493400000000003</v>
      </c>
      <c r="AB83" s="357">
        <f>$W83*INDEX('Adult curve ratios'!$A$1:$R$8,MATCH('Incidence calcs'!$C83,'Adult curve ratios'!$A:$A,0),MATCH('Incidence calcs'!AB$4,'Adult curve ratios'!$1:$1,0))</f>
        <v>2.6126800000000001</v>
      </c>
      <c r="AC83" s="357">
        <f>$W83*INDEX('Adult curve ratios'!$A$1:$R$8,MATCH('Incidence calcs'!$C83,'Adult curve ratios'!$A:$A,0),MATCH('Incidence calcs'!AC$4,'Adult curve ratios'!$1:$1,0))</f>
        <v>2.7825600000000001</v>
      </c>
      <c r="AD83" s="357">
        <f>$W83*INDEX('Adult curve ratios'!$A$1:$R$8,MATCH('Incidence calcs'!$C83,'Adult curve ratios'!$A:$A,0),MATCH('Incidence calcs'!AD$4,'Adult curve ratios'!$1:$1,0))</f>
        <v>2.7298600000000004</v>
      </c>
      <c r="AE83" s="357">
        <f>$W83*INDEX('Adult curve ratios'!$A$1:$R$8,MATCH('Incidence calcs'!$C83,'Adult curve ratios'!$A:$A,0),MATCH('Incidence calcs'!AE$4,'Adult curve ratios'!$1:$1,0))</f>
        <v>2.7298600000000004</v>
      </c>
      <c r="AF83" s="357">
        <f>$W83*INDEX('Adult curve ratios'!$A$1:$R$8,MATCH('Incidence calcs'!$C83,'Adult curve ratios'!$A:$A,0),MATCH('Incidence calcs'!AF$4,'Adult curve ratios'!$1:$1,0))</f>
        <v>2.5494400000000002</v>
      </c>
      <c r="AG83" s="357">
        <f>$W83*INDEX('Adult curve ratios'!$A$1:$R$8,MATCH('Incidence calcs'!$C83,'Adult curve ratios'!$A:$A,0),MATCH('Incidence calcs'!AG$4,'Adult curve ratios'!$1:$1,0))</f>
        <v>2.5494400000000002</v>
      </c>
      <c r="AH83" s="357">
        <f>$W83*INDEX('Adult curve ratios'!$A$1:$R$8,MATCH('Incidence calcs'!$C83,'Adult curve ratios'!$A:$A,0),MATCH('Incidence calcs'!AH$4,'Adult curve ratios'!$1:$1,0))</f>
        <v>3.3845800000000006</v>
      </c>
      <c r="AI83" s="357">
        <f>$W83*INDEX('Adult curve ratios'!$A$1:$R$8,MATCH('Incidence calcs'!$C83,'Adult curve ratios'!$A:$A,0),MATCH('Incidence calcs'!AI$4,'Adult curve ratios'!$1:$1,0))</f>
        <v>3.3845800000000006</v>
      </c>
      <c r="AJ83" s="357">
        <f>$W83*INDEX('Adult curve ratios'!$A$1:$R$8,MATCH('Incidence calcs'!$C83,'Adult curve ratios'!$A:$A,0),MATCH('Incidence calcs'!AJ$4,'Adult curve ratios'!$1:$1,0))</f>
        <v>2.2363400000000002</v>
      </c>
      <c r="AK83" s="357">
        <f>$W83*INDEX('Adult curve ratios'!$A$1:$R$8,MATCH('Incidence calcs'!$C83,'Adult curve ratios'!$A:$A,0),MATCH('Incidence calcs'!AK$4,'Adult curve ratios'!$1:$1,0))</f>
        <v>2.2363400000000002</v>
      </c>
      <c r="AL83" s="357">
        <f>$W83*INDEX('Adult curve ratios'!$A$1:$R$8,MATCH('Incidence calcs'!$C83,'Adult curve ratios'!$A:$A,0),MATCH('Incidence calcs'!AL$4,'Adult curve ratios'!$1:$1,0))</f>
        <v>2.2363400000000002</v>
      </c>
      <c r="AM83" s="357">
        <f>$W83*INDEX('Adult curve ratios'!$A$1:$R$8,MATCH('Incidence calcs'!$C83,'Adult curve ratios'!$A:$A,0),MATCH('Incidence calcs'!AM$4,'Adult curve ratios'!$1:$1,0))</f>
        <v>2.2363400000000002</v>
      </c>
    </row>
    <row r="84" spans="1:39" x14ac:dyDescent="0.45">
      <c r="A84" s="343" t="s">
        <v>150</v>
      </c>
      <c r="B84" s="331" t="s">
        <v>150</v>
      </c>
      <c r="C84" s="353" t="s">
        <v>29</v>
      </c>
      <c r="D84" s="351">
        <f>VALUE(LEFT(INDEX('2019 IDF estimates'!BD:BD,MATCH(IF(G84="N/A",B84,G84),'2019 IDF estimates'!$B:$B,0)),4))</f>
        <v>2007</v>
      </c>
      <c r="E84" s="351">
        <f>VALUE(RIGHT(INDEX('2019 IDF estimates'!BD:BD,MATCH(IF(G84="N/A",B84,G84),'2019 IDF estimates'!$B:$B,0)),4))</f>
        <v>2011</v>
      </c>
      <c r="F84" s="351">
        <f t="shared" si="8"/>
        <v>2009</v>
      </c>
      <c r="G84" s="331" t="s">
        <v>64</v>
      </c>
      <c r="H84" s="354">
        <f>IF($G84="N/A",INDEX('2019 IDF estimates'!AD:AD,MATCH($B84,'2019 IDF estimates'!$B:$B,0)),INDEX('2019 IDF estimates'!AD:AD,MATCH($G84,'2019 IDF estimates'!$B:$B,0)))</f>
        <v>0.19</v>
      </c>
      <c r="I84" s="354">
        <f>IF($G84="N/A",INDEX('2019 IDF estimates'!AE:AE,MATCH($B84,'2019 IDF estimates'!$B:$B,0)),INDEX('2019 IDF estimates'!AE:AE,MATCH($G84,'2019 IDF estimates'!$B:$B,0)))</f>
        <v>0.84</v>
      </c>
      <c r="J84" s="354">
        <f>IF($G84="N/A",INDEX('2019 IDF estimates'!AF:AF,MATCH($B84,'2019 IDF estimates'!$B:$B,0)),INDEX('2019 IDF estimates'!AF:AF,MATCH($G84,'2019 IDF estimates'!$B:$B,0)))</f>
        <v>2.6</v>
      </c>
      <c r="K84" s="354">
        <f>IF($G84="N/A",INDEX('2019 IDF estimates'!AP:AP,MATCH($B84,'2019 IDF estimates'!$B:$B,0)),INDEX('2019 IDF estimates'!AP:AP,MATCH($G84,'2019 IDF estimates'!$B:$B,0)))</f>
        <v>6.2</v>
      </c>
      <c r="L84" s="354">
        <f>IF($G84="N/A",INDEX('2019 IDF estimates'!AH:AH,MATCH($B84,'2019 IDF estimates'!$B:$B,0)),INDEX('2019 IDF estimates'!AH:AH,MATCH($G84,'2019 IDF estimates'!$B:$B,0)))</f>
        <v>0.19</v>
      </c>
      <c r="M84" s="354">
        <f>IF($G84="N/A",INDEX('2019 IDF estimates'!AI:AI,MATCH($B84,'2019 IDF estimates'!$B:$B,0)),INDEX('2019 IDF estimates'!AI:AI,MATCH($G84,'2019 IDF estimates'!$B:$B,0)))</f>
        <v>0.84</v>
      </c>
      <c r="N84" s="354">
        <f>IF($G84="N/A",INDEX('2019 IDF estimates'!AJ:AJ,MATCH($B84,'2019 IDF estimates'!$B:$B,0)),INDEX('2019 IDF estimates'!AJ:AJ,MATCH($G84,'2019 IDF estimates'!$B:$B,0)))</f>
        <v>2.6</v>
      </c>
      <c r="O84" s="354">
        <f>IF($G84="N/A",INDEX('2019 IDF estimates'!AQ:AQ,MATCH($B84,'2019 IDF estimates'!$B:$B,0)),INDEX('2019 IDF estimates'!AQ:AQ,MATCH($G84,'2019 IDF estimates'!$B:$B,0)))</f>
        <v>6.2</v>
      </c>
      <c r="P84" s="354">
        <f>IF($G84="N/A",INDEX('2019 IDF estimates'!AN:AN,MATCH($B84,'2019 IDF estimates'!$B:$B,0)),INDEX('2019 IDF estimates'!AN:AN,MATCH($G84,'2019 IDF estimates'!$B:$B,0)))</f>
        <v>1.2</v>
      </c>
      <c r="Q84" s="358">
        <f t="shared" si="9"/>
        <v>0.19</v>
      </c>
      <c r="R84" s="358">
        <f t="shared" si="10"/>
        <v>0.84</v>
      </c>
      <c r="S84" s="358">
        <f t="shared" si="11"/>
        <v>2.6</v>
      </c>
      <c r="T84" s="358">
        <f t="shared" si="12"/>
        <v>6.2</v>
      </c>
      <c r="U84" s="352">
        <f t="shared" si="13"/>
        <v>1.21</v>
      </c>
      <c r="V84" s="352">
        <f t="shared" si="14"/>
        <v>2.4575</v>
      </c>
      <c r="W84" s="352">
        <f>IF(INDEX('Adult curve ratios'!$B:$B,MATCH('Incidence calcs'!C84,'Adult curve ratios'!$A:$A,0))="0-14",'Incidence calcs'!U84,'Incidence calcs'!V84)</f>
        <v>2.4575</v>
      </c>
      <c r="X84" s="357">
        <f>$W84*INDEX('Adult curve ratios'!$A$1:$R$8,MATCH('Incidence calcs'!$C84,'Adult curve ratios'!$A:$A,0),MATCH('Incidence calcs'!X$4,'Adult curve ratios'!$1:$1,0))</f>
        <v>1.7627647500000001</v>
      </c>
      <c r="Y84" s="357">
        <f>$W84*INDEX('Adult curve ratios'!$A$1:$R$8,MATCH('Incidence calcs'!$C84,'Adult curve ratios'!$A:$A,0),MATCH('Incidence calcs'!Y$4,'Adult curve ratios'!$1:$1,0))</f>
        <v>1.7315545000000001</v>
      </c>
      <c r="Z84" s="357">
        <f>$W84*INDEX('Adult curve ratios'!$A$1:$R$8,MATCH('Incidence calcs'!$C84,'Adult curve ratios'!$A:$A,0),MATCH('Incidence calcs'!Z$4,'Adult curve ratios'!$1:$1,0))</f>
        <v>1.25406225</v>
      </c>
      <c r="AA84" s="357">
        <f>$W84*INDEX('Adult curve ratios'!$A$1:$R$8,MATCH('Incidence calcs'!$C84,'Adult curve ratios'!$A:$A,0),MATCH('Incidence calcs'!AA$4,'Adult curve ratios'!$1:$1,0))</f>
        <v>1.22801275</v>
      </c>
      <c r="AB84" s="357">
        <f>$W84*INDEX('Adult curve ratios'!$A$1:$R$8,MATCH('Incidence calcs'!$C84,'Adult curve ratios'!$A:$A,0),MATCH('Incidence calcs'!AB$4,'Adult curve ratios'!$1:$1,0))</f>
        <v>1.154042</v>
      </c>
      <c r="AC84" s="357">
        <f>$W84*INDEX('Adult curve ratios'!$A$1:$R$8,MATCH('Incidence calcs'!$C84,'Adult curve ratios'!$A:$A,0),MATCH('Incidence calcs'!AC$4,'Adult curve ratios'!$1:$1,0))</f>
        <v>1.020354</v>
      </c>
      <c r="AD84" s="357">
        <f>$W84*INDEX('Adult curve ratios'!$A$1:$R$8,MATCH('Incidence calcs'!$C84,'Adult curve ratios'!$A:$A,0),MATCH('Incidence calcs'!AD$4,'Adult curve ratios'!$1:$1,0))</f>
        <v>1.09727375</v>
      </c>
      <c r="AE84" s="357">
        <f>$W84*INDEX('Adult curve ratios'!$A$1:$R$8,MATCH('Incidence calcs'!$C84,'Adult curve ratios'!$A:$A,0),MATCH('Incidence calcs'!AE$4,'Adult curve ratios'!$1:$1,0))</f>
        <v>1.09727375</v>
      </c>
      <c r="AF84" s="357">
        <f>$W84*INDEX('Adult curve ratios'!$A$1:$R$8,MATCH('Incidence calcs'!$C84,'Adult curve ratios'!$A:$A,0),MATCH('Incidence calcs'!AF$4,'Adult curve ratios'!$1:$1,0))</f>
        <v>0.88592874999999993</v>
      </c>
      <c r="AG84" s="357">
        <f>$W84*INDEX('Adult curve ratios'!$A$1:$R$8,MATCH('Incidence calcs'!$C84,'Adult curve ratios'!$A:$A,0),MATCH('Incidence calcs'!AG$4,'Adult curve ratios'!$1:$1,0))</f>
        <v>0.88592874999999993</v>
      </c>
      <c r="AH84" s="357">
        <f>$W84*INDEX('Adult curve ratios'!$A$1:$R$8,MATCH('Incidence calcs'!$C84,'Adult curve ratios'!$A:$A,0),MATCH('Incidence calcs'!AH$4,'Adult curve ratios'!$1:$1,0))</f>
        <v>1.323118</v>
      </c>
      <c r="AI84" s="357">
        <f>$W84*INDEX('Adult curve ratios'!$A$1:$R$8,MATCH('Incidence calcs'!$C84,'Adult curve ratios'!$A:$A,0),MATCH('Incidence calcs'!AI$4,'Adult curve ratios'!$1:$1,0))</f>
        <v>1.323118</v>
      </c>
      <c r="AJ84" s="357">
        <f>$W84*INDEX('Adult curve ratios'!$A$1:$R$8,MATCH('Incidence calcs'!$C84,'Adult curve ratios'!$A:$A,0),MATCH('Incidence calcs'!AJ$4,'Adult curve ratios'!$1:$1,0))</f>
        <v>1.03583625</v>
      </c>
      <c r="AK84" s="357">
        <f>$W84*INDEX('Adult curve ratios'!$A$1:$R$8,MATCH('Incidence calcs'!$C84,'Adult curve ratios'!$A:$A,0),MATCH('Incidence calcs'!AK$4,'Adult curve ratios'!$1:$1,0))</f>
        <v>1.03583625</v>
      </c>
      <c r="AL84" s="357">
        <f>$W84*INDEX('Adult curve ratios'!$A$1:$R$8,MATCH('Incidence calcs'!$C84,'Adult curve ratios'!$A:$A,0),MATCH('Incidence calcs'!AL$4,'Adult curve ratios'!$1:$1,0))</f>
        <v>1.03583625</v>
      </c>
      <c r="AM84" s="357">
        <f>$W84*INDEX('Adult curve ratios'!$A$1:$R$8,MATCH('Incidence calcs'!$C84,'Adult curve ratios'!$A:$A,0),MATCH('Incidence calcs'!AM$4,'Adult curve ratios'!$1:$1,0))</f>
        <v>1.03583625</v>
      </c>
    </row>
    <row r="85" spans="1:39" x14ac:dyDescent="0.45">
      <c r="A85" s="343" t="s">
        <v>151</v>
      </c>
      <c r="B85" s="331" t="s">
        <v>151</v>
      </c>
      <c r="C85" s="353" t="s">
        <v>29</v>
      </c>
      <c r="D85" s="351">
        <f>VALUE(LEFT(INDEX('2019 IDF estimates'!BD:BD,MATCH(IF(G85="N/A",B85,G85),'2019 IDF estimates'!$B:$B,0)),4))</f>
        <v>2007</v>
      </c>
      <c r="E85" s="351">
        <f>VALUE(RIGHT(INDEX('2019 IDF estimates'!BD:BD,MATCH(IF(G85="N/A",B85,G85),'2019 IDF estimates'!$B:$B,0)),4))</f>
        <v>2011</v>
      </c>
      <c r="F85" s="351">
        <f t="shared" si="8"/>
        <v>2009</v>
      </c>
      <c r="G85" s="331" t="s">
        <v>64</v>
      </c>
      <c r="H85" s="354">
        <f>IF($G85="N/A",INDEX('2019 IDF estimates'!AD:AD,MATCH($B85,'2019 IDF estimates'!$B:$B,0)),INDEX('2019 IDF estimates'!AD:AD,MATCH($G85,'2019 IDF estimates'!$B:$B,0)))</f>
        <v>0.19</v>
      </c>
      <c r="I85" s="354">
        <f>IF($G85="N/A",INDEX('2019 IDF estimates'!AE:AE,MATCH($B85,'2019 IDF estimates'!$B:$B,0)),INDEX('2019 IDF estimates'!AE:AE,MATCH($G85,'2019 IDF estimates'!$B:$B,0)))</f>
        <v>0.84</v>
      </c>
      <c r="J85" s="354">
        <f>IF($G85="N/A",INDEX('2019 IDF estimates'!AF:AF,MATCH($B85,'2019 IDF estimates'!$B:$B,0)),INDEX('2019 IDF estimates'!AF:AF,MATCH($G85,'2019 IDF estimates'!$B:$B,0)))</f>
        <v>2.6</v>
      </c>
      <c r="K85" s="354">
        <f>IF($G85="N/A",INDEX('2019 IDF estimates'!AP:AP,MATCH($B85,'2019 IDF estimates'!$B:$B,0)),INDEX('2019 IDF estimates'!AP:AP,MATCH($G85,'2019 IDF estimates'!$B:$B,0)))</f>
        <v>6.2</v>
      </c>
      <c r="L85" s="354">
        <f>IF($G85="N/A",INDEX('2019 IDF estimates'!AH:AH,MATCH($B85,'2019 IDF estimates'!$B:$B,0)),INDEX('2019 IDF estimates'!AH:AH,MATCH($G85,'2019 IDF estimates'!$B:$B,0)))</f>
        <v>0.19</v>
      </c>
      <c r="M85" s="354">
        <f>IF($G85="N/A",INDEX('2019 IDF estimates'!AI:AI,MATCH($B85,'2019 IDF estimates'!$B:$B,0)),INDEX('2019 IDF estimates'!AI:AI,MATCH($G85,'2019 IDF estimates'!$B:$B,0)))</f>
        <v>0.84</v>
      </c>
      <c r="N85" s="354">
        <f>IF($G85="N/A",INDEX('2019 IDF estimates'!AJ:AJ,MATCH($B85,'2019 IDF estimates'!$B:$B,0)),INDEX('2019 IDF estimates'!AJ:AJ,MATCH($G85,'2019 IDF estimates'!$B:$B,0)))</f>
        <v>2.6</v>
      </c>
      <c r="O85" s="354">
        <f>IF($G85="N/A",INDEX('2019 IDF estimates'!AQ:AQ,MATCH($B85,'2019 IDF estimates'!$B:$B,0)),INDEX('2019 IDF estimates'!AQ:AQ,MATCH($G85,'2019 IDF estimates'!$B:$B,0)))</f>
        <v>6.2</v>
      </c>
      <c r="P85" s="354">
        <f>IF($G85="N/A",INDEX('2019 IDF estimates'!AN:AN,MATCH($B85,'2019 IDF estimates'!$B:$B,0)),INDEX('2019 IDF estimates'!AN:AN,MATCH($G85,'2019 IDF estimates'!$B:$B,0)))</f>
        <v>1.2</v>
      </c>
      <c r="Q85" s="358">
        <f t="shared" si="9"/>
        <v>0.19</v>
      </c>
      <c r="R85" s="358">
        <f t="shared" si="10"/>
        <v>0.84</v>
      </c>
      <c r="S85" s="358">
        <f t="shared" si="11"/>
        <v>2.6</v>
      </c>
      <c r="T85" s="358">
        <f t="shared" si="12"/>
        <v>6.2</v>
      </c>
      <c r="U85" s="352">
        <f t="shared" si="13"/>
        <v>1.21</v>
      </c>
      <c r="V85" s="352">
        <f t="shared" si="14"/>
        <v>2.4575</v>
      </c>
      <c r="W85" s="352">
        <f>IF(INDEX('Adult curve ratios'!$B:$B,MATCH('Incidence calcs'!C85,'Adult curve ratios'!$A:$A,0))="0-14",'Incidence calcs'!U85,'Incidence calcs'!V85)</f>
        <v>2.4575</v>
      </c>
      <c r="X85" s="357">
        <f>$W85*INDEX('Adult curve ratios'!$A$1:$R$8,MATCH('Incidence calcs'!$C85,'Adult curve ratios'!$A:$A,0),MATCH('Incidence calcs'!X$4,'Adult curve ratios'!$1:$1,0))</f>
        <v>1.7627647500000001</v>
      </c>
      <c r="Y85" s="357">
        <f>$W85*INDEX('Adult curve ratios'!$A$1:$R$8,MATCH('Incidence calcs'!$C85,'Adult curve ratios'!$A:$A,0),MATCH('Incidence calcs'!Y$4,'Adult curve ratios'!$1:$1,0))</f>
        <v>1.7315545000000001</v>
      </c>
      <c r="Z85" s="357">
        <f>$W85*INDEX('Adult curve ratios'!$A$1:$R$8,MATCH('Incidence calcs'!$C85,'Adult curve ratios'!$A:$A,0),MATCH('Incidence calcs'!Z$4,'Adult curve ratios'!$1:$1,0))</f>
        <v>1.25406225</v>
      </c>
      <c r="AA85" s="357">
        <f>$W85*INDEX('Adult curve ratios'!$A$1:$R$8,MATCH('Incidence calcs'!$C85,'Adult curve ratios'!$A:$A,0),MATCH('Incidence calcs'!AA$4,'Adult curve ratios'!$1:$1,0))</f>
        <v>1.22801275</v>
      </c>
      <c r="AB85" s="357">
        <f>$W85*INDEX('Adult curve ratios'!$A$1:$R$8,MATCH('Incidence calcs'!$C85,'Adult curve ratios'!$A:$A,0),MATCH('Incidence calcs'!AB$4,'Adult curve ratios'!$1:$1,0))</f>
        <v>1.154042</v>
      </c>
      <c r="AC85" s="357">
        <f>$W85*INDEX('Adult curve ratios'!$A$1:$R$8,MATCH('Incidence calcs'!$C85,'Adult curve ratios'!$A:$A,0),MATCH('Incidence calcs'!AC$4,'Adult curve ratios'!$1:$1,0))</f>
        <v>1.020354</v>
      </c>
      <c r="AD85" s="357">
        <f>$W85*INDEX('Adult curve ratios'!$A$1:$R$8,MATCH('Incidence calcs'!$C85,'Adult curve ratios'!$A:$A,0),MATCH('Incidence calcs'!AD$4,'Adult curve ratios'!$1:$1,0))</f>
        <v>1.09727375</v>
      </c>
      <c r="AE85" s="357">
        <f>$W85*INDEX('Adult curve ratios'!$A$1:$R$8,MATCH('Incidence calcs'!$C85,'Adult curve ratios'!$A:$A,0),MATCH('Incidence calcs'!AE$4,'Adult curve ratios'!$1:$1,0))</f>
        <v>1.09727375</v>
      </c>
      <c r="AF85" s="357">
        <f>$W85*INDEX('Adult curve ratios'!$A$1:$R$8,MATCH('Incidence calcs'!$C85,'Adult curve ratios'!$A:$A,0),MATCH('Incidence calcs'!AF$4,'Adult curve ratios'!$1:$1,0))</f>
        <v>0.88592874999999993</v>
      </c>
      <c r="AG85" s="357">
        <f>$W85*INDEX('Adult curve ratios'!$A$1:$R$8,MATCH('Incidence calcs'!$C85,'Adult curve ratios'!$A:$A,0),MATCH('Incidence calcs'!AG$4,'Adult curve ratios'!$1:$1,0))</f>
        <v>0.88592874999999993</v>
      </c>
      <c r="AH85" s="357">
        <f>$W85*INDEX('Adult curve ratios'!$A$1:$R$8,MATCH('Incidence calcs'!$C85,'Adult curve ratios'!$A:$A,0),MATCH('Incidence calcs'!AH$4,'Adult curve ratios'!$1:$1,0))</f>
        <v>1.323118</v>
      </c>
      <c r="AI85" s="357">
        <f>$W85*INDEX('Adult curve ratios'!$A$1:$R$8,MATCH('Incidence calcs'!$C85,'Adult curve ratios'!$A:$A,0),MATCH('Incidence calcs'!AI$4,'Adult curve ratios'!$1:$1,0))</f>
        <v>1.323118</v>
      </c>
      <c r="AJ85" s="357">
        <f>$W85*INDEX('Adult curve ratios'!$A$1:$R$8,MATCH('Incidence calcs'!$C85,'Adult curve ratios'!$A:$A,0),MATCH('Incidence calcs'!AJ$4,'Adult curve ratios'!$1:$1,0))</f>
        <v>1.03583625</v>
      </c>
      <c r="AK85" s="357">
        <f>$W85*INDEX('Adult curve ratios'!$A$1:$R$8,MATCH('Incidence calcs'!$C85,'Adult curve ratios'!$A:$A,0),MATCH('Incidence calcs'!AK$4,'Adult curve ratios'!$1:$1,0))</f>
        <v>1.03583625</v>
      </c>
      <c r="AL85" s="357">
        <f>$W85*INDEX('Adult curve ratios'!$A$1:$R$8,MATCH('Incidence calcs'!$C85,'Adult curve ratios'!$A:$A,0),MATCH('Incidence calcs'!AL$4,'Adult curve ratios'!$1:$1,0))</f>
        <v>1.03583625</v>
      </c>
      <c r="AM85" s="357">
        <f>$W85*INDEX('Adult curve ratios'!$A$1:$R$8,MATCH('Incidence calcs'!$C85,'Adult curve ratios'!$A:$A,0),MATCH('Incidence calcs'!AM$4,'Adult curve ratios'!$1:$1,0))</f>
        <v>1.03583625</v>
      </c>
    </row>
    <row r="86" spans="1:39" x14ac:dyDescent="0.45">
      <c r="A86" s="343" t="s">
        <v>152</v>
      </c>
      <c r="B86" s="331" t="s">
        <v>152</v>
      </c>
      <c r="C86" s="353" t="s">
        <v>31</v>
      </c>
      <c r="D86" s="351">
        <f>VALUE(LEFT(INDEX('2019 IDF estimates'!BD:BD,MATCH(IF(G86="N/A",B86,G86),'2019 IDF estimates'!$B:$B,0)),4))</f>
        <v>1990</v>
      </c>
      <c r="E86" s="351">
        <f>VALUE(RIGHT(INDEX('2019 IDF estimates'!BD:BD,MATCH(IF(G86="N/A",B86,G86),'2019 IDF estimates'!$B:$B,0)),4))</f>
        <v>1994</v>
      </c>
      <c r="F86" s="351">
        <f t="shared" si="8"/>
        <v>1992</v>
      </c>
      <c r="G86" s="331" t="s">
        <v>69</v>
      </c>
      <c r="H86" s="354">
        <f>IF($G86="N/A",INDEX('2019 IDF estimates'!AD:AD,MATCH($B86,'2019 IDF estimates'!$B:$B,0)),INDEX('2019 IDF estimates'!AD:AD,MATCH($G86,'2019 IDF estimates'!$B:$B,0)))</f>
        <v>0.1</v>
      </c>
      <c r="I86" s="354">
        <f>IF($G86="N/A",INDEX('2019 IDF estimates'!AE:AE,MATCH($B86,'2019 IDF estimates'!$B:$B,0)),INDEX('2019 IDF estimates'!AE:AE,MATCH($G86,'2019 IDF estimates'!$B:$B,0)))</f>
        <v>0.2</v>
      </c>
      <c r="J86" s="354">
        <f>IF($G86="N/A",INDEX('2019 IDF estimates'!AF:AF,MATCH($B86,'2019 IDF estimates'!$B:$B,0)),INDEX('2019 IDF estimates'!AF:AF,MATCH($G86,'2019 IDF estimates'!$B:$B,0)))</f>
        <v>0</v>
      </c>
      <c r="K86" s="354">
        <f>IF($G86="N/A",INDEX('2019 IDF estimates'!AP:AP,MATCH($B86,'2019 IDF estimates'!$B:$B,0)),INDEX('2019 IDF estimates'!AP:AP,MATCH($G86,'2019 IDF estimates'!$B:$B,0)))</f>
        <v>6.7751196172248826E-2</v>
      </c>
      <c r="L86" s="354">
        <f>IF($G86="N/A",INDEX('2019 IDF estimates'!AH:AH,MATCH($B86,'2019 IDF estimates'!$B:$B,0)),INDEX('2019 IDF estimates'!AH:AH,MATCH($G86,'2019 IDF estimates'!$B:$B,0)))</f>
        <v>0.1</v>
      </c>
      <c r="M86" s="354">
        <f>IF($G86="N/A",INDEX('2019 IDF estimates'!AI:AI,MATCH($B86,'2019 IDF estimates'!$B:$B,0)),INDEX('2019 IDF estimates'!AI:AI,MATCH($G86,'2019 IDF estimates'!$B:$B,0)))</f>
        <v>0.2</v>
      </c>
      <c r="N86" s="354">
        <f>IF($G86="N/A",INDEX('2019 IDF estimates'!AJ:AJ,MATCH($B86,'2019 IDF estimates'!$B:$B,0)),INDEX('2019 IDF estimates'!AJ:AJ,MATCH($G86,'2019 IDF estimates'!$B:$B,0)))</f>
        <v>0.2</v>
      </c>
      <c r="O86" s="354">
        <f>IF($G86="N/A",INDEX('2019 IDF estimates'!AQ:AQ,MATCH($B86,'2019 IDF estimates'!$B:$B,0)),INDEX('2019 IDF estimates'!AQ:AQ,MATCH($G86,'2019 IDF estimates'!$B:$B,0)))</f>
        <v>0.13550239234449765</v>
      </c>
      <c r="P86" s="354">
        <f>IF($G86="N/A",INDEX('2019 IDF estimates'!AN:AN,MATCH($B86,'2019 IDF estimates'!$B:$B,0)),INDEX('2019 IDF estimates'!AN:AN,MATCH($G86,'2019 IDF estimates'!$B:$B,0)))</f>
        <v>0.1</v>
      </c>
      <c r="Q86" s="358">
        <f t="shared" si="9"/>
        <v>0.1</v>
      </c>
      <c r="R86" s="358">
        <f t="shared" si="10"/>
        <v>0.2</v>
      </c>
      <c r="S86" s="358">
        <f t="shared" si="11"/>
        <v>0.1</v>
      </c>
      <c r="T86" s="358">
        <f t="shared" si="12"/>
        <v>0.10162679425837323</v>
      </c>
      <c r="U86" s="352">
        <f t="shared" si="13"/>
        <v>0.13333333333333333</v>
      </c>
      <c r="V86" s="352">
        <f t="shared" si="14"/>
        <v>0.1254066985645933</v>
      </c>
      <c r="W86" s="352">
        <f>IF(INDEX('Adult curve ratios'!$B:$B,MATCH('Incidence calcs'!C86,'Adult curve ratios'!$A:$A,0))="0-14",'Incidence calcs'!U86,'Incidence calcs'!V86)</f>
        <v>0.13333333333333333</v>
      </c>
      <c r="X86" s="357">
        <f>$W86*INDEX('Adult curve ratios'!$A$1:$R$8,MATCH('Incidence calcs'!$C86,'Adult curve ratios'!$A:$A,0),MATCH('Incidence calcs'!X$4,'Adult curve ratios'!$1:$1,0))</f>
        <v>9.0880000000000002E-2</v>
      </c>
      <c r="Y86" s="357">
        <f>$W86*INDEX('Adult curve ratios'!$A$1:$R$8,MATCH('Incidence calcs'!$C86,'Adult curve ratios'!$A:$A,0),MATCH('Incidence calcs'!Y$4,'Adult curve ratios'!$1:$1,0))</f>
        <v>8.9306666666666659E-2</v>
      </c>
      <c r="Z86" s="357">
        <f>$W86*INDEX('Adult curve ratios'!$A$1:$R$8,MATCH('Incidence calcs'!$C86,'Adult curve ratios'!$A:$A,0),MATCH('Incidence calcs'!Z$4,'Adult curve ratios'!$1:$1,0))</f>
        <v>6.3853333333333331E-2</v>
      </c>
      <c r="AA86" s="357">
        <f>$W86*INDEX('Adult curve ratios'!$A$1:$R$8,MATCH('Incidence calcs'!$C86,'Adult curve ratios'!$A:$A,0),MATCH('Incidence calcs'!AA$4,'Adult curve ratios'!$1:$1,0))</f>
        <v>6.3426666666666673E-2</v>
      </c>
      <c r="AB86" s="357">
        <f>$W86*INDEX('Adult curve ratios'!$A$1:$R$8,MATCH('Incidence calcs'!$C86,'Adult curve ratios'!$A:$A,0),MATCH('Incidence calcs'!AB$4,'Adult curve ratios'!$1:$1,0))</f>
        <v>5.6186666666666663E-2</v>
      </c>
      <c r="AC86" s="357">
        <f>$W86*INDEX('Adult curve ratios'!$A$1:$R$8,MATCH('Incidence calcs'!$C86,'Adult curve ratios'!$A:$A,0),MATCH('Incidence calcs'!AC$4,'Adult curve ratios'!$1:$1,0))</f>
        <v>5.9839999999999997E-2</v>
      </c>
      <c r="AD86" s="357">
        <f>$W86*INDEX('Adult curve ratios'!$A$1:$R$8,MATCH('Incidence calcs'!$C86,'Adult curve ratios'!$A:$A,0),MATCH('Incidence calcs'!AD$4,'Adult curve ratios'!$1:$1,0))</f>
        <v>5.8706666666666671E-2</v>
      </c>
      <c r="AE86" s="357">
        <f>$W86*INDEX('Adult curve ratios'!$A$1:$R$8,MATCH('Incidence calcs'!$C86,'Adult curve ratios'!$A:$A,0),MATCH('Incidence calcs'!AE$4,'Adult curve ratios'!$1:$1,0))</f>
        <v>5.8706666666666671E-2</v>
      </c>
      <c r="AF86" s="357">
        <f>$W86*INDEX('Adult curve ratios'!$A$1:$R$8,MATCH('Incidence calcs'!$C86,'Adult curve ratios'!$A:$A,0),MATCH('Incidence calcs'!AF$4,'Adult curve ratios'!$1:$1,0))</f>
        <v>5.4826666666666669E-2</v>
      </c>
      <c r="AG86" s="357">
        <f>$W86*INDEX('Adult curve ratios'!$A$1:$R$8,MATCH('Incidence calcs'!$C86,'Adult curve ratios'!$A:$A,0),MATCH('Incidence calcs'!AG$4,'Adult curve ratios'!$1:$1,0))</f>
        <v>5.4826666666666669E-2</v>
      </c>
      <c r="AH86" s="357">
        <f>$W86*INDEX('Adult curve ratios'!$A$1:$R$8,MATCH('Incidence calcs'!$C86,'Adult curve ratios'!$A:$A,0),MATCH('Incidence calcs'!AH$4,'Adult curve ratios'!$1:$1,0))</f>
        <v>7.2786666666666666E-2</v>
      </c>
      <c r="AI86" s="357">
        <f>$W86*INDEX('Adult curve ratios'!$A$1:$R$8,MATCH('Incidence calcs'!$C86,'Adult curve ratios'!$A:$A,0),MATCH('Incidence calcs'!AI$4,'Adult curve ratios'!$1:$1,0))</f>
        <v>7.2786666666666666E-2</v>
      </c>
      <c r="AJ86" s="357">
        <f>$W86*INDEX('Adult curve ratios'!$A$1:$R$8,MATCH('Incidence calcs'!$C86,'Adult curve ratios'!$A:$A,0),MATCH('Incidence calcs'!AJ$4,'Adult curve ratios'!$1:$1,0))</f>
        <v>4.8093333333333335E-2</v>
      </c>
      <c r="AK86" s="357">
        <f>$W86*INDEX('Adult curve ratios'!$A$1:$R$8,MATCH('Incidence calcs'!$C86,'Adult curve ratios'!$A:$A,0),MATCH('Incidence calcs'!AK$4,'Adult curve ratios'!$1:$1,0))</f>
        <v>4.8093333333333335E-2</v>
      </c>
      <c r="AL86" s="357">
        <f>$W86*INDEX('Adult curve ratios'!$A$1:$R$8,MATCH('Incidence calcs'!$C86,'Adult curve ratios'!$A:$A,0),MATCH('Incidence calcs'!AL$4,'Adult curve ratios'!$1:$1,0))</f>
        <v>4.8093333333333335E-2</v>
      </c>
      <c r="AM86" s="357">
        <f>$W86*INDEX('Adult curve ratios'!$A$1:$R$8,MATCH('Incidence calcs'!$C86,'Adult curve ratios'!$A:$A,0),MATCH('Incidence calcs'!AM$4,'Adult curve ratios'!$1:$1,0))</f>
        <v>4.8093333333333335E-2</v>
      </c>
    </row>
    <row r="87" spans="1:39" x14ac:dyDescent="0.45">
      <c r="A87" s="343" t="s">
        <v>153</v>
      </c>
      <c r="B87" s="331" t="s">
        <v>153</v>
      </c>
      <c r="C87" s="353" t="s">
        <v>31</v>
      </c>
      <c r="D87" s="351">
        <f>VALUE(LEFT(INDEX('2019 IDF estimates'!BD:BD,MATCH(IF(G87="N/A",B87,G87),'2019 IDF estimates'!$B:$B,0)),4))</f>
        <v>1995</v>
      </c>
      <c r="E87" s="351">
        <f>VALUE(RIGHT(INDEX('2019 IDF estimates'!BD:BD,MATCH(IF(G87="N/A",B87,G87),'2019 IDF estimates'!$B:$B,0)),4))</f>
        <v>1999</v>
      </c>
      <c r="F87" s="351">
        <f t="shared" si="8"/>
        <v>1997</v>
      </c>
      <c r="G87" s="331" t="s">
        <v>126</v>
      </c>
      <c r="H87" s="354">
        <f>IF($G87="N/A",INDEX('2019 IDF estimates'!AD:AD,MATCH($B87,'2019 IDF estimates'!$B:$B,0)),INDEX('2019 IDF estimates'!AD:AD,MATCH($G87,'2019 IDF estimates'!$B:$B,0)))</f>
        <v>0.5</v>
      </c>
      <c r="I87" s="354">
        <f>IF($G87="N/A",INDEX('2019 IDF estimates'!AE:AE,MATCH($B87,'2019 IDF estimates'!$B:$B,0)),INDEX('2019 IDF estimates'!AE:AE,MATCH($G87,'2019 IDF estimates'!$B:$B,0)))</f>
        <v>0.8</v>
      </c>
      <c r="J87" s="354">
        <f>IF($G87="N/A",INDEX('2019 IDF estimates'!AF:AF,MATCH($B87,'2019 IDF estimates'!$B:$B,0)),INDEX('2019 IDF estimates'!AF:AF,MATCH($G87,'2019 IDF estimates'!$B:$B,0)))</f>
        <v>0.7</v>
      </c>
      <c r="K87" s="354">
        <f>IF($G87="N/A",INDEX('2019 IDF estimates'!AP:AP,MATCH($B87,'2019 IDF estimates'!$B:$B,0)),INDEX('2019 IDF estimates'!AP:AP,MATCH($G87,'2019 IDF estimates'!$B:$B,0)))</f>
        <v>0.47425837320574171</v>
      </c>
      <c r="L87" s="354">
        <f>IF($G87="N/A",INDEX('2019 IDF estimates'!AH:AH,MATCH($B87,'2019 IDF estimates'!$B:$B,0)),INDEX('2019 IDF estimates'!AH:AH,MATCH($G87,'2019 IDF estimates'!$B:$B,0)))</f>
        <v>0.5</v>
      </c>
      <c r="M87" s="354">
        <f>IF($G87="N/A",INDEX('2019 IDF estimates'!AI:AI,MATCH($B87,'2019 IDF estimates'!$B:$B,0)),INDEX('2019 IDF estimates'!AI:AI,MATCH($G87,'2019 IDF estimates'!$B:$B,0)))</f>
        <v>0.2</v>
      </c>
      <c r="N87" s="354">
        <f>IF($G87="N/A",INDEX('2019 IDF estimates'!AJ:AJ,MATCH($B87,'2019 IDF estimates'!$B:$B,0)),INDEX('2019 IDF estimates'!AJ:AJ,MATCH($G87,'2019 IDF estimates'!$B:$B,0)))</f>
        <v>0.3</v>
      </c>
      <c r="O87" s="354">
        <f>IF($G87="N/A",INDEX('2019 IDF estimates'!AQ:AQ,MATCH($B87,'2019 IDF estimates'!$B:$B,0)),INDEX('2019 IDF estimates'!AQ:AQ,MATCH($G87,'2019 IDF estimates'!$B:$B,0)))</f>
        <v>0.20325358851674644</v>
      </c>
      <c r="P87" s="354">
        <f>IF($G87="N/A",INDEX('2019 IDF estimates'!AN:AN,MATCH($B87,'2019 IDF estimates'!$B:$B,0)),INDEX('2019 IDF estimates'!AN:AN,MATCH($G87,'2019 IDF estimates'!$B:$B,0)))</f>
        <v>0.5</v>
      </c>
      <c r="Q87" s="358">
        <f t="shared" si="9"/>
        <v>0.5</v>
      </c>
      <c r="R87" s="358">
        <f t="shared" si="10"/>
        <v>0.5</v>
      </c>
      <c r="S87" s="358">
        <f t="shared" si="11"/>
        <v>0.5</v>
      </c>
      <c r="T87" s="358">
        <f t="shared" si="12"/>
        <v>0.33875598086124409</v>
      </c>
      <c r="U87" s="352">
        <f t="shared" si="13"/>
        <v>0.5</v>
      </c>
      <c r="V87" s="352">
        <f t="shared" si="14"/>
        <v>0.45968899521531104</v>
      </c>
      <c r="W87" s="352">
        <f>IF(INDEX('Adult curve ratios'!$B:$B,MATCH('Incidence calcs'!C87,'Adult curve ratios'!$A:$A,0))="0-14",'Incidence calcs'!U87,'Incidence calcs'!V87)</f>
        <v>0.5</v>
      </c>
      <c r="X87" s="357">
        <f>$W87*INDEX('Adult curve ratios'!$A$1:$R$8,MATCH('Incidence calcs'!$C87,'Adult curve ratios'!$A:$A,0),MATCH('Incidence calcs'!X$4,'Adult curve ratios'!$1:$1,0))</f>
        <v>0.34079999999999999</v>
      </c>
      <c r="Y87" s="357">
        <f>$W87*INDEX('Adult curve ratios'!$A$1:$R$8,MATCH('Incidence calcs'!$C87,'Adult curve ratios'!$A:$A,0),MATCH('Incidence calcs'!Y$4,'Adult curve ratios'!$1:$1,0))</f>
        <v>0.33489999999999998</v>
      </c>
      <c r="Z87" s="357">
        <f>$W87*INDEX('Adult curve ratios'!$A$1:$R$8,MATCH('Incidence calcs'!$C87,'Adult curve ratios'!$A:$A,0),MATCH('Incidence calcs'!Z$4,'Adult curve ratios'!$1:$1,0))</f>
        <v>0.23945</v>
      </c>
      <c r="AA87" s="357">
        <f>$W87*INDEX('Adult curve ratios'!$A$1:$R$8,MATCH('Incidence calcs'!$C87,'Adult curve ratios'!$A:$A,0),MATCH('Incidence calcs'!AA$4,'Adult curve ratios'!$1:$1,0))</f>
        <v>0.23785000000000001</v>
      </c>
      <c r="AB87" s="357">
        <f>$W87*INDEX('Adult curve ratios'!$A$1:$R$8,MATCH('Incidence calcs'!$C87,'Adult curve ratios'!$A:$A,0),MATCH('Incidence calcs'!AB$4,'Adult curve ratios'!$1:$1,0))</f>
        <v>0.2107</v>
      </c>
      <c r="AC87" s="357">
        <f>$W87*INDEX('Adult curve ratios'!$A$1:$R$8,MATCH('Incidence calcs'!$C87,'Adult curve ratios'!$A:$A,0),MATCH('Incidence calcs'!AC$4,'Adult curve ratios'!$1:$1,0))</f>
        <v>0.22439999999999999</v>
      </c>
      <c r="AD87" s="357">
        <f>$W87*INDEX('Adult curve ratios'!$A$1:$R$8,MATCH('Incidence calcs'!$C87,'Adult curve ratios'!$A:$A,0),MATCH('Incidence calcs'!AD$4,'Adult curve ratios'!$1:$1,0))</f>
        <v>0.22015000000000001</v>
      </c>
      <c r="AE87" s="357">
        <f>$W87*INDEX('Adult curve ratios'!$A$1:$R$8,MATCH('Incidence calcs'!$C87,'Adult curve ratios'!$A:$A,0),MATCH('Incidence calcs'!AE$4,'Adult curve ratios'!$1:$1,0))</f>
        <v>0.22015000000000001</v>
      </c>
      <c r="AF87" s="357">
        <f>$W87*INDEX('Adult curve ratios'!$A$1:$R$8,MATCH('Incidence calcs'!$C87,'Adult curve ratios'!$A:$A,0),MATCH('Incidence calcs'!AF$4,'Adult curve ratios'!$1:$1,0))</f>
        <v>0.2056</v>
      </c>
      <c r="AG87" s="357">
        <f>$W87*INDEX('Adult curve ratios'!$A$1:$R$8,MATCH('Incidence calcs'!$C87,'Adult curve ratios'!$A:$A,0),MATCH('Incidence calcs'!AG$4,'Adult curve ratios'!$1:$1,0))</f>
        <v>0.2056</v>
      </c>
      <c r="AH87" s="357">
        <f>$W87*INDEX('Adult curve ratios'!$A$1:$R$8,MATCH('Incidence calcs'!$C87,'Adult curve ratios'!$A:$A,0),MATCH('Incidence calcs'!AH$4,'Adult curve ratios'!$1:$1,0))</f>
        <v>0.27295000000000003</v>
      </c>
      <c r="AI87" s="357">
        <f>$W87*INDEX('Adult curve ratios'!$A$1:$R$8,MATCH('Incidence calcs'!$C87,'Adult curve ratios'!$A:$A,0),MATCH('Incidence calcs'!AI$4,'Adult curve ratios'!$1:$1,0))</f>
        <v>0.27295000000000003</v>
      </c>
      <c r="AJ87" s="357">
        <f>$W87*INDEX('Adult curve ratios'!$A$1:$R$8,MATCH('Incidence calcs'!$C87,'Adult curve ratios'!$A:$A,0),MATCH('Incidence calcs'!AJ$4,'Adult curve ratios'!$1:$1,0))</f>
        <v>0.18035000000000001</v>
      </c>
      <c r="AK87" s="357">
        <f>$W87*INDEX('Adult curve ratios'!$A$1:$R$8,MATCH('Incidence calcs'!$C87,'Adult curve ratios'!$A:$A,0),MATCH('Incidence calcs'!AK$4,'Adult curve ratios'!$1:$1,0))</f>
        <v>0.18035000000000001</v>
      </c>
      <c r="AL87" s="357">
        <f>$W87*INDEX('Adult curve ratios'!$A$1:$R$8,MATCH('Incidence calcs'!$C87,'Adult curve ratios'!$A:$A,0),MATCH('Incidence calcs'!AL$4,'Adult curve ratios'!$1:$1,0))</f>
        <v>0.18035000000000001</v>
      </c>
      <c r="AM87" s="357">
        <f>$W87*INDEX('Adult curve ratios'!$A$1:$R$8,MATCH('Incidence calcs'!$C87,'Adult curve ratios'!$A:$A,0),MATCH('Incidence calcs'!AM$4,'Adult curve ratios'!$1:$1,0))</f>
        <v>0.18035000000000001</v>
      </c>
    </row>
    <row r="88" spans="1:39" x14ac:dyDescent="0.45">
      <c r="A88" s="343" t="s">
        <v>154</v>
      </c>
      <c r="B88" s="331" t="s">
        <v>154</v>
      </c>
      <c r="C88" s="353" t="s">
        <v>31</v>
      </c>
      <c r="D88" s="351">
        <f>VALUE(LEFT(INDEX('2019 IDF estimates'!BD:BD,MATCH(IF(G88="N/A",B88,G88),'2019 IDF estimates'!$B:$B,0)),4))</f>
        <v>2010</v>
      </c>
      <c r="E88" s="351">
        <f>VALUE(RIGHT(INDEX('2019 IDF estimates'!BD:BD,MATCH(IF(G88="N/A",B88,G88),'2019 IDF estimates'!$B:$B,0)),4))</f>
        <v>2010</v>
      </c>
      <c r="F88" s="351">
        <f t="shared" si="8"/>
        <v>2010</v>
      </c>
      <c r="G88" s="331" t="s">
        <v>81</v>
      </c>
      <c r="H88" s="354">
        <f>IF($G88="N/A",INDEX('2019 IDF estimates'!AD:AD,MATCH($B88,'2019 IDF estimates'!$B:$B,0)),INDEX('2019 IDF estimates'!AD:AD,MATCH($G88,'2019 IDF estimates'!$B:$B,0)))</f>
        <v>0</v>
      </c>
      <c r="I88" s="354">
        <f>IF($G88="N/A",INDEX('2019 IDF estimates'!AE:AE,MATCH($B88,'2019 IDF estimates'!$B:$B,0)),INDEX('2019 IDF estimates'!AE:AE,MATCH($G88,'2019 IDF estimates'!$B:$B,0)))</f>
        <v>0</v>
      </c>
      <c r="J88" s="354">
        <f>IF($G88="N/A",INDEX('2019 IDF estimates'!AF:AF,MATCH($B88,'2019 IDF estimates'!$B:$B,0)),INDEX('2019 IDF estimates'!AF:AF,MATCH($G88,'2019 IDF estimates'!$B:$B,0)))</f>
        <v>0</v>
      </c>
      <c r="K88" s="354">
        <f>IF($G88="N/A",INDEX('2019 IDF estimates'!AP:AP,MATCH($B88,'2019 IDF estimates'!$B:$B,0)),INDEX('2019 IDF estimates'!AP:AP,MATCH($G88,'2019 IDF estimates'!$B:$B,0)))</f>
        <v>3.3147130153975972</v>
      </c>
      <c r="L88" s="354">
        <f>IF($G88="N/A",INDEX('2019 IDF estimates'!AH:AH,MATCH($B88,'2019 IDF estimates'!$B:$B,0)),INDEX('2019 IDF estimates'!AH:AH,MATCH($G88,'2019 IDF estimates'!$B:$B,0)))</f>
        <v>0</v>
      </c>
      <c r="M88" s="354">
        <f>IF($G88="N/A",INDEX('2019 IDF estimates'!AI:AI,MATCH($B88,'2019 IDF estimates'!$B:$B,0)),INDEX('2019 IDF estimates'!AI:AI,MATCH($G88,'2019 IDF estimates'!$B:$B,0)))</f>
        <v>0</v>
      </c>
      <c r="N88" s="354">
        <f>IF($G88="N/A",INDEX('2019 IDF estimates'!AJ:AJ,MATCH($B88,'2019 IDF estimates'!$B:$B,0)),INDEX('2019 IDF estimates'!AJ:AJ,MATCH($G88,'2019 IDF estimates'!$B:$B,0)))</f>
        <v>0</v>
      </c>
      <c r="O88" s="354">
        <f>IF($G88="N/A",INDEX('2019 IDF estimates'!AQ:AQ,MATCH($B88,'2019 IDF estimates'!$B:$B,0)),INDEX('2019 IDF estimates'!AQ:AQ,MATCH($G88,'2019 IDF estimates'!$B:$B,0)))</f>
        <v>3.3147130153975972</v>
      </c>
      <c r="P88" s="354">
        <f>IF($G88="N/A",INDEX('2019 IDF estimates'!AN:AN,MATCH($B88,'2019 IDF estimates'!$B:$B,0)),INDEX('2019 IDF estimates'!AN:AN,MATCH($G88,'2019 IDF estimates'!$B:$B,0)))</f>
        <v>6.2</v>
      </c>
      <c r="Q88" s="358">
        <f t="shared" si="9"/>
        <v>6.2</v>
      </c>
      <c r="R88" s="358">
        <f t="shared" si="10"/>
        <v>6.2</v>
      </c>
      <c r="S88" s="358">
        <f t="shared" si="11"/>
        <v>6.2</v>
      </c>
      <c r="T88" s="358">
        <f t="shared" si="12"/>
        <v>3.3147130153975972</v>
      </c>
      <c r="U88" s="352">
        <f t="shared" si="13"/>
        <v>6.2</v>
      </c>
      <c r="V88" s="352">
        <f t="shared" si="14"/>
        <v>5.4786782538493997</v>
      </c>
      <c r="W88" s="352">
        <f>IF(INDEX('Adult curve ratios'!$B:$B,MATCH('Incidence calcs'!C88,'Adult curve ratios'!$A:$A,0))="0-14",'Incidence calcs'!U88,'Incidence calcs'!V88)</f>
        <v>6.2</v>
      </c>
      <c r="X88" s="357">
        <f>$W88*INDEX('Adult curve ratios'!$A$1:$R$8,MATCH('Incidence calcs'!$C88,'Adult curve ratios'!$A:$A,0),MATCH('Incidence calcs'!X$4,'Adult curve ratios'!$1:$1,0))</f>
        <v>4.2259200000000003</v>
      </c>
      <c r="Y88" s="357">
        <f>$W88*INDEX('Adult curve ratios'!$A$1:$R$8,MATCH('Incidence calcs'!$C88,'Adult curve ratios'!$A:$A,0),MATCH('Incidence calcs'!Y$4,'Adult curve ratios'!$1:$1,0))</f>
        <v>4.1527599999999998</v>
      </c>
      <c r="Z88" s="357">
        <f>$W88*INDEX('Adult curve ratios'!$A$1:$R$8,MATCH('Incidence calcs'!$C88,'Adult curve ratios'!$A:$A,0),MATCH('Incidence calcs'!Z$4,'Adult curve ratios'!$1:$1,0))</f>
        <v>2.9691800000000002</v>
      </c>
      <c r="AA88" s="357">
        <f>$W88*INDEX('Adult curve ratios'!$A$1:$R$8,MATCH('Incidence calcs'!$C88,'Adult curve ratios'!$A:$A,0),MATCH('Incidence calcs'!AA$4,'Adult curve ratios'!$1:$1,0))</f>
        <v>2.9493400000000003</v>
      </c>
      <c r="AB88" s="357">
        <f>$W88*INDEX('Adult curve ratios'!$A$1:$R$8,MATCH('Incidence calcs'!$C88,'Adult curve ratios'!$A:$A,0),MATCH('Incidence calcs'!AB$4,'Adult curve ratios'!$1:$1,0))</f>
        <v>2.6126800000000001</v>
      </c>
      <c r="AC88" s="357">
        <f>$W88*INDEX('Adult curve ratios'!$A$1:$R$8,MATCH('Incidence calcs'!$C88,'Adult curve ratios'!$A:$A,0),MATCH('Incidence calcs'!AC$4,'Adult curve ratios'!$1:$1,0))</f>
        <v>2.7825600000000001</v>
      </c>
      <c r="AD88" s="357">
        <f>$W88*INDEX('Adult curve ratios'!$A$1:$R$8,MATCH('Incidence calcs'!$C88,'Adult curve ratios'!$A:$A,0),MATCH('Incidence calcs'!AD$4,'Adult curve ratios'!$1:$1,0))</f>
        <v>2.7298600000000004</v>
      </c>
      <c r="AE88" s="357">
        <f>$W88*INDEX('Adult curve ratios'!$A$1:$R$8,MATCH('Incidence calcs'!$C88,'Adult curve ratios'!$A:$A,0),MATCH('Incidence calcs'!AE$4,'Adult curve ratios'!$1:$1,0))</f>
        <v>2.7298600000000004</v>
      </c>
      <c r="AF88" s="357">
        <f>$W88*INDEX('Adult curve ratios'!$A$1:$R$8,MATCH('Incidence calcs'!$C88,'Adult curve ratios'!$A:$A,0),MATCH('Incidence calcs'!AF$4,'Adult curve ratios'!$1:$1,0))</f>
        <v>2.5494400000000002</v>
      </c>
      <c r="AG88" s="357">
        <f>$W88*INDEX('Adult curve ratios'!$A$1:$R$8,MATCH('Incidence calcs'!$C88,'Adult curve ratios'!$A:$A,0),MATCH('Incidence calcs'!AG$4,'Adult curve ratios'!$1:$1,0))</f>
        <v>2.5494400000000002</v>
      </c>
      <c r="AH88" s="357">
        <f>$W88*INDEX('Adult curve ratios'!$A$1:$R$8,MATCH('Incidence calcs'!$C88,'Adult curve ratios'!$A:$A,0),MATCH('Incidence calcs'!AH$4,'Adult curve ratios'!$1:$1,0))</f>
        <v>3.3845800000000006</v>
      </c>
      <c r="AI88" s="357">
        <f>$W88*INDEX('Adult curve ratios'!$A$1:$R$8,MATCH('Incidence calcs'!$C88,'Adult curve ratios'!$A:$A,0),MATCH('Incidence calcs'!AI$4,'Adult curve ratios'!$1:$1,0))</f>
        <v>3.3845800000000006</v>
      </c>
      <c r="AJ88" s="357">
        <f>$W88*INDEX('Adult curve ratios'!$A$1:$R$8,MATCH('Incidence calcs'!$C88,'Adult curve ratios'!$A:$A,0),MATCH('Incidence calcs'!AJ$4,'Adult curve ratios'!$1:$1,0))</f>
        <v>2.2363400000000002</v>
      </c>
      <c r="AK88" s="357">
        <f>$W88*INDEX('Adult curve ratios'!$A$1:$R$8,MATCH('Incidence calcs'!$C88,'Adult curve ratios'!$A:$A,0),MATCH('Incidence calcs'!AK$4,'Adult curve ratios'!$1:$1,0))</f>
        <v>2.2363400000000002</v>
      </c>
      <c r="AL88" s="357">
        <f>$W88*INDEX('Adult curve ratios'!$A$1:$R$8,MATCH('Incidence calcs'!$C88,'Adult curve ratios'!$A:$A,0),MATCH('Incidence calcs'!AL$4,'Adult curve ratios'!$1:$1,0))</f>
        <v>2.2363400000000002</v>
      </c>
      <c r="AM88" s="357">
        <f>$W88*INDEX('Adult curve ratios'!$A$1:$R$8,MATCH('Incidence calcs'!$C88,'Adult curve ratios'!$A:$A,0),MATCH('Incidence calcs'!AM$4,'Adult curve ratios'!$1:$1,0))</f>
        <v>2.2363400000000002</v>
      </c>
    </row>
    <row r="89" spans="1:39" x14ac:dyDescent="0.45">
      <c r="A89" s="343" t="s">
        <v>155</v>
      </c>
      <c r="B89" s="331" t="s">
        <v>156</v>
      </c>
      <c r="C89" s="353" t="s">
        <v>32</v>
      </c>
      <c r="D89" s="351">
        <f>VALUE(LEFT(INDEX('2019 IDF estimates'!BD:BD,MATCH(IF(G89="N/A",B89,G89),'2019 IDF estimates'!$B:$B,0)),4))</f>
        <v>1992</v>
      </c>
      <c r="E89" s="351">
        <f>VALUE(RIGHT(INDEX('2019 IDF estimates'!BD:BD,MATCH(IF(G89="N/A",B89,G89),'2019 IDF estimates'!$B:$B,0)),4))</f>
        <v>1996</v>
      </c>
      <c r="F89" s="351">
        <f t="shared" si="8"/>
        <v>1994</v>
      </c>
      <c r="G89" s="331" t="s">
        <v>60</v>
      </c>
      <c r="H89" s="354">
        <f>IF($G89="N/A",INDEX('2019 IDF estimates'!AD:AD,MATCH($B89,'2019 IDF estimates'!$B:$B,0)),INDEX('2019 IDF estimates'!AD:AD,MATCH($G89,'2019 IDF estimates'!$B:$B,0)))</f>
        <v>0</v>
      </c>
      <c r="I89" s="354">
        <f>IF($G89="N/A",INDEX('2019 IDF estimates'!AE:AE,MATCH($B89,'2019 IDF estimates'!$B:$B,0)),INDEX('2019 IDF estimates'!AE:AE,MATCH($G89,'2019 IDF estimates'!$B:$B,0)))</f>
        <v>0</v>
      </c>
      <c r="J89" s="354">
        <f>IF($G89="N/A",INDEX('2019 IDF estimates'!AF:AF,MATCH($B89,'2019 IDF estimates'!$B:$B,0)),INDEX('2019 IDF estimates'!AF:AF,MATCH($G89,'2019 IDF estimates'!$B:$B,0)))</f>
        <v>0</v>
      </c>
      <c r="K89" s="354">
        <f>IF($G89="N/A",INDEX('2019 IDF estimates'!AP:AP,MATCH($B89,'2019 IDF estimates'!$B:$B,0)),INDEX('2019 IDF estimates'!AP:AP,MATCH($G89,'2019 IDF estimates'!$B:$B,0)))</f>
        <v>2.2333193913320586</v>
      </c>
      <c r="L89" s="354">
        <f>IF($G89="N/A",INDEX('2019 IDF estimates'!AH:AH,MATCH($B89,'2019 IDF estimates'!$B:$B,0)),INDEX('2019 IDF estimates'!AH:AH,MATCH($G89,'2019 IDF estimates'!$B:$B,0)))</f>
        <v>0</v>
      </c>
      <c r="M89" s="354">
        <f>IF($G89="N/A",INDEX('2019 IDF estimates'!AI:AI,MATCH($B89,'2019 IDF estimates'!$B:$B,0)),INDEX('2019 IDF estimates'!AI:AI,MATCH($G89,'2019 IDF estimates'!$B:$B,0)))</f>
        <v>0</v>
      </c>
      <c r="N89" s="354">
        <f>IF($G89="N/A",INDEX('2019 IDF estimates'!AJ:AJ,MATCH($B89,'2019 IDF estimates'!$B:$B,0)),INDEX('2019 IDF estimates'!AJ:AJ,MATCH($G89,'2019 IDF estimates'!$B:$B,0)))</f>
        <v>0</v>
      </c>
      <c r="O89" s="354">
        <f>IF($G89="N/A",INDEX('2019 IDF estimates'!AQ:AQ,MATCH($B89,'2019 IDF estimates'!$B:$B,0)),INDEX('2019 IDF estimates'!AQ:AQ,MATCH($G89,'2019 IDF estimates'!$B:$B,0)))</f>
        <v>2.2333193913320586</v>
      </c>
      <c r="P89" s="354">
        <f>IF($G89="N/A",INDEX('2019 IDF estimates'!AN:AN,MATCH($B89,'2019 IDF estimates'!$B:$B,0)),INDEX('2019 IDF estimates'!AN:AN,MATCH($G89,'2019 IDF estimates'!$B:$B,0)))</f>
        <v>2</v>
      </c>
      <c r="Q89" s="358">
        <f t="shared" si="9"/>
        <v>2</v>
      </c>
      <c r="R89" s="358">
        <f t="shared" si="10"/>
        <v>2</v>
      </c>
      <c r="S89" s="358">
        <f t="shared" si="11"/>
        <v>2</v>
      </c>
      <c r="T89" s="358">
        <f t="shared" si="12"/>
        <v>2.2333193913320586</v>
      </c>
      <c r="U89" s="352">
        <f t="shared" si="13"/>
        <v>2</v>
      </c>
      <c r="V89" s="352">
        <f t="shared" si="14"/>
        <v>2.0583298478330145</v>
      </c>
      <c r="W89" s="352">
        <f>IF(INDEX('Adult curve ratios'!$B:$B,MATCH('Incidence calcs'!C89,'Adult curve ratios'!$A:$A,0))="0-14",'Incidence calcs'!U89,'Incidence calcs'!V89)</f>
        <v>2</v>
      </c>
      <c r="X89" s="357">
        <f>$W89*INDEX('Adult curve ratios'!$A$1:$R$8,MATCH('Incidence calcs'!$C89,'Adult curve ratios'!$A:$A,0),MATCH('Incidence calcs'!X$4,'Adult curve ratios'!$1:$1,0))</f>
        <v>1.3632</v>
      </c>
      <c r="Y89" s="357">
        <f>$W89*INDEX('Adult curve ratios'!$A$1:$R$8,MATCH('Incidence calcs'!$C89,'Adult curve ratios'!$A:$A,0),MATCH('Incidence calcs'!Y$4,'Adult curve ratios'!$1:$1,0))</f>
        <v>1.3395999999999999</v>
      </c>
      <c r="Z89" s="357">
        <f>$W89*INDEX('Adult curve ratios'!$A$1:$R$8,MATCH('Incidence calcs'!$C89,'Adult curve ratios'!$A:$A,0),MATCH('Incidence calcs'!Z$4,'Adult curve ratios'!$1:$1,0))</f>
        <v>0.95779999999999998</v>
      </c>
      <c r="AA89" s="357">
        <f>$W89*INDEX('Adult curve ratios'!$A$1:$R$8,MATCH('Incidence calcs'!$C89,'Adult curve ratios'!$A:$A,0),MATCH('Incidence calcs'!AA$4,'Adult curve ratios'!$1:$1,0))</f>
        <v>0.95140000000000002</v>
      </c>
      <c r="AB89" s="357">
        <f>$W89*INDEX('Adult curve ratios'!$A$1:$R$8,MATCH('Incidence calcs'!$C89,'Adult curve ratios'!$A:$A,0),MATCH('Incidence calcs'!AB$4,'Adult curve ratios'!$1:$1,0))</f>
        <v>0.84279999999999999</v>
      </c>
      <c r="AC89" s="357">
        <f>$W89*INDEX('Adult curve ratios'!$A$1:$R$8,MATCH('Incidence calcs'!$C89,'Adult curve ratios'!$A:$A,0),MATCH('Incidence calcs'!AC$4,'Adult curve ratios'!$1:$1,0))</f>
        <v>0.89759999999999995</v>
      </c>
      <c r="AD89" s="357">
        <f>$W89*INDEX('Adult curve ratios'!$A$1:$R$8,MATCH('Incidence calcs'!$C89,'Adult curve ratios'!$A:$A,0),MATCH('Incidence calcs'!AD$4,'Adult curve ratios'!$1:$1,0))</f>
        <v>0.88060000000000005</v>
      </c>
      <c r="AE89" s="357">
        <f>$W89*INDEX('Adult curve ratios'!$A$1:$R$8,MATCH('Incidence calcs'!$C89,'Adult curve ratios'!$A:$A,0),MATCH('Incidence calcs'!AE$4,'Adult curve ratios'!$1:$1,0))</f>
        <v>0.88060000000000005</v>
      </c>
      <c r="AF89" s="357">
        <f>$W89*INDEX('Adult curve ratios'!$A$1:$R$8,MATCH('Incidence calcs'!$C89,'Adult curve ratios'!$A:$A,0),MATCH('Incidence calcs'!AF$4,'Adult curve ratios'!$1:$1,0))</f>
        <v>0.82240000000000002</v>
      </c>
      <c r="AG89" s="357">
        <f>$W89*INDEX('Adult curve ratios'!$A$1:$R$8,MATCH('Incidence calcs'!$C89,'Adult curve ratios'!$A:$A,0),MATCH('Incidence calcs'!AG$4,'Adult curve ratios'!$1:$1,0))</f>
        <v>0.82240000000000002</v>
      </c>
      <c r="AH89" s="357">
        <f>$W89*INDEX('Adult curve ratios'!$A$1:$R$8,MATCH('Incidence calcs'!$C89,'Adult curve ratios'!$A:$A,0),MATCH('Incidence calcs'!AH$4,'Adult curve ratios'!$1:$1,0))</f>
        <v>1.0918000000000001</v>
      </c>
      <c r="AI89" s="357">
        <f>$W89*INDEX('Adult curve ratios'!$A$1:$R$8,MATCH('Incidence calcs'!$C89,'Adult curve ratios'!$A:$A,0),MATCH('Incidence calcs'!AI$4,'Adult curve ratios'!$1:$1,0))</f>
        <v>1.0918000000000001</v>
      </c>
      <c r="AJ89" s="357">
        <f>$W89*INDEX('Adult curve ratios'!$A$1:$R$8,MATCH('Incidence calcs'!$C89,'Adult curve ratios'!$A:$A,0),MATCH('Incidence calcs'!AJ$4,'Adult curve ratios'!$1:$1,0))</f>
        <v>0.72140000000000004</v>
      </c>
      <c r="AK89" s="357">
        <f>$W89*INDEX('Adult curve ratios'!$A$1:$R$8,MATCH('Incidence calcs'!$C89,'Adult curve ratios'!$A:$A,0),MATCH('Incidence calcs'!AK$4,'Adult curve ratios'!$1:$1,0))</f>
        <v>0.72140000000000004</v>
      </c>
      <c r="AL89" s="357">
        <f>$W89*INDEX('Adult curve ratios'!$A$1:$R$8,MATCH('Incidence calcs'!$C89,'Adult curve ratios'!$A:$A,0),MATCH('Incidence calcs'!AL$4,'Adult curve ratios'!$1:$1,0))</f>
        <v>0.72140000000000004</v>
      </c>
      <c r="AM89" s="357">
        <f>$W89*INDEX('Adult curve ratios'!$A$1:$R$8,MATCH('Incidence calcs'!$C89,'Adult curve ratios'!$A:$A,0),MATCH('Incidence calcs'!AM$4,'Adult curve ratios'!$1:$1,0))</f>
        <v>0.72140000000000004</v>
      </c>
    </row>
    <row r="90" spans="1:39" x14ac:dyDescent="0.45">
      <c r="A90" s="343" t="s">
        <v>157</v>
      </c>
      <c r="B90" s="331" t="s">
        <v>157</v>
      </c>
      <c r="C90" s="353" t="s">
        <v>26</v>
      </c>
      <c r="D90" s="351">
        <f>VALUE(LEFT(INDEX('2019 IDF estimates'!BD:BD,MATCH(IF(G90="N/A",B90,G90),'2019 IDF estimates'!$B:$B,0)),4))</f>
        <v>2009</v>
      </c>
      <c r="E90" s="351">
        <f>VALUE(RIGHT(INDEX('2019 IDF estimates'!BD:BD,MATCH(IF(G90="N/A",B90,G90),'2019 IDF estimates'!$B:$B,0)),4))</f>
        <v>2013</v>
      </c>
      <c r="F90" s="351">
        <f t="shared" si="8"/>
        <v>2011</v>
      </c>
      <c r="G90" s="331" t="s">
        <v>60</v>
      </c>
      <c r="H90" s="354">
        <f>IF($G90="N/A",INDEX('2019 IDF estimates'!AD:AD,MATCH($B90,'2019 IDF estimates'!$B:$B,0)),INDEX('2019 IDF estimates'!AD:AD,MATCH($G90,'2019 IDF estimates'!$B:$B,0)))</f>
        <v>15</v>
      </c>
      <c r="I90" s="354">
        <f>IF($G90="N/A",INDEX('2019 IDF estimates'!AE:AE,MATCH($B90,'2019 IDF estimates'!$B:$B,0)),INDEX('2019 IDF estimates'!AE:AE,MATCH($G90,'2019 IDF estimates'!$B:$B,0)))</f>
        <v>22.5</v>
      </c>
      <c r="J90" s="354">
        <f>IF($G90="N/A",INDEX('2019 IDF estimates'!AF:AF,MATCH($B90,'2019 IDF estimates'!$B:$B,0)),INDEX('2019 IDF estimates'!AF:AF,MATCH($G90,'2019 IDF estimates'!$B:$B,0)))</f>
        <v>26</v>
      </c>
      <c r="K90" s="354">
        <f>IF($G90="N/A",INDEX('2019 IDF estimates'!AP:AP,MATCH($B90,'2019 IDF estimates'!$B:$B,0)),INDEX('2019 IDF estimates'!AP:AP,MATCH($G90,'2019 IDF estimates'!$B:$B,0)))</f>
        <v>15.786312875098655</v>
      </c>
      <c r="L90" s="354">
        <f>IF($G90="N/A",INDEX('2019 IDF estimates'!AH:AH,MATCH($B90,'2019 IDF estimates'!$B:$B,0)),INDEX('2019 IDF estimates'!AH:AH,MATCH($G90,'2019 IDF estimates'!$B:$B,0)))</f>
        <v>14</v>
      </c>
      <c r="M90" s="354">
        <f>IF($G90="N/A",INDEX('2019 IDF estimates'!AI:AI,MATCH($B90,'2019 IDF estimates'!$B:$B,0)),INDEX('2019 IDF estimates'!AI:AI,MATCH($G90,'2019 IDF estimates'!$B:$B,0)))</f>
        <v>21.2</v>
      </c>
      <c r="N90" s="354">
        <f>IF($G90="N/A",INDEX('2019 IDF estimates'!AJ:AJ,MATCH($B90,'2019 IDF estimates'!$B:$B,0)),INDEX('2019 IDF estimates'!AJ:AJ,MATCH($G90,'2019 IDF estimates'!$B:$B,0)))</f>
        <v>21.5</v>
      </c>
      <c r="O90" s="354">
        <f>IF($G90="N/A",INDEX('2019 IDF estimates'!AQ:AQ,MATCH($B90,'2019 IDF estimates'!$B:$B,0)),INDEX('2019 IDF estimates'!AQ:AQ,MATCH($G90,'2019 IDF estimates'!$B:$B,0)))</f>
        <v>14.073646855630404</v>
      </c>
      <c r="P90" s="354">
        <f>IF($G90="N/A",INDEX('2019 IDF estimates'!AN:AN,MATCH($B90,'2019 IDF estimates'!$B:$B,0)),INDEX('2019 IDF estimates'!AN:AN,MATCH($G90,'2019 IDF estimates'!$B:$B,0)))</f>
        <v>20.100000000000001</v>
      </c>
      <c r="Q90" s="358">
        <f t="shared" si="9"/>
        <v>14.5</v>
      </c>
      <c r="R90" s="358">
        <f t="shared" si="10"/>
        <v>21.85</v>
      </c>
      <c r="S90" s="358">
        <f t="shared" si="11"/>
        <v>23.75</v>
      </c>
      <c r="T90" s="358">
        <f t="shared" si="12"/>
        <v>14.92997986536453</v>
      </c>
      <c r="U90" s="352">
        <f t="shared" si="13"/>
        <v>20.033333333333335</v>
      </c>
      <c r="V90" s="352">
        <f t="shared" si="14"/>
        <v>18.757494966341135</v>
      </c>
      <c r="W90" s="352">
        <f>IF(INDEX('Adult curve ratios'!$B:$B,MATCH('Incidence calcs'!C90,'Adult curve ratios'!$A:$A,0))="0-14",'Incidence calcs'!U90,'Incidence calcs'!V90)</f>
        <v>20.033333333333335</v>
      </c>
      <c r="X90" s="357">
        <f>$W90*INDEX('Adult curve ratios'!$A$1:$R$8,MATCH('Incidence calcs'!$C90,'Adult curve ratios'!$A:$A,0),MATCH('Incidence calcs'!X$4,'Adult curve ratios'!$1:$1,0))</f>
        <v>13.654720000000001</v>
      </c>
      <c r="Y90" s="357">
        <f>$W90*INDEX('Adult curve ratios'!$A$1:$R$8,MATCH('Incidence calcs'!$C90,'Adult curve ratios'!$A:$A,0),MATCH('Incidence calcs'!Y$4,'Adult curve ratios'!$1:$1,0))</f>
        <v>13.418326666666667</v>
      </c>
      <c r="Z90" s="357">
        <f>$W90*INDEX('Adult curve ratios'!$A$1:$R$8,MATCH('Incidence calcs'!$C90,'Adult curve ratios'!$A:$A,0),MATCH('Incidence calcs'!Z$4,'Adult curve ratios'!$1:$1,0))</f>
        <v>9.5939633333333347</v>
      </c>
      <c r="AA90" s="357">
        <f>$W90*INDEX('Adult curve ratios'!$A$1:$R$8,MATCH('Incidence calcs'!$C90,'Adult curve ratios'!$A:$A,0),MATCH('Incidence calcs'!AA$4,'Adult curve ratios'!$1:$1,0))</f>
        <v>9.5298566666666673</v>
      </c>
      <c r="AB90" s="357">
        <f>$W90*INDEX('Adult curve ratios'!$A$1:$R$8,MATCH('Incidence calcs'!$C90,'Adult curve ratios'!$A:$A,0),MATCH('Incidence calcs'!AB$4,'Adult curve ratios'!$1:$1,0))</f>
        <v>8.442046666666668</v>
      </c>
      <c r="AC90" s="357">
        <f>$W90*INDEX('Adult curve ratios'!$A$1:$R$8,MATCH('Incidence calcs'!$C90,'Adult curve ratios'!$A:$A,0),MATCH('Incidence calcs'!AC$4,'Adult curve ratios'!$1:$1,0))</f>
        <v>8.9909599999999994</v>
      </c>
      <c r="AD90" s="357">
        <f>$W90*INDEX('Adult curve ratios'!$A$1:$R$8,MATCH('Incidence calcs'!$C90,'Adult curve ratios'!$A:$A,0),MATCH('Incidence calcs'!AD$4,'Adult curve ratios'!$1:$1,0))</f>
        <v>8.8206766666666674</v>
      </c>
      <c r="AE90" s="357">
        <f>$W90*INDEX('Adult curve ratios'!$A$1:$R$8,MATCH('Incidence calcs'!$C90,'Adult curve ratios'!$A:$A,0),MATCH('Incidence calcs'!AE$4,'Adult curve ratios'!$1:$1,0))</f>
        <v>8.8206766666666674</v>
      </c>
      <c r="AF90" s="357">
        <f>$W90*INDEX('Adult curve ratios'!$A$1:$R$8,MATCH('Incidence calcs'!$C90,'Adult curve ratios'!$A:$A,0),MATCH('Incidence calcs'!AF$4,'Adult curve ratios'!$1:$1,0))</f>
        <v>8.2377066666666678</v>
      </c>
      <c r="AG90" s="357">
        <f>$W90*INDEX('Adult curve ratios'!$A$1:$R$8,MATCH('Incidence calcs'!$C90,'Adult curve ratios'!$A:$A,0),MATCH('Incidence calcs'!AG$4,'Adult curve ratios'!$1:$1,0))</f>
        <v>8.2377066666666678</v>
      </c>
      <c r="AH90" s="357">
        <f>$W90*INDEX('Adult curve ratios'!$A$1:$R$8,MATCH('Incidence calcs'!$C90,'Adult curve ratios'!$A:$A,0),MATCH('Incidence calcs'!AH$4,'Adult curve ratios'!$1:$1,0))</f>
        <v>10.936196666666669</v>
      </c>
      <c r="AI90" s="357">
        <f>$W90*INDEX('Adult curve ratios'!$A$1:$R$8,MATCH('Incidence calcs'!$C90,'Adult curve ratios'!$A:$A,0),MATCH('Incidence calcs'!AI$4,'Adult curve ratios'!$1:$1,0))</f>
        <v>10.936196666666669</v>
      </c>
      <c r="AJ90" s="357">
        <f>$W90*INDEX('Adult curve ratios'!$A$1:$R$8,MATCH('Incidence calcs'!$C90,'Adult curve ratios'!$A:$A,0),MATCH('Incidence calcs'!AJ$4,'Adult curve ratios'!$1:$1,0))</f>
        <v>7.2260233333333339</v>
      </c>
      <c r="AK90" s="357">
        <f>$W90*INDEX('Adult curve ratios'!$A$1:$R$8,MATCH('Incidence calcs'!$C90,'Adult curve ratios'!$A:$A,0),MATCH('Incidence calcs'!AK$4,'Adult curve ratios'!$1:$1,0))</f>
        <v>7.2260233333333339</v>
      </c>
      <c r="AL90" s="357">
        <f>$W90*INDEX('Adult curve ratios'!$A$1:$R$8,MATCH('Incidence calcs'!$C90,'Adult curve ratios'!$A:$A,0),MATCH('Incidence calcs'!AL$4,'Adult curve ratios'!$1:$1,0))</f>
        <v>7.2260233333333339</v>
      </c>
      <c r="AM90" s="357">
        <f>$W90*INDEX('Adult curve ratios'!$A$1:$R$8,MATCH('Incidence calcs'!$C90,'Adult curve ratios'!$A:$A,0),MATCH('Incidence calcs'!AM$4,'Adult curve ratios'!$1:$1,0))</f>
        <v>7.2260233333333339</v>
      </c>
    </row>
    <row r="91" spans="1:39" x14ac:dyDescent="0.45">
      <c r="A91" s="343" t="s">
        <v>158</v>
      </c>
      <c r="B91" s="331" t="s">
        <v>158</v>
      </c>
      <c r="C91" s="353" t="s">
        <v>26</v>
      </c>
      <c r="D91" s="351">
        <f>VALUE(LEFT(INDEX('2019 IDF estimates'!BD:BD,MATCH(IF(G91="N/A",B91,G91),'2019 IDF estimates'!$B:$B,0)),4))</f>
        <v>1994</v>
      </c>
      <c r="E91" s="351">
        <f>VALUE(RIGHT(INDEX('2019 IDF estimates'!BD:BD,MATCH(IF(G91="N/A",B91,G91),'2019 IDF estimates'!$B:$B,0)),4))</f>
        <v>1998</v>
      </c>
      <c r="F91" s="351">
        <f t="shared" si="8"/>
        <v>1996</v>
      </c>
      <c r="G91" s="331" t="s">
        <v>60</v>
      </c>
      <c r="H91" s="354">
        <f>IF($G91="N/A",INDEX('2019 IDF estimates'!AD:AD,MATCH($B91,'2019 IDF estimates'!$B:$B,0)),INDEX('2019 IDF estimates'!AD:AD,MATCH($G91,'2019 IDF estimates'!$B:$B,0)))</f>
        <v>0</v>
      </c>
      <c r="I91" s="354">
        <f>IF($G91="N/A",INDEX('2019 IDF estimates'!AE:AE,MATCH($B91,'2019 IDF estimates'!$B:$B,0)),INDEX('2019 IDF estimates'!AE:AE,MATCH($G91,'2019 IDF estimates'!$B:$B,0)))</f>
        <v>0</v>
      </c>
      <c r="J91" s="354">
        <f>IF($G91="N/A",INDEX('2019 IDF estimates'!AF:AF,MATCH($B91,'2019 IDF estimates'!$B:$B,0)),INDEX('2019 IDF estimates'!AF:AF,MATCH($G91,'2019 IDF estimates'!$B:$B,0)))</f>
        <v>0</v>
      </c>
      <c r="K91" s="354">
        <f>IF($G91="N/A",INDEX('2019 IDF estimates'!AP:AP,MATCH($B91,'2019 IDF estimates'!$B:$B,0)),INDEX('2019 IDF estimates'!AP:AP,MATCH($G91,'2019 IDF estimates'!$B:$B,0)))</f>
        <v>10.946169776601426</v>
      </c>
      <c r="L91" s="354">
        <f>IF($G91="N/A",INDEX('2019 IDF estimates'!AH:AH,MATCH($B91,'2019 IDF estimates'!$B:$B,0)),INDEX('2019 IDF estimates'!AH:AH,MATCH($G91,'2019 IDF estimates'!$B:$B,0)))</f>
        <v>0</v>
      </c>
      <c r="M91" s="354">
        <f>IF($G91="N/A",INDEX('2019 IDF estimates'!AI:AI,MATCH($B91,'2019 IDF estimates'!$B:$B,0)),INDEX('2019 IDF estimates'!AI:AI,MATCH($G91,'2019 IDF estimates'!$B:$B,0)))</f>
        <v>0</v>
      </c>
      <c r="N91" s="354">
        <f>IF($G91="N/A",INDEX('2019 IDF estimates'!AJ:AJ,MATCH($B91,'2019 IDF estimates'!$B:$B,0)),INDEX('2019 IDF estimates'!AJ:AJ,MATCH($G91,'2019 IDF estimates'!$B:$B,0)))</f>
        <v>0</v>
      </c>
      <c r="O91" s="354">
        <f>IF($G91="N/A",INDEX('2019 IDF estimates'!AQ:AQ,MATCH($B91,'2019 IDF estimates'!$B:$B,0)),INDEX('2019 IDF estimates'!AQ:AQ,MATCH($G91,'2019 IDF estimates'!$B:$B,0)))</f>
        <v>10.946169776601426</v>
      </c>
      <c r="P91" s="354">
        <f>IF($G91="N/A",INDEX('2019 IDF estimates'!AN:AN,MATCH($B91,'2019 IDF estimates'!$B:$B,0)),INDEX('2019 IDF estimates'!AN:AN,MATCH($G91,'2019 IDF estimates'!$B:$B,0)))</f>
        <v>14.7</v>
      </c>
      <c r="Q91" s="358">
        <f t="shared" si="9"/>
        <v>14.7</v>
      </c>
      <c r="R91" s="358">
        <f t="shared" si="10"/>
        <v>14.7</v>
      </c>
      <c r="S91" s="358">
        <f t="shared" si="11"/>
        <v>14.7</v>
      </c>
      <c r="T91" s="358">
        <f t="shared" si="12"/>
        <v>10.946169776601426</v>
      </c>
      <c r="U91" s="352">
        <f t="shared" si="13"/>
        <v>14.699999999999998</v>
      </c>
      <c r="V91" s="352">
        <f t="shared" si="14"/>
        <v>13.761542444150354</v>
      </c>
      <c r="W91" s="352">
        <f>IF(INDEX('Adult curve ratios'!$B:$B,MATCH('Incidence calcs'!C91,'Adult curve ratios'!$A:$A,0))="0-14",'Incidence calcs'!U91,'Incidence calcs'!V91)</f>
        <v>14.699999999999998</v>
      </c>
      <c r="X91" s="357">
        <f>$W91*INDEX('Adult curve ratios'!$A$1:$R$8,MATCH('Incidence calcs'!$C91,'Adult curve ratios'!$A:$A,0),MATCH('Incidence calcs'!X$4,'Adult curve ratios'!$1:$1,0))</f>
        <v>10.019519999999998</v>
      </c>
      <c r="Y91" s="357">
        <f>$W91*INDEX('Adult curve ratios'!$A$1:$R$8,MATCH('Incidence calcs'!$C91,'Adult curve ratios'!$A:$A,0),MATCH('Incidence calcs'!Y$4,'Adult curve ratios'!$1:$1,0))</f>
        <v>9.8460599999999978</v>
      </c>
      <c r="Z91" s="357">
        <f>$W91*INDEX('Adult curve ratios'!$A$1:$R$8,MATCH('Incidence calcs'!$C91,'Adult curve ratios'!$A:$A,0),MATCH('Incidence calcs'!Z$4,'Adult curve ratios'!$1:$1,0))</f>
        <v>7.0398299999999985</v>
      </c>
      <c r="AA91" s="357">
        <f>$W91*INDEX('Adult curve ratios'!$A$1:$R$8,MATCH('Incidence calcs'!$C91,'Adult curve ratios'!$A:$A,0),MATCH('Incidence calcs'!AA$4,'Adult curve ratios'!$1:$1,0))</f>
        <v>6.9927899999999994</v>
      </c>
      <c r="AB91" s="357">
        <f>$W91*INDEX('Adult curve ratios'!$A$1:$R$8,MATCH('Incidence calcs'!$C91,'Adult curve ratios'!$A:$A,0),MATCH('Incidence calcs'!AB$4,'Adult curve ratios'!$1:$1,0))</f>
        <v>6.1945799999999993</v>
      </c>
      <c r="AC91" s="357">
        <f>$W91*INDEX('Adult curve ratios'!$A$1:$R$8,MATCH('Incidence calcs'!$C91,'Adult curve ratios'!$A:$A,0),MATCH('Incidence calcs'!AC$4,'Adult curve ratios'!$1:$1,0))</f>
        <v>6.5973599999999983</v>
      </c>
      <c r="AD91" s="357">
        <f>$W91*INDEX('Adult curve ratios'!$A$1:$R$8,MATCH('Incidence calcs'!$C91,'Adult curve ratios'!$A:$A,0),MATCH('Incidence calcs'!AD$4,'Adult curve ratios'!$1:$1,0))</f>
        <v>6.4724099999999991</v>
      </c>
      <c r="AE91" s="357">
        <f>$W91*INDEX('Adult curve ratios'!$A$1:$R$8,MATCH('Incidence calcs'!$C91,'Adult curve ratios'!$A:$A,0),MATCH('Incidence calcs'!AE$4,'Adult curve ratios'!$1:$1,0))</f>
        <v>6.4724099999999991</v>
      </c>
      <c r="AF91" s="357">
        <f>$W91*INDEX('Adult curve ratios'!$A$1:$R$8,MATCH('Incidence calcs'!$C91,'Adult curve ratios'!$A:$A,0),MATCH('Incidence calcs'!AF$4,'Adult curve ratios'!$1:$1,0))</f>
        <v>6.0446399999999993</v>
      </c>
      <c r="AG91" s="357">
        <f>$W91*INDEX('Adult curve ratios'!$A$1:$R$8,MATCH('Incidence calcs'!$C91,'Adult curve ratios'!$A:$A,0),MATCH('Incidence calcs'!AG$4,'Adult curve ratios'!$1:$1,0))</f>
        <v>6.0446399999999993</v>
      </c>
      <c r="AH91" s="357">
        <f>$W91*INDEX('Adult curve ratios'!$A$1:$R$8,MATCH('Incidence calcs'!$C91,'Adult curve ratios'!$A:$A,0),MATCH('Incidence calcs'!AH$4,'Adult curve ratios'!$1:$1,0))</f>
        <v>8.0247299999999999</v>
      </c>
      <c r="AI91" s="357">
        <f>$W91*INDEX('Adult curve ratios'!$A$1:$R$8,MATCH('Incidence calcs'!$C91,'Adult curve ratios'!$A:$A,0),MATCH('Incidence calcs'!AI$4,'Adult curve ratios'!$1:$1,0))</f>
        <v>8.0247299999999999</v>
      </c>
      <c r="AJ91" s="357">
        <f>$W91*INDEX('Adult curve ratios'!$A$1:$R$8,MATCH('Incidence calcs'!$C91,'Adult curve ratios'!$A:$A,0),MATCH('Incidence calcs'!AJ$4,'Adult curve ratios'!$1:$1,0))</f>
        <v>5.3022899999999993</v>
      </c>
      <c r="AK91" s="357">
        <f>$W91*INDEX('Adult curve ratios'!$A$1:$R$8,MATCH('Incidence calcs'!$C91,'Adult curve ratios'!$A:$A,0),MATCH('Incidence calcs'!AK$4,'Adult curve ratios'!$1:$1,0))</f>
        <v>5.3022899999999993</v>
      </c>
      <c r="AL91" s="357">
        <f>$W91*INDEX('Adult curve ratios'!$A$1:$R$8,MATCH('Incidence calcs'!$C91,'Adult curve ratios'!$A:$A,0),MATCH('Incidence calcs'!AL$4,'Adult curve ratios'!$1:$1,0))</f>
        <v>5.3022899999999993</v>
      </c>
      <c r="AM91" s="357">
        <f>$W91*INDEX('Adult curve ratios'!$A$1:$R$8,MATCH('Incidence calcs'!$C91,'Adult curve ratios'!$A:$A,0),MATCH('Incidence calcs'!AM$4,'Adult curve ratios'!$1:$1,0))</f>
        <v>5.3022899999999993</v>
      </c>
    </row>
    <row r="92" spans="1:39" x14ac:dyDescent="0.45">
      <c r="A92" s="343" t="s">
        <v>86</v>
      </c>
      <c r="B92" s="331" t="s">
        <v>86</v>
      </c>
      <c r="C92" s="353" t="s">
        <v>33</v>
      </c>
      <c r="D92" s="351">
        <f>VALUE(LEFT(INDEX('2019 IDF estimates'!BD:BD,MATCH(IF(G92="N/A",B92,G92),'2019 IDF estimates'!$B:$B,0)),4))</f>
        <v>2006</v>
      </c>
      <c r="E92" s="351">
        <f>VALUE(RIGHT(INDEX('2019 IDF estimates'!BD:BD,MATCH(IF(G92="N/A",B92,G92),'2019 IDF estimates'!$B:$B,0)),4))</f>
        <v>2012</v>
      </c>
      <c r="F92" s="351">
        <f t="shared" si="8"/>
        <v>2009</v>
      </c>
      <c r="G92" s="331" t="s">
        <v>60</v>
      </c>
      <c r="H92" s="354">
        <f>IF($G92="N/A",INDEX('2019 IDF estimates'!AD:AD,MATCH($B92,'2019 IDF estimates'!$B:$B,0)),INDEX('2019 IDF estimates'!AD:AD,MATCH($G92,'2019 IDF estimates'!$B:$B,0)))</f>
        <v>3</v>
      </c>
      <c r="I92" s="354">
        <f>IF($G92="N/A",INDEX('2019 IDF estimates'!AE:AE,MATCH($B92,'2019 IDF estimates'!$B:$B,0)),INDEX('2019 IDF estimates'!AE:AE,MATCH($G92,'2019 IDF estimates'!$B:$B,0)))</f>
        <v>5</v>
      </c>
      <c r="J92" s="354">
        <f>IF($G92="N/A",INDEX('2019 IDF estimates'!AF:AF,MATCH($B92,'2019 IDF estimates'!$B:$B,0)),INDEX('2019 IDF estimates'!AF:AF,MATCH($G92,'2019 IDF estimates'!$B:$B,0)))</f>
        <v>4.9000000000000004</v>
      </c>
      <c r="K92" s="354">
        <f>IF($G92="N/A",INDEX('2019 IDF estimates'!AP:AP,MATCH($B92,'2019 IDF estimates'!$B:$B,0)),INDEX('2019 IDF estimates'!AP:AP,MATCH($G92,'2019 IDF estimates'!$B:$B,0)))</f>
        <v>3</v>
      </c>
      <c r="L92" s="354">
        <f>IF($G92="N/A",INDEX('2019 IDF estimates'!AH:AH,MATCH($B92,'2019 IDF estimates'!$B:$B,0)),INDEX('2019 IDF estimates'!AH:AH,MATCH($G92,'2019 IDF estimates'!$B:$B,0)))</f>
        <v>3</v>
      </c>
      <c r="M92" s="354">
        <f>IF($G92="N/A",INDEX('2019 IDF estimates'!AI:AI,MATCH($B92,'2019 IDF estimates'!$B:$B,0)),INDEX('2019 IDF estimates'!AI:AI,MATCH($G92,'2019 IDF estimates'!$B:$B,0)))</f>
        <v>5</v>
      </c>
      <c r="N92" s="354">
        <f>IF($G92="N/A",INDEX('2019 IDF estimates'!AJ:AJ,MATCH($B92,'2019 IDF estimates'!$B:$B,0)),INDEX('2019 IDF estimates'!AJ:AJ,MATCH($G92,'2019 IDF estimates'!$B:$B,0)))</f>
        <v>4.9000000000000004</v>
      </c>
      <c r="O92" s="354">
        <f>IF($G92="N/A",INDEX('2019 IDF estimates'!AQ:AQ,MATCH($B92,'2019 IDF estimates'!$B:$B,0)),INDEX('2019 IDF estimates'!AQ:AQ,MATCH($G92,'2019 IDF estimates'!$B:$B,0)))</f>
        <v>3</v>
      </c>
      <c r="P92" s="354">
        <f>IF($G92="N/A",INDEX('2019 IDF estimates'!AN:AN,MATCH($B92,'2019 IDF estimates'!$B:$B,0)),INDEX('2019 IDF estimates'!AN:AN,MATCH($G92,'2019 IDF estimates'!$B:$B,0)))</f>
        <v>4.3</v>
      </c>
      <c r="Q92" s="358">
        <f t="shared" si="9"/>
        <v>3</v>
      </c>
      <c r="R92" s="358">
        <f t="shared" si="10"/>
        <v>5</v>
      </c>
      <c r="S92" s="358">
        <f t="shared" si="11"/>
        <v>4.9000000000000004</v>
      </c>
      <c r="T92" s="358">
        <f t="shared" si="12"/>
        <v>3</v>
      </c>
      <c r="U92" s="352">
        <f t="shared" si="13"/>
        <v>4.3</v>
      </c>
      <c r="V92" s="352">
        <f t="shared" si="14"/>
        <v>3.9750000000000001</v>
      </c>
      <c r="W92" s="352">
        <f>IF(INDEX('Adult curve ratios'!$B:$B,MATCH('Incidence calcs'!C92,'Adult curve ratios'!$A:$A,0))="0-14",'Incidence calcs'!U92,'Incidence calcs'!V92)</f>
        <v>4.3</v>
      </c>
      <c r="X92" s="357">
        <f>$W92*INDEX('Adult curve ratios'!$A$1:$R$8,MATCH('Incidence calcs'!$C92,'Adult curve ratios'!$A:$A,0),MATCH('Incidence calcs'!X$4,'Adult curve ratios'!$1:$1,0))</f>
        <v>2.9308799999999997</v>
      </c>
      <c r="Y92" s="357">
        <f>$W92*INDEX('Adult curve ratios'!$A$1:$R$8,MATCH('Incidence calcs'!$C92,'Adult curve ratios'!$A:$A,0),MATCH('Incidence calcs'!Y$4,'Adult curve ratios'!$1:$1,0))</f>
        <v>2.8801399999999995</v>
      </c>
      <c r="Z92" s="357">
        <f>$W92*INDEX('Adult curve ratios'!$A$1:$R$8,MATCH('Incidence calcs'!$C92,'Adult curve ratios'!$A:$A,0),MATCH('Incidence calcs'!Z$4,'Adult curve ratios'!$1:$1,0))</f>
        <v>2.0592699999999997</v>
      </c>
      <c r="AA92" s="357">
        <f>$W92*INDEX('Adult curve ratios'!$A$1:$R$8,MATCH('Incidence calcs'!$C92,'Adult curve ratios'!$A:$A,0),MATCH('Incidence calcs'!AA$4,'Adult curve ratios'!$1:$1,0))</f>
        <v>2.0455100000000002</v>
      </c>
      <c r="AB92" s="357">
        <f>$W92*INDEX('Adult curve ratios'!$A$1:$R$8,MATCH('Incidence calcs'!$C92,'Adult curve ratios'!$A:$A,0),MATCH('Incidence calcs'!AB$4,'Adult curve ratios'!$1:$1,0))</f>
        <v>1.81202</v>
      </c>
      <c r="AC92" s="357">
        <f>$W92*INDEX('Adult curve ratios'!$A$1:$R$8,MATCH('Incidence calcs'!$C92,'Adult curve ratios'!$A:$A,0),MATCH('Incidence calcs'!AC$4,'Adult curve ratios'!$1:$1,0))</f>
        <v>1.9298399999999998</v>
      </c>
      <c r="AD92" s="357">
        <f>$W92*INDEX('Adult curve ratios'!$A$1:$R$8,MATCH('Incidence calcs'!$C92,'Adult curve ratios'!$A:$A,0),MATCH('Incidence calcs'!AD$4,'Adult curve ratios'!$1:$1,0))</f>
        <v>1.8932899999999999</v>
      </c>
      <c r="AE92" s="357">
        <f>$W92*INDEX('Adult curve ratios'!$A$1:$R$8,MATCH('Incidence calcs'!$C92,'Adult curve ratios'!$A:$A,0),MATCH('Incidence calcs'!AE$4,'Adult curve ratios'!$1:$1,0))</f>
        <v>1.8932899999999999</v>
      </c>
      <c r="AF92" s="357">
        <f>$W92*INDEX('Adult curve ratios'!$A$1:$R$8,MATCH('Incidence calcs'!$C92,'Adult curve ratios'!$A:$A,0),MATCH('Incidence calcs'!AF$4,'Adult curve ratios'!$1:$1,0))</f>
        <v>1.76816</v>
      </c>
      <c r="AG92" s="357">
        <f>$W92*INDEX('Adult curve ratios'!$A$1:$R$8,MATCH('Incidence calcs'!$C92,'Adult curve ratios'!$A:$A,0),MATCH('Incidence calcs'!AG$4,'Adult curve ratios'!$1:$1,0))</f>
        <v>1.76816</v>
      </c>
      <c r="AH92" s="357">
        <f>$W92*INDEX('Adult curve ratios'!$A$1:$R$8,MATCH('Incidence calcs'!$C92,'Adult curve ratios'!$A:$A,0),MATCH('Incidence calcs'!AH$4,'Adult curve ratios'!$1:$1,0))</f>
        <v>2.3473700000000002</v>
      </c>
      <c r="AI92" s="357">
        <f>$W92*INDEX('Adult curve ratios'!$A$1:$R$8,MATCH('Incidence calcs'!$C92,'Adult curve ratios'!$A:$A,0),MATCH('Incidence calcs'!AI$4,'Adult curve ratios'!$1:$1,0))</f>
        <v>2.3473700000000002</v>
      </c>
      <c r="AJ92" s="357">
        <f>$W92*INDEX('Adult curve ratios'!$A$1:$R$8,MATCH('Incidence calcs'!$C92,'Adult curve ratios'!$A:$A,0),MATCH('Incidence calcs'!AJ$4,'Adult curve ratios'!$1:$1,0))</f>
        <v>1.55101</v>
      </c>
      <c r="AK92" s="357">
        <f>$W92*INDEX('Adult curve ratios'!$A$1:$R$8,MATCH('Incidence calcs'!$C92,'Adult curve ratios'!$A:$A,0),MATCH('Incidence calcs'!AK$4,'Adult curve ratios'!$1:$1,0))</f>
        <v>1.55101</v>
      </c>
      <c r="AL92" s="357">
        <f>$W92*INDEX('Adult curve ratios'!$A$1:$R$8,MATCH('Incidence calcs'!$C92,'Adult curve ratios'!$A:$A,0),MATCH('Incidence calcs'!AL$4,'Adult curve ratios'!$1:$1,0))</f>
        <v>1.55101</v>
      </c>
      <c r="AM92" s="357">
        <f>$W92*INDEX('Adult curve ratios'!$A$1:$R$8,MATCH('Incidence calcs'!$C92,'Adult curve ratios'!$A:$A,0),MATCH('Incidence calcs'!AM$4,'Adult curve ratios'!$1:$1,0))</f>
        <v>1.55101</v>
      </c>
    </row>
    <row r="93" spans="1:39" x14ac:dyDescent="0.45">
      <c r="A93" s="343" t="s">
        <v>159</v>
      </c>
      <c r="B93" s="331" t="s">
        <v>159</v>
      </c>
      <c r="C93" s="353" t="s">
        <v>32</v>
      </c>
      <c r="D93" s="351">
        <f>VALUE(LEFT(INDEX('2019 IDF estimates'!BD:BD,MATCH(IF(G93="N/A",B93,G93),'2019 IDF estimates'!$B:$B,0)),4))</f>
        <v>2001</v>
      </c>
      <c r="E93" s="351">
        <f>VALUE(RIGHT(INDEX('2019 IDF estimates'!BD:BD,MATCH(IF(G93="N/A",B93,G93),'2019 IDF estimates'!$B:$B,0)),4))</f>
        <v>2005</v>
      </c>
      <c r="F93" s="351">
        <f t="shared" si="8"/>
        <v>2003</v>
      </c>
      <c r="G93" s="331" t="s">
        <v>94</v>
      </c>
      <c r="H93" s="354">
        <f>IF($G93="N/A",INDEX('2019 IDF estimates'!AD:AD,MATCH($B93,'2019 IDF estimates'!$B:$B,0)),INDEX('2019 IDF estimates'!AD:AD,MATCH($G93,'2019 IDF estimates'!$B:$B,0)))</f>
        <v>0</v>
      </c>
      <c r="I93" s="354">
        <f>IF($G93="N/A",INDEX('2019 IDF estimates'!AE:AE,MATCH($B93,'2019 IDF estimates'!$B:$B,0)),INDEX('2019 IDF estimates'!AE:AE,MATCH($G93,'2019 IDF estimates'!$B:$B,0)))</f>
        <v>0</v>
      </c>
      <c r="J93" s="354">
        <f>IF($G93="N/A",INDEX('2019 IDF estimates'!AF:AF,MATCH($B93,'2019 IDF estimates'!$B:$B,0)),INDEX('2019 IDF estimates'!AF:AF,MATCH($G93,'2019 IDF estimates'!$B:$B,0)))</f>
        <v>0</v>
      </c>
      <c r="K93" s="354">
        <f>IF($G93="N/A",INDEX('2019 IDF estimates'!AP:AP,MATCH($B93,'2019 IDF estimates'!$B:$B,0)),INDEX('2019 IDF estimates'!AP:AP,MATCH($G93,'2019 IDF estimates'!$B:$B,0)))</f>
        <v>1.0831599047960483</v>
      </c>
      <c r="L93" s="354">
        <f>IF($G93="N/A",INDEX('2019 IDF estimates'!AH:AH,MATCH($B93,'2019 IDF estimates'!$B:$B,0)),INDEX('2019 IDF estimates'!AH:AH,MATCH($G93,'2019 IDF estimates'!$B:$B,0)))</f>
        <v>0</v>
      </c>
      <c r="M93" s="354">
        <f>IF($G93="N/A",INDEX('2019 IDF estimates'!AI:AI,MATCH($B93,'2019 IDF estimates'!$B:$B,0)),INDEX('2019 IDF estimates'!AI:AI,MATCH($G93,'2019 IDF estimates'!$B:$B,0)))</f>
        <v>0</v>
      </c>
      <c r="N93" s="354">
        <f>IF($G93="N/A",INDEX('2019 IDF estimates'!AJ:AJ,MATCH($B93,'2019 IDF estimates'!$B:$B,0)),INDEX('2019 IDF estimates'!AJ:AJ,MATCH($G93,'2019 IDF estimates'!$B:$B,0)))</f>
        <v>0</v>
      </c>
      <c r="O93" s="354">
        <f>IF($G93="N/A",INDEX('2019 IDF estimates'!AQ:AQ,MATCH($B93,'2019 IDF estimates'!$B:$B,0)),INDEX('2019 IDF estimates'!AQ:AQ,MATCH($G93,'2019 IDF estimates'!$B:$B,0)))</f>
        <v>1.0831599047960483</v>
      </c>
      <c r="P93" s="354">
        <f>IF($G93="N/A",INDEX('2019 IDF estimates'!AN:AN,MATCH($B93,'2019 IDF estimates'!$B:$B,0)),INDEX('2019 IDF estimates'!AN:AN,MATCH($G93,'2019 IDF estimates'!$B:$B,0)))</f>
        <v>0.97</v>
      </c>
      <c r="Q93" s="358">
        <f t="shared" si="9"/>
        <v>0.97</v>
      </c>
      <c r="R93" s="358">
        <f t="shared" si="10"/>
        <v>0.97</v>
      </c>
      <c r="S93" s="358">
        <f t="shared" si="11"/>
        <v>0.97</v>
      </c>
      <c r="T93" s="358">
        <f t="shared" si="12"/>
        <v>1.0831599047960483</v>
      </c>
      <c r="U93" s="352">
        <f t="shared" si="13"/>
        <v>0.97000000000000008</v>
      </c>
      <c r="V93" s="352">
        <f t="shared" si="14"/>
        <v>0.99828997619901205</v>
      </c>
      <c r="W93" s="352">
        <f>IF(INDEX('Adult curve ratios'!$B:$B,MATCH('Incidence calcs'!C93,'Adult curve ratios'!$A:$A,0))="0-14",'Incidence calcs'!U93,'Incidence calcs'!V93)</f>
        <v>0.97000000000000008</v>
      </c>
      <c r="X93" s="357">
        <f>$W93*INDEX('Adult curve ratios'!$A$1:$R$8,MATCH('Incidence calcs'!$C93,'Adult curve ratios'!$A:$A,0),MATCH('Incidence calcs'!X$4,'Adult curve ratios'!$1:$1,0))</f>
        <v>0.66115200000000007</v>
      </c>
      <c r="Y93" s="357">
        <f>$W93*INDEX('Adult curve ratios'!$A$1:$R$8,MATCH('Incidence calcs'!$C93,'Adult curve ratios'!$A:$A,0),MATCH('Incidence calcs'!Y$4,'Adult curve ratios'!$1:$1,0))</f>
        <v>0.64970600000000001</v>
      </c>
      <c r="Z93" s="357">
        <f>$W93*INDEX('Adult curve ratios'!$A$1:$R$8,MATCH('Incidence calcs'!$C93,'Adult curve ratios'!$A:$A,0),MATCH('Incidence calcs'!Z$4,'Adult curve ratios'!$1:$1,0))</f>
        <v>0.46453300000000003</v>
      </c>
      <c r="AA93" s="357">
        <f>$W93*INDEX('Adult curve ratios'!$A$1:$R$8,MATCH('Incidence calcs'!$C93,'Adult curve ratios'!$A:$A,0),MATCH('Incidence calcs'!AA$4,'Adult curve ratios'!$1:$1,0))</f>
        <v>0.46142900000000003</v>
      </c>
      <c r="AB93" s="357">
        <f>$W93*INDEX('Adult curve ratios'!$A$1:$R$8,MATCH('Incidence calcs'!$C93,'Adult curve ratios'!$A:$A,0),MATCH('Incidence calcs'!AB$4,'Adult curve ratios'!$1:$1,0))</f>
        <v>0.40875800000000001</v>
      </c>
      <c r="AC93" s="357">
        <f>$W93*INDEX('Adult curve ratios'!$A$1:$R$8,MATCH('Incidence calcs'!$C93,'Adult curve ratios'!$A:$A,0),MATCH('Incidence calcs'!AC$4,'Adult curve ratios'!$1:$1,0))</f>
        <v>0.435336</v>
      </c>
      <c r="AD93" s="357">
        <f>$W93*INDEX('Adult curve ratios'!$A$1:$R$8,MATCH('Incidence calcs'!$C93,'Adult curve ratios'!$A:$A,0),MATCH('Incidence calcs'!AD$4,'Adult curve ratios'!$1:$1,0))</f>
        <v>0.42709100000000005</v>
      </c>
      <c r="AE93" s="357">
        <f>$W93*INDEX('Adult curve ratios'!$A$1:$R$8,MATCH('Incidence calcs'!$C93,'Adult curve ratios'!$A:$A,0),MATCH('Incidence calcs'!AE$4,'Adult curve ratios'!$1:$1,0))</f>
        <v>0.42709100000000005</v>
      </c>
      <c r="AF93" s="357">
        <f>$W93*INDEX('Adult curve ratios'!$A$1:$R$8,MATCH('Incidence calcs'!$C93,'Adult curve ratios'!$A:$A,0),MATCH('Incidence calcs'!AF$4,'Adult curve ratios'!$1:$1,0))</f>
        <v>0.39886400000000005</v>
      </c>
      <c r="AG93" s="357">
        <f>$W93*INDEX('Adult curve ratios'!$A$1:$R$8,MATCH('Incidence calcs'!$C93,'Adult curve ratios'!$A:$A,0),MATCH('Incidence calcs'!AG$4,'Adult curve ratios'!$1:$1,0))</f>
        <v>0.39886400000000005</v>
      </c>
      <c r="AH93" s="357">
        <f>$W93*INDEX('Adult curve ratios'!$A$1:$R$8,MATCH('Incidence calcs'!$C93,'Adult curve ratios'!$A:$A,0),MATCH('Incidence calcs'!AH$4,'Adult curve ratios'!$1:$1,0))</f>
        <v>0.52952300000000008</v>
      </c>
      <c r="AI93" s="357">
        <f>$W93*INDEX('Adult curve ratios'!$A$1:$R$8,MATCH('Incidence calcs'!$C93,'Adult curve ratios'!$A:$A,0),MATCH('Incidence calcs'!AI$4,'Adult curve ratios'!$1:$1,0))</f>
        <v>0.52952300000000008</v>
      </c>
      <c r="AJ93" s="357">
        <f>$W93*INDEX('Adult curve ratios'!$A$1:$R$8,MATCH('Incidence calcs'!$C93,'Adult curve ratios'!$A:$A,0),MATCH('Incidence calcs'!AJ$4,'Adult curve ratios'!$1:$1,0))</f>
        <v>0.34987900000000005</v>
      </c>
      <c r="AK93" s="357">
        <f>$W93*INDEX('Adult curve ratios'!$A$1:$R$8,MATCH('Incidence calcs'!$C93,'Adult curve ratios'!$A:$A,0),MATCH('Incidence calcs'!AK$4,'Adult curve ratios'!$1:$1,0))</f>
        <v>0.34987900000000005</v>
      </c>
      <c r="AL93" s="357">
        <f>$W93*INDEX('Adult curve ratios'!$A$1:$R$8,MATCH('Incidence calcs'!$C93,'Adult curve ratios'!$A:$A,0),MATCH('Incidence calcs'!AL$4,'Adult curve ratios'!$1:$1,0))</f>
        <v>0.34987900000000005</v>
      </c>
      <c r="AM93" s="357">
        <f>$W93*INDEX('Adult curve ratios'!$A$1:$R$8,MATCH('Incidence calcs'!$C93,'Adult curve ratios'!$A:$A,0),MATCH('Incidence calcs'!AM$4,'Adult curve ratios'!$1:$1,0))</f>
        <v>0.34987900000000005</v>
      </c>
    </row>
    <row r="94" spans="1:39" x14ac:dyDescent="0.45">
      <c r="A94" s="343" t="s">
        <v>160</v>
      </c>
      <c r="B94" s="331" t="s">
        <v>160</v>
      </c>
      <c r="C94" s="353" t="s">
        <v>28</v>
      </c>
      <c r="D94" s="351">
        <f>VALUE(LEFT(INDEX('2019 IDF estimates'!BD:BD,MATCH(IF(G94="N/A",B94,G94),'2019 IDF estimates'!$B:$B,0)),4))</f>
        <v>1992</v>
      </c>
      <c r="E94" s="351">
        <f>VALUE(RIGHT(INDEX('2019 IDF estimates'!BD:BD,MATCH(IF(G94="N/A",B94,G94),'2019 IDF estimates'!$B:$B,0)),4))</f>
        <v>1996</v>
      </c>
      <c r="F94" s="351">
        <f t="shared" si="8"/>
        <v>1994</v>
      </c>
      <c r="G94" s="331" t="s">
        <v>161</v>
      </c>
      <c r="H94" s="354">
        <f>IF($G94="N/A",INDEX('2019 IDF estimates'!AD:AD,MATCH($B94,'2019 IDF estimates'!$B:$B,0)),INDEX('2019 IDF estimates'!AD:AD,MATCH($G94,'2019 IDF estimates'!$B:$B,0)))</f>
        <v>1.3</v>
      </c>
      <c r="I94" s="354">
        <f>IF($G94="N/A",INDEX('2019 IDF estimates'!AE:AE,MATCH($B94,'2019 IDF estimates'!$B:$B,0)),INDEX('2019 IDF estimates'!AE:AE,MATCH($G94,'2019 IDF estimates'!$B:$B,0)))</f>
        <v>3.2</v>
      </c>
      <c r="J94" s="354">
        <f>IF($G94="N/A",INDEX('2019 IDF estimates'!AF:AF,MATCH($B94,'2019 IDF estimates'!$B:$B,0)),INDEX('2019 IDF estimates'!AF:AF,MATCH($G94,'2019 IDF estimates'!$B:$B,0)))</f>
        <v>5.5</v>
      </c>
      <c r="K94" s="354">
        <f>IF($G94="N/A",INDEX('2019 IDF estimates'!AP:AP,MATCH($B94,'2019 IDF estimates'!$B:$B,0)),INDEX('2019 IDF estimates'!AP:AP,MATCH($G94,'2019 IDF estimates'!$B:$B,0)))</f>
        <v>5.4131935569230425</v>
      </c>
      <c r="L94" s="354">
        <f>IF($G94="N/A",INDEX('2019 IDF estimates'!AH:AH,MATCH($B94,'2019 IDF estimates'!$B:$B,0)),INDEX('2019 IDF estimates'!AH:AH,MATCH($G94,'2019 IDF estimates'!$B:$B,0)))</f>
        <v>1.3</v>
      </c>
      <c r="M94" s="354">
        <f>IF($G94="N/A",INDEX('2019 IDF estimates'!AI:AI,MATCH($B94,'2019 IDF estimates'!$B:$B,0)),INDEX('2019 IDF estimates'!AI:AI,MATCH($G94,'2019 IDF estimates'!$B:$B,0)))</f>
        <v>3.2</v>
      </c>
      <c r="N94" s="354">
        <f>IF($G94="N/A",INDEX('2019 IDF estimates'!AJ:AJ,MATCH($B94,'2019 IDF estimates'!$B:$B,0)),INDEX('2019 IDF estimates'!AJ:AJ,MATCH($G94,'2019 IDF estimates'!$B:$B,0)))</f>
        <v>5.5</v>
      </c>
      <c r="O94" s="354">
        <f>IF($G94="N/A",INDEX('2019 IDF estimates'!AQ:AQ,MATCH($B94,'2019 IDF estimates'!$B:$B,0)),INDEX('2019 IDF estimates'!AQ:AQ,MATCH($G94,'2019 IDF estimates'!$B:$B,0)))</f>
        <v>5.4131935569230425</v>
      </c>
      <c r="P94" s="354">
        <f>IF($G94="N/A",INDEX('2019 IDF estimates'!AN:AN,MATCH($B94,'2019 IDF estimates'!$B:$B,0)),INDEX('2019 IDF estimates'!AN:AN,MATCH($G94,'2019 IDF estimates'!$B:$B,0)))</f>
        <v>3.2</v>
      </c>
      <c r="Q94" s="358">
        <f t="shared" si="9"/>
        <v>1.3</v>
      </c>
      <c r="R94" s="358">
        <f t="shared" si="10"/>
        <v>3.2</v>
      </c>
      <c r="S94" s="358">
        <f t="shared" si="11"/>
        <v>5.5</v>
      </c>
      <c r="T94" s="358">
        <f t="shared" si="12"/>
        <v>5.4131935569230425</v>
      </c>
      <c r="U94" s="352">
        <f t="shared" si="13"/>
        <v>3.3333333333333335</v>
      </c>
      <c r="V94" s="352">
        <f t="shared" si="14"/>
        <v>3.8532983892307606</v>
      </c>
      <c r="W94" s="352">
        <f>IF(INDEX('Adult curve ratios'!$B:$B,MATCH('Incidence calcs'!C94,'Adult curve ratios'!$A:$A,0))="0-14",'Incidence calcs'!U94,'Incidence calcs'!V94)</f>
        <v>3.3333333333333335</v>
      </c>
      <c r="X94" s="357">
        <f>$W94*INDEX('Adult curve ratios'!$A$1:$R$8,MATCH('Incidence calcs'!$C94,'Adult curve ratios'!$A:$A,0),MATCH('Incidence calcs'!X$4,'Adult curve ratios'!$1:$1,0))</f>
        <v>2.2720000000000002</v>
      </c>
      <c r="Y94" s="357">
        <f>$W94*INDEX('Adult curve ratios'!$A$1:$R$8,MATCH('Incidence calcs'!$C94,'Adult curve ratios'!$A:$A,0),MATCH('Incidence calcs'!Y$4,'Adult curve ratios'!$1:$1,0))</f>
        <v>2.2326666666666668</v>
      </c>
      <c r="Z94" s="357">
        <f>$W94*INDEX('Adult curve ratios'!$A$1:$R$8,MATCH('Incidence calcs'!$C94,'Adult curve ratios'!$A:$A,0),MATCH('Incidence calcs'!Z$4,'Adult curve ratios'!$1:$1,0))</f>
        <v>1.5963333333333334</v>
      </c>
      <c r="AA94" s="357">
        <f>$W94*INDEX('Adult curve ratios'!$A$1:$R$8,MATCH('Incidence calcs'!$C94,'Adult curve ratios'!$A:$A,0),MATCH('Incidence calcs'!AA$4,'Adult curve ratios'!$1:$1,0))</f>
        <v>1.5856666666666668</v>
      </c>
      <c r="AB94" s="357">
        <f>$W94*INDEX('Adult curve ratios'!$A$1:$R$8,MATCH('Incidence calcs'!$C94,'Adult curve ratios'!$A:$A,0),MATCH('Incidence calcs'!AB$4,'Adult curve ratios'!$1:$1,0))</f>
        <v>1.4046666666666667</v>
      </c>
      <c r="AC94" s="357">
        <f>$W94*INDEX('Adult curve ratios'!$A$1:$R$8,MATCH('Incidence calcs'!$C94,'Adult curve ratios'!$A:$A,0),MATCH('Incidence calcs'!AC$4,'Adult curve ratios'!$1:$1,0))</f>
        <v>1.496</v>
      </c>
      <c r="AD94" s="357">
        <f>$W94*INDEX('Adult curve ratios'!$A$1:$R$8,MATCH('Incidence calcs'!$C94,'Adult curve ratios'!$A:$A,0),MATCH('Incidence calcs'!AD$4,'Adult curve ratios'!$1:$1,0))</f>
        <v>1.4676666666666669</v>
      </c>
      <c r="AE94" s="357">
        <f>$W94*INDEX('Adult curve ratios'!$A$1:$R$8,MATCH('Incidence calcs'!$C94,'Adult curve ratios'!$A:$A,0),MATCH('Incidence calcs'!AE$4,'Adult curve ratios'!$1:$1,0))</f>
        <v>1.4676666666666669</v>
      </c>
      <c r="AF94" s="357">
        <f>$W94*INDEX('Adult curve ratios'!$A$1:$R$8,MATCH('Incidence calcs'!$C94,'Adult curve ratios'!$A:$A,0),MATCH('Incidence calcs'!AF$4,'Adult curve ratios'!$1:$1,0))</f>
        <v>1.3706666666666667</v>
      </c>
      <c r="AG94" s="357">
        <f>$W94*INDEX('Adult curve ratios'!$A$1:$R$8,MATCH('Incidence calcs'!$C94,'Adult curve ratios'!$A:$A,0),MATCH('Incidence calcs'!AG$4,'Adult curve ratios'!$1:$1,0))</f>
        <v>1.3706666666666667</v>
      </c>
      <c r="AH94" s="357">
        <f>$W94*INDEX('Adult curve ratios'!$A$1:$R$8,MATCH('Incidence calcs'!$C94,'Adult curve ratios'!$A:$A,0),MATCH('Incidence calcs'!AH$4,'Adult curve ratios'!$1:$1,0))</f>
        <v>1.819666666666667</v>
      </c>
      <c r="AI94" s="357">
        <f>$W94*INDEX('Adult curve ratios'!$A$1:$R$8,MATCH('Incidence calcs'!$C94,'Adult curve ratios'!$A:$A,0),MATCH('Incidence calcs'!AI$4,'Adult curve ratios'!$1:$1,0))</f>
        <v>1.819666666666667</v>
      </c>
      <c r="AJ94" s="357">
        <f>$W94*INDEX('Adult curve ratios'!$A$1:$R$8,MATCH('Incidence calcs'!$C94,'Adult curve ratios'!$A:$A,0),MATCH('Incidence calcs'!AJ$4,'Adult curve ratios'!$1:$1,0))</f>
        <v>1.2023333333333335</v>
      </c>
      <c r="AK94" s="357">
        <f>$W94*INDEX('Adult curve ratios'!$A$1:$R$8,MATCH('Incidence calcs'!$C94,'Adult curve ratios'!$A:$A,0),MATCH('Incidence calcs'!AK$4,'Adult curve ratios'!$1:$1,0))</f>
        <v>1.2023333333333335</v>
      </c>
      <c r="AL94" s="357">
        <f>$W94*INDEX('Adult curve ratios'!$A$1:$R$8,MATCH('Incidence calcs'!$C94,'Adult curve ratios'!$A:$A,0),MATCH('Incidence calcs'!AL$4,'Adult curve ratios'!$1:$1,0))</f>
        <v>1.2023333333333335</v>
      </c>
      <c r="AM94" s="357">
        <f>$W94*INDEX('Adult curve ratios'!$A$1:$R$8,MATCH('Incidence calcs'!$C94,'Adult curve ratios'!$A:$A,0),MATCH('Incidence calcs'!AM$4,'Adult curve ratios'!$1:$1,0))</f>
        <v>1.2023333333333335</v>
      </c>
    </row>
    <row r="95" spans="1:39" x14ac:dyDescent="0.45">
      <c r="A95" s="343" t="s">
        <v>162</v>
      </c>
      <c r="B95" s="331" t="s">
        <v>162</v>
      </c>
      <c r="C95" s="353" t="s">
        <v>26</v>
      </c>
      <c r="D95" s="351">
        <f>VALUE(LEFT(INDEX('2019 IDF estimates'!BD:BD,MATCH(IF(G95="N/A",B95,G95),'2019 IDF estimates'!$B:$B,0)),4))</f>
        <v>2009</v>
      </c>
      <c r="E95" s="351">
        <f>VALUE(RIGHT(INDEX('2019 IDF estimates'!BD:BD,MATCH(IF(G95="N/A",B95,G95),'2019 IDF estimates'!$B:$B,0)),4))</f>
        <v>2013</v>
      </c>
      <c r="F95" s="351">
        <f t="shared" si="8"/>
        <v>2011</v>
      </c>
      <c r="G95" s="331" t="s">
        <v>60</v>
      </c>
      <c r="H95" s="354">
        <f>IF($G95="N/A",INDEX('2019 IDF estimates'!AD:AD,MATCH($B95,'2019 IDF estimates'!$B:$B,0)),INDEX('2019 IDF estimates'!AD:AD,MATCH($G95,'2019 IDF estimates'!$B:$B,0)))</f>
        <v>17.7</v>
      </c>
      <c r="I95" s="354">
        <f>IF($G95="N/A",INDEX('2019 IDF estimates'!AE:AE,MATCH($B95,'2019 IDF estimates'!$B:$B,0)),INDEX('2019 IDF estimates'!AE:AE,MATCH($G95,'2019 IDF estimates'!$B:$B,0)))</f>
        <v>30.2</v>
      </c>
      <c r="J95" s="354">
        <f>IF($G95="N/A",INDEX('2019 IDF estimates'!AF:AF,MATCH($B95,'2019 IDF estimates'!$B:$B,0)),INDEX('2019 IDF estimates'!AF:AF,MATCH($G95,'2019 IDF estimates'!$B:$B,0)))</f>
        <v>35.6</v>
      </c>
      <c r="K95" s="354">
        <f>IF($G95="N/A",INDEX('2019 IDF estimates'!AP:AP,MATCH($B95,'2019 IDF estimates'!$B:$B,0)),INDEX('2019 IDF estimates'!AP:AP,MATCH($G95,'2019 IDF estimates'!$B:$B,0)))</f>
        <v>20.700919713572766</v>
      </c>
      <c r="L95" s="354">
        <f>IF($G95="N/A",INDEX('2019 IDF estimates'!AH:AH,MATCH($B95,'2019 IDF estimates'!$B:$B,0)),INDEX('2019 IDF estimates'!AH:AH,MATCH($G95,'2019 IDF estimates'!$B:$B,0)))</f>
        <v>17.3</v>
      </c>
      <c r="M95" s="354">
        <f>IF($G95="N/A",INDEX('2019 IDF estimates'!AI:AI,MATCH($B95,'2019 IDF estimates'!$B:$B,0)),INDEX('2019 IDF estimates'!AI:AI,MATCH($G95,'2019 IDF estimates'!$B:$B,0)))</f>
        <v>30.7</v>
      </c>
      <c r="N95" s="354">
        <f>IF($G95="N/A",INDEX('2019 IDF estimates'!AJ:AJ,MATCH($B95,'2019 IDF estimates'!$B:$B,0)),INDEX('2019 IDF estimates'!AJ:AJ,MATCH($G95,'2019 IDF estimates'!$B:$B,0)))</f>
        <v>33.6</v>
      </c>
      <c r="O95" s="354">
        <f>IF($G95="N/A",INDEX('2019 IDF estimates'!AQ:AQ,MATCH($B95,'2019 IDF estimates'!$B:$B,0)),INDEX('2019 IDF estimates'!AQ:AQ,MATCH($G95,'2019 IDF estimates'!$B:$B,0)))</f>
        <v>20.254137273711482</v>
      </c>
      <c r="P95" s="354">
        <f>IF($G95="N/A",INDEX('2019 IDF estimates'!AN:AN,MATCH($B95,'2019 IDF estimates'!$B:$B,0)),INDEX('2019 IDF estimates'!AN:AN,MATCH($G95,'2019 IDF estimates'!$B:$B,0)))</f>
        <v>27.5</v>
      </c>
      <c r="Q95" s="358">
        <f t="shared" si="9"/>
        <v>17.5</v>
      </c>
      <c r="R95" s="358">
        <f t="shared" si="10"/>
        <v>30.45</v>
      </c>
      <c r="S95" s="358">
        <f t="shared" si="11"/>
        <v>34.6</v>
      </c>
      <c r="T95" s="358">
        <f t="shared" si="12"/>
        <v>20.477528493642126</v>
      </c>
      <c r="U95" s="352">
        <f t="shared" si="13"/>
        <v>27.516666666666669</v>
      </c>
      <c r="V95" s="352">
        <f t="shared" si="14"/>
        <v>25.756882123410534</v>
      </c>
      <c r="W95" s="352">
        <f>IF(INDEX('Adult curve ratios'!$B:$B,MATCH('Incidence calcs'!C95,'Adult curve ratios'!$A:$A,0))="0-14",'Incidence calcs'!U95,'Incidence calcs'!V95)</f>
        <v>27.516666666666669</v>
      </c>
      <c r="X95" s="357">
        <f>$W95*INDEX('Adult curve ratios'!$A$1:$R$8,MATCH('Incidence calcs'!$C95,'Adult curve ratios'!$A:$A,0),MATCH('Incidence calcs'!X$4,'Adult curve ratios'!$1:$1,0))</f>
        <v>18.75536</v>
      </c>
      <c r="Y95" s="357">
        <f>$W95*INDEX('Adult curve ratios'!$A$1:$R$8,MATCH('Incidence calcs'!$C95,'Adult curve ratios'!$A:$A,0),MATCH('Incidence calcs'!Y$4,'Adult curve ratios'!$1:$1,0))</f>
        <v>18.430663333333335</v>
      </c>
      <c r="Z95" s="357">
        <f>$W95*INDEX('Adult curve ratios'!$A$1:$R$8,MATCH('Incidence calcs'!$C95,'Adult curve ratios'!$A:$A,0),MATCH('Incidence calcs'!Z$4,'Adult curve ratios'!$1:$1,0))</f>
        <v>13.177731666666668</v>
      </c>
      <c r="AA95" s="357">
        <f>$W95*INDEX('Adult curve ratios'!$A$1:$R$8,MATCH('Incidence calcs'!$C95,'Adult curve ratios'!$A:$A,0),MATCH('Incidence calcs'!AA$4,'Adult curve ratios'!$1:$1,0))</f>
        <v>13.089678333333335</v>
      </c>
      <c r="AB95" s="357">
        <f>$W95*INDEX('Adult curve ratios'!$A$1:$R$8,MATCH('Incidence calcs'!$C95,'Adult curve ratios'!$A:$A,0),MATCH('Incidence calcs'!AB$4,'Adult curve ratios'!$1:$1,0))</f>
        <v>11.595523333333334</v>
      </c>
      <c r="AC95" s="357">
        <f>$W95*INDEX('Adult curve ratios'!$A$1:$R$8,MATCH('Incidence calcs'!$C95,'Adult curve ratios'!$A:$A,0),MATCH('Incidence calcs'!AC$4,'Adult curve ratios'!$1:$1,0))</f>
        <v>12.34948</v>
      </c>
      <c r="AD95" s="357">
        <f>$W95*INDEX('Adult curve ratios'!$A$1:$R$8,MATCH('Incidence calcs'!$C95,'Adult curve ratios'!$A:$A,0),MATCH('Incidence calcs'!AD$4,'Adult curve ratios'!$1:$1,0))</f>
        <v>12.115588333333335</v>
      </c>
      <c r="AE95" s="357">
        <f>$W95*INDEX('Adult curve ratios'!$A$1:$R$8,MATCH('Incidence calcs'!$C95,'Adult curve ratios'!$A:$A,0),MATCH('Incidence calcs'!AE$4,'Adult curve ratios'!$1:$1,0))</f>
        <v>12.115588333333335</v>
      </c>
      <c r="AF95" s="357">
        <f>$W95*INDEX('Adult curve ratios'!$A$1:$R$8,MATCH('Incidence calcs'!$C95,'Adult curve ratios'!$A:$A,0),MATCH('Incidence calcs'!AF$4,'Adult curve ratios'!$1:$1,0))</f>
        <v>11.314853333333335</v>
      </c>
      <c r="AG95" s="357">
        <f>$W95*INDEX('Adult curve ratios'!$A$1:$R$8,MATCH('Incidence calcs'!$C95,'Adult curve ratios'!$A:$A,0),MATCH('Incidence calcs'!AG$4,'Adult curve ratios'!$1:$1,0))</f>
        <v>11.314853333333335</v>
      </c>
      <c r="AH95" s="357">
        <f>$W95*INDEX('Adult curve ratios'!$A$1:$R$8,MATCH('Incidence calcs'!$C95,'Adult curve ratios'!$A:$A,0),MATCH('Incidence calcs'!AH$4,'Adult curve ratios'!$1:$1,0))</f>
        <v>15.021348333333336</v>
      </c>
      <c r="AI95" s="357">
        <f>$W95*INDEX('Adult curve ratios'!$A$1:$R$8,MATCH('Incidence calcs'!$C95,'Adult curve ratios'!$A:$A,0),MATCH('Incidence calcs'!AI$4,'Adult curve ratios'!$1:$1,0))</f>
        <v>15.021348333333336</v>
      </c>
      <c r="AJ95" s="357">
        <f>$W95*INDEX('Adult curve ratios'!$A$1:$R$8,MATCH('Incidence calcs'!$C95,'Adult curve ratios'!$A:$A,0),MATCH('Incidence calcs'!AJ$4,'Adult curve ratios'!$1:$1,0))</f>
        <v>9.9252616666666675</v>
      </c>
      <c r="AK95" s="357">
        <f>$W95*INDEX('Adult curve ratios'!$A$1:$R$8,MATCH('Incidence calcs'!$C95,'Adult curve ratios'!$A:$A,0),MATCH('Incidence calcs'!AK$4,'Adult curve ratios'!$1:$1,0))</f>
        <v>9.9252616666666675</v>
      </c>
      <c r="AL95" s="357">
        <f>$W95*INDEX('Adult curve ratios'!$A$1:$R$8,MATCH('Incidence calcs'!$C95,'Adult curve ratios'!$A:$A,0),MATCH('Incidence calcs'!AL$4,'Adult curve ratios'!$1:$1,0))</f>
        <v>9.9252616666666675</v>
      </c>
      <c r="AM95" s="357">
        <f>$W95*INDEX('Adult curve ratios'!$A$1:$R$8,MATCH('Incidence calcs'!$C95,'Adult curve ratios'!$A:$A,0),MATCH('Incidence calcs'!AM$4,'Adult curve ratios'!$1:$1,0))</f>
        <v>9.9252616666666675</v>
      </c>
    </row>
    <row r="96" spans="1:39" x14ac:dyDescent="0.45">
      <c r="A96" s="343" t="s">
        <v>163</v>
      </c>
      <c r="B96" s="331" t="s">
        <v>163</v>
      </c>
      <c r="C96" s="353" t="s">
        <v>28</v>
      </c>
      <c r="D96" s="351">
        <f>VALUE(LEFT(INDEX('2019 IDF estimates'!BD:BD,MATCH(IF(G96="N/A",B96,G96),'2019 IDF estimates'!$B:$B,0)),4))</f>
        <v>1991</v>
      </c>
      <c r="E96" s="351">
        <f>VALUE(RIGHT(INDEX('2019 IDF estimates'!BD:BD,MATCH(IF(G96="N/A",B96,G96),'2019 IDF estimates'!$B:$B,0)),4))</f>
        <v>1996</v>
      </c>
      <c r="F96" s="351">
        <f t="shared" si="8"/>
        <v>1994</v>
      </c>
      <c r="G96" s="331" t="s">
        <v>60</v>
      </c>
      <c r="H96" s="354">
        <f>IF($G96="N/A",INDEX('2019 IDF estimates'!AD:AD,MATCH($B96,'2019 IDF estimates'!$B:$B,0)),INDEX('2019 IDF estimates'!AD:AD,MATCH($G96,'2019 IDF estimates'!$B:$B,0)))</f>
        <v>2.11</v>
      </c>
      <c r="I96" s="354">
        <f>IF($G96="N/A",INDEX('2019 IDF estimates'!AE:AE,MATCH($B96,'2019 IDF estimates'!$B:$B,0)),INDEX('2019 IDF estimates'!AE:AE,MATCH($G96,'2019 IDF estimates'!$B:$B,0)))</f>
        <v>2.68</v>
      </c>
      <c r="J96" s="354">
        <f>IF($G96="N/A",INDEX('2019 IDF estimates'!AF:AF,MATCH($B96,'2019 IDF estimates'!$B:$B,0)),INDEX('2019 IDF estimates'!AF:AF,MATCH($G96,'2019 IDF estimates'!$B:$B,0)))</f>
        <v>4.4800000000000004</v>
      </c>
      <c r="K96" s="354">
        <f>IF($G96="N/A",INDEX('2019 IDF estimates'!AP:AP,MATCH($B96,'2019 IDF estimates'!$B:$B,0)),INDEX('2019 IDF estimates'!AP:AP,MATCH($G96,'2019 IDF estimates'!$B:$B,0)))</f>
        <v>4.4800000000000004</v>
      </c>
      <c r="L96" s="354">
        <f>IF($G96="N/A",INDEX('2019 IDF estimates'!AH:AH,MATCH($B96,'2019 IDF estimates'!$B:$B,0)),INDEX('2019 IDF estimates'!AH:AH,MATCH($G96,'2019 IDF estimates'!$B:$B,0)))</f>
        <v>2.48</v>
      </c>
      <c r="M96" s="354">
        <f>IF($G96="N/A",INDEX('2019 IDF estimates'!AI:AI,MATCH($B96,'2019 IDF estimates'!$B:$B,0)),INDEX('2019 IDF estimates'!AI:AI,MATCH($G96,'2019 IDF estimates'!$B:$B,0)))</f>
        <v>4.4400000000000004</v>
      </c>
      <c r="N96" s="354">
        <f>IF($G96="N/A",INDEX('2019 IDF estimates'!AJ:AJ,MATCH($B96,'2019 IDF estimates'!$B:$B,0)),INDEX('2019 IDF estimates'!AJ:AJ,MATCH($G96,'2019 IDF estimates'!$B:$B,0)))</f>
        <v>5.9</v>
      </c>
      <c r="O96" s="354">
        <f>IF($G96="N/A",INDEX('2019 IDF estimates'!AQ:AQ,MATCH($B96,'2019 IDF estimates'!$B:$B,0)),INDEX('2019 IDF estimates'!AQ:AQ,MATCH($G96,'2019 IDF estimates'!$B:$B,0)))</f>
        <v>4.95</v>
      </c>
      <c r="P96" s="354">
        <f>IF($G96="N/A",INDEX('2019 IDF estimates'!AN:AN,MATCH($B96,'2019 IDF estimates'!$B:$B,0)),INDEX('2019 IDF estimates'!AN:AN,MATCH($G96,'2019 IDF estimates'!$B:$B,0)))</f>
        <v>3.7</v>
      </c>
      <c r="Q96" s="358">
        <f t="shared" si="9"/>
        <v>2.2949999999999999</v>
      </c>
      <c r="R96" s="358">
        <f t="shared" si="10"/>
        <v>3.5600000000000005</v>
      </c>
      <c r="S96" s="358">
        <f t="shared" si="11"/>
        <v>5.19</v>
      </c>
      <c r="T96" s="358">
        <f t="shared" si="12"/>
        <v>4.7149999999999999</v>
      </c>
      <c r="U96" s="352">
        <f t="shared" si="13"/>
        <v>3.6816666666666671</v>
      </c>
      <c r="V96" s="352">
        <f t="shared" si="14"/>
        <v>3.9400000000000004</v>
      </c>
      <c r="W96" s="352">
        <f>IF(INDEX('Adult curve ratios'!$B:$B,MATCH('Incidence calcs'!C96,'Adult curve ratios'!$A:$A,0))="0-14",'Incidence calcs'!U96,'Incidence calcs'!V96)</f>
        <v>3.6816666666666671</v>
      </c>
      <c r="X96" s="357">
        <f>$W96*INDEX('Adult curve ratios'!$A$1:$R$8,MATCH('Incidence calcs'!$C96,'Adult curve ratios'!$A:$A,0),MATCH('Incidence calcs'!X$4,'Adult curve ratios'!$1:$1,0))</f>
        <v>2.5094240000000001</v>
      </c>
      <c r="Y96" s="357">
        <f>$W96*INDEX('Adult curve ratios'!$A$1:$R$8,MATCH('Incidence calcs'!$C96,'Adult curve ratios'!$A:$A,0),MATCH('Incidence calcs'!Y$4,'Adult curve ratios'!$1:$1,0))</f>
        <v>2.4659803333333334</v>
      </c>
      <c r="Z96" s="357">
        <f>$W96*INDEX('Adult curve ratios'!$A$1:$R$8,MATCH('Incidence calcs'!$C96,'Adult curve ratios'!$A:$A,0),MATCH('Incidence calcs'!Z$4,'Adult curve ratios'!$1:$1,0))</f>
        <v>1.7631501666666669</v>
      </c>
      <c r="AA96" s="357">
        <f>$W96*INDEX('Adult curve ratios'!$A$1:$R$8,MATCH('Incidence calcs'!$C96,'Adult curve ratios'!$A:$A,0),MATCH('Incidence calcs'!AA$4,'Adult curve ratios'!$1:$1,0))</f>
        <v>1.7513688333333335</v>
      </c>
      <c r="AB96" s="357">
        <f>$W96*INDEX('Adult curve ratios'!$A$1:$R$8,MATCH('Incidence calcs'!$C96,'Adult curve ratios'!$A:$A,0),MATCH('Incidence calcs'!AB$4,'Adult curve ratios'!$1:$1,0))</f>
        <v>1.5514543333333335</v>
      </c>
      <c r="AC96" s="357">
        <f>$W96*INDEX('Adult curve ratios'!$A$1:$R$8,MATCH('Incidence calcs'!$C96,'Adult curve ratios'!$A:$A,0),MATCH('Incidence calcs'!AC$4,'Adult curve ratios'!$1:$1,0))</f>
        <v>1.6523320000000001</v>
      </c>
      <c r="AD96" s="357">
        <f>$W96*INDEX('Adult curve ratios'!$A$1:$R$8,MATCH('Incidence calcs'!$C96,'Adult curve ratios'!$A:$A,0),MATCH('Incidence calcs'!AD$4,'Adult curve ratios'!$1:$1,0))</f>
        <v>1.6210378333333335</v>
      </c>
      <c r="AE96" s="357">
        <f>$W96*INDEX('Adult curve ratios'!$A$1:$R$8,MATCH('Incidence calcs'!$C96,'Adult curve ratios'!$A:$A,0),MATCH('Incidence calcs'!AE$4,'Adult curve ratios'!$1:$1,0))</f>
        <v>1.6210378333333335</v>
      </c>
      <c r="AF96" s="357">
        <f>$W96*INDEX('Adult curve ratios'!$A$1:$R$8,MATCH('Incidence calcs'!$C96,'Adult curve ratios'!$A:$A,0),MATCH('Incidence calcs'!AF$4,'Adult curve ratios'!$1:$1,0))</f>
        <v>1.5139013333333335</v>
      </c>
      <c r="AG96" s="357">
        <f>$W96*INDEX('Adult curve ratios'!$A$1:$R$8,MATCH('Incidence calcs'!$C96,'Adult curve ratios'!$A:$A,0),MATCH('Incidence calcs'!AG$4,'Adult curve ratios'!$1:$1,0))</f>
        <v>1.5139013333333335</v>
      </c>
      <c r="AH96" s="357">
        <f>$W96*INDEX('Adult curve ratios'!$A$1:$R$8,MATCH('Incidence calcs'!$C96,'Adult curve ratios'!$A:$A,0),MATCH('Incidence calcs'!AH$4,'Adult curve ratios'!$1:$1,0))</f>
        <v>2.009821833333334</v>
      </c>
      <c r="AI96" s="357">
        <f>$W96*INDEX('Adult curve ratios'!$A$1:$R$8,MATCH('Incidence calcs'!$C96,'Adult curve ratios'!$A:$A,0),MATCH('Incidence calcs'!AI$4,'Adult curve ratios'!$1:$1,0))</f>
        <v>2.009821833333334</v>
      </c>
      <c r="AJ96" s="357">
        <f>$W96*INDEX('Adult curve ratios'!$A$1:$R$8,MATCH('Incidence calcs'!$C96,'Adult curve ratios'!$A:$A,0),MATCH('Incidence calcs'!AJ$4,'Adult curve ratios'!$1:$1,0))</f>
        <v>1.3279771666666669</v>
      </c>
      <c r="AK96" s="357">
        <f>$W96*INDEX('Adult curve ratios'!$A$1:$R$8,MATCH('Incidence calcs'!$C96,'Adult curve ratios'!$A:$A,0),MATCH('Incidence calcs'!AK$4,'Adult curve ratios'!$1:$1,0))</f>
        <v>1.3279771666666669</v>
      </c>
      <c r="AL96" s="357">
        <f>$W96*INDEX('Adult curve ratios'!$A$1:$R$8,MATCH('Incidence calcs'!$C96,'Adult curve ratios'!$A:$A,0),MATCH('Incidence calcs'!AL$4,'Adult curve ratios'!$1:$1,0))</f>
        <v>1.3279771666666669</v>
      </c>
      <c r="AM96" s="357">
        <f>$W96*INDEX('Adult curve ratios'!$A$1:$R$8,MATCH('Incidence calcs'!$C96,'Adult curve ratios'!$A:$A,0),MATCH('Incidence calcs'!AM$4,'Adult curve ratios'!$1:$1,0))</f>
        <v>1.3279771666666669</v>
      </c>
    </row>
    <row r="97" spans="1:39" x14ac:dyDescent="0.45">
      <c r="A97" s="343" t="s">
        <v>164</v>
      </c>
      <c r="B97" s="331" t="s">
        <v>164</v>
      </c>
      <c r="C97" s="353" t="s">
        <v>28</v>
      </c>
      <c r="D97" s="351">
        <f>VALUE(LEFT(INDEX('2019 IDF estimates'!BD:BD,MATCH(IF(G97="N/A",B97,G97),'2019 IDF estimates'!$B:$B,0)),4))</f>
        <v>2006</v>
      </c>
      <c r="E97" s="351">
        <f>VALUE(RIGHT(INDEX('2019 IDF estimates'!BD:BD,MATCH(IF(G97="N/A",B97,G97),'2019 IDF estimates'!$B:$B,0)),4))</f>
        <v>2007</v>
      </c>
      <c r="F97" s="351">
        <f t="shared" si="8"/>
        <v>2007</v>
      </c>
      <c r="G97" s="331" t="s">
        <v>60</v>
      </c>
      <c r="H97" s="354">
        <f>IF($G97="N/A",INDEX('2019 IDF estimates'!AD:AD,MATCH($B97,'2019 IDF estimates'!$B:$B,0)),INDEX('2019 IDF estimates'!AD:AD,MATCH($G97,'2019 IDF estimates'!$B:$B,0)))</f>
        <v>8.1</v>
      </c>
      <c r="I97" s="354">
        <f>IF($G97="N/A",INDEX('2019 IDF estimates'!AE:AE,MATCH($B97,'2019 IDF estimates'!$B:$B,0)),INDEX('2019 IDF estimates'!AE:AE,MATCH($G97,'2019 IDF estimates'!$B:$B,0)))</f>
        <v>17</v>
      </c>
      <c r="J97" s="354">
        <f>IF($G97="N/A",INDEX('2019 IDF estimates'!AF:AF,MATCH($B97,'2019 IDF estimates'!$B:$B,0)),INDEX('2019 IDF estimates'!AF:AF,MATCH($G97,'2019 IDF estimates'!$B:$B,0)))</f>
        <v>19.5</v>
      </c>
      <c r="K97" s="354">
        <f>IF($G97="N/A",INDEX('2019 IDF estimates'!AP:AP,MATCH($B97,'2019 IDF estimates'!$B:$B,0)),INDEX('2019 IDF estimates'!AP:AP,MATCH($G97,'2019 IDF estimates'!$B:$B,0)))</f>
        <v>24.5</v>
      </c>
      <c r="L97" s="354">
        <f>IF($G97="N/A",INDEX('2019 IDF estimates'!AH:AH,MATCH($B97,'2019 IDF estimates'!$B:$B,0)),INDEX('2019 IDF estimates'!AH:AH,MATCH($G97,'2019 IDF estimates'!$B:$B,0)))</f>
        <v>8.1</v>
      </c>
      <c r="M97" s="354">
        <f>IF($G97="N/A",INDEX('2019 IDF estimates'!AI:AI,MATCH($B97,'2019 IDF estimates'!$B:$B,0)),INDEX('2019 IDF estimates'!AI:AI,MATCH($G97,'2019 IDF estimates'!$B:$B,0)))</f>
        <v>17</v>
      </c>
      <c r="N97" s="354">
        <f>IF($G97="N/A",INDEX('2019 IDF estimates'!AJ:AJ,MATCH($B97,'2019 IDF estimates'!$B:$B,0)),INDEX('2019 IDF estimates'!AJ:AJ,MATCH($G97,'2019 IDF estimates'!$B:$B,0)))</f>
        <v>19.5</v>
      </c>
      <c r="O97" s="354">
        <f>IF($G97="N/A",INDEX('2019 IDF estimates'!AQ:AQ,MATCH($B97,'2019 IDF estimates'!$B:$B,0)),INDEX('2019 IDF estimates'!AQ:AQ,MATCH($G97,'2019 IDF estimates'!$B:$B,0)))</f>
        <v>24.5</v>
      </c>
      <c r="P97" s="354">
        <f>IF($G97="N/A",INDEX('2019 IDF estimates'!AN:AN,MATCH($B97,'2019 IDF estimates'!$B:$B,0)),INDEX('2019 IDF estimates'!AN:AN,MATCH($G97,'2019 IDF estimates'!$B:$B,0)))</f>
        <v>14.9</v>
      </c>
      <c r="Q97" s="358">
        <f t="shared" si="9"/>
        <v>8.1</v>
      </c>
      <c r="R97" s="358">
        <f t="shared" si="10"/>
        <v>17</v>
      </c>
      <c r="S97" s="358">
        <f t="shared" si="11"/>
        <v>19.5</v>
      </c>
      <c r="T97" s="358">
        <f t="shared" si="12"/>
        <v>24.5</v>
      </c>
      <c r="U97" s="352">
        <f t="shared" si="13"/>
        <v>14.866666666666667</v>
      </c>
      <c r="V97" s="352">
        <f t="shared" si="14"/>
        <v>17.274999999999999</v>
      </c>
      <c r="W97" s="352">
        <f>IF(INDEX('Adult curve ratios'!$B:$B,MATCH('Incidence calcs'!C97,'Adult curve ratios'!$A:$A,0))="0-14",'Incidence calcs'!U97,'Incidence calcs'!V97)</f>
        <v>14.866666666666667</v>
      </c>
      <c r="X97" s="357">
        <f>$W97*INDEX('Adult curve ratios'!$A$1:$R$8,MATCH('Incidence calcs'!$C97,'Adult curve ratios'!$A:$A,0),MATCH('Incidence calcs'!X$4,'Adult curve ratios'!$1:$1,0))</f>
        <v>10.13312</v>
      </c>
      <c r="Y97" s="357">
        <f>$W97*INDEX('Adult curve ratios'!$A$1:$R$8,MATCH('Incidence calcs'!$C97,'Adult curve ratios'!$A:$A,0),MATCH('Incidence calcs'!Y$4,'Adult curve ratios'!$1:$1,0))</f>
        <v>9.9576933333333333</v>
      </c>
      <c r="Z97" s="357">
        <f>$W97*INDEX('Adult curve ratios'!$A$1:$R$8,MATCH('Incidence calcs'!$C97,'Adult curve ratios'!$A:$A,0),MATCH('Incidence calcs'!Z$4,'Adult curve ratios'!$1:$1,0))</f>
        <v>7.1196466666666671</v>
      </c>
      <c r="AA97" s="357">
        <f>$W97*INDEX('Adult curve ratios'!$A$1:$R$8,MATCH('Incidence calcs'!$C97,'Adult curve ratios'!$A:$A,0),MATCH('Incidence calcs'!AA$4,'Adult curve ratios'!$1:$1,0))</f>
        <v>7.0720733333333339</v>
      </c>
      <c r="AB97" s="357">
        <f>$W97*INDEX('Adult curve ratios'!$A$1:$R$8,MATCH('Incidence calcs'!$C97,'Adult curve ratios'!$A:$A,0),MATCH('Incidence calcs'!AB$4,'Adult curve ratios'!$1:$1,0))</f>
        <v>6.2648133333333336</v>
      </c>
      <c r="AC97" s="357">
        <f>$W97*INDEX('Adult curve ratios'!$A$1:$R$8,MATCH('Incidence calcs'!$C97,'Adult curve ratios'!$A:$A,0),MATCH('Incidence calcs'!AC$4,'Adult curve ratios'!$1:$1,0))</f>
        <v>6.6721599999999999</v>
      </c>
      <c r="AD97" s="357">
        <f>$W97*INDEX('Adult curve ratios'!$A$1:$R$8,MATCH('Incidence calcs'!$C97,'Adult curve ratios'!$A:$A,0),MATCH('Incidence calcs'!AD$4,'Adult curve ratios'!$1:$1,0))</f>
        <v>6.545793333333334</v>
      </c>
      <c r="AE97" s="357">
        <f>$W97*INDEX('Adult curve ratios'!$A$1:$R$8,MATCH('Incidence calcs'!$C97,'Adult curve ratios'!$A:$A,0),MATCH('Incidence calcs'!AE$4,'Adult curve ratios'!$1:$1,0))</f>
        <v>6.545793333333334</v>
      </c>
      <c r="AF97" s="357">
        <f>$W97*INDEX('Adult curve ratios'!$A$1:$R$8,MATCH('Incidence calcs'!$C97,'Adult curve ratios'!$A:$A,0),MATCH('Incidence calcs'!AF$4,'Adult curve ratios'!$1:$1,0))</f>
        <v>6.113173333333334</v>
      </c>
      <c r="AG97" s="357">
        <f>$W97*INDEX('Adult curve ratios'!$A$1:$R$8,MATCH('Incidence calcs'!$C97,'Adult curve ratios'!$A:$A,0),MATCH('Incidence calcs'!AG$4,'Adult curve ratios'!$1:$1,0))</f>
        <v>6.113173333333334</v>
      </c>
      <c r="AH97" s="357">
        <f>$W97*INDEX('Adult curve ratios'!$A$1:$R$8,MATCH('Incidence calcs'!$C97,'Adult curve ratios'!$A:$A,0),MATCH('Incidence calcs'!AH$4,'Adult curve ratios'!$1:$1,0))</f>
        <v>8.1157133333333338</v>
      </c>
      <c r="AI97" s="357">
        <f>$W97*INDEX('Adult curve ratios'!$A$1:$R$8,MATCH('Incidence calcs'!$C97,'Adult curve ratios'!$A:$A,0),MATCH('Incidence calcs'!AI$4,'Adult curve ratios'!$1:$1,0))</f>
        <v>8.1157133333333338</v>
      </c>
      <c r="AJ97" s="357">
        <f>$W97*INDEX('Adult curve ratios'!$A$1:$R$8,MATCH('Incidence calcs'!$C97,'Adult curve ratios'!$A:$A,0),MATCH('Incidence calcs'!AJ$4,'Adult curve ratios'!$1:$1,0))</f>
        <v>5.3624066666666668</v>
      </c>
      <c r="AK97" s="357">
        <f>$W97*INDEX('Adult curve ratios'!$A$1:$R$8,MATCH('Incidence calcs'!$C97,'Adult curve ratios'!$A:$A,0),MATCH('Incidence calcs'!AK$4,'Adult curve ratios'!$1:$1,0))</f>
        <v>5.3624066666666668</v>
      </c>
      <c r="AL97" s="357">
        <f>$W97*INDEX('Adult curve ratios'!$A$1:$R$8,MATCH('Incidence calcs'!$C97,'Adult curve ratios'!$A:$A,0),MATCH('Incidence calcs'!AL$4,'Adult curve ratios'!$1:$1,0))</f>
        <v>5.3624066666666668</v>
      </c>
      <c r="AM97" s="357">
        <f>$W97*INDEX('Adult curve ratios'!$A$1:$R$8,MATCH('Incidence calcs'!$C97,'Adult curve ratios'!$A:$A,0),MATCH('Incidence calcs'!AM$4,'Adult curve ratios'!$1:$1,0))</f>
        <v>5.3624066666666668</v>
      </c>
    </row>
    <row r="98" spans="1:39" x14ac:dyDescent="0.45">
      <c r="A98" s="343" t="s">
        <v>165</v>
      </c>
      <c r="B98" s="331" t="s">
        <v>165</v>
      </c>
      <c r="C98" s="353" t="s">
        <v>26</v>
      </c>
      <c r="D98" s="351">
        <f>VALUE(LEFT(INDEX('2019 IDF estimates'!BD:BD,MATCH(IF(G98="N/A",B98,G98),'2019 IDF estimates'!$B:$B,0)),4))</f>
        <v>2003</v>
      </c>
      <c r="E98" s="351">
        <f>VALUE(RIGHT(INDEX('2019 IDF estimates'!BD:BD,MATCH(IF(G98="N/A",B98,G98),'2019 IDF estimates'!$B:$B,0)),4))</f>
        <v>2012</v>
      </c>
      <c r="F98" s="351">
        <f t="shared" si="8"/>
        <v>2008</v>
      </c>
      <c r="G98" s="331" t="s">
        <v>60</v>
      </c>
      <c r="H98" s="354">
        <f>IF($G98="N/A",INDEX('2019 IDF estimates'!AD:AD,MATCH($B98,'2019 IDF estimates'!$B:$B,0)),INDEX('2019 IDF estimates'!AD:AD,MATCH($G98,'2019 IDF estimates'!$B:$B,0)))</f>
        <v>9.1999999999999993</v>
      </c>
      <c r="I98" s="354">
        <f>IF($G98="N/A",INDEX('2019 IDF estimates'!AE:AE,MATCH($B98,'2019 IDF estimates'!$B:$B,0)),INDEX('2019 IDF estimates'!AE:AE,MATCH($G98,'2019 IDF estimates'!$B:$B,0)))</f>
        <v>18.100000000000001</v>
      </c>
      <c r="J98" s="354">
        <f>IF($G98="N/A",INDEX('2019 IDF estimates'!AF:AF,MATCH($B98,'2019 IDF estimates'!$B:$B,0)),INDEX('2019 IDF estimates'!AF:AF,MATCH($G98,'2019 IDF estimates'!$B:$B,0)))</f>
        <v>21.2</v>
      </c>
      <c r="K98" s="354">
        <f>IF($G98="N/A",INDEX('2019 IDF estimates'!AP:AP,MATCH($B98,'2019 IDF estimates'!$B:$B,0)),INDEX('2019 IDF estimates'!AP:AP,MATCH($G98,'2019 IDF estimates'!$B:$B,0)))</f>
        <v>13.2</v>
      </c>
      <c r="L98" s="354">
        <f>IF($G98="N/A",INDEX('2019 IDF estimates'!AH:AH,MATCH($B98,'2019 IDF estimates'!$B:$B,0)),INDEX('2019 IDF estimates'!AH:AH,MATCH($G98,'2019 IDF estimates'!$B:$B,0)))</f>
        <v>9.1999999999999993</v>
      </c>
      <c r="M98" s="354">
        <f>IF($G98="N/A",INDEX('2019 IDF estimates'!AI:AI,MATCH($B98,'2019 IDF estimates'!$B:$B,0)),INDEX('2019 IDF estimates'!AI:AI,MATCH($G98,'2019 IDF estimates'!$B:$B,0)))</f>
        <v>18.100000000000001</v>
      </c>
      <c r="N98" s="354">
        <f>IF($G98="N/A",INDEX('2019 IDF estimates'!AJ:AJ,MATCH($B98,'2019 IDF estimates'!$B:$B,0)),INDEX('2019 IDF estimates'!AJ:AJ,MATCH($G98,'2019 IDF estimates'!$B:$B,0)))</f>
        <v>21.2</v>
      </c>
      <c r="O98" s="354">
        <f>IF($G98="N/A",INDEX('2019 IDF estimates'!AQ:AQ,MATCH($B98,'2019 IDF estimates'!$B:$B,0)),INDEX('2019 IDF estimates'!AQ:AQ,MATCH($G98,'2019 IDF estimates'!$B:$B,0)))</f>
        <v>13.2</v>
      </c>
      <c r="P98" s="354">
        <f>IF($G98="N/A",INDEX('2019 IDF estimates'!AN:AN,MATCH($B98,'2019 IDF estimates'!$B:$B,0)),INDEX('2019 IDF estimates'!AN:AN,MATCH($G98,'2019 IDF estimates'!$B:$B,0)))</f>
        <v>16.2</v>
      </c>
      <c r="Q98" s="358">
        <f t="shared" si="9"/>
        <v>9.1999999999999993</v>
      </c>
      <c r="R98" s="358">
        <f t="shared" si="10"/>
        <v>18.100000000000001</v>
      </c>
      <c r="S98" s="358">
        <f t="shared" si="11"/>
        <v>21.2</v>
      </c>
      <c r="T98" s="358">
        <f t="shared" si="12"/>
        <v>13.2</v>
      </c>
      <c r="U98" s="352">
        <f t="shared" si="13"/>
        <v>16.166666666666668</v>
      </c>
      <c r="V98" s="352">
        <f t="shared" si="14"/>
        <v>15.425000000000001</v>
      </c>
      <c r="W98" s="352">
        <f>IF(INDEX('Adult curve ratios'!$B:$B,MATCH('Incidence calcs'!C98,'Adult curve ratios'!$A:$A,0))="0-14",'Incidence calcs'!U98,'Incidence calcs'!V98)</f>
        <v>16.166666666666668</v>
      </c>
      <c r="X98" s="357">
        <f>$W98*INDEX('Adult curve ratios'!$A$1:$R$8,MATCH('Incidence calcs'!$C98,'Adult curve ratios'!$A:$A,0),MATCH('Incidence calcs'!X$4,'Adult curve ratios'!$1:$1,0))</f>
        <v>11.0192</v>
      </c>
      <c r="Y98" s="357">
        <f>$W98*INDEX('Adult curve ratios'!$A$1:$R$8,MATCH('Incidence calcs'!$C98,'Adult curve ratios'!$A:$A,0),MATCH('Incidence calcs'!Y$4,'Adult curve ratios'!$1:$1,0))</f>
        <v>10.828433333333333</v>
      </c>
      <c r="Z98" s="357">
        <f>$W98*INDEX('Adult curve ratios'!$A$1:$R$8,MATCH('Incidence calcs'!$C98,'Adult curve ratios'!$A:$A,0),MATCH('Incidence calcs'!Z$4,'Adult curve ratios'!$1:$1,0))</f>
        <v>7.7422166666666667</v>
      </c>
      <c r="AA98" s="357">
        <f>$W98*INDEX('Adult curve ratios'!$A$1:$R$8,MATCH('Incidence calcs'!$C98,'Adult curve ratios'!$A:$A,0),MATCH('Incidence calcs'!AA$4,'Adult curve ratios'!$1:$1,0))</f>
        <v>7.6904833333333338</v>
      </c>
      <c r="AB98" s="357">
        <f>$W98*INDEX('Adult curve ratios'!$A$1:$R$8,MATCH('Incidence calcs'!$C98,'Adult curve ratios'!$A:$A,0),MATCH('Incidence calcs'!AB$4,'Adult curve ratios'!$1:$1,0))</f>
        <v>6.8126333333333342</v>
      </c>
      <c r="AC98" s="357">
        <f>$W98*INDEX('Adult curve ratios'!$A$1:$R$8,MATCH('Incidence calcs'!$C98,'Adult curve ratios'!$A:$A,0),MATCH('Incidence calcs'!AC$4,'Adult curve ratios'!$1:$1,0))</f>
        <v>7.2556000000000003</v>
      </c>
      <c r="AD98" s="357">
        <f>$W98*INDEX('Adult curve ratios'!$A$1:$R$8,MATCH('Incidence calcs'!$C98,'Adult curve ratios'!$A:$A,0),MATCH('Incidence calcs'!AD$4,'Adult curve ratios'!$1:$1,0))</f>
        <v>7.1181833333333344</v>
      </c>
      <c r="AE98" s="357">
        <f>$W98*INDEX('Adult curve ratios'!$A$1:$R$8,MATCH('Incidence calcs'!$C98,'Adult curve ratios'!$A:$A,0),MATCH('Incidence calcs'!AE$4,'Adult curve ratios'!$1:$1,0))</f>
        <v>7.1181833333333344</v>
      </c>
      <c r="AF98" s="357">
        <f>$W98*INDEX('Adult curve ratios'!$A$1:$R$8,MATCH('Incidence calcs'!$C98,'Adult curve ratios'!$A:$A,0),MATCH('Incidence calcs'!AF$4,'Adult curve ratios'!$1:$1,0))</f>
        <v>6.6477333333333339</v>
      </c>
      <c r="AG98" s="357">
        <f>$W98*INDEX('Adult curve ratios'!$A$1:$R$8,MATCH('Incidence calcs'!$C98,'Adult curve ratios'!$A:$A,0),MATCH('Incidence calcs'!AG$4,'Adult curve ratios'!$1:$1,0))</f>
        <v>6.6477333333333339</v>
      </c>
      <c r="AH98" s="357">
        <f>$W98*INDEX('Adult curve ratios'!$A$1:$R$8,MATCH('Incidence calcs'!$C98,'Adult curve ratios'!$A:$A,0),MATCH('Incidence calcs'!AH$4,'Adult curve ratios'!$1:$1,0))</f>
        <v>8.8253833333333347</v>
      </c>
      <c r="AI98" s="357">
        <f>$W98*INDEX('Adult curve ratios'!$A$1:$R$8,MATCH('Incidence calcs'!$C98,'Adult curve ratios'!$A:$A,0),MATCH('Incidence calcs'!AI$4,'Adult curve ratios'!$1:$1,0))</f>
        <v>8.8253833333333347</v>
      </c>
      <c r="AJ98" s="357">
        <f>$W98*INDEX('Adult curve ratios'!$A$1:$R$8,MATCH('Incidence calcs'!$C98,'Adult curve ratios'!$A:$A,0),MATCH('Incidence calcs'!AJ$4,'Adult curve ratios'!$1:$1,0))</f>
        <v>5.8313166666666678</v>
      </c>
      <c r="AK98" s="357">
        <f>$W98*INDEX('Adult curve ratios'!$A$1:$R$8,MATCH('Incidence calcs'!$C98,'Adult curve ratios'!$A:$A,0),MATCH('Incidence calcs'!AK$4,'Adult curve ratios'!$1:$1,0))</f>
        <v>5.8313166666666678</v>
      </c>
      <c r="AL98" s="357">
        <f>$W98*INDEX('Adult curve ratios'!$A$1:$R$8,MATCH('Incidence calcs'!$C98,'Adult curve ratios'!$A:$A,0),MATCH('Incidence calcs'!AL$4,'Adult curve ratios'!$1:$1,0))</f>
        <v>5.8313166666666678</v>
      </c>
      <c r="AM98" s="357">
        <f>$W98*INDEX('Adult curve ratios'!$A$1:$R$8,MATCH('Incidence calcs'!$C98,'Adult curve ratios'!$A:$A,0),MATCH('Incidence calcs'!AM$4,'Adult curve ratios'!$1:$1,0))</f>
        <v>5.8313166666666678</v>
      </c>
    </row>
    <row r="99" spans="1:39" x14ac:dyDescent="0.45">
      <c r="A99" s="343" t="s">
        <v>166</v>
      </c>
      <c r="B99" s="331" t="s">
        <v>166</v>
      </c>
      <c r="C99" s="353" t="s">
        <v>31</v>
      </c>
      <c r="D99" s="351">
        <f>VALUE(LEFT(INDEX('2019 IDF estimates'!BD:BD,MATCH(IF(G99="N/A",B99,G99),'2019 IDF estimates'!$B:$B,0)),4))</f>
        <v>1990</v>
      </c>
      <c r="E99" s="351">
        <f>VALUE(RIGHT(INDEX('2019 IDF estimates'!BD:BD,MATCH(IF(G99="N/A",B99,G99),'2019 IDF estimates'!$B:$B,0)),4))</f>
        <v>1999</v>
      </c>
      <c r="F99" s="351">
        <f t="shared" si="8"/>
        <v>1995</v>
      </c>
      <c r="G99" s="331" t="s">
        <v>84</v>
      </c>
      <c r="H99" s="354">
        <f>IF($G99="N/A",INDEX('2019 IDF estimates'!AD:AD,MATCH($B99,'2019 IDF estimates'!$B:$B,0)),INDEX('2019 IDF estimates'!AD:AD,MATCH($G99,'2019 IDF estimates'!$B:$B,0)))</f>
        <v>0.9</v>
      </c>
      <c r="I99" s="354">
        <f>IF($G99="N/A",INDEX('2019 IDF estimates'!AE:AE,MATCH($B99,'2019 IDF estimates'!$B:$B,0)),INDEX('2019 IDF estimates'!AE:AE,MATCH($G99,'2019 IDF estimates'!$B:$B,0)))</f>
        <v>2.4</v>
      </c>
      <c r="J99" s="354">
        <f>IF($G99="N/A",INDEX('2019 IDF estimates'!AF:AF,MATCH($B99,'2019 IDF estimates'!$B:$B,0)),INDEX('2019 IDF estimates'!AF:AF,MATCH($G99,'2019 IDF estimates'!$B:$B,0)))</f>
        <v>3.1</v>
      </c>
      <c r="K99" s="354">
        <f>IF($G99="N/A",INDEX('2019 IDF estimates'!AP:AP,MATCH($B99,'2019 IDF estimates'!$B:$B,0)),INDEX('2019 IDF estimates'!AP:AP,MATCH($G99,'2019 IDF estimates'!$B:$B,0)))</f>
        <v>1.4227751196172251</v>
      </c>
      <c r="L99" s="354">
        <f>IF($G99="N/A",INDEX('2019 IDF estimates'!AH:AH,MATCH($B99,'2019 IDF estimates'!$B:$B,0)),INDEX('2019 IDF estimates'!AH:AH,MATCH($G99,'2019 IDF estimates'!$B:$B,0)))</f>
        <v>1.3</v>
      </c>
      <c r="M99" s="354">
        <f>IF($G99="N/A",INDEX('2019 IDF estimates'!AI:AI,MATCH($B99,'2019 IDF estimates'!$B:$B,0)),INDEX('2019 IDF estimates'!AI:AI,MATCH($G99,'2019 IDF estimates'!$B:$B,0)))</f>
        <v>3</v>
      </c>
      <c r="N99" s="354">
        <f>IF($G99="N/A",INDEX('2019 IDF estimates'!AJ:AJ,MATCH($B99,'2019 IDF estimates'!$B:$B,0)),INDEX('2019 IDF estimates'!AJ:AJ,MATCH($G99,'2019 IDF estimates'!$B:$B,0)))</f>
        <v>3.2</v>
      </c>
      <c r="O99" s="354">
        <f>IF($G99="N/A",INDEX('2019 IDF estimates'!AQ:AQ,MATCH($B99,'2019 IDF estimates'!$B:$B,0)),INDEX('2019 IDF estimates'!AQ:AQ,MATCH($G99,'2019 IDF estimates'!$B:$B,0)))</f>
        <v>1.6937799043062205</v>
      </c>
      <c r="P99" s="354">
        <f>IF($G99="N/A",INDEX('2019 IDF estimates'!AN:AN,MATCH($B99,'2019 IDF estimates'!$B:$B,0)),INDEX('2019 IDF estimates'!AN:AN,MATCH($G99,'2019 IDF estimates'!$B:$B,0)))</f>
        <v>2.2999999999999998</v>
      </c>
      <c r="Q99" s="358">
        <f t="shared" si="9"/>
        <v>1.1000000000000001</v>
      </c>
      <c r="R99" s="358">
        <f t="shared" si="10"/>
        <v>2.7</v>
      </c>
      <c r="S99" s="358">
        <f t="shared" si="11"/>
        <v>3.1500000000000004</v>
      </c>
      <c r="T99" s="358">
        <f t="shared" si="12"/>
        <v>1.5582775119617227</v>
      </c>
      <c r="U99" s="352">
        <f t="shared" si="13"/>
        <v>2.3166666666666669</v>
      </c>
      <c r="V99" s="352">
        <f t="shared" si="14"/>
        <v>2.1270693779904311</v>
      </c>
      <c r="W99" s="352">
        <f>IF(INDEX('Adult curve ratios'!$B:$B,MATCH('Incidence calcs'!C99,'Adult curve ratios'!$A:$A,0))="0-14",'Incidence calcs'!U99,'Incidence calcs'!V99)</f>
        <v>2.3166666666666669</v>
      </c>
      <c r="X99" s="357">
        <f>$W99*INDEX('Adult curve ratios'!$A$1:$R$8,MATCH('Incidence calcs'!$C99,'Adult curve ratios'!$A:$A,0),MATCH('Incidence calcs'!X$4,'Adult curve ratios'!$1:$1,0))</f>
        <v>1.57904</v>
      </c>
      <c r="Y99" s="357">
        <f>$W99*INDEX('Adult curve ratios'!$A$1:$R$8,MATCH('Incidence calcs'!$C99,'Adult curve ratios'!$A:$A,0),MATCH('Incidence calcs'!Y$4,'Adult curve ratios'!$1:$1,0))</f>
        <v>1.5517033333333334</v>
      </c>
      <c r="Z99" s="357">
        <f>$W99*INDEX('Adult curve ratios'!$A$1:$R$8,MATCH('Incidence calcs'!$C99,'Adult curve ratios'!$A:$A,0),MATCH('Incidence calcs'!Z$4,'Adult curve ratios'!$1:$1,0))</f>
        <v>1.1094516666666667</v>
      </c>
      <c r="AA99" s="357">
        <f>$W99*INDEX('Adult curve ratios'!$A$1:$R$8,MATCH('Incidence calcs'!$C99,'Adult curve ratios'!$A:$A,0),MATCH('Incidence calcs'!AA$4,'Adult curve ratios'!$1:$1,0))</f>
        <v>1.1020383333333335</v>
      </c>
      <c r="AB99" s="357">
        <f>$W99*INDEX('Adult curve ratios'!$A$1:$R$8,MATCH('Incidence calcs'!$C99,'Adult curve ratios'!$A:$A,0),MATCH('Incidence calcs'!AB$4,'Adult curve ratios'!$1:$1,0))</f>
        <v>0.97624333333333346</v>
      </c>
      <c r="AC99" s="357">
        <f>$W99*INDEX('Adult curve ratios'!$A$1:$R$8,MATCH('Incidence calcs'!$C99,'Adult curve ratios'!$A:$A,0),MATCH('Incidence calcs'!AC$4,'Adult curve ratios'!$1:$1,0))</f>
        <v>1.03972</v>
      </c>
      <c r="AD99" s="357">
        <f>$W99*INDEX('Adult curve ratios'!$A$1:$R$8,MATCH('Incidence calcs'!$C99,'Adult curve ratios'!$A:$A,0),MATCH('Incidence calcs'!AD$4,'Adult curve ratios'!$1:$1,0))</f>
        <v>1.0200283333333335</v>
      </c>
      <c r="AE99" s="357">
        <f>$W99*INDEX('Adult curve ratios'!$A$1:$R$8,MATCH('Incidence calcs'!$C99,'Adult curve ratios'!$A:$A,0),MATCH('Incidence calcs'!AE$4,'Adult curve ratios'!$1:$1,0))</f>
        <v>1.0200283333333335</v>
      </c>
      <c r="AF99" s="357">
        <f>$W99*INDEX('Adult curve ratios'!$A$1:$R$8,MATCH('Incidence calcs'!$C99,'Adult curve ratios'!$A:$A,0),MATCH('Incidence calcs'!AF$4,'Adult curve ratios'!$1:$1,0))</f>
        <v>0.95261333333333342</v>
      </c>
      <c r="AG99" s="357">
        <f>$W99*INDEX('Adult curve ratios'!$A$1:$R$8,MATCH('Incidence calcs'!$C99,'Adult curve ratios'!$A:$A,0),MATCH('Incidence calcs'!AG$4,'Adult curve ratios'!$1:$1,0))</f>
        <v>0.95261333333333342</v>
      </c>
      <c r="AH99" s="357">
        <f>$W99*INDEX('Adult curve ratios'!$A$1:$R$8,MATCH('Incidence calcs'!$C99,'Adult curve ratios'!$A:$A,0),MATCH('Incidence calcs'!AH$4,'Adult curve ratios'!$1:$1,0))</f>
        <v>1.2646683333333335</v>
      </c>
      <c r="AI99" s="357">
        <f>$W99*INDEX('Adult curve ratios'!$A$1:$R$8,MATCH('Incidence calcs'!$C99,'Adult curve ratios'!$A:$A,0),MATCH('Incidence calcs'!AI$4,'Adult curve ratios'!$1:$1,0))</f>
        <v>1.2646683333333335</v>
      </c>
      <c r="AJ99" s="357">
        <f>$W99*INDEX('Adult curve ratios'!$A$1:$R$8,MATCH('Incidence calcs'!$C99,'Adult curve ratios'!$A:$A,0),MATCH('Incidence calcs'!AJ$4,'Adult curve ratios'!$1:$1,0))</f>
        <v>0.83562166666666682</v>
      </c>
      <c r="AK99" s="357">
        <f>$W99*INDEX('Adult curve ratios'!$A$1:$R$8,MATCH('Incidence calcs'!$C99,'Adult curve ratios'!$A:$A,0),MATCH('Incidence calcs'!AK$4,'Adult curve ratios'!$1:$1,0))</f>
        <v>0.83562166666666682</v>
      </c>
      <c r="AL99" s="357">
        <f>$W99*INDEX('Adult curve ratios'!$A$1:$R$8,MATCH('Incidence calcs'!$C99,'Adult curve ratios'!$A:$A,0),MATCH('Incidence calcs'!AL$4,'Adult curve ratios'!$1:$1,0))</f>
        <v>0.83562166666666682</v>
      </c>
      <c r="AM99" s="357">
        <f>$W99*INDEX('Adult curve ratios'!$A$1:$R$8,MATCH('Incidence calcs'!$C99,'Adult curve ratios'!$A:$A,0),MATCH('Incidence calcs'!AM$4,'Adult curve ratios'!$1:$1,0))</f>
        <v>0.83562166666666682</v>
      </c>
    </row>
    <row r="100" spans="1:39" x14ac:dyDescent="0.45">
      <c r="A100" s="343" t="s">
        <v>167</v>
      </c>
      <c r="B100" s="331" t="s">
        <v>167</v>
      </c>
      <c r="C100" s="353" t="s">
        <v>32</v>
      </c>
      <c r="D100" s="351">
        <f>VALUE(LEFT(INDEX('2019 IDF estimates'!BD:BD,MATCH(IF(G100="N/A",B100,G100),'2019 IDF estimates'!$B:$B,0)),4))</f>
        <v>2005</v>
      </c>
      <c r="E100" s="351">
        <f>VALUE(RIGHT(INDEX('2019 IDF estimates'!BD:BD,MATCH(IF(G100="N/A",B100,G100),'2019 IDF estimates'!$B:$B,0)),4))</f>
        <v>2010</v>
      </c>
      <c r="F100" s="351">
        <f t="shared" si="8"/>
        <v>2008</v>
      </c>
      <c r="G100" s="331" t="s">
        <v>60</v>
      </c>
      <c r="H100" s="354">
        <f>IF($G100="N/A",INDEX('2019 IDF estimates'!AD:AD,MATCH($B100,'2019 IDF estimates'!$B:$B,0)),INDEX('2019 IDF estimates'!AD:AD,MATCH($G100,'2019 IDF estimates'!$B:$B,0)))</f>
        <v>1.31</v>
      </c>
      <c r="I100" s="354">
        <f>IF($G100="N/A",INDEX('2019 IDF estimates'!AE:AE,MATCH($B100,'2019 IDF estimates'!$B:$B,0)),INDEX('2019 IDF estimates'!AE:AE,MATCH($G100,'2019 IDF estimates'!$B:$B,0)))</f>
        <v>1.7</v>
      </c>
      <c r="J100" s="354">
        <f>IF($G100="N/A",INDEX('2019 IDF estimates'!AF:AF,MATCH($B100,'2019 IDF estimates'!$B:$B,0)),INDEX('2019 IDF estimates'!AF:AF,MATCH($G100,'2019 IDF estimates'!$B:$B,0)))</f>
        <v>2.7</v>
      </c>
      <c r="K100" s="354">
        <f>IF($G100="N/A",INDEX('2019 IDF estimates'!AP:AP,MATCH($B100,'2019 IDF estimates'!$B:$B,0)),INDEX('2019 IDF estimates'!AP:AP,MATCH($G100,'2019 IDF estimates'!$B:$B,0)))</f>
        <v>2.1216534217654557</v>
      </c>
      <c r="L100" s="354">
        <f>IF($G100="N/A",INDEX('2019 IDF estimates'!AH:AH,MATCH($B100,'2019 IDF estimates'!$B:$B,0)),INDEX('2019 IDF estimates'!AH:AH,MATCH($G100,'2019 IDF estimates'!$B:$B,0)))</f>
        <v>1.6</v>
      </c>
      <c r="M100" s="354">
        <f>IF($G100="N/A",INDEX('2019 IDF estimates'!AI:AI,MATCH($B100,'2019 IDF estimates'!$B:$B,0)),INDEX('2019 IDF estimates'!AI:AI,MATCH($G100,'2019 IDF estimates'!$B:$B,0)))</f>
        <v>2.78</v>
      </c>
      <c r="N100" s="354">
        <f>IF($G100="N/A",INDEX('2019 IDF estimates'!AJ:AJ,MATCH($B100,'2019 IDF estimates'!$B:$B,0)),INDEX('2019 IDF estimates'!AJ:AJ,MATCH($G100,'2019 IDF estimates'!$B:$B,0)))</f>
        <v>3.17</v>
      </c>
      <c r="O100" s="354">
        <f>IF($G100="N/A",INDEX('2019 IDF estimates'!AQ:AQ,MATCH($B100,'2019 IDF estimates'!$B:$B,0)),INDEX('2019 IDF estimates'!AQ:AQ,MATCH($G100,'2019 IDF estimates'!$B:$B,0)))</f>
        <v>2.7916492391650731</v>
      </c>
      <c r="P100" s="354">
        <f>IF($G100="N/A",INDEX('2019 IDF estimates'!AN:AN,MATCH($B100,'2019 IDF estimates'!$B:$B,0)),INDEX('2019 IDF estimates'!AN:AN,MATCH($G100,'2019 IDF estimates'!$B:$B,0)))</f>
        <v>2.2000000000000002</v>
      </c>
      <c r="Q100" s="358">
        <f t="shared" si="9"/>
        <v>1.4550000000000001</v>
      </c>
      <c r="R100" s="358">
        <f t="shared" si="10"/>
        <v>2.2399999999999998</v>
      </c>
      <c r="S100" s="358">
        <f t="shared" si="11"/>
        <v>2.9350000000000001</v>
      </c>
      <c r="T100" s="358">
        <f t="shared" si="12"/>
        <v>2.4566513304652644</v>
      </c>
      <c r="U100" s="352">
        <f t="shared" si="13"/>
        <v>2.21</v>
      </c>
      <c r="V100" s="352">
        <f t="shared" si="14"/>
        <v>2.271662832616316</v>
      </c>
      <c r="W100" s="352">
        <f>IF(INDEX('Adult curve ratios'!$B:$B,MATCH('Incidence calcs'!C100,'Adult curve ratios'!$A:$A,0))="0-14",'Incidence calcs'!U100,'Incidence calcs'!V100)</f>
        <v>2.21</v>
      </c>
      <c r="X100" s="357">
        <f>$W100*INDEX('Adult curve ratios'!$A$1:$R$8,MATCH('Incidence calcs'!$C100,'Adult curve ratios'!$A:$A,0),MATCH('Incidence calcs'!X$4,'Adult curve ratios'!$1:$1,0))</f>
        <v>1.5063359999999999</v>
      </c>
      <c r="Y100" s="357">
        <f>$W100*INDEX('Adult curve ratios'!$A$1:$R$8,MATCH('Incidence calcs'!$C100,'Adult curve ratios'!$A:$A,0),MATCH('Incidence calcs'!Y$4,'Adult curve ratios'!$1:$1,0))</f>
        <v>1.4802579999999999</v>
      </c>
      <c r="Z100" s="357">
        <f>$W100*INDEX('Adult curve ratios'!$A$1:$R$8,MATCH('Incidence calcs'!$C100,'Adult curve ratios'!$A:$A,0),MATCH('Incidence calcs'!Z$4,'Adult curve ratios'!$1:$1,0))</f>
        <v>1.0583689999999999</v>
      </c>
      <c r="AA100" s="357">
        <f>$W100*INDEX('Adult curve ratios'!$A$1:$R$8,MATCH('Incidence calcs'!$C100,'Adult curve ratios'!$A:$A,0),MATCH('Incidence calcs'!AA$4,'Adult curve ratios'!$1:$1,0))</f>
        <v>1.0512969999999999</v>
      </c>
      <c r="AB100" s="357">
        <f>$W100*INDEX('Adult curve ratios'!$A$1:$R$8,MATCH('Incidence calcs'!$C100,'Adult curve ratios'!$A:$A,0),MATCH('Incidence calcs'!AB$4,'Adult curve ratios'!$1:$1,0))</f>
        <v>0.93129399999999996</v>
      </c>
      <c r="AC100" s="357">
        <f>$W100*INDEX('Adult curve ratios'!$A$1:$R$8,MATCH('Incidence calcs'!$C100,'Adult curve ratios'!$A:$A,0),MATCH('Incidence calcs'!AC$4,'Adult curve ratios'!$1:$1,0))</f>
        <v>0.99184799999999995</v>
      </c>
      <c r="AD100" s="357">
        <f>$W100*INDEX('Adult curve ratios'!$A$1:$R$8,MATCH('Incidence calcs'!$C100,'Adult curve ratios'!$A:$A,0),MATCH('Incidence calcs'!AD$4,'Adult curve ratios'!$1:$1,0))</f>
        <v>0.97306300000000001</v>
      </c>
      <c r="AE100" s="357">
        <f>$W100*INDEX('Adult curve ratios'!$A$1:$R$8,MATCH('Incidence calcs'!$C100,'Adult curve ratios'!$A:$A,0),MATCH('Incidence calcs'!AE$4,'Adult curve ratios'!$1:$1,0))</f>
        <v>0.97306300000000001</v>
      </c>
      <c r="AF100" s="357">
        <f>$W100*INDEX('Adult curve ratios'!$A$1:$R$8,MATCH('Incidence calcs'!$C100,'Adult curve ratios'!$A:$A,0),MATCH('Incidence calcs'!AF$4,'Adult curve ratios'!$1:$1,0))</f>
        <v>0.908752</v>
      </c>
      <c r="AG100" s="357">
        <f>$W100*INDEX('Adult curve ratios'!$A$1:$R$8,MATCH('Incidence calcs'!$C100,'Adult curve ratios'!$A:$A,0),MATCH('Incidence calcs'!AG$4,'Adult curve ratios'!$1:$1,0))</f>
        <v>0.908752</v>
      </c>
      <c r="AH100" s="357">
        <f>$W100*INDEX('Adult curve ratios'!$A$1:$R$8,MATCH('Incidence calcs'!$C100,'Adult curve ratios'!$A:$A,0),MATCH('Incidence calcs'!AH$4,'Adult curve ratios'!$1:$1,0))</f>
        <v>1.206439</v>
      </c>
      <c r="AI100" s="357">
        <f>$W100*INDEX('Adult curve ratios'!$A$1:$R$8,MATCH('Incidence calcs'!$C100,'Adult curve ratios'!$A:$A,0),MATCH('Incidence calcs'!AI$4,'Adult curve ratios'!$1:$1,0))</f>
        <v>1.206439</v>
      </c>
      <c r="AJ100" s="357">
        <f>$W100*INDEX('Adult curve ratios'!$A$1:$R$8,MATCH('Incidence calcs'!$C100,'Adult curve ratios'!$A:$A,0),MATCH('Incidence calcs'!AJ$4,'Adult curve ratios'!$1:$1,0))</f>
        <v>0.79714700000000005</v>
      </c>
      <c r="AK100" s="357">
        <f>$W100*INDEX('Adult curve ratios'!$A$1:$R$8,MATCH('Incidence calcs'!$C100,'Adult curve ratios'!$A:$A,0),MATCH('Incidence calcs'!AK$4,'Adult curve ratios'!$1:$1,0))</f>
        <v>0.79714700000000005</v>
      </c>
      <c r="AL100" s="357">
        <f>$W100*INDEX('Adult curve ratios'!$A$1:$R$8,MATCH('Incidence calcs'!$C100,'Adult curve ratios'!$A:$A,0),MATCH('Incidence calcs'!AL$4,'Adult curve ratios'!$1:$1,0))</f>
        <v>0.79714700000000005</v>
      </c>
      <c r="AM100" s="357">
        <f>$W100*INDEX('Adult curve ratios'!$A$1:$R$8,MATCH('Incidence calcs'!$C100,'Adult curve ratios'!$A:$A,0),MATCH('Incidence calcs'!AM$4,'Adult curve ratios'!$1:$1,0))</f>
        <v>0.79714700000000005</v>
      </c>
    </row>
    <row r="101" spans="1:39" x14ac:dyDescent="0.45">
      <c r="A101" s="343" t="s">
        <v>161</v>
      </c>
      <c r="B101" s="331" t="s">
        <v>161</v>
      </c>
      <c r="C101" s="353" t="s">
        <v>28</v>
      </c>
      <c r="D101" s="351">
        <f>VALUE(LEFT(INDEX('2019 IDF estimates'!BD:BD,MATCH(IF(G101="N/A",B101,G101),'2019 IDF estimates'!$B:$B,0)),4))</f>
        <v>1992</v>
      </c>
      <c r="E101" s="351">
        <f>VALUE(RIGHT(INDEX('2019 IDF estimates'!BD:BD,MATCH(IF(G101="N/A",B101,G101),'2019 IDF estimates'!$B:$B,0)),4))</f>
        <v>1996</v>
      </c>
      <c r="F101" s="351">
        <f t="shared" si="8"/>
        <v>1994</v>
      </c>
      <c r="G101" s="331" t="s">
        <v>60</v>
      </c>
      <c r="H101" s="354">
        <f>IF($G101="N/A",INDEX('2019 IDF estimates'!AD:AD,MATCH($B101,'2019 IDF estimates'!$B:$B,0)),INDEX('2019 IDF estimates'!AD:AD,MATCH($G101,'2019 IDF estimates'!$B:$B,0)))</f>
        <v>1.3</v>
      </c>
      <c r="I101" s="354">
        <f>IF($G101="N/A",INDEX('2019 IDF estimates'!AE:AE,MATCH($B101,'2019 IDF estimates'!$B:$B,0)),INDEX('2019 IDF estimates'!AE:AE,MATCH($G101,'2019 IDF estimates'!$B:$B,0)))</f>
        <v>3.2</v>
      </c>
      <c r="J101" s="354">
        <f>IF($G101="N/A",INDEX('2019 IDF estimates'!AF:AF,MATCH($B101,'2019 IDF estimates'!$B:$B,0)),INDEX('2019 IDF estimates'!AF:AF,MATCH($G101,'2019 IDF estimates'!$B:$B,0)))</f>
        <v>5.5</v>
      </c>
      <c r="K101" s="354">
        <f>IF($G101="N/A",INDEX('2019 IDF estimates'!AP:AP,MATCH($B101,'2019 IDF estimates'!$B:$B,0)),INDEX('2019 IDF estimates'!AP:AP,MATCH($G101,'2019 IDF estimates'!$B:$B,0)))</f>
        <v>5.4131935569230425</v>
      </c>
      <c r="L101" s="354">
        <f>IF($G101="N/A",INDEX('2019 IDF estimates'!AH:AH,MATCH($B101,'2019 IDF estimates'!$B:$B,0)),INDEX('2019 IDF estimates'!AH:AH,MATCH($G101,'2019 IDF estimates'!$B:$B,0)))</f>
        <v>1.3</v>
      </c>
      <c r="M101" s="354">
        <f>IF($G101="N/A",INDEX('2019 IDF estimates'!AI:AI,MATCH($B101,'2019 IDF estimates'!$B:$B,0)),INDEX('2019 IDF estimates'!AI:AI,MATCH($G101,'2019 IDF estimates'!$B:$B,0)))</f>
        <v>3.2</v>
      </c>
      <c r="N101" s="354">
        <f>IF($G101="N/A",INDEX('2019 IDF estimates'!AJ:AJ,MATCH($B101,'2019 IDF estimates'!$B:$B,0)),INDEX('2019 IDF estimates'!AJ:AJ,MATCH($G101,'2019 IDF estimates'!$B:$B,0)))</f>
        <v>5.5</v>
      </c>
      <c r="O101" s="354">
        <f>IF($G101="N/A",INDEX('2019 IDF estimates'!AQ:AQ,MATCH($B101,'2019 IDF estimates'!$B:$B,0)),INDEX('2019 IDF estimates'!AQ:AQ,MATCH($G101,'2019 IDF estimates'!$B:$B,0)))</f>
        <v>5.4131935569230425</v>
      </c>
      <c r="P101" s="354">
        <f>IF($G101="N/A",INDEX('2019 IDF estimates'!AN:AN,MATCH($B101,'2019 IDF estimates'!$B:$B,0)),INDEX('2019 IDF estimates'!AN:AN,MATCH($G101,'2019 IDF estimates'!$B:$B,0)))</f>
        <v>3.2</v>
      </c>
      <c r="Q101" s="358">
        <f t="shared" si="9"/>
        <v>1.3</v>
      </c>
      <c r="R101" s="358">
        <f t="shared" si="10"/>
        <v>3.2</v>
      </c>
      <c r="S101" s="358">
        <f t="shared" si="11"/>
        <v>5.5</v>
      </c>
      <c r="T101" s="358">
        <f t="shared" si="12"/>
        <v>5.4131935569230425</v>
      </c>
      <c r="U101" s="352">
        <f t="shared" si="13"/>
        <v>3.3333333333333335</v>
      </c>
      <c r="V101" s="352">
        <f t="shared" si="14"/>
        <v>3.8532983892307606</v>
      </c>
      <c r="W101" s="352">
        <f>IF(INDEX('Adult curve ratios'!$B:$B,MATCH('Incidence calcs'!C101,'Adult curve ratios'!$A:$A,0))="0-14",'Incidence calcs'!U101,'Incidence calcs'!V101)</f>
        <v>3.3333333333333335</v>
      </c>
      <c r="X101" s="357">
        <f>$W101*INDEX('Adult curve ratios'!$A$1:$R$8,MATCH('Incidence calcs'!$C101,'Adult curve ratios'!$A:$A,0),MATCH('Incidence calcs'!X$4,'Adult curve ratios'!$1:$1,0))</f>
        <v>2.2720000000000002</v>
      </c>
      <c r="Y101" s="357">
        <f>$W101*INDEX('Adult curve ratios'!$A$1:$R$8,MATCH('Incidence calcs'!$C101,'Adult curve ratios'!$A:$A,0),MATCH('Incidence calcs'!Y$4,'Adult curve ratios'!$1:$1,0))</f>
        <v>2.2326666666666668</v>
      </c>
      <c r="Z101" s="357">
        <f>$W101*INDEX('Adult curve ratios'!$A$1:$R$8,MATCH('Incidence calcs'!$C101,'Adult curve ratios'!$A:$A,0),MATCH('Incidence calcs'!Z$4,'Adult curve ratios'!$1:$1,0))</f>
        <v>1.5963333333333334</v>
      </c>
      <c r="AA101" s="357">
        <f>$W101*INDEX('Adult curve ratios'!$A$1:$R$8,MATCH('Incidence calcs'!$C101,'Adult curve ratios'!$A:$A,0),MATCH('Incidence calcs'!AA$4,'Adult curve ratios'!$1:$1,0))</f>
        <v>1.5856666666666668</v>
      </c>
      <c r="AB101" s="357">
        <f>$W101*INDEX('Adult curve ratios'!$A$1:$R$8,MATCH('Incidence calcs'!$C101,'Adult curve ratios'!$A:$A,0),MATCH('Incidence calcs'!AB$4,'Adult curve ratios'!$1:$1,0))</f>
        <v>1.4046666666666667</v>
      </c>
      <c r="AC101" s="357">
        <f>$W101*INDEX('Adult curve ratios'!$A$1:$R$8,MATCH('Incidence calcs'!$C101,'Adult curve ratios'!$A:$A,0),MATCH('Incidence calcs'!AC$4,'Adult curve ratios'!$1:$1,0))</f>
        <v>1.496</v>
      </c>
      <c r="AD101" s="357">
        <f>$W101*INDEX('Adult curve ratios'!$A$1:$R$8,MATCH('Incidence calcs'!$C101,'Adult curve ratios'!$A:$A,0),MATCH('Incidence calcs'!AD$4,'Adult curve ratios'!$1:$1,0))</f>
        <v>1.4676666666666669</v>
      </c>
      <c r="AE101" s="357">
        <f>$W101*INDEX('Adult curve ratios'!$A$1:$R$8,MATCH('Incidence calcs'!$C101,'Adult curve ratios'!$A:$A,0),MATCH('Incidence calcs'!AE$4,'Adult curve ratios'!$1:$1,0))</f>
        <v>1.4676666666666669</v>
      </c>
      <c r="AF101" s="357">
        <f>$W101*INDEX('Adult curve ratios'!$A$1:$R$8,MATCH('Incidence calcs'!$C101,'Adult curve ratios'!$A:$A,0),MATCH('Incidence calcs'!AF$4,'Adult curve ratios'!$1:$1,0))</f>
        <v>1.3706666666666667</v>
      </c>
      <c r="AG101" s="357">
        <f>$W101*INDEX('Adult curve ratios'!$A$1:$R$8,MATCH('Incidence calcs'!$C101,'Adult curve ratios'!$A:$A,0),MATCH('Incidence calcs'!AG$4,'Adult curve ratios'!$1:$1,0))</f>
        <v>1.3706666666666667</v>
      </c>
      <c r="AH101" s="357">
        <f>$W101*INDEX('Adult curve ratios'!$A$1:$R$8,MATCH('Incidence calcs'!$C101,'Adult curve ratios'!$A:$A,0),MATCH('Incidence calcs'!AH$4,'Adult curve ratios'!$1:$1,0))</f>
        <v>1.819666666666667</v>
      </c>
      <c r="AI101" s="357">
        <f>$W101*INDEX('Adult curve ratios'!$A$1:$R$8,MATCH('Incidence calcs'!$C101,'Adult curve ratios'!$A:$A,0),MATCH('Incidence calcs'!AI$4,'Adult curve ratios'!$1:$1,0))</f>
        <v>1.819666666666667</v>
      </c>
      <c r="AJ101" s="357">
        <f>$W101*INDEX('Adult curve ratios'!$A$1:$R$8,MATCH('Incidence calcs'!$C101,'Adult curve ratios'!$A:$A,0),MATCH('Incidence calcs'!AJ$4,'Adult curve ratios'!$1:$1,0))</f>
        <v>1.2023333333333335</v>
      </c>
      <c r="AK101" s="357">
        <f>$W101*INDEX('Adult curve ratios'!$A$1:$R$8,MATCH('Incidence calcs'!$C101,'Adult curve ratios'!$A:$A,0),MATCH('Incidence calcs'!AK$4,'Adult curve ratios'!$1:$1,0))</f>
        <v>1.2023333333333335</v>
      </c>
      <c r="AL101" s="357">
        <f>$W101*INDEX('Adult curve ratios'!$A$1:$R$8,MATCH('Incidence calcs'!$C101,'Adult curve ratios'!$A:$A,0),MATCH('Incidence calcs'!AL$4,'Adult curve ratios'!$1:$1,0))</f>
        <v>1.2023333333333335</v>
      </c>
      <c r="AM101" s="357">
        <f>$W101*INDEX('Adult curve ratios'!$A$1:$R$8,MATCH('Incidence calcs'!$C101,'Adult curve ratios'!$A:$A,0),MATCH('Incidence calcs'!AM$4,'Adult curve ratios'!$1:$1,0))</f>
        <v>1.2023333333333335</v>
      </c>
    </row>
    <row r="102" spans="1:39" x14ac:dyDescent="0.45">
      <c r="A102" s="343" t="s">
        <v>168</v>
      </c>
      <c r="B102" s="331" t="s">
        <v>168</v>
      </c>
      <c r="C102" s="353" t="s">
        <v>26</v>
      </c>
      <c r="D102" s="351">
        <f>VALUE(LEFT(INDEX('2019 IDF estimates'!BD:BD,MATCH(IF(G102="N/A",B102,G102),'2019 IDF estimates'!$B:$B,0)),4))</f>
        <v>2010</v>
      </c>
      <c r="E102" s="351">
        <f>VALUE(RIGHT(INDEX('2019 IDF estimates'!BD:BD,MATCH(IF(G102="N/A",B102,G102),'2019 IDF estimates'!$B:$B,0)),4))</f>
        <v>2013</v>
      </c>
      <c r="F102" s="351">
        <f t="shared" si="8"/>
        <v>2012</v>
      </c>
      <c r="G102" s="331" t="s">
        <v>108</v>
      </c>
      <c r="H102" s="354">
        <f>IF($G102="N/A",INDEX('2019 IDF estimates'!AD:AD,MATCH($B102,'2019 IDF estimates'!$B:$B,0)),INDEX('2019 IDF estimates'!AD:AD,MATCH($G102,'2019 IDF estimates'!$B:$B,0)))</f>
        <v>1.1000000000000001</v>
      </c>
      <c r="I102" s="354">
        <f>IF($G102="N/A",INDEX('2019 IDF estimates'!AE:AE,MATCH($B102,'2019 IDF estimates'!$B:$B,0)),INDEX('2019 IDF estimates'!AE:AE,MATCH($G102,'2019 IDF estimates'!$B:$B,0)))</f>
        <v>1.98</v>
      </c>
      <c r="J102" s="354">
        <f>IF($G102="N/A",INDEX('2019 IDF estimates'!AF:AF,MATCH($B102,'2019 IDF estimates'!$B:$B,0)),INDEX('2019 IDF estimates'!AF:AF,MATCH($G102,'2019 IDF estimates'!$B:$B,0)))</f>
        <v>2.68</v>
      </c>
      <c r="K102" s="354">
        <f>IF($G102="N/A",INDEX('2019 IDF estimates'!AP:AP,MATCH($B102,'2019 IDF estimates'!$B:$B,0)),INDEX('2019 IDF estimates'!AP:AP,MATCH($G102,'2019 IDF estimates'!$B:$B,0)))</f>
        <v>1.43</v>
      </c>
      <c r="L102" s="354">
        <f>IF($G102="N/A",INDEX('2019 IDF estimates'!AH:AH,MATCH($B102,'2019 IDF estimates'!$B:$B,0)),INDEX('2019 IDF estimates'!AH:AH,MATCH($G102,'2019 IDF estimates'!$B:$B,0)))</f>
        <v>1.1000000000000001</v>
      </c>
      <c r="M102" s="354">
        <f>IF($G102="N/A",INDEX('2019 IDF estimates'!AI:AI,MATCH($B102,'2019 IDF estimates'!$B:$B,0)),INDEX('2019 IDF estimates'!AI:AI,MATCH($G102,'2019 IDF estimates'!$B:$B,0)))</f>
        <v>1.98</v>
      </c>
      <c r="N102" s="354">
        <f>IF($G102="N/A",INDEX('2019 IDF estimates'!AJ:AJ,MATCH($B102,'2019 IDF estimates'!$B:$B,0)),INDEX('2019 IDF estimates'!AJ:AJ,MATCH($G102,'2019 IDF estimates'!$B:$B,0)))</f>
        <v>2.68</v>
      </c>
      <c r="O102" s="354">
        <f>IF($G102="N/A",INDEX('2019 IDF estimates'!AQ:AQ,MATCH($B102,'2019 IDF estimates'!$B:$B,0)),INDEX('2019 IDF estimates'!AQ:AQ,MATCH($G102,'2019 IDF estimates'!$B:$B,0)))</f>
        <v>1.43</v>
      </c>
      <c r="P102" s="354">
        <f>IF($G102="N/A",INDEX('2019 IDF estimates'!AN:AN,MATCH($B102,'2019 IDF estimates'!$B:$B,0)),INDEX('2019 IDF estimates'!AN:AN,MATCH($G102,'2019 IDF estimates'!$B:$B,0)))</f>
        <v>1.92</v>
      </c>
      <c r="Q102" s="358">
        <f t="shared" si="9"/>
        <v>1.1000000000000001</v>
      </c>
      <c r="R102" s="358">
        <f t="shared" si="10"/>
        <v>1.98</v>
      </c>
      <c r="S102" s="358">
        <f t="shared" si="11"/>
        <v>2.68</v>
      </c>
      <c r="T102" s="358">
        <f t="shared" si="12"/>
        <v>1.43</v>
      </c>
      <c r="U102" s="352">
        <f t="shared" si="13"/>
        <v>1.92</v>
      </c>
      <c r="V102" s="352">
        <f t="shared" si="14"/>
        <v>1.7974999999999999</v>
      </c>
      <c r="W102" s="352">
        <f>IF(INDEX('Adult curve ratios'!$B:$B,MATCH('Incidence calcs'!C102,'Adult curve ratios'!$A:$A,0))="0-14",'Incidence calcs'!U102,'Incidence calcs'!V102)</f>
        <v>1.92</v>
      </c>
      <c r="X102" s="357">
        <f>$W102*INDEX('Adult curve ratios'!$A$1:$R$8,MATCH('Incidence calcs'!$C102,'Adult curve ratios'!$A:$A,0),MATCH('Incidence calcs'!X$4,'Adult curve ratios'!$1:$1,0))</f>
        <v>1.3086719999999998</v>
      </c>
      <c r="Y102" s="357">
        <f>$W102*INDEX('Adult curve ratios'!$A$1:$R$8,MATCH('Incidence calcs'!$C102,'Adult curve ratios'!$A:$A,0),MATCH('Incidence calcs'!Y$4,'Adult curve ratios'!$1:$1,0))</f>
        <v>1.2860159999999998</v>
      </c>
      <c r="Z102" s="357">
        <f>$W102*INDEX('Adult curve ratios'!$A$1:$R$8,MATCH('Incidence calcs'!$C102,'Adult curve ratios'!$A:$A,0),MATCH('Incidence calcs'!Z$4,'Adult curve ratios'!$1:$1,0))</f>
        <v>0.91948799999999997</v>
      </c>
      <c r="AA102" s="357">
        <f>$W102*INDEX('Adult curve ratios'!$A$1:$R$8,MATCH('Incidence calcs'!$C102,'Adult curve ratios'!$A:$A,0),MATCH('Incidence calcs'!AA$4,'Adult curve ratios'!$1:$1,0))</f>
        <v>0.91334399999999993</v>
      </c>
      <c r="AB102" s="357">
        <f>$W102*INDEX('Adult curve ratios'!$A$1:$R$8,MATCH('Incidence calcs'!$C102,'Adult curve ratios'!$A:$A,0),MATCH('Incidence calcs'!AB$4,'Adult curve ratios'!$1:$1,0))</f>
        <v>0.80908799999999992</v>
      </c>
      <c r="AC102" s="357">
        <f>$W102*INDEX('Adult curve ratios'!$A$1:$R$8,MATCH('Incidence calcs'!$C102,'Adult curve ratios'!$A:$A,0),MATCH('Incidence calcs'!AC$4,'Adult curve ratios'!$1:$1,0))</f>
        <v>0.86169599999999991</v>
      </c>
      <c r="AD102" s="357">
        <f>$W102*INDEX('Adult curve ratios'!$A$1:$R$8,MATCH('Incidence calcs'!$C102,'Adult curve ratios'!$A:$A,0),MATCH('Incidence calcs'!AD$4,'Adult curve ratios'!$1:$1,0))</f>
        <v>0.84537600000000002</v>
      </c>
      <c r="AE102" s="357">
        <f>$W102*INDEX('Adult curve ratios'!$A$1:$R$8,MATCH('Incidence calcs'!$C102,'Adult curve ratios'!$A:$A,0),MATCH('Incidence calcs'!AE$4,'Adult curve ratios'!$1:$1,0))</f>
        <v>0.84537600000000002</v>
      </c>
      <c r="AF102" s="357">
        <f>$W102*INDEX('Adult curve ratios'!$A$1:$R$8,MATCH('Incidence calcs'!$C102,'Adult curve ratios'!$A:$A,0),MATCH('Incidence calcs'!AF$4,'Adult curve ratios'!$1:$1,0))</f>
        <v>0.78950399999999998</v>
      </c>
      <c r="AG102" s="357">
        <f>$W102*INDEX('Adult curve ratios'!$A$1:$R$8,MATCH('Incidence calcs'!$C102,'Adult curve ratios'!$A:$A,0),MATCH('Incidence calcs'!AG$4,'Adult curve ratios'!$1:$1,0))</f>
        <v>0.78950399999999998</v>
      </c>
      <c r="AH102" s="357">
        <f>$W102*INDEX('Adult curve ratios'!$A$1:$R$8,MATCH('Incidence calcs'!$C102,'Adult curve ratios'!$A:$A,0),MATCH('Incidence calcs'!AH$4,'Adult curve ratios'!$1:$1,0))</f>
        <v>1.0481280000000002</v>
      </c>
      <c r="AI102" s="357">
        <f>$W102*INDEX('Adult curve ratios'!$A$1:$R$8,MATCH('Incidence calcs'!$C102,'Adult curve ratios'!$A:$A,0),MATCH('Incidence calcs'!AI$4,'Adult curve ratios'!$1:$1,0))</f>
        <v>1.0481280000000002</v>
      </c>
      <c r="AJ102" s="357">
        <f>$W102*INDEX('Adult curve ratios'!$A$1:$R$8,MATCH('Incidence calcs'!$C102,'Adult curve ratios'!$A:$A,0),MATCH('Incidence calcs'!AJ$4,'Adult curve ratios'!$1:$1,0))</f>
        <v>0.69254400000000005</v>
      </c>
      <c r="AK102" s="357">
        <f>$W102*INDEX('Adult curve ratios'!$A$1:$R$8,MATCH('Incidence calcs'!$C102,'Adult curve ratios'!$A:$A,0),MATCH('Incidence calcs'!AK$4,'Adult curve ratios'!$1:$1,0))</f>
        <v>0.69254400000000005</v>
      </c>
      <c r="AL102" s="357">
        <f>$W102*INDEX('Adult curve ratios'!$A$1:$R$8,MATCH('Incidence calcs'!$C102,'Adult curve ratios'!$A:$A,0),MATCH('Incidence calcs'!AL$4,'Adult curve ratios'!$1:$1,0))</f>
        <v>0.69254400000000005</v>
      </c>
      <c r="AM102" s="357">
        <f>$W102*INDEX('Adult curve ratios'!$A$1:$R$8,MATCH('Incidence calcs'!$C102,'Adult curve ratios'!$A:$A,0),MATCH('Incidence calcs'!AM$4,'Adult curve ratios'!$1:$1,0))</f>
        <v>0.69254400000000005</v>
      </c>
    </row>
    <row r="103" spans="1:39" x14ac:dyDescent="0.45">
      <c r="A103" s="343" t="s">
        <v>169</v>
      </c>
      <c r="B103" s="331" t="s">
        <v>169</v>
      </c>
      <c r="C103" s="353" t="s">
        <v>29</v>
      </c>
      <c r="D103" s="351">
        <f>VALUE(LEFT(INDEX('2019 IDF estimates'!BD:BD,MATCH(IF(G103="N/A",B103,G103),'2019 IDF estimates'!$B:$B,0)),4))</f>
        <v>1982</v>
      </c>
      <c r="E103" s="351">
        <f>VALUE(RIGHT(INDEX('2019 IDF estimates'!BD:BD,MATCH(IF(G103="N/A",B103,G103),'2019 IDF estimates'!$B:$B,0)),4))</f>
        <v>1991</v>
      </c>
      <c r="F103" s="351">
        <f t="shared" si="8"/>
        <v>1987</v>
      </c>
      <c r="G103" s="331" t="s">
        <v>170</v>
      </c>
      <c r="H103" s="354">
        <f>IF($G103="N/A",INDEX('2019 IDF estimates'!AD:AD,MATCH($B103,'2019 IDF estimates'!$B:$B,0)),INDEX('2019 IDF estimates'!AD:AD,MATCH($G103,'2019 IDF estimates'!$B:$B,0)))</f>
        <v>0.1</v>
      </c>
      <c r="I103" s="354">
        <f>IF($G103="N/A",INDEX('2019 IDF estimates'!AE:AE,MATCH($B103,'2019 IDF estimates'!$B:$B,0)),INDEX('2019 IDF estimates'!AE:AE,MATCH($G103,'2019 IDF estimates'!$B:$B,0)))</f>
        <v>0.5</v>
      </c>
      <c r="J103" s="354">
        <f>IF($G103="N/A",INDEX('2019 IDF estimates'!AF:AF,MATCH($B103,'2019 IDF estimates'!$B:$B,0)),INDEX('2019 IDF estimates'!AF:AF,MATCH($G103,'2019 IDF estimates'!$B:$B,0)))</f>
        <v>2.2000000000000002</v>
      </c>
      <c r="K103" s="354">
        <f>IF($G103="N/A",INDEX('2019 IDF estimates'!AP:AP,MATCH($B103,'2019 IDF estimates'!$B:$B,0)),INDEX('2019 IDF estimates'!AP:AP,MATCH($G103,'2019 IDF estimates'!$B:$B,0)))</f>
        <v>3.4</v>
      </c>
      <c r="L103" s="354">
        <f>IF($G103="N/A",INDEX('2019 IDF estimates'!AH:AH,MATCH($B103,'2019 IDF estimates'!$B:$B,0)),INDEX('2019 IDF estimates'!AH:AH,MATCH($G103,'2019 IDF estimates'!$B:$B,0)))</f>
        <v>0.1</v>
      </c>
      <c r="M103" s="354">
        <f>IF($G103="N/A",INDEX('2019 IDF estimates'!AI:AI,MATCH($B103,'2019 IDF estimates'!$B:$B,0)),INDEX('2019 IDF estimates'!AI:AI,MATCH($G103,'2019 IDF estimates'!$B:$B,0)))</f>
        <v>0.5</v>
      </c>
      <c r="N103" s="354">
        <f>IF($G103="N/A",INDEX('2019 IDF estimates'!AJ:AJ,MATCH($B103,'2019 IDF estimates'!$B:$B,0)),INDEX('2019 IDF estimates'!AJ:AJ,MATCH($G103,'2019 IDF estimates'!$B:$B,0)))</f>
        <v>2.2000000000000002</v>
      </c>
      <c r="O103" s="354">
        <f>IF($G103="N/A",INDEX('2019 IDF estimates'!AQ:AQ,MATCH($B103,'2019 IDF estimates'!$B:$B,0)),INDEX('2019 IDF estimates'!AQ:AQ,MATCH($G103,'2019 IDF estimates'!$B:$B,0)))</f>
        <v>3.4</v>
      </c>
      <c r="P103" s="354">
        <f>IF($G103="N/A",INDEX('2019 IDF estimates'!AN:AN,MATCH($B103,'2019 IDF estimates'!$B:$B,0)),INDEX('2019 IDF estimates'!AN:AN,MATCH($G103,'2019 IDF estimates'!$B:$B,0)))</f>
        <v>0.9</v>
      </c>
      <c r="Q103" s="358">
        <f t="shared" si="9"/>
        <v>0.1</v>
      </c>
      <c r="R103" s="358">
        <f t="shared" si="10"/>
        <v>0.5</v>
      </c>
      <c r="S103" s="358">
        <f t="shared" si="11"/>
        <v>2.2000000000000002</v>
      </c>
      <c r="T103" s="358">
        <f t="shared" si="12"/>
        <v>3.4</v>
      </c>
      <c r="U103" s="352">
        <f t="shared" si="13"/>
        <v>0.93333333333333346</v>
      </c>
      <c r="V103" s="352">
        <f t="shared" si="14"/>
        <v>1.55</v>
      </c>
      <c r="W103" s="352">
        <f>IF(INDEX('Adult curve ratios'!$B:$B,MATCH('Incidence calcs'!C103,'Adult curve ratios'!$A:$A,0))="0-14",'Incidence calcs'!U103,'Incidence calcs'!V103)</f>
        <v>1.55</v>
      </c>
      <c r="X103" s="357">
        <f>$W103*INDEX('Adult curve ratios'!$A$1:$R$8,MATCH('Incidence calcs'!$C103,'Adult curve ratios'!$A:$A,0),MATCH('Incidence calcs'!X$4,'Adult curve ratios'!$1:$1,0))</f>
        <v>1.111815</v>
      </c>
      <c r="Y103" s="357">
        <f>$W103*INDEX('Adult curve ratios'!$A$1:$R$8,MATCH('Incidence calcs'!$C103,'Adult curve ratios'!$A:$A,0),MATCH('Incidence calcs'!Y$4,'Adult curve ratios'!$1:$1,0))</f>
        <v>1.09213</v>
      </c>
      <c r="Z103" s="357">
        <f>$W103*INDEX('Adult curve ratios'!$A$1:$R$8,MATCH('Incidence calcs'!$C103,'Adult curve ratios'!$A:$A,0),MATCH('Incidence calcs'!Z$4,'Adult curve ratios'!$1:$1,0))</f>
        <v>0.79096500000000003</v>
      </c>
      <c r="AA103" s="357">
        <f>$W103*INDEX('Adult curve ratios'!$A$1:$R$8,MATCH('Incidence calcs'!$C103,'Adult curve ratios'!$A:$A,0),MATCH('Incidence calcs'!AA$4,'Adult curve ratios'!$1:$1,0))</f>
        <v>0.77453499999999997</v>
      </c>
      <c r="AB103" s="357">
        <f>$W103*INDEX('Adult curve ratios'!$A$1:$R$8,MATCH('Incidence calcs'!$C103,'Adult curve ratios'!$A:$A,0),MATCH('Incidence calcs'!AB$4,'Adult curve ratios'!$1:$1,0))</f>
        <v>0.72788000000000008</v>
      </c>
      <c r="AC103" s="357">
        <f>$W103*INDEX('Adult curve ratios'!$A$1:$R$8,MATCH('Incidence calcs'!$C103,'Adult curve ratios'!$A:$A,0),MATCH('Incidence calcs'!AC$4,'Adult curve ratios'!$1:$1,0))</f>
        <v>0.64356000000000002</v>
      </c>
      <c r="AD103" s="357">
        <f>$W103*INDEX('Adult curve ratios'!$A$1:$R$8,MATCH('Incidence calcs'!$C103,'Adult curve ratios'!$A:$A,0),MATCH('Incidence calcs'!AD$4,'Adult curve ratios'!$1:$1,0))</f>
        <v>0.692075</v>
      </c>
      <c r="AE103" s="357">
        <f>$W103*INDEX('Adult curve ratios'!$A$1:$R$8,MATCH('Incidence calcs'!$C103,'Adult curve ratios'!$A:$A,0),MATCH('Incidence calcs'!AE$4,'Adult curve ratios'!$1:$1,0))</f>
        <v>0.692075</v>
      </c>
      <c r="AF103" s="357">
        <f>$W103*INDEX('Adult curve ratios'!$A$1:$R$8,MATCH('Incidence calcs'!$C103,'Adult curve ratios'!$A:$A,0),MATCH('Incidence calcs'!AF$4,'Adult curve ratios'!$1:$1,0))</f>
        <v>0.55877500000000002</v>
      </c>
      <c r="AG103" s="357">
        <f>$W103*INDEX('Adult curve ratios'!$A$1:$R$8,MATCH('Incidence calcs'!$C103,'Adult curve ratios'!$A:$A,0),MATCH('Incidence calcs'!AG$4,'Adult curve ratios'!$1:$1,0))</f>
        <v>0.55877500000000002</v>
      </c>
      <c r="AH103" s="357">
        <f>$W103*INDEX('Adult curve ratios'!$A$1:$R$8,MATCH('Incidence calcs'!$C103,'Adult curve ratios'!$A:$A,0),MATCH('Incidence calcs'!AH$4,'Adult curve ratios'!$1:$1,0))</f>
        <v>0.83452000000000004</v>
      </c>
      <c r="AI103" s="357">
        <f>$W103*INDEX('Adult curve ratios'!$A$1:$R$8,MATCH('Incidence calcs'!$C103,'Adult curve ratios'!$A:$A,0),MATCH('Incidence calcs'!AI$4,'Adult curve ratios'!$1:$1,0))</f>
        <v>0.83452000000000004</v>
      </c>
      <c r="AJ103" s="357">
        <f>$W103*INDEX('Adult curve ratios'!$A$1:$R$8,MATCH('Incidence calcs'!$C103,'Adult curve ratios'!$A:$A,0),MATCH('Incidence calcs'!AJ$4,'Adult curve ratios'!$1:$1,0))</f>
        <v>0.65332500000000004</v>
      </c>
      <c r="AK103" s="357">
        <f>$W103*INDEX('Adult curve ratios'!$A$1:$R$8,MATCH('Incidence calcs'!$C103,'Adult curve ratios'!$A:$A,0),MATCH('Incidence calcs'!AK$4,'Adult curve ratios'!$1:$1,0))</f>
        <v>0.65332500000000004</v>
      </c>
      <c r="AL103" s="357">
        <f>$W103*INDEX('Adult curve ratios'!$A$1:$R$8,MATCH('Incidence calcs'!$C103,'Adult curve ratios'!$A:$A,0),MATCH('Incidence calcs'!AL$4,'Adult curve ratios'!$1:$1,0))</f>
        <v>0.65332500000000004</v>
      </c>
      <c r="AM103" s="357">
        <f>$W103*INDEX('Adult curve ratios'!$A$1:$R$8,MATCH('Incidence calcs'!$C103,'Adult curve ratios'!$A:$A,0),MATCH('Incidence calcs'!AM$4,'Adult curve ratios'!$1:$1,0))</f>
        <v>0.65332500000000004</v>
      </c>
    </row>
    <row r="104" spans="1:39" x14ac:dyDescent="0.45">
      <c r="A104" s="343" t="s">
        <v>171</v>
      </c>
      <c r="B104" s="331" t="s">
        <v>171</v>
      </c>
      <c r="C104" s="353" t="s">
        <v>32</v>
      </c>
      <c r="D104" s="351">
        <f>VALUE(LEFT(INDEX('2019 IDF estimates'!BD:BD,MATCH(IF(G104="N/A",B104,G104),'2019 IDF estimates'!$B:$B,0)),4))</f>
        <v>2001</v>
      </c>
      <c r="E104" s="351">
        <f>VALUE(RIGHT(INDEX('2019 IDF estimates'!BD:BD,MATCH(IF(G104="N/A",B104,G104),'2019 IDF estimates'!$B:$B,0)),4))</f>
        <v>2012</v>
      </c>
      <c r="F104" s="351">
        <f t="shared" si="8"/>
        <v>2007</v>
      </c>
      <c r="G104" s="331" t="s">
        <v>136</v>
      </c>
      <c r="H104" s="354">
        <f>IF($G104="N/A",INDEX('2019 IDF estimates'!AD:AD,MATCH($B104,'2019 IDF estimates'!$B:$B,0)),INDEX('2019 IDF estimates'!AD:AD,MATCH($G104,'2019 IDF estimates'!$B:$B,0)))</f>
        <v>0</v>
      </c>
      <c r="I104" s="354">
        <f>IF($G104="N/A",INDEX('2019 IDF estimates'!AE:AE,MATCH($B104,'2019 IDF estimates'!$B:$B,0)),INDEX('2019 IDF estimates'!AE:AE,MATCH($G104,'2019 IDF estimates'!$B:$B,0)))</f>
        <v>0</v>
      </c>
      <c r="J104" s="354">
        <f>IF($G104="N/A",INDEX('2019 IDF estimates'!AF:AF,MATCH($B104,'2019 IDF estimates'!$B:$B,0)),INDEX('2019 IDF estimates'!AF:AF,MATCH($G104,'2019 IDF estimates'!$B:$B,0)))</f>
        <v>0</v>
      </c>
      <c r="K104" s="354">
        <f>IF($G104="N/A",INDEX('2019 IDF estimates'!AP:AP,MATCH($B104,'2019 IDF estimates'!$B:$B,0)),INDEX('2019 IDF estimates'!AP:AP,MATCH($G104,'2019 IDF estimates'!$B:$B,0)))</f>
        <v>1.0049937260994264</v>
      </c>
      <c r="L104" s="354">
        <f>IF($G104="N/A",INDEX('2019 IDF estimates'!AH:AH,MATCH($B104,'2019 IDF estimates'!$B:$B,0)),INDEX('2019 IDF estimates'!AH:AH,MATCH($G104,'2019 IDF estimates'!$B:$B,0)))</f>
        <v>0</v>
      </c>
      <c r="M104" s="354">
        <f>IF($G104="N/A",INDEX('2019 IDF estimates'!AI:AI,MATCH($B104,'2019 IDF estimates'!$B:$B,0)),INDEX('2019 IDF estimates'!AI:AI,MATCH($G104,'2019 IDF estimates'!$B:$B,0)))</f>
        <v>0</v>
      </c>
      <c r="N104" s="354">
        <f>IF($G104="N/A",INDEX('2019 IDF estimates'!AJ:AJ,MATCH($B104,'2019 IDF estimates'!$B:$B,0)),INDEX('2019 IDF estimates'!AJ:AJ,MATCH($G104,'2019 IDF estimates'!$B:$B,0)))</f>
        <v>0</v>
      </c>
      <c r="O104" s="354">
        <f>IF($G104="N/A",INDEX('2019 IDF estimates'!AQ:AQ,MATCH($B104,'2019 IDF estimates'!$B:$B,0)),INDEX('2019 IDF estimates'!AQ:AQ,MATCH($G104,'2019 IDF estimates'!$B:$B,0)))</f>
        <v>1.0049937260994264</v>
      </c>
      <c r="P104" s="354">
        <f>IF($G104="N/A",INDEX('2019 IDF estimates'!AN:AN,MATCH($B104,'2019 IDF estimates'!$B:$B,0)),INDEX('2019 IDF estimates'!AN:AN,MATCH($G104,'2019 IDF estimates'!$B:$B,0)))</f>
        <v>0.9</v>
      </c>
      <c r="Q104" s="358">
        <f t="shared" si="9"/>
        <v>0.9</v>
      </c>
      <c r="R104" s="358">
        <f t="shared" si="10"/>
        <v>0.9</v>
      </c>
      <c r="S104" s="358">
        <f t="shared" si="11"/>
        <v>0.9</v>
      </c>
      <c r="T104" s="358">
        <f t="shared" si="12"/>
        <v>1.0049937260994264</v>
      </c>
      <c r="U104" s="352">
        <f t="shared" si="13"/>
        <v>0.9</v>
      </c>
      <c r="V104" s="352">
        <f t="shared" si="14"/>
        <v>0.9262484315248567</v>
      </c>
      <c r="W104" s="352">
        <f>IF(INDEX('Adult curve ratios'!$B:$B,MATCH('Incidence calcs'!C104,'Adult curve ratios'!$A:$A,0))="0-14",'Incidence calcs'!U104,'Incidence calcs'!V104)</f>
        <v>0.9</v>
      </c>
      <c r="X104" s="357">
        <f>$W104*INDEX('Adult curve ratios'!$A$1:$R$8,MATCH('Incidence calcs'!$C104,'Adult curve ratios'!$A:$A,0),MATCH('Incidence calcs'!X$4,'Adult curve ratios'!$1:$1,0))</f>
        <v>0.61343999999999999</v>
      </c>
      <c r="Y104" s="357">
        <f>$W104*INDEX('Adult curve ratios'!$A$1:$R$8,MATCH('Incidence calcs'!$C104,'Adult curve ratios'!$A:$A,0),MATCH('Incidence calcs'!Y$4,'Adult curve ratios'!$1:$1,0))</f>
        <v>0.60282000000000002</v>
      </c>
      <c r="Z104" s="357">
        <f>$W104*INDEX('Adult curve ratios'!$A$1:$R$8,MATCH('Incidence calcs'!$C104,'Adult curve ratios'!$A:$A,0),MATCH('Incidence calcs'!Z$4,'Adult curve ratios'!$1:$1,0))</f>
        <v>0.43101</v>
      </c>
      <c r="AA104" s="357">
        <f>$W104*INDEX('Adult curve ratios'!$A$1:$R$8,MATCH('Incidence calcs'!$C104,'Adult curve ratios'!$A:$A,0),MATCH('Incidence calcs'!AA$4,'Adult curve ratios'!$1:$1,0))</f>
        <v>0.42813000000000001</v>
      </c>
      <c r="AB104" s="357">
        <f>$W104*INDEX('Adult curve ratios'!$A$1:$R$8,MATCH('Incidence calcs'!$C104,'Adult curve ratios'!$A:$A,0),MATCH('Incidence calcs'!AB$4,'Adult curve ratios'!$1:$1,0))</f>
        <v>0.37925999999999999</v>
      </c>
      <c r="AC104" s="357">
        <f>$W104*INDEX('Adult curve ratios'!$A$1:$R$8,MATCH('Incidence calcs'!$C104,'Adult curve ratios'!$A:$A,0),MATCH('Incidence calcs'!AC$4,'Adult curve ratios'!$1:$1,0))</f>
        <v>0.40392</v>
      </c>
      <c r="AD104" s="357">
        <f>$W104*INDEX('Adult curve ratios'!$A$1:$R$8,MATCH('Incidence calcs'!$C104,'Adult curve ratios'!$A:$A,0),MATCH('Incidence calcs'!AD$4,'Adult curve ratios'!$1:$1,0))</f>
        <v>0.39627000000000001</v>
      </c>
      <c r="AE104" s="357">
        <f>$W104*INDEX('Adult curve ratios'!$A$1:$R$8,MATCH('Incidence calcs'!$C104,'Adult curve ratios'!$A:$A,0),MATCH('Incidence calcs'!AE$4,'Adult curve ratios'!$1:$1,0))</f>
        <v>0.39627000000000001</v>
      </c>
      <c r="AF104" s="357">
        <f>$W104*INDEX('Adult curve ratios'!$A$1:$R$8,MATCH('Incidence calcs'!$C104,'Adult curve ratios'!$A:$A,0),MATCH('Incidence calcs'!AF$4,'Adult curve ratios'!$1:$1,0))</f>
        <v>0.37008000000000002</v>
      </c>
      <c r="AG104" s="357">
        <f>$W104*INDEX('Adult curve ratios'!$A$1:$R$8,MATCH('Incidence calcs'!$C104,'Adult curve ratios'!$A:$A,0),MATCH('Incidence calcs'!AG$4,'Adult curve ratios'!$1:$1,0))</f>
        <v>0.37008000000000002</v>
      </c>
      <c r="AH104" s="357">
        <f>$W104*INDEX('Adult curve ratios'!$A$1:$R$8,MATCH('Incidence calcs'!$C104,'Adult curve ratios'!$A:$A,0),MATCH('Incidence calcs'!AH$4,'Adult curve ratios'!$1:$1,0))</f>
        <v>0.49131000000000008</v>
      </c>
      <c r="AI104" s="357">
        <f>$W104*INDEX('Adult curve ratios'!$A$1:$R$8,MATCH('Incidence calcs'!$C104,'Adult curve ratios'!$A:$A,0),MATCH('Incidence calcs'!AI$4,'Adult curve ratios'!$1:$1,0))</f>
        <v>0.49131000000000008</v>
      </c>
      <c r="AJ104" s="357">
        <f>$W104*INDEX('Adult curve ratios'!$A$1:$R$8,MATCH('Incidence calcs'!$C104,'Adult curve ratios'!$A:$A,0),MATCH('Incidence calcs'!AJ$4,'Adult curve ratios'!$1:$1,0))</f>
        <v>0.32463000000000003</v>
      </c>
      <c r="AK104" s="357">
        <f>$W104*INDEX('Adult curve ratios'!$A$1:$R$8,MATCH('Incidence calcs'!$C104,'Adult curve ratios'!$A:$A,0),MATCH('Incidence calcs'!AK$4,'Adult curve ratios'!$1:$1,0))</f>
        <v>0.32463000000000003</v>
      </c>
      <c r="AL104" s="357">
        <f>$W104*INDEX('Adult curve ratios'!$A$1:$R$8,MATCH('Incidence calcs'!$C104,'Adult curve ratios'!$A:$A,0),MATCH('Incidence calcs'!AL$4,'Adult curve ratios'!$1:$1,0))</f>
        <v>0.32463000000000003</v>
      </c>
      <c r="AM104" s="357">
        <f>$W104*INDEX('Adult curve ratios'!$A$1:$R$8,MATCH('Incidence calcs'!$C104,'Adult curve ratios'!$A:$A,0),MATCH('Incidence calcs'!AM$4,'Adult curve ratios'!$1:$1,0))</f>
        <v>0.32463000000000003</v>
      </c>
    </row>
    <row r="105" spans="1:39" x14ac:dyDescent="0.45">
      <c r="A105" s="343" t="s">
        <v>172</v>
      </c>
      <c r="B105" s="331" t="s">
        <v>172</v>
      </c>
      <c r="C105" s="353" t="s">
        <v>28</v>
      </c>
      <c r="D105" s="351">
        <f>VALUE(LEFT(INDEX('2019 IDF estimates'!BD:BD,MATCH(IF(G105="N/A",B105,G105),'2019 IDF estimates'!$B:$B,0)),4))</f>
        <v>2011</v>
      </c>
      <c r="E105" s="351">
        <f>VALUE(RIGHT(INDEX('2019 IDF estimates'!BD:BD,MATCH(IF(G105="N/A",B105,G105),'2019 IDF estimates'!$B:$B,0)),4))</f>
        <v>2013</v>
      </c>
      <c r="F105" s="351">
        <f t="shared" si="8"/>
        <v>2012</v>
      </c>
      <c r="G105" s="331" t="s">
        <v>60</v>
      </c>
      <c r="H105" s="354">
        <f>IF($G105="N/A",INDEX('2019 IDF estimates'!AD:AD,MATCH($B105,'2019 IDF estimates'!$B:$B,0)),INDEX('2019 IDF estimates'!AD:AD,MATCH($G105,'2019 IDF estimates'!$B:$B,0)))</f>
        <v>20.2</v>
      </c>
      <c r="I105" s="354">
        <f>IF($G105="N/A",INDEX('2019 IDF estimates'!AE:AE,MATCH($B105,'2019 IDF estimates'!$B:$B,0)),INDEX('2019 IDF estimates'!AE:AE,MATCH($G105,'2019 IDF estimates'!$B:$B,0)))</f>
        <v>47.5</v>
      </c>
      <c r="J105" s="354">
        <f>IF($G105="N/A",INDEX('2019 IDF estimates'!AF:AF,MATCH($B105,'2019 IDF estimates'!$B:$B,0)),INDEX('2019 IDF estimates'!AF:AF,MATCH($G105,'2019 IDF estimates'!$B:$B,0)))</f>
        <v>49.8</v>
      </c>
      <c r="K105" s="354">
        <f>IF($G105="N/A",INDEX('2019 IDF estimates'!AP:AP,MATCH($B105,'2019 IDF estimates'!$B:$B,0)),INDEX('2019 IDF estimates'!AP:AP,MATCH($G105,'2019 IDF estimates'!$B:$B,0)))</f>
        <v>66.311621072307275</v>
      </c>
      <c r="L105" s="354">
        <f>IF($G105="N/A",INDEX('2019 IDF estimates'!AH:AH,MATCH($B105,'2019 IDF estimates'!$B:$B,0)),INDEX('2019 IDF estimates'!AH:AH,MATCH($G105,'2019 IDF estimates'!$B:$B,0)))</f>
        <v>25.3</v>
      </c>
      <c r="M105" s="354">
        <f>IF($G105="N/A",INDEX('2019 IDF estimates'!AI:AI,MATCH($B105,'2019 IDF estimates'!$B:$B,0)),INDEX('2019 IDF estimates'!AI:AI,MATCH($G105,'2019 IDF estimates'!$B:$B,0)))</f>
        <v>61.4</v>
      </c>
      <c r="N105" s="354">
        <f>IF($G105="N/A",INDEX('2019 IDF estimates'!AJ:AJ,MATCH($B105,'2019 IDF estimates'!$B:$B,0)),INDEX('2019 IDF estimates'!AJ:AJ,MATCH($G105,'2019 IDF estimates'!$B:$B,0)))</f>
        <v>45.7</v>
      </c>
      <c r="O105" s="354">
        <f>IF($G105="N/A",INDEX('2019 IDF estimates'!AQ:AQ,MATCH($B105,'2019 IDF estimates'!$B:$B,0)),INDEX('2019 IDF estimates'!AQ:AQ,MATCH($G105,'2019 IDF estimates'!$B:$B,0)))</f>
        <v>74.600573706345671</v>
      </c>
      <c r="P105" s="354">
        <f>IF($G105="N/A",INDEX('2019 IDF estimates'!AN:AN,MATCH($B105,'2019 IDF estimates'!$B:$B,0)),INDEX('2019 IDF estimates'!AN:AN,MATCH($G105,'2019 IDF estimates'!$B:$B,0)))</f>
        <v>41.7</v>
      </c>
      <c r="Q105" s="358">
        <f t="shared" si="9"/>
        <v>22.75</v>
      </c>
      <c r="R105" s="358">
        <f t="shared" si="10"/>
        <v>54.45</v>
      </c>
      <c r="S105" s="358">
        <f t="shared" si="11"/>
        <v>47.75</v>
      </c>
      <c r="T105" s="358">
        <f t="shared" si="12"/>
        <v>70.456097389326473</v>
      </c>
      <c r="U105" s="352">
        <f t="shared" si="13"/>
        <v>41.65</v>
      </c>
      <c r="V105" s="352">
        <f t="shared" si="14"/>
        <v>48.851524347331619</v>
      </c>
      <c r="W105" s="352">
        <f>IF(INDEX('Adult curve ratios'!$B:$B,MATCH('Incidence calcs'!C105,'Adult curve ratios'!$A:$A,0))="0-14",'Incidence calcs'!U105,'Incidence calcs'!V105)</f>
        <v>41.65</v>
      </c>
      <c r="X105" s="357">
        <f>$W105*INDEX('Adult curve ratios'!$A$1:$R$8,MATCH('Incidence calcs'!$C105,'Adult curve ratios'!$A:$A,0),MATCH('Incidence calcs'!X$4,'Adult curve ratios'!$1:$1,0))</f>
        <v>28.388639999999999</v>
      </c>
      <c r="Y105" s="357">
        <f>$W105*INDEX('Adult curve ratios'!$A$1:$R$8,MATCH('Incidence calcs'!$C105,'Adult curve ratios'!$A:$A,0),MATCH('Incidence calcs'!Y$4,'Adult curve ratios'!$1:$1,0))</f>
        <v>27.897169999999996</v>
      </c>
      <c r="Z105" s="357">
        <f>$W105*INDEX('Adult curve ratios'!$A$1:$R$8,MATCH('Incidence calcs'!$C105,'Adult curve ratios'!$A:$A,0),MATCH('Incidence calcs'!Z$4,'Adult curve ratios'!$1:$1,0))</f>
        <v>19.946185</v>
      </c>
      <c r="AA105" s="357">
        <f>$W105*INDEX('Adult curve ratios'!$A$1:$R$8,MATCH('Incidence calcs'!$C105,'Adult curve ratios'!$A:$A,0),MATCH('Incidence calcs'!AA$4,'Adult curve ratios'!$1:$1,0))</f>
        <v>19.812905000000001</v>
      </c>
      <c r="AB105" s="357">
        <f>$W105*INDEX('Adult curve ratios'!$A$1:$R$8,MATCH('Incidence calcs'!$C105,'Adult curve ratios'!$A:$A,0),MATCH('Incidence calcs'!AB$4,'Adult curve ratios'!$1:$1,0))</f>
        <v>17.551310000000001</v>
      </c>
      <c r="AC105" s="357">
        <f>$W105*INDEX('Adult curve ratios'!$A$1:$R$8,MATCH('Incidence calcs'!$C105,'Adult curve ratios'!$A:$A,0),MATCH('Incidence calcs'!AC$4,'Adult curve ratios'!$1:$1,0))</f>
        <v>18.692519999999998</v>
      </c>
      <c r="AD105" s="357">
        <f>$W105*INDEX('Adult curve ratios'!$A$1:$R$8,MATCH('Incidence calcs'!$C105,'Adult curve ratios'!$A:$A,0),MATCH('Incidence calcs'!AD$4,'Adult curve ratios'!$1:$1,0))</f>
        <v>18.338495000000002</v>
      </c>
      <c r="AE105" s="357">
        <f>$W105*INDEX('Adult curve ratios'!$A$1:$R$8,MATCH('Incidence calcs'!$C105,'Adult curve ratios'!$A:$A,0),MATCH('Incidence calcs'!AE$4,'Adult curve ratios'!$1:$1,0))</f>
        <v>18.338495000000002</v>
      </c>
      <c r="AF105" s="357">
        <f>$W105*INDEX('Adult curve ratios'!$A$1:$R$8,MATCH('Incidence calcs'!$C105,'Adult curve ratios'!$A:$A,0),MATCH('Incidence calcs'!AF$4,'Adult curve ratios'!$1:$1,0))</f>
        <v>17.126480000000001</v>
      </c>
      <c r="AG105" s="357">
        <f>$W105*INDEX('Adult curve ratios'!$A$1:$R$8,MATCH('Incidence calcs'!$C105,'Adult curve ratios'!$A:$A,0),MATCH('Incidence calcs'!AG$4,'Adult curve ratios'!$1:$1,0))</f>
        <v>17.126480000000001</v>
      </c>
      <c r="AH105" s="357">
        <f>$W105*INDEX('Adult curve ratios'!$A$1:$R$8,MATCH('Incidence calcs'!$C105,'Adult curve ratios'!$A:$A,0),MATCH('Incidence calcs'!AH$4,'Adult curve ratios'!$1:$1,0))</f>
        <v>22.736735000000003</v>
      </c>
      <c r="AI105" s="357">
        <f>$W105*INDEX('Adult curve ratios'!$A$1:$R$8,MATCH('Incidence calcs'!$C105,'Adult curve ratios'!$A:$A,0),MATCH('Incidence calcs'!AI$4,'Adult curve ratios'!$1:$1,0))</f>
        <v>22.736735000000003</v>
      </c>
      <c r="AJ105" s="357">
        <f>$W105*INDEX('Adult curve ratios'!$A$1:$R$8,MATCH('Incidence calcs'!$C105,'Adult curve ratios'!$A:$A,0),MATCH('Incidence calcs'!AJ$4,'Adult curve ratios'!$1:$1,0))</f>
        <v>15.023155000000001</v>
      </c>
      <c r="AK105" s="357">
        <f>$W105*INDEX('Adult curve ratios'!$A$1:$R$8,MATCH('Incidence calcs'!$C105,'Adult curve ratios'!$A:$A,0),MATCH('Incidence calcs'!AK$4,'Adult curve ratios'!$1:$1,0))</f>
        <v>15.023155000000001</v>
      </c>
      <c r="AL105" s="357">
        <f>$W105*INDEX('Adult curve ratios'!$A$1:$R$8,MATCH('Incidence calcs'!$C105,'Adult curve ratios'!$A:$A,0),MATCH('Incidence calcs'!AL$4,'Adult curve ratios'!$1:$1,0))</f>
        <v>15.023155000000001</v>
      </c>
      <c r="AM105" s="357">
        <f>$W105*INDEX('Adult curve ratios'!$A$1:$R$8,MATCH('Incidence calcs'!$C105,'Adult curve ratios'!$A:$A,0),MATCH('Incidence calcs'!AM$4,'Adult curve ratios'!$1:$1,0))</f>
        <v>15.023155000000001</v>
      </c>
    </row>
    <row r="106" spans="1:39" x14ac:dyDescent="0.45">
      <c r="A106" s="343" t="s">
        <v>173</v>
      </c>
      <c r="B106" s="331" t="s">
        <v>173</v>
      </c>
      <c r="C106" s="353" t="s">
        <v>26</v>
      </c>
      <c r="D106" s="351">
        <f>VALUE(LEFT(INDEX('2019 IDF estimates'!BD:BD,MATCH(IF(G106="N/A",B106,G106),'2019 IDF estimates'!$B:$B,0)),4))</f>
        <v>2010</v>
      </c>
      <c r="E106" s="351">
        <f>VALUE(RIGHT(INDEX('2019 IDF estimates'!BD:BD,MATCH(IF(G106="N/A",B106,G106),'2019 IDF estimates'!$B:$B,0)),4))</f>
        <v>2013</v>
      </c>
      <c r="F106" s="351">
        <f t="shared" si="8"/>
        <v>2012</v>
      </c>
      <c r="G106" s="331" t="s">
        <v>108</v>
      </c>
      <c r="H106" s="354">
        <f>IF($G106="N/A",INDEX('2019 IDF estimates'!AD:AD,MATCH($B106,'2019 IDF estimates'!$B:$B,0)),INDEX('2019 IDF estimates'!AD:AD,MATCH($G106,'2019 IDF estimates'!$B:$B,0)))</f>
        <v>1.1000000000000001</v>
      </c>
      <c r="I106" s="354">
        <f>IF($G106="N/A",INDEX('2019 IDF estimates'!AE:AE,MATCH($B106,'2019 IDF estimates'!$B:$B,0)),INDEX('2019 IDF estimates'!AE:AE,MATCH($G106,'2019 IDF estimates'!$B:$B,0)))</f>
        <v>1.98</v>
      </c>
      <c r="J106" s="354">
        <f>IF($G106="N/A",INDEX('2019 IDF estimates'!AF:AF,MATCH($B106,'2019 IDF estimates'!$B:$B,0)),INDEX('2019 IDF estimates'!AF:AF,MATCH($G106,'2019 IDF estimates'!$B:$B,0)))</f>
        <v>2.68</v>
      </c>
      <c r="K106" s="354">
        <f>IF($G106="N/A",INDEX('2019 IDF estimates'!AP:AP,MATCH($B106,'2019 IDF estimates'!$B:$B,0)),INDEX('2019 IDF estimates'!AP:AP,MATCH($G106,'2019 IDF estimates'!$B:$B,0)))</f>
        <v>1.43</v>
      </c>
      <c r="L106" s="354">
        <f>IF($G106="N/A",INDEX('2019 IDF estimates'!AH:AH,MATCH($B106,'2019 IDF estimates'!$B:$B,0)),INDEX('2019 IDF estimates'!AH:AH,MATCH($G106,'2019 IDF estimates'!$B:$B,0)))</f>
        <v>1.1000000000000001</v>
      </c>
      <c r="M106" s="354">
        <f>IF($G106="N/A",INDEX('2019 IDF estimates'!AI:AI,MATCH($B106,'2019 IDF estimates'!$B:$B,0)),INDEX('2019 IDF estimates'!AI:AI,MATCH($G106,'2019 IDF estimates'!$B:$B,0)))</f>
        <v>1.98</v>
      </c>
      <c r="N106" s="354">
        <f>IF($G106="N/A",INDEX('2019 IDF estimates'!AJ:AJ,MATCH($B106,'2019 IDF estimates'!$B:$B,0)),INDEX('2019 IDF estimates'!AJ:AJ,MATCH($G106,'2019 IDF estimates'!$B:$B,0)))</f>
        <v>2.68</v>
      </c>
      <c r="O106" s="354">
        <f>IF($G106="N/A",INDEX('2019 IDF estimates'!AQ:AQ,MATCH($B106,'2019 IDF estimates'!$B:$B,0)),INDEX('2019 IDF estimates'!AQ:AQ,MATCH($G106,'2019 IDF estimates'!$B:$B,0)))</f>
        <v>1.43</v>
      </c>
      <c r="P106" s="354">
        <f>IF($G106="N/A",INDEX('2019 IDF estimates'!AN:AN,MATCH($B106,'2019 IDF estimates'!$B:$B,0)),INDEX('2019 IDF estimates'!AN:AN,MATCH($G106,'2019 IDF estimates'!$B:$B,0)))</f>
        <v>1.92</v>
      </c>
      <c r="Q106" s="358">
        <f t="shared" si="9"/>
        <v>1.1000000000000001</v>
      </c>
      <c r="R106" s="358">
        <f t="shared" si="10"/>
        <v>1.98</v>
      </c>
      <c r="S106" s="358">
        <f t="shared" si="11"/>
        <v>2.68</v>
      </c>
      <c r="T106" s="358">
        <f t="shared" si="12"/>
        <v>1.43</v>
      </c>
      <c r="U106" s="352">
        <f t="shared" si="13"/>
        <v>1.92</v>
      </c>
      <c r="V106" s="352">
        <f t="shared" si="14"/>
        <v>1.7974999999999999</v>
      </c>
      <c r="W106" s="352">
        <f>IF(INDEX('Adult curve ratios'!$B:$B,MATCH('Incidence calcs'!C106,'Adult curve ratios'!$A:$A,0))="0-14",'Incidence calcs'!U106,'Incidence calcs'!V106)</f>
        <v>1.92</v>
      </c>
      <c r="X106" s="357">
        <f>$W106*INDEX('Adult curve ratios'!$A$1:$R$8,MATCH('Incidence calcs'!$C106,'Adult curve ratios'!$A:$A,0),MATCH('Incidence calcs'!X$4,'Adult curve ratios'!$1:$1,0))</f>
        <v>1.3086719999999998</v>
      </c>
      <c r="Y106" s="357">
        <f>$W106*INDEX('Adult curve ratios'!$A$1:$R$8,MATCH('Incidence calcs'!$C106,'Adult curve ratios'!$A:$A,0),MATCH('Incidence calcs'!Y$4,'Adult curve ratios'!$1:$1,0))</f>
        <v>1.2860159999999998</v>
      </c>
      <c r="Z106" s="357">
        <f>$W106*INDEX('Adult curve ratios'!$A$1:$R$8,MATCH('Incidence calcs'!$C106,'Adult curve ratios'!$A:$A,0),MATCH('Incidence calcs'!Z$4,'Adult curve ratios'!$1:$1,0))</f>
        <v>0.91948799999999997</v>
      </c>
      <c r="AA106" s="357">
        <f>$W106*INDEX('Adult curve ratios'!$A$1:$R$8,MATCH('Incidence calcs'!$C106,'Adult curve ratios'!$A:$A,0),MATCH('Incidence calcs'!AA$4,'Adult curve ratios'!$1:$1,0))</f>
        <v>0.91334399999999993</v>
      </c>
      <c r="AB106" s="357">
        <f>$W106*INDEX('Adult curve ratios'!$A$1:$R$8,MATCH('Incidence calcs'!$C106,'Adult curve ratios'!$A:$A,0),MATCH('Incidence calcs'!AB$4,'Adult curve ratios'!$1:$1,0))</f>
        <v>0.80908799999999992</v>
      </c>
      <c r="AC106" s="357">
        <f>$W106*INDEX('Adult curve ratios'!$A$1:$R$8,MATCH('Incidence calcs'!$C106,'Adult curve ratios'!$A:$A,0),MATCH('Incidence calcs'!AC$4,'Adult curve ratios'!$1:$1,0))</f>
        <v>0.86169599999999991</v>
      </c>
      <c r="AD106" s="357">
        <f>$W106*INDEX('Adult curve ratios'!$A$1:$R$8,MATCH('Incidence calcs'!$C106,'Adult curve ratios'!$A:$A,0),MATCH('Incidence calcs'!AD$4,'Adult curve ratios'!$1:$1,0))</f>
        <v>0.84537600000000002</v>
      </c>
      <c r="AE106" s="357">
        <f>$W106*INDEX('Adult curve ratios'!$A$1:$R$8,MATCH('Incidence calcs'!$C106,'Adult curve ratios'!$A:$A,0),MATCH('Incidence calcs'!AE$4,'Adult curve ratios'!$1:$1,0))</f>
        <v>0.84537600000000002</v>
      </c>
      <c r="AF106" s="357">
        <f>$W106*INDEX('Adult curve ratios'!$A$1:$R$8,MATCH('Incidence calcs'!$C106,'Adult curve ratios'!$A:$A,0),MATCH('Incidence calcs'!AF$4,'Adult curve ratios'!$1:$1,0))</f>
        <v>0.78950399999999998</v>
      </c>
      <c r="AG106" s="357">
        <f>$W106*INDEX('Adult curve ratios'!$A$1:$R$8,MATCH('Incidence calcs'!$C106,'Adult curve ratios'!$A:$A,0),MATCH('Incidence calcs'!AG$4,'Adult curve ratios'!$1:$1,0))</f>
        <v>0.78950399999999998</v>
      </c>
      <c r="AH106" s="357">
        <f>$W106*INDEX('Adult curve ratios'!$A$1:$R$8,MATCH('Incidence calcs'!$C106,'Adult curve ratios'!$A:$A,0),MATCH('Incidence calcs'!AH$4,'Adult curve ratios'!$1:$1,0))</f>
        <v>1.0481280000000002</v>
      </c>
      <c r="AI106" s="357">
        <f>$W106*INDEX('Adult curve ratios'!$A$1:$R$8,MATCH('Incidence calcs'!$C106,'Adult curve ratios'!$A:$A,0),MATCH('Incidence calcs'!AI$4,'Adult curve ratios'!$1:$1,0))</f>
        <v>1.0481280000000002</v>
      </c>
      <c r="AJ106" s="357">
        <f>$W106*INDEX('Adult curve ratios'!$A$1:$R$8,MATCH('Incidence calcs'!$C106,'Adult curve ratios'!$A:$A,0),MATCH('Incidence calcs'!AJ$4,'Adult curve ratios'!$1:$1,0))</f>
        <v>0.69254400000000005</v>
      </c>
      <c r="AK106" s="357">
        <f>$W106*INDEX('Adult curve ratios'!$A$1:$R$8,MATCH('Incidence calcs'!$C106,'Adult curve ratios'!$A:$A,0),MATCH('Incidence calcs'!AK$4,'Adult curve ratios'!$1:$1,0))</f>
        <v>0.69254400000000005</v>
      </c>
      <c r="AL106" s="357">
        <f>$W106*INDEX('Adult curve ratios'!$A$1:$R$8,MATCH('Incidence calcs'!$C106,'Adult curve ratios'!$A:$A,0),MATCH('Incidence calcs'!AL$4,'Adult curve ratios'!$1:$1,0))</f>
        <v>0.69254400000000005</v>
      </c>
      <c r="AM106" s="357">
        <f>$W106*INDEX('Adult curve ratios'!$A$1:$R$8,MATCH('Incidence calcs'!$C106,'Adult curve ratios'!$A:$A,0),MATCH('Incidence calcs'!AM$4,'Adult curve ratios'!$1:$1,0))</f>
        <v>0.69254400000000005</v>
      </c>
    </row>
    <row r="107" spans="1:39" x14ac:dyDescent="0.45">
      <c r="A107" s="343" t="s">
        <v>174</v>
      </c>
      <c r="B107" s="331" t="s">
        <v>174</v>
      </c>
      <c r="C107" s="353" t="s">
        <v>32</v>
      </c>
      <c r="D107" s="351">
        <f>VALUE(LEFT(INDEX('2019 IDF estimates'!BD:BD,MATCH(IF(G107="N/A",B107,G107),'2019 IDF estimates'!$B:$B,0)),4))</f>
        <v>2001</v>
      </c>
      <c r="E107" s="351">
        <f>VALUE(RIGHT(INDEX('2019 IDF estimates'!BD:BD,MATCH(IF(G107="N/A",B107,G107),'2019 IDF estimates'!$B:$B,0)),4))</f>
        <v>2005</v>
      </c>
      <c r="F107" s="351">
        <f t="shared" si="8"/>
        <v>2003</v>
      </c>
      <c r="G107" s="331" t="s">
        <v>94</v>
      </c>
      <c r="H107" s="354">
        <f>IF($G107="N/A",INDEX('2019 IDF estimates'!AD:AD,MATCH($B107,'2019 IDF estimates'!$B:$B,0)),INDEX('2019 IDF estimates'!AD:AD,MATCH($G107,'2019 IDF estimates'!$B:$B,0)))</f>
        <v>0</v>
      </c>
      <c r="I107" s="354">
        <f>IF($G107="N/A",INDEX('2019 IDF estimates'!AE:AE,MATCH($B107,'2019 IDF estimates'!$B:$B,0)),INDEX('2019 IDF estimates'!AE:AE,MATCH($G107,'2019 IDF estimates'!$B:$B,0)))</f>
        <v>0</v>
      </c>
      <c r="J107" s="354">
        <f>IF($G107="N/A",INDEX('2019 IDF estimates'!AF:AF,MATCH($B107,'2019 IDF estimates'!$B:$B,0)),INDEX('2019 IDF estimates'!AF:AF,MATCH($G107,'2019 IDF estimates'!$B:$B,0)))</f>
        <v>0</v>
      </c>
      <c r="K107" s="354">
        <f>IF($G107="N/A",INDEX('2019 IDF estimates'!AP:AP,MATCH($B107,'2019 IDF estimates'!$B:$B,0)),INDEX('2019 IDF estimates'!AP:AP,MATCH($G107,'2019 IDF estimates'!$B:$B,0)))</f>
        <v>1.0831599047960483</v>
      </c>
      <c r="L107" s="354">
        <f>IF($G107="N/A",INDEX('2019 IDF estimates'!AH:AH,MATCH($B107,'2019 IDF estimates'!$B:$B,0)),INDEX('2019 IDF estimates'!AH:AH,MATCH($G107,'2019 IDF estimates'!$B:$B,0)))</f>
        <v>0</v>
      </c>
      <c r="M107" s="354">
        <f>IF($G107="N/A",INDEX('2019 IDF estimates'!AI:AI,MATCH($B107,'2019 IDF estimates'!$B:$B,0)),INDEX('2019 IDF estimates'!AI:AI,MATCH($G107,'2019 IDF estimates'!$B:$B,0)))</f>
        <v>0</v>
      </c>
      <c r="N107" s="354">
        <f>IF($G107="N/A",INDEX('2019 IDF estimates'!AJ:AJ,MATCH($B107,'2019 IDF estimates'!$B:$B,0)),INDEX('2019 IDF estimates'!AJ:AJ,MATCH($G107,'2019 IDF estimates'!$B:$B,0)))</f>
        <v>0</v>
      </c>
      <c r="O107" s="354">
        <f>IF($G107="N/A",INDEX('2019 IDF estimates'!AQ:AQ,MATCH($B107,'2019 IDF estimates'!$B:$B,0)),INDEX('2019 IDF estimates'!AQ:AQ,MATCH($G107,'2019 IDF estimates'!$B:$B,0)))</f>
        <v>1.0831599047960483</v>
      </c>
      <c r="P107" s="354">
        <f>IF($G107="N/A",INDEX('2019 IDF estimates'!AN:AN,MATCH($B107,'2019 IDF estimates'!$B:$B,0)),INDEX('2019 IDF estimates'!AN:AN,MATCH($G107,'2019 IDF estimates'!$B:$B,0)))</f>
        <v>0.97</v>
      </c>
      <c r="Q107" s="358">
        <f t="shared" si="9"/>
        <v>0.97</v>
      </c>
      <c r="R107" s="358">
        <f t="shared" si="10"/>
        <v>0.97</v>
      </c>
      <c r="S107" s="358">
        <f t="shared" si="11"/>
        <v>0.97</v>
      </c>
      <c r="T107" s="358">
        <f t="shared" si="12"/>
        <v>1.0831599047960483</v>
      </c>
      <c r="U107" s="352">
        <f t="shared" si="13"/>
        <v>0.97000000000000008</v>
      </c>
      <c r="V107" s="352">
        <f t="shared" si="14"/>
        <v>0.99828997619901205</v>
      </c>
      <c r="W107" s="352">
        <f>IF(INDEX('Adult curve ratios'!$B:$B,MATCH('Incidence calcs'!C107,'Adult curve ratios'!$A:$A,0))="0-14",'Incidence calcs'!U107,'Incidence calcs'!V107)</f>
        <v>0.97000000000000008</v>
      </c>
      <c r="X107" s="357">
        <f>$W107*INDEX('Adult curve ratios'!$A$1:$R$8,MATCH('Incidence calcs'!$C107,'Adult curve ratios'!$A:$A,0),MATCH('Incidence calcs'!X$4,'Adult curve ratios'!$1:$1,0))</f>
        <v>0.66115200000000007</v>
      </c>
      <c r="Y107" s="357">
        <f>$W107*INDEX('Adult curve ratios'!$A$1:$R$8,MATCH('Incidence calcs'!$C107,'Adult curve ratios'!$A:$A,0),MATCH('Incidence calcs'!Y$4,'Adult curve ratios'!$1:$1,0))</f>
        <v>0.64970600000000001</v>
      </c>
      <c r="Z107" s="357">
        <f>$W107*INDEX('Adult curve ratios'!$A$1:$R$8,MATCH('Incidence calcs'!$C107,'Adult curve ratios'!$A:$A,0),MATCH('Incidence calcs'!Z$4,'Adult curve ratios'!$1:$1,0))</f>
        <v>0.46453300000000003</v>
      </c>
      <c r="AA107" s="357">
        <f>$W107*INDEX('Adult curve ratios'!$A$1:$R$8,MATCH('Incidence calcs'!$C107,'Adult curve ratios'!$A:$A,0),MATCH('Incidence calcs'!AA$4,'Adult curve ratios'!$1:$1,0))</f>
        <v>0.46142900000000003</v>
      </c>
      <c r="AB107" s="357">
        <f>$W107*INDEX('Adult curve ratios'!$A$1:$R$8,MATCH('Incidence calcs'!$C107,'Adult curve ratios'!$A:$A,0),MATCH('Incidence calcs'!AB$4,'Adult curve ratios'!$1:$1,0))</f>
        <v>0.40875800000000001</v>
      </c>
      <c r="AC107" s="357">
        <f>$W107*INDEX('Adult curve ratios'!$A$1:$R$8,MATCH('Incidence calcs'!$C107,'Adult curve ratios'!$A:$A,0),MATCH('Incidence calcs'!AC$4,'Adult curve ratios'!$1:$1,0))</f>
        <v>0.435336</v>
      </c>
      <c r="AD107" s="357">
        <f>$W107*INDEX('Adult curve ratios'!$A$1:$R$8,MATCH('Incidence calcs'!$C107,'Adult curve ratios'!$A:$A,0),MATCH('Incidence calcs'!AD$4,'Adult curve ratios'!$1:$1,0))</f>
        <v>0.42709100000000005</v>
      </c>
      <c r="AE107" s="357">
        <f>$W107*INDEX('Adult curve ratios'!$A$1:$R$8,MATCH('Incidence calcs'!$C107,'Adult curve ratios'!$A:$A,0),MATCH('Incidence calcs'!AE$4,'Adult curve ratios'!$1:$1,0))</f>
        <v>0.42709100000000005</v>
      </c>
      <c r="AF107" s="357">
        <f>$W107*INDEX('Adult curve ratios'!$A$1:$R$8,MATCH('Incidence calcs'!$C107,'Adult curve ratios'!$A:$A,0),MATCH('Incidence calcs'!AF$4,'Adult curve ratios'!$1:$1,0))</f>
        <v>0.39886400000000005</v>
      </c>
      <c r="AG107" s="357">
        <f>$W107*INDEX('Adult curve ratios'!$A$1:$R$8,MATCH('Incidence calcs'!$C107,'Adult curve ratios'!$A:$A,0),MATCH('Incidence calcs'!AG$4,'Adult curve ratios'!$1:$1,0))</f>
        <v>0.39886400000000005</v>
      </c>
      <c r="AH107" s="357">
        <f>$W107*INDEX('Adult curve ratios'!$A$1:$R$8,MATCH('Incidence calcs'!$C107,'Adult curve ratios'!$A:$A,0),MATCH('Incidence calcs'!AH$4,'Adult curve ratios'!$1:$1,0))</f>
        <v>0.52952300000000008</v>
      </c>
      <c r="AI107" s="357">
        <f>$W107*INDEX('Adult curve ratios'!$A$1:$R$8,MATCH('Incidence calcs'!$C107,'Adult curve ratios'!$A:$A,0),MATCH('Incidence calcs'!AI$4,'Adult curve ratios'!$1:$1,0))</f>
        <v>0.52952300000000008</v>
      </c>
      <c r="AJ107" s="357">
        <f>$W107*INDEX('Adult curve ratios'!$A$1:$R$8,MATCH('Incidence calcs'!$C107,'Adult curve ratios'!$A:$A,0),MATCH('Incidence calcs'!AJ$4,'Adult curve ratios'!$1:$1,0))</f>
        <v>0.34987900000000005</v>
      </c>
      <c r="AK107" s="357">
        <f>$W107*INDEX('Adult curve ratios'!$A$1:$R$8,MATCH('Incidence calcs'!$C107,'Adult curve ratios'!$A:$A,0),MATCH('Incidence calcs'!AK$4,'Adult curve ratios'!$1:$1,0))</f>
        <v>0.34987900000000005</v>
      </c>
      <c r="AL107" s="357">
        <f>$W107*INDEX('Adult curve ratios'!$A$1:$R$8,MATCH('Incidence calcs'!$C107,'Adult curve ratios'!$A:$A,0),MATCH('Incidence calcs'!AL$4,'Adult curve ratios'!$1:$1,0))</f>
        <v>0.34987900000000005</v>
      </c>
      <c r="AM107" s="357">
        <f>$W107*INDEX('Adult curve ratios'!$A$1:$R$8,MATCH('Incidence calcs'!$C107,'Adult curve ratios'!$A:$A,0),MATCH('Incidence calcs'!AM$4,'Adult curve ratios'!$1:$1,0))</f>
        <v>0.34987900000000005</v>
      </c>
    </row>
    <row r="108" spans="1:39" x14ac:dyDescent="0.45">
      <c r="A108" s="343" t="s">
        <v>175</v>
      </c>
      <c r="B108" s="331" t="s">
        <v>175</v>
      </c>
      <c r="C108" s="353" t="s">
        <v>26</v>
      </c>
      <c r="D108" s="351">
        <f>VALUE(LEFT(INDEX('2019 IDF estimates'!BD:BD,MATCH(IF(G108="N/A",B108,G108),'2019 IDF estimates'!$B:$B,0)),4))</f>
        <v>1994</v>
      </c>
      <c r="E108" s="351">
        <f>VALUE(RIGHT(INDEX('2019 IDF estimates'!BD:BD,MATCH(IF(G108="N/A",B108,G108),'2019 IDF estimates'!$B:$B,0)),4))</f>
        <v>1998</v>
      </c>
      <c r="F108" s="351">
        <f t="shared" si="8"/>
        <v>1996</v>
      </c>
      <c r="G108" s="331" t="s">
        <v>60</v>
      </c>
      <c r="H108" s="354">
        <f>IF($G108="N/A",INDEX('2019 IDF estimates'!AD:AD,MATCH($B108,'2019 IDF estimates'!$B:$B,0)),INDEX('2019 IDF estimates'!AD:AD,MATCH($G108,'2019 IDF estimates'!$B:$B,0)))</f>
        <v>5.4</v>
      </c>
      <c r="I108" s="354">
        <f>IF($G108="N/A",INDEX('2019 IDF estimates'!AE:AE,MATCH($B108,'2019 IDF estimates'!$B:$B,0)),INDEX('2019 IDF estimates'!AE:AE,MATCH($G108,'2019 IDF estimates'!$B:$B,0)))</f>
        <v>7.4</v>
      </c>
      <c r="J108" s="354">
        <f>IF($G108="N/A",INDEX('2019 IDF estimates'!AF:AF,MATCH($B108,'2019 IDF estimates'!$B:$B,0)),INDEX('2019 IDF estimates'!AF:AF,MATCH($G108,'2019 IDF estimates'!$B:$B,0)))</f>
        <v>10.3</v>
      </c>
      <c r="K108" s="354">
        <f>IF($G108="N/A",INDEX('2019 IDF estimates'!AP:AP,MATCH($B108,'2019 IDF estimates'!$B:$B,0)),INDEX('2019 IDF estimates'!AP:AP,MATCH($G108,'2019 IDF estimates'!$B:$B,0)))</f>
        <v>5.7337079782197948</v>
      </c>
      <c r="L108" s="354">
        <f>IF($G108="N/A",INDEX('2019 IDF estimates'!AH:AH,MATCH($B108,'2019 IDF estimates'!$B:$B,0)),INDEX('2019 IDF estimates'!AH:AH,MATCH($G108,'2019 IDF estimates'!$B:$B,0)))</f>
        <v>4.5999999999999996</v>
      </c>
      <c r="M108" s="354">
        <f>IF($G108="N/A",INDEX('2019 IDF estimates'!AI:AI,MATCH($B108,'2019 IDF estimates'!$B:$B,0)),INDEX('2019 IDF estimates'!AI:AI,MATCH($G108,'2019 IDF estimates'!$B:$B,0)))</f>
        <v>9</v>
      </c>
      <c r="N108" s="354">
        <f>IF($G108="N/A",INDEX('2019 IDF estimates'!AJ:AJ,MATCH($B108,'2019 IDF estimates'!$B:$B,0)),INDEX('2019 IDF estimates'!AJ:AJ,MATCH($G108,'2019 IDF estimates'!$B:$B,0)))</f>
        <v>8.1</v>
      </c>
      <c r="O108" s="354">
        <f>IF($G108="N/A",INDEX('2019 IDF estimates'!AQ:AQ,MATCH($B108,'2019 IDF estimates'!$B:$B,0)),INDEX('2019 IDF estimates'!AQ:AQ,MATCH($G108,'2019 IDF estimates'!$B:$B,0)))</f>
        <v>5.3613892783353929</v>
      </c>
      <c r="P108" s="354">
        <f>IF($G108="N/A",INDEX('2019 IDF estimates'!AN:AN,MATCH($B108,'2019 IDF estimates'!$B:$B,0)),INDEX('2019 IDF estimates'!AN:AN,MATCH($G108,'2019 IDF estimates'!$B:$B,0)))</f>
        <v>7.5</v>
      </c>
      <c r="Q108" s="358">
        <f t="shared" si="9"/>
        <v>5</v>
      </c>
      <c r="R108" s="358">
        <f t="shared" si="10"/>
        <v>8.1999999999999993</v>
      </c>
      <c r="S108" s="358">
        <f t="shared" si="11"/>
        <v>9.1999999999999993</v>
      </c>
      <c r="T108" s="358">
        <f t="shared" si="12"/>
        <v>5.5475486282775943</v>
      </c>
      <c r="U108" s="352">
        <f t="shared" si="13"/>
        <v>7.4666666666666659</v>
      </c>
      <c r="V108" s="352">
        <f t="shared" si="14"/>
        <v>6.9868871570693987</v>
      </c>
      <c r="W108" s="352">
        <f>IF(INDEX('Adult curve ratios'!$B:$B,MATCH('Incidence calcs'!C108,'Adult curve ratios'!$A:$A,0))="0-14",'Incidence calcs'!U108,'Incidence calcs'!V108)</f>
        <v>7.4666666666666659</v>
      </c>
      <c r="X108" s="357">
        <f>$W108*INDEX('Adult curve ratios'!$A$1:$R$8,MATCH('Incidence calcs'!$C108,'Adult curve ratios'!$A:$A,0),MATCH('Incidence calcs'!X$4,'Adult curve ratios'!$1:$1,0))</f>
        <v>5.0892799999999996</v>
      </c>
      <c r="Y108" s="357">
        <f>$W108*INDEX('Adult curve ratios'!$A$1:$R$8,MATCH('Incidence calcs'!$C108,'Adult curve ratios'!$A:$A,0),MATCH('Incidence calcs'!Y$4,'Adult curve ratios'!$1:$1,0))</f>
        <v>5.0011733333333321</v>
      </c>
      <c r="Z108" s="357">
        <f>$W108*INDEX('Adult curve ratios'!$A$1:$R$8,MATCH('Incidence calcs'!$C108,'Adult curve ratios'!$A:$A,0),MATCH('Incidence calcs'!Z$4,'Adult curve ratios'!$1:$1,0))</f>
        <v>3.5757866666666662</v>
      </c>
      <c r="AA108" s="357">
        <f>$W108*INDEX('Adult curve ratios'!$A$1:$R$8,MATCH('Incidence calcs'!$C108,'Adult curve ratios'!$A:$A,0),MATCH('Incidence calcs'!AA$4,'Adult curve ratios'!$1:$1,0))</f>
        <v>3.5518933333333331</v>
      </c>
      <c r="AB108" s="357">
        <f>$W108*INDEX('Adult curve ratios'!$A$1:$R$8,MATCH('Incidence calcs'!$C108,'Adult curve ratios'!$A:$A,0),MATCH('Incidence calcs'!AB$4,'Adult curve ratios'!$1:$1,0))</f>
        <v>3.1464533333333331</v>
      </c>
      <c r="AC108" s="357">
        <f>$W108*INDEX('Adult curve ratios'!$A$1:$R$8,MATCH('Incidence calcs'!$C108,'Adult curve ratios'!$A:$A,0),MATCH('Incidence calcs'!AC$4,'Adult curve ratios'!$1:$1,0))</f>
        <v>3.3510399999999994</v>
      </c>
      <c r="AD108" s="357">
        <f>$W108*INDEX('Adult curve ratios'!$A$1:$R$8,MATCH('Incidence calcs'!$C108,'Adult curve ratios'!$A:$A,0),MATCH('Incidence calcs'!AD$4,'Adult curve ratios'!$1:$1,0))</f>
        <v>3.287573333333333</v>
      </c>
      <c r="AE108" s="357">
        <f>$W108*INDEX('Adult curve ratios'!$A$1:$R$8,MATCH('Incidence calcs'!$C108,'Adult curve ratios'!$A:$A,0),MATCH('Incidence calcs'!AE$4,'Adult curve ratios'!$1:$1,0))</f>
        <v>3.287573333333333</v>
      </c>
      <c r="AF108" s="357">
        <f>$W108*INDEX('Adult curve ratios'!$A$1:$R$8,MATCH('Incidence calcs'!$C108,'Adult curve ratios'!$A:$A,0),MATCH('Incidence calcs'!AF$4,'Adult curve ratios'!$1:$1,0))</f>
        <v>3.0702933333333329</v>
      </c>
      <c r="AG108" s="357">
        <f>$W108*INDEX('Adult curve ratios'!$A$1:$R$8,MATCH('Incidence calcs'!$C108,'Adult curve ratios'!$A:$A,0),MATCH('Incidence calcs'!AG$4,'Adult curve ratios'!$1:$1,0))</f>
        <v>3.0702933333333329</v>
      </c>
      <c r="AH108" s="357">
        <f>$W108*INDEX('Adult curve ratios'!$A$1:$R$8,MATCH('Incidence calcs'!$C108,'Adult curve ratios'!$A:$A,0),MATCH('Incidence calcs'!AH$4,'Adult curve ratios'!$1:$1,0))</f>
        <v>4.0760533333333333</v>
      </c>
      <c r="AI108" s="357">
        <f>$W108*INDEX('Adult curve ratios'!$A$1:$R$8,MATCH('Incidence calcs'!$C108,'Adult curve ratios'!$A:$A,0),MATCH('Incidence calcs'!AI$4,'Adult curve ratios'!$1:$1,0))</f>
        <v>4.0760533333333333</v>
      </c>
      <c r="AJ108" s="357">
        <f>$W108*INDEX('Adult curve ratios'!$A$1:$R$8,MATCH('Incidence calcs'!$C108,'Adult curve ratios'!$A:$A,0),MATCH('Incidence calcs'!AJ$4,'Adult curve ratios'!$1:$1,0))</f>
        <v>2.6932266666666664</v>
      </c>
      <c r="AK108" s="357">
        <f>$W108*INDEX('Adult curve ratios'!$A$1:$R$8,MATCH('Incidence calcs'!$C108,'Adult curve ratios'!$A:$A,0),MATCH('Incidence calcs'!AK$4,'Adult curve ratios'!$1:$1,0))</f>
        <v>2.6932266666666664</v>
      </c>
      <c r="AL108" s="357">
        <f>$W108*INDEX('Adult curve ratios'!$A$1:$R$8,MATCH('Incidence calcs'!$C108,'Adult curve ratios'!$A:$A,0),MATCH('Incidence calcs'!AL$4,'Adult curve ratios'!$1:$1,0))</f>
        <v>2.6932266666666664</v>
      </c>
      <c r="AM108" s="357">
        <f>$W108*INDEX('Adult curve ratios'!$A$1:$R$8,MATCH('Incidence calcs'!$C108,'Adult curve ratios'!$A:$A,0),MATCH('Incidence calcs'!AM$4,'Adult curve ratios'!$1:$1,0))</f>
        <v>2.6932266666666664</v>
      </c>
    </row>
    <row r="109" spans="1:39" x14ac:dyDescent="0.45">
      <c r="A109" s="343" t="s">
        <v>176</v>
      </c>
      <c r="B109" s="331" t="s">
        <v>176</v>
      </c>
      <c r="C109" s="353" t="s">
        <v>28</v>
      </c>
      <c r="D109" s="351">
        <f>VALUE(LEFT(INDEX('2019 IDF estimates'!BD:BD,MATCH(IF(G109="N/A",B109,G109),'2019 IDF estimates'!$B:$B,0)),4))</f>
        <v>1992</v>
      </c>
      <c r="E109" s="351">
        <f>VALUE(RIGHT(INDEX('2019 IDF estimates'!BD:BD,MATCH(IF(G109="N/A",B109,G109),'2019 IDF estimates'!$B:$B,0)),4))</f>
        <v>1996</v>
      </c>
      <c r="F109" s="351">
        <f t="shared" si="8"/>
        <v>1994</v>
      </c>
      <c r="G109" s="331" t="s">
        <v>161</v>
      </c>
      <c r="H109" s="354">
        <f>IF($G109="N/A",INDEX('2019 IDF estimates'!AD:AD,MATCH($B109,'2019 IDF estimates'!$B:$B,0)),INDEX('2019 IDF estimates'!AD:AD,MATCH($G109,'2019 IDF estimates'!$B:$B,0)))</f>
        <v>1.3</v>
      </c>
      <c r="I109" s="354">
        <f>IF($G109="N/A",INDEX('2019 IDF estimates'!AE:AE,MATCH($B109,'2019 IDF estimates'!$B:$B,0)),INDEX('2019 IDF estimates'!AE:AE,MATCH($G109,'2019 IDF estimates'!$B:$B,0)))</f>
        <v>3.2</v>
      </c>
      <c r="J109" s="354">
        <f>IF($G109="N/A",INDEX('2019 IDF estimates'!AF:AF,MATCH($B109,'2019 IDF estimates'!$B:$B,0)),INDEX('2019 IDF estimates'!AF:AF,MATCH($G109,'2019 IDF estimates'!$B:$B,0)))</f>
        <v>5.5</v>
      </c>
      <c r="K109" s="354">
        <f>IF($G109="N/A",INDEX('2019 IDF estimates'!AP:AP,MATCH($B109,'2019 IDF estimates'!$B:$B,0)),INDEX('2019 IDF estimates'!AP:AP,MATCH($G109,'2019 IDF estimates'!$B:$B,0)))</f>
        <v>5.4131935569230425</v>
      </c>
      <c r="L109" s="354">
        <f>IF($G109="N/A",INDEX('2019 IDF estimates'!AH:AH,MATCH($B109,'2019 IDF estimates'!$B:$B,0)),INDEX('2019 IDF estimates'!AH:AH,MATCH($G109,'2019 IDF estimates'!$B:$B,0)))</f>
        <v>1.3</v>
      </c>
      <c r="M109" s="354">
        <f>IF($G109="N/A",INDEX('2019 IDF estimates'!AI:AI,MATCH($B109,'2019 IDF estimates'!$B:$B,0)),INDEX('2019 IDF estimates'!AI:AI,MATCH($G109,'2019 IDF estimates'!$B:$B,0)))</f>
        <v>3.2</v>
      </c>
      <c r="N109" s="354">
        <f>IF($G109="N/A",INDEX('2019 IDF estimates'!AJ:AJ,MATCH($B109,'2019 IDF estimates'!$B:$B,0)),INDEX('2019 IDF estimates'!AJ:AJ,MATCH($G109,'2019 IDF estimates'!$B:$B,0)))</f>
        <v>5.5</v>
      </c>
      <c r="O109" s="354">
        <f>IF($G109="N/A",INDEX('2019 IDF estimates'!AQ:AQ,MATCH($B109,'2019 IDF estimates'!$B:$B,0)),INDEX('2019 IDF estimates'!AQ:AQ,MATCH($G109,'2019 IDF estimates'!$B:$B,0)))</f>
        <v>5.4131935569230425</v>
      </c>
      <c r="P109" s="354">
        <f>IF($G109="N/A",INDEX('2019 IDF estimates'!AN:AN,MATCH($B109,'2019 IDF estimates'!$B:$B,0)),INDEX('2019 IDF estimates'!AN:AN,MATCH($G109,'2019 IDF estimates'!$B:$B,0)))</f>
        <v>3.2</v>
      </c>
      <c r="Q109" s="358">
        <f t="shared" si="9"/>
        <v>1.3</v>
      </c>
      <c r="R109" s="358">
        <f t="shared" si="10"/>
        <v>3.2</v>
      </c>
      <c r="S109" s="358">
        <f t="shared" si="11"/>
        <v>5.5</v>
      </c>
      <c r="T109" s="358">
        <f t="shared" si="12"/>
        <v>5.4131935569230425</v>
      </c>
      <c r="U109" s="352">
        <f t="shared" si="13"/>
        <v>3.3333333333333335</v>
      </c>
      <c r="V109" s="352">
        <f t="shared" si="14"/>
        <v>3.8532983892307606</v>
      </c>
      <c r="W109" s="352">
        <f>IF(INDEX('Adult curve ratios'!$B:$B,MATCH('Incidence calcs'!C109,'Adult curve ratios'!$A:$A,0))="0-14",'Incidence calcs'!U109,'Incidence calcs'!V109)</f>
        <v>3.3333333333333335</v>
      </c>
      <c r="X109" s="357">
        <f>$W109*INDEX('Adult curve ratios'!$A$1:$R$8,MATCH('Incidence calcs'!$C109,'Adult curve ratios'!$A:$A,0),MATCH('Incidence calcs'!X$4,'Adult curve ratios'!$1:$1,0))</f>
        <v>2.2720000000000002</v>
      </c>
      <c r="Y109" s="357">
        <f>$W109*INDEX('Adult curve ratios'!$A$1:$R$8,MATCH('Incidence calcs'!$C109,'Adult curve ratios'!$A:$A,0),MATCH('Incidence calcs'!Y$4,'Adult curve ratios'!$1:$1,0))</f>
        <v>2.2326666666666668</v>
      </c>
      <c r="Z109" s="357">
        <f>$W109*INDEX('Adult curve ratios'!$A$1:$R$8,MATCH('Incidence calcs'!$C109,'Adult curve ratios'!$A:$A,0),MATCH('Incidence calcs'!Z$4,'Adult curve ratios'!$1:$1,0))</f>
        <v>1.5963333333333334</v>
      </c>
      <c r="AA109" s="357">
        <f>$W109*INDEX('Adult curve ratios'!$A$1:$R$8,MATCH('Incidence calcs'!$C109,'Adult curve ratios'!$A:$A,0),MATCH('Incidence calcs'!AA$4,'Adult curve ratios'!$1:$1,0))</f>
        <v>1.5856666666666668</v>
      </c>
      <c r="AB109" s="357">
        <f>$W109*INDEX('Adult curve ratios'!$A$1:$R$8,MATCH('Incidence calcs'!$C109,'Adult curve ratios'!$A:$A,0),MATCH('Incidence calcs'!AB$4,'Adult curve ratios'!$1:$1,0))</f>
        <v>1.4046666666666667</v>
      </c>
      <c r="AC109" s="357">
        <f>$W109*INDEX('Adult curve ratios'!$A$1:$R$8,MATCH('Incidence calcs'!$C109,'Adult curve ratios'!$A:$A,0),MATCH('Incidence calcs'!AC$4,'Adult curve ratios'!$1:$1,0))</f>
        <v>1.496</v>
      </c>
      <c r="AD109" s="357">
        <f>$W109*INDEX('Adult curve ratios'!$A$1:$R$8,MATCH('Incidence calcs'!$C109,'Adult curve ratios'!$A:$A,0),MATCH('Incidence calcs'!AD$4,'Adult curve ratios'!$1:$1,0))</f>
        <v>1.4676666666666669</v>
      </c>
      <c r="AE109" s="357">
        <f>$W109*INDEX('Adult curve ratios'!$A$1:$R$8,MATCH('Incidence calcs'!$C109,'Adult curve ratios'!$A:$A,0),MATCH('Incidence calcs'!AE$4,'Adult curve ratios'!$1:$1,0))</f>
        <v>1.4676666666666669</v>
      </c>
      <c r="AF109" s="357">
        <f>$W109*INDEX('Adult curve ratios'!$A$1:$R$8,MATCH('Incidence calcs'!$C109,'Adult curve ratios'!$A:$A,0),MATCH('Incidence calcs'!AF$4,'Adult curve ratios'!$1:$1,0))</f>
        <v>1.3706666666666667</v>
      </c>
      <c r="AG109" s="357">
        <f>$W109*INDEX('Adult curve ratios'!$A$1:$R$8,MATCH('Incidence calcs'!$C109,'Adult curve ratios'!$A:$A,0),MATCH('Incidence calcs'!AG$4,'Adult curve ratios'!$1:$1,0))</f>
        <v>1.3706666666666667</v>
      </c>
      <c r="AH109" s="357">
        <f>$W109*INDEX('Adult curve ratios'!$A$1:$R$8,MATCH('Incidence calcs'!$C109,'Adult curve ratios'!$A:$A,0),MATCH('Incidence calcs'!AH$4,'Adult curve ratios'!$1:$1,0))</f>
        <v>1.819666666666667</v>
      </c>
      <c r="AI109" s="357">
        <f>$W109*INDEX('Adult curve ratios'!$A$1:$R$8,MATCH('Incidence calcs'!$C109,'Adult curve ratios'!$A:$A,0),MATCH('Incidence calcs'!AI$4,'Adult curve ratios'!$1:$1,0))</f>
        <v>1.819666666666667</v>
      </c>
      <c r="AJ109" s="357">
        <f>$W109*INDEX('Adult curve ratios'!$A$1:$R$8,MATCH('Incidence calcs'!$C109,'Adult curve ratios'!$A:$A,0),MATCH('Incidence calcs'!AJ$4,'Adult curve ratios'!$1:$1,0))</f>
        <v>1.2023333333333335</v>
      </c>
      <c r="AK109" s="357">
        <f>$W109*INDEX('Adult curve ratios'!$A$1:$R$8,MATCH('Incidence calcs'!$C109,'Adult curve ratios'!$A:$A,0),MATCH('Incidence calcs'!AK$4,'Adult curve ratios'!$1:$1,0))</f>
        <v>1.2023333333333335</v>
      </c>
      <c r="AL109" s="357">
        <f>$W109*INDEX('Adult curve ratios'!$A$1:$R$8,MATCH('Incidence calcs'!$C109,'Adult curve ratios'!$A:$A,0),MATCH('Incidence calcs'!AL$4,'Adult curve ratios'!$1:$1,0))</f>
        <v>1.2023333333333335</v>
      </c>
      <c r="AM109" s="357">
        <f>$W109*INDEX('Adult curve ratios'!$A$1:$R$8,MATCH('Incidence calcs'!$C109,'Adult curve ratios'!$A:$A,0),MATCH('Incidence calcs'!AM$4,'Adult curve ratios'!$1:$1,0))</f>
        <v>1.2023333333333335</v>
      </c>
    </row>
    <row r="110" spans="1:39" x14ac:dyDescent="0.45">
      <c r="A110" s="343" t="s">
        <v>177</v>
      </c>
      <c r="B110" s="331" t="s">
        <v>177</v>
      </c>
      <c r="C110" s="353" t="s">
        <v>29</v>
      </c>
      <c r="D110" s="351">
        <f>VALUE(LEFT(INDEX('2019 IDF estimates'!BD:BD,MATCH(IF(G110="N/A",B110,G110),'2019 IDF estimates'!$B:$B,0)),4))</f>
        <v>1982</v>
      </c>
      <c r="E110" s="351">
        <f>VALUE(RIGHT(INDEX('2019 IDF estimates'!BD:BD,MATCH(IF(G110="N/A",B110,G110),'2019 IDF estimates'!$B:$B,0)),4))</f>
        <v>1991</v>
      </c>
      <c r="F110" s="351">
        <f t="shared" si="8"/>
        <v>1987</v>
      </c>
      <c r="G110" s="331" t="s">
        <v>170</v>
      </c>
      <c r="H110" s="354">
        <f>IF($G110="N/A",INDEX('2019 IDF estimates'!AD:AD,MATCH($B110,'2019 IDF estimates'!$B:$B,0)),INDEX('2019 IDF estimates'!AD:AD,MATCH($G110,'2019 IDF estimates'!$B:$B,0)))</f>
        <v>0.1</v>
      </c>
      <c r="I110" s="354">
        <f>IF($G110="N/A",INDEX('2019 IDF estimates'!AE:AE,MATCH($B110,'2019 IDF estimates'!$B:$B,0)),INDEX('2019 IDF estimates'!AE:AE,MATCH($G110,'2019 IDF estimates'!$B:$B,0)))</f>
        <v>0.5</v>
      </c>
      <c r="J110" s="354">
        <f>IF($G110="N/A",INDEX('2019 IDF estimates'!AF:AF,MATCH($B110,'2019 IDF estimates'!$B:$B,0)),INDEX('2019 IDF estimates'!AF:AF,MATCH($G110,'2019 IDF estimates'!$B:$B,0)))</f>
        <v>2.2000000000000002</v>
      </c>
      <c r="K110" s="354">
        <f>IF($G110="N/A",INDEX('2019 IDF estimates'!AP:AP,MATCH($B110,'2019 IDF estimates'!$B:$B,0)),INDEX('2019 IDF estimates'!AP:AP,MATCH($G110,'2019 IDF estimates'!$B:$B,0)))</f>
        <v>3.4</v>
      </c>
      <c r="L110" s="354">
        <f>IF($G110="N/A",INDEX('2019 IDF estimates'!AH:AH,MATCH($B110,'2019 IDF estimates'!$B:$B,0)),INDEX('2019 IDF estimates'!AH:AH,MATCH($G110,'2019 IDF estimates'!$B:$B,0)))</f>
        <v>0.1</v>
      </c>
      <c r="M110" s="354">
        <f>IF($G110="N/A",INDEX('2019 IDF estimates'!AI:AI,MATCH($B110,'2019 IDF estimates'!$B:$B,0)),INDEX('2019 IDF estimates'!AI:AI,MATCH($G110,'2019 IDF estimates'!$B:$B,0)))</f>
        <v>0.5</v>
      </c>
      <c r="N110" s="354">
        <f>IF($G110="N/A",INDEX('2019 IDF estimates'!AJ:AJ,MATCH($B110,'2019 IDF estimates'!$B:$B,0)),INDEX('2019 IDF estimates'!AJ:AJ,MATCH($G110,'2019 IDF estimates'!$B:$B,0)))</f>
        <v>2.2000000000000002</v>
      </c>
      <c r="O110" s="354">
        <f>IF($G110="N/A",INDEX('2019 IDF estimates'!AQ:AQ,MATCH($B110,'2019 IDF estimates'!$B:$B,0)),INDEX('2019 IDF estimates'!AQ:AQ,MATCH($G110,'2019 IDF estimates'!$B:$B,0)))</f>
        <v>3.4</v>
      </c>
      <c r="P110" s="354">
        <f>IF($G110="N/A",INDEX('2019 IDF estimates'!AN:AN,MATCH($B110,'2019 IDF estimates'!$B:$B,0)),INDEX('2019 IDF estimates'!AN:AN,MATCH($G110,'2019 IDF estimates'!$B:$B,0)))</f>
        <v>0.9</v>
      </c>
      <c r="Q110" s="358">
        <f t="shared" si="9"/>
        <v>0.1</v>
      </c>
      <c r="R110" s="358">
        <f t="shared" si="10"/>
        <v>0.5</v>
      </c>
      <c r="S110" s="358">
        <f t="shared" si="11"/>
        <v>2.2000000000000002</v>
      </c>
      <c r="T110" s="358">
        <f t="shared" si="12"/>
        <v>3.4</v>
      </c>
      <c r="U110" s="352">
        <f t="shared" si="13"/>
        <v>0.93333333333333346</v>
      </c>
      <c r="V110" s="352">
        <f t="shared" si="14"/>
        <v>1.55</v>
      </c>
      <c r="W110" s="352">
        <f>IF(INDEX('Adult curve ratios'!$B:$B,MATCH('Incidence calcs'!C110,'Adult curve ratios'!$A:$A,0))="0-14",'Incidence calcs'!U110,'Incidence calcs'!V110)</f>
        <v>1.55</v>
      </c>
      <c r="X110" s="357">
        <f>$W110*INDEX('Adult curve ratios'!$A$1:$R$8,MATCH('Incidence calcs'!$C110,'Adult curve ratios'!$A:$A,0),MATCH('Incidence calcs'!X$4,'Adult curve ratios'!$1:$1,0))</f>
        <v>1.111815</v>
      </c>
      <c r="Y110" s="357">
        <f>$W110*INDEX('Adult curve ratios'!$A$1:$R$8,MATCH('Incidence calcs'!$C110,'Adult curve ratios'!$A:$A,0),MATCH('Incidence calcs'!Y$4,'Adult curve ratios'!$1:$1,0))</f>
        <v>1.09213</v>
      </c>
      <c r="Z110" s="357">
        <f>$W110*INDEX('Adult curve ratios'!$A$1:$R$8,MATCH('Incidence calcs'!$C110,'Adult curve ratios'!$A:$A,0),MATCH('Incidence calcs'!Z$4,'Adult curve ratios'!$1:$1,0))</f>
        <v>0.79096500000000003</v>
      </c>
      <c r="AA110" s="357">
        <f>$W110*INDEX('Adult curve ratios'!$A$1:$R$8,MATCH('Incidence calcs'!$C110,'Adult curve ratios'!$A:$A,0),MATCH('Incidence calcs'!AA$4,'Adult curve ratios'!$1:$1,0))</f>
        <v>0.77453499999999997</v>
      </c>
      <c r="AB110" s="357">
        <f>$W110*INDEX('Adult curve ratios'!$A$1:$R$8,MATCH('Incidence calcs'!$C110,'Adult curve ratios'!$A:$A,0),MATCH('Incidence calcs'!AB$4,'Adult curve ratios'!$1:$1,0))</f>
        <v>0.72788000000000008</v>
      </c>
      <c r="AC110" s="357">
        <f>$W110*INDEX('Adult curve ratios'!$A$1:$R$8,MATCH('Incidence calcs'!$C110,'Adult curve ratios'!$A:$A,0),MATCH('Incidence calcs'!AC$4,'Adult curve ratios'!$1:$1,0))</f>
        <v>0.64356000000000002</v>
      </c>
      <c r="AD110" s="357">
        <f>$W110*INDEX('Adult curve ratios'!$A$1:$R$8,MATCH('Incidence calcs'!$C110,'Adult curve ratios'!$A:$A,0),MATCH('Incidence calcs'!AD$4,'Adult curve ratios'!$1:$1,0))</f>
        <v>0.692075</v>
      </c>
      <c r="AE110" s="357">
        <f>$W110*INDEX('Adult curve ratios'!$A$1:$R$8,MATCH('Incidence calcs'!$C110,'Adult curve ratios'!$A:$A,0),MATCH('Incidence calcs'!AE$4,'Adult curve ratios'!$1:$1,0))</f>
        <v>0.692075</v>
      </c>
      <c r="AF110" s="357">
        <f>$W110*INDEX('Adult curve ratios'!$A$1:$R$8,MATCH('Incidence calcs'!$C110,'Adult curve ratios'!$A:$A,0),MATCH('Incidence calcs'!AF$4,'Adult curve ratios'!$1:$1,0))</f>
        <v>0.55877500000000002</v>
      </c>
      <c r="AG110" s="357">
        <f>$W110*INDEX('Adult curve ratios'!$A$1:$R$8,MATCH('Incidence calcs'!$C110,'Adult curve ratios'!$A:$A,0),MATCH('Incidence calcs'!AG$4,'Adult curve ratios'!$1:$1,0))</f>
        <v>0.55877500000000002</v>
      </c>
      <c r="AH110" s="357">
        <f>$W110*INDEX('Adult curve ratios'!$A$1:$R$8,MATCH('Incidence calcs'!$C110,'Adult curve ratios'!$A:$A,0),MATCH('Incidence calcs'!AH$4,'Adult curve ratios'!$1:$1,0))</f>
        <v>0.83452000000000004</v>
      </c>
      <c r="AI110" s="357">
        <f>$W110*INDEX('Adult curve ratios'!$A$1:$R$8,MATCH('Incidence calcs'!$C110,'Adult curve ratios'!$A:$A,0),MATCH('Incidence calcs'!AI$4,'Adult curve ratios'!$1:$1,0))</f>
        <v>0.83452000000000004</v>
      </c>
      <c r="AJ110" s="357">
        <f>$W110*INDEX('Adult curve ratios'!$A$1:$R$8,MATCH('Incidence calcs'!$C110,'Adult curve ratios'!$A:$A,0),MATCH('Incidence calcs'!AJ$4,'Adult curve ratios'!$1:$1,0))</f>
        <v>0.65332500000000004</v>
      </c>
      <c r="AK110" s="357">
        <f>$W110*INDEX('Adult curve ratios'!$A$1:$R$8,MATCH('Incidence calcs'!$C110,'Adult curve ratios'!$A:$A,0),MATCH('Incidence calcs'!AK$4,'Adult curve ratios'!$1:$1,0))</f>
        <v>0.65332500000000004</v>
      </c>
      <c r="AL110" s="357">
        <f>$W110*INDEX('Adult curve ratios'!$A$1:$R$8,MATCH('Incidence calcs'!$C110,'Adult curve ratios'!$A:$A,0),MATCH('Incidence calcs'!AL$4,'Adult curve ratios'!$1:$1,0))</f>
        <v>0.65332500000000004</v>
      </c>
      <c r="AM110" s="357">
        <f>$W110*INDEX('Adult curve ratios'!$A$1:$R$8,MATCH('Incidence calcs'!$C110,'Adult curve ratios'!$A:$A,0),MATCH('Incidence calcs'!AM$4,'Adult curve ratios'!$1:$1,0))</f>
        <v>0.65332500000000004</v>
      </c>
    </row>
    <row r="111" spans="1:39" x14ac:dyDescent="0.45">
      <c r="A111" s="343" t="s">
        <v>178</v>
      </c>
      <c r="B111" s="331" t="s">
        <v>178</v>
      </c>
      <c r="C111" s="353" t="s">
        <v>29</v>
      </c>
      <c r="D111" s="351">
        <f>VALUE(LEFT(INDEX('2019 IDF estimates'!BD:BD,MATCH(IF(G111="N/A",B111,G111),'2019 IDF estimates'!$B:$B,0)),4))</f>
        <v>2007</v>
      </c>
      <c r="E111" s="351">
        <f>VALUE(RIGHT(INDEX('2019 IDF estimates'!BD:BD,MATCH(IF(G111="N/A",B111,G111),'2019 IDF estimates'!$B:$B,0)),4))</f>
        <v>2011</v>
      </c>
      <c r="F111" s="351">
        <f t="shared" si="8"/>
        <v>2009</v>
      </c>
      <c r="G111" s="331" t="s">
        <v>64</v>
      </c>
      <c r="H111" s="354">
        <f>IF($G111="N/A",INDEX('2019 IDF estimates'!AD:AD,MATCH($B111,'2019 IDF estimates'!$B:$B,0)),INDEX('2019 IDF estimates'!AD:AD,MATCH($G111,'2019 IDF estimates'!$B:$B,0)))</f>
        <v>0.19</v>
      </c>
      <c r="I111" s="354">
        <f>IF($G111="N/A",INDEX('2019 IDF estimates'!AE:AE,MATCH($B111,'2019 IDF estimates'!$B:$B,0)),INDEX('2019 IDF estimates'!AE:AE,MATCH($G111,'2019 IDF estimates'!$B:$B,0)))</f>
        <v>0.84</v>
      </c>
      <c r="J111" s="354">
        <f>IF($G111="N/A",INDEX('2019 IDF estimates'!AF:AF,MATCH($B111,'2019 IDF estimates'!$B:$B,0)),INDEX('2019 IDF estimates'!AF:AF,MATCH($G111,'2019 IDF estimates'!$B:$B,0)))</f>
        <v>2.6</v>
      </c>
      <c r="K111" s="354">
        <f>IF($G111="N/A",INDEX('2019 IDF estimates'!AP:AP,MATCH($B111,'2019 IDF estimates'!$B:$B,0)),INDEX('2019 IDF estimates'!AP:AP,MATCH($G111,'2019 IDF estimates'!$B:$B,0)))</f>
        <v>6.2</v>
      </c>
      <c r="L111" s="354">
        <f>IF($G111="N/A",INDEX('2019 IDF estimates'!AH:AH,MATCH($B111,'2019 IDF estimates'!$B:$B,0)),INDEX('2019 IDF estimates'!AH:AH,MATCH($G111,'2019 IDF estimates'!$B:$B,0)))</f>
        <v>0.19</v>
      </c>
      <c r="M111" s="354">
        <f>IF($G111="N/A",INDEX('2019 IDF estimates'!AI:AI,MATCH($B111,'2019 IDF estimates'!$B:$B,0)),INDEX('2019 IDF estimates'!AI:AI,MATCH($G111,'2019 IDF estimates'!$B:$B,0)))</f>
        <v>0.84</v>
      </c>
      <c r="N111" s="354">
        <f>IF($G111="N/A",INDEX('2019 IDF estimates'!AJ:AJ,MATCH($B111,'2019 IDF estimates'!$B:$B,0)),INDEX('2019 IDF estimates'!AJ:AJ,MATCH($G111,'2019 IDF estimates'!$B:$B,0)))</f>
        <v>2.6</v>
      </c>
      <c r="O111" s="354">
        <f>IF($G111="N/A",INDEX('2019 IDF estimates'!AQ:AQ,MATCH($B111,'2019 IDF estimates'!$B:$B,0)),INDEX('2019 IDF estimates'!AQ:AQ,MATCH($G111,'2019 IDF estimates'!$B:$B,0)))</f>
        <v>6.2</v>
      </c>
      <c r="P111" s="354">
        <f>IF($G111="N/A",INDEX('2019 IDF estimates'!AN:AN,MATCH($B111,'2019 IDF estimates'!$B:$B,0)),INDEX('2019 IDF estimates'!AN:AN,MATCH($G111,'2019 IDF estimates'!$B:$B,0)))</f>
        <v>1.2</v>
      </c>
      <c r="Q111" s="358">
        <f t="shared" si="9"/>
        <v>0.19</v>
      </c>
      <c r="R111" s="358">
        <f t="shared" si="10"/>
        <v>0.84</v>
      </c>
      <c r="S111" s="358">
        <f t="shared" si="11"/>
        <v>2.6</v>
      </c>
      <c r="T111" s="358">
        <f t="shared" si="12"/>
        <v>6.2</v>
      </c>
      <c r="U111" s="352">
        <f t="shared" si="13"/>
        <v>1.21</v>
      </c>
      <c r="V111" s="352">
        <f t="shared" si="14"/>
        <v>2.4575</v>
      </c>
      <c r="W111" s="352">
        <f>IF(INDEX('Adult curve ratios'!$B:$B,MATCH('Incidence calcs'!C111,'Adult curve ratios'!$A:$A,0))="0-14",'Incidence calcs'!U111,'Incidence calcs'!V111)</f>
        <v>2.4575</v>
      </c>
      <c r="X111" s="357">
        <f>$W111*INDEX('Adult curve ratios'!$A$1:$R$8,MATCH('Incidence calcs'!$C111,'Adult curve ratios'!$A:$A,0),MATCH('Incidence calcs'!X$4,'Adult curve ratios'!$1:$1,0))</f>
        <v>1.7627647500000001</v>
      </c>
      <c r="Y111" s="357">
        <f>$W111*INDEX('Adult curve ratios'!$A$1:$R$8,MATCH('Incidence calcs'!$C111,'Adult curve ratios'!$A:$A,0),MATCH('Incidence calcs'!Y$4,'Adult curve ratios'!$1:$1,0))</f>
        <v>1.7315545000000001</v>
      </c>
      <c r="Z111" s="357">
        <f>$W111*INDEX('Adult curve ratios'!$A$1:$R$8,MATCH('Incidence calcs'!$C111,'Adult curve ratios'!$A:$A,0),MATCH('Incidence calcs'!Z$4,'Adult curve ratios'!$1:$1,0))</f>
        <v>1.25406225</v>
      </c>
      <c r="AA111" s="357">
        <f>$W111*INDEX('Adult curve ratios'!$A$1:$R$8,MATCH('Incidence calcs'!$C111,'Adult curve ratios'!$A:$A,0),MATCH('Incidence calcs'!AA$4,'Adult curve ratios'!$1:$1,0))</f>
        <v>1.22801275</v>
      </c>
      <c r="AB111" s="357">
        <f>$W111*INDEX('Adult curve ratios'!$A$1:$R$8,MATCH('Incidence calcs'!$C111,'Adult curve ratios'!$A:$A,0),MATCH('Incidence calcs'!AB$4,'Adult curve ratios'!$1:$1,0))</f>
        <v>1.154042</v>
      </c>
      <c r="AC111" s="357">
        <f>$W111*INDEX('Adult curve ratios'!$A$1:$R$8,MATCH('Incidence calcs'!$C111,'Adult curve ratios'!$A:$A,0),MATCH('Incidence calcs'!AC$4,'Adult curve ratios'!$1:$1,0))</f>
        <v>1.020354</v>
      </c>
      <c r="AD111" s="357">
        <f>$W111*INDEX('Adult curve ratios'!$A$1:$R$8,MATCH('Incidence calcs'!$C111,'Adult curve ratios'!$A:$A,0),MATCH('Incidence calcs'!AD$4,'Adult curve ratios'!$1:$1,0))</f>
        <v>1.09727375</v>
      </c>
      <c r="AE111" s="357">
        <f>$W111*INDEX('Adult curve ratios'!$A$1:$R$8,MATCH('Incidence calcs'!$C111,'Adult curve ratios'!$A:$A,0),MATCH('Incidence calcs'!AE$4,'Adult curve ratios'!$1:$1,0))</f>
        <v>1.09727375</v>
      </c>
      <c r="AF111" s="357">
        <f>$W111*INDEX('Adult curve ratios'!$A$1:$R$8,MATCH('Incidence calcs'!$C111,'Adult curve ratios'!$A:$A,0),MATCH('Incidence calcs'!AF$4,'Adult curve ratios'!$1:$1,0))</f>
        <v>0.88592874999999993</v>
      </c>
      <c r="AG111" s="357">
        <f>$W111*INDEX('Adult curve ratios'!$A$1:$R$8,MATCH('Incidence calcs'!$C111,'Adult curve ratios'!$A:$A,0),MATCH('Incidence calcs'!AG$4,'Adult curve ratios'!$1:$1,0))</f>
        <v>0.88592874999999993</v>
      </c>
      <c r="AH111" s="357">
        <f>$W111*INDEX('Adult curve ratios'!$A$1:$R$8,MATCH('Incidence calcs'!$C111,'Adult curve ratios'!$A:$A,0),MATCH('Incidence calcs'!AH$4,'Adult curve ratios'!$1:$1,0))</f>
        <v>1.323118</v>
      </c>
      <c r="AI111" s="357">
        <f>$W111*INDEX('Adult curve ratios'!$A$1:$R$8,MATCH('Incidence calcs'!$C111,'Adult curve ratios'!$A:$A,0),MATCH('Incidence calcs'!AI$4,'Adult curve ratios'!$1:$1,0))</f>
        <v>1.323118</v>
      </c>
      <c r="AJ111" s="357">
        <f>$W111*INDEX('Adult curve ratios'!$A$1:$R$8,MATCH('Incidence calcs'!$C111,'Adult curve ratios'!$A:$A,0),MATCH('Incidence calcs'!AJ$4,'Adult curve ratios'!$1:$1,0))</f>
        <v>1.03583625</v>
      </c>
      <c r="AK111" s="357">
        <f>$W111*INDEX('Adult curve ratios'!$A$1:$R$8,MATCH('Incidence calcs'!$C111,'Adult curve ratios'!$A:$A,0),MATCH('Incidence calcs'!AK$4,'Adult curve ratios'!$1:$1,0))</f>
        <v>1.03583625</v>
      </c>
      <c r="AL111" s="357">
        <f>$W111*INDEX('Adult curve ratios'!$A$1:$R$8,MATCH('Incidence calcs'!$C111,'Adult curve ratios'!$A:$A,0),MATCH('Incidence calcs'!AL$4,'Adult curve ratios'!$1:$1,0))</f>
        <v>1.03583625</v>
      </c>
      <c r="AM111" s="357">
        <f>$W111*INDEX('Adult curve ratios'!$A$1:$R$8,MATCH('Incidence calcs'!$C111,'Adult curve ratios'!$A:$A,0),MATCH('Incidence calcs'!AM$4,'Adult curve ratios'!$1:$1,0))</f>
        <v>1.03583625</v>
      </c>
    </row>
    <row r="112" spans="1:39" x14ac:dyDescent="0.45">
      <c r="A112" s="343" t="s">
        <v>179</v>
      </c>
      <c r="B112" s="331" t="s">
        <v>179</v>
      </c>
      <c r="C112" s="353" t="s">
        <v>28</v>
      </c>
      <c r="D112" s="351">
        <f>VALUE(LEFT(INDEX('2019 IDF estimates'!BD:BD,MATCH(IF(G112="N/A",B112,G112),'2019 IDF estimates'!$B:$B,0)),4))</f>
        <v>1991</v>
      </c>
      <c r="E112" s="351">
        <f>VALUE(RIGHT(INDEX('2019 IDF estimates'!BD:BD,MATCH(IF(G112="N/A",B112,G112),'2019 IDF estimates'!$B:$B,0)),4))</f>
        <v>2000</v>
      </c>
      <c r="F112" s="351">
        <f t="shared" si="8"/>
        <v>1996</v>
      </c>
      <c r="G112" s="331" t="s">
        <v>60</v>
      </c>
      <c r="H112" s="354">
        <f>IF($G112="N/A",INDEX('2019 IDF estimates'!AD:AD,MATCH($B112,'2019 IDF estimates'!$B:$B,0)),INDEX('2019 IDF estimates'!AD:AD,MATCH($G112,'2019 IDF estimates'!$B:$B,0)))</f>
        <v>1.7</v>
      </c>
      <c r="I112" s="354">
        <f>IF($G112="N/A",INDEX('2019 IDF estimates'!AE:AE,MATCH($B112,'2019 IDF estimates'!$B:$B,0)),INDEX('2019 IDF estimates'!AE:AE,MATCH($G112,'2019 IDF estimates'!$B:$B,0)))</f>
        <v>7.6</v>
      </c>
      <c r="J112" s="354">
        <f>IF($G112="N/A",INDEX('2019 IDF estimates'!AF:AF,MATCH($B112,'2019 IDF estimates'!$B:$B,0)),INDEX('2019 IDF estimates'!AF:AF,MATCH($G112,'2019 IDF estimates'!$B:$B,0)))</f>
        <v>13.2</v>
      </c>
      <c r="K112" s="354">
        <f>IF($G112="N/A",INDEX('2019 IDF estimates'!AP:AP,MATCH($B112,'2019 IDF estimates'!$B:$B,0)),INDEX('2019 IDF estimates'!AP:AP,MATCH($G112,'2019 IDF estimates'!$B:$B,0)))</f>
        <v>12.68717239903838</v>
      </c>
      <c r="L112" s="354">
        <f>IF($G112="N/A",INDEX('2019 IDF estimates'!AH:AH,MATCH($B112,'2019 IDF estimates'!$B:$B,0)),INDEX('2019 IDF estimates'!AH:AH,MATCH($G112,'2019 IDF estimates'!$B:$B,0)))</f>
        <v>3.4</v>
      </c>
      <c r="M112" s="354">
        <f>IF($G112="N/A",INDEX('2019 IDF estimates'!AI:AI,MATCH($B112,'2019 IDF estimates'!$B:$B,0)),INDEX('2019 IDF estimates'!AI:AI,MATCH($G112,'2019 IDF estimates'!$B:$B,0)))</f>
        <v>7</v>
      </c>
      <c r="N112" s="354">
        <f>IF($G112="N/A",INDEX('2019 IDF estimates'!AJ:AJ,MATCH($B112,'2019 IDF estimates'!$B:$B,0)),INDEX('2019 IDF estimates'!AJ:AJ,MATCH($G112,'2019 IDF estimates'!$B:$B,0)))</f>
        <v>21</v>
      </c>
      <c r="O112" s="354">
        <f>IF($G112="N/A",INDEX('2019 IDF estimates'!AQ:AQ,MATCH($B112,'2019 IDF estimates'!$B:$B,0)),INDEX('2019 IDF estimates'!AQ:AQ,MATCH($G112,'2019 IDF estimates'!$B:$B,0)))</f>
        <v>17.762041358653732</v>
      </c>
      <c r="P112" s="354">
        <f>IF($G112="N/A",INDEX('2019 IDF estimates'!AN:AN,MATCH($B112,'2019 IDF estimates'!$B:$B,0)),INDEX('2019 IDF estimates'!AN:AN,MATCH($G112,'2019 IDF estimates'!$B:$B,0)))</f>
        <v>9</v>
      </c>
      <c r="Q112" s="358">
        <f t="shared" si="9"/>
        <v>2.5499999999999998</v>
      </c>
      <c r="R112" s="358">
        <f t="shared" si="10"/>
        <v>7.3</v>
      </c>
      <c r="S112" s="358">
        <f t="shared" si="11"/>
        <v>17.100000000000001</v>
      </c>
      <c r="T112" s="358">
        <f t="shared" si="12"/>
        <v>15.224606878846057</v>
      </c>
      <c r="U112" s="352">
        <f t="shared" si="13"/>
        <v>8.9833333333333343</v>
      </c>
      <c r="V112" s="352">
        <f t="shared" si="14"/>
        <v>10.543651719711516</v>
      </c>
      <c r="W112" s="352">
        <f>IF(INDEX('Adult curve ratios'!$B:$B,MATCH('Incidence calcs'!C112,'Adult curve ratios'!$A:$A,0))="0-14",'Incidence calcs'!U112,'Incidence calcs'!V112)</f>
        <v>8.9833333333333343</v>
      </c>
      <c r="X112" s="357">
        <f>$W112*INDEX('Adult curve ratios'!$A$1:$R$8,MATCH('Incidence calcs'!$C112,'Adult curve ratios'!$A:$A,0),MATCH('Incidence calcs'!X$4,'Adult curve ratios'!$1:$1,0))</f>
        <v>6.1230400000000005</v>
      </c>
      <c r="Y112" s="357">
        <f>$W112*INDEX('Adult curve ratios'!$A$1:$R$8,MATCH('Incidence calcs'!$C112,'Adult curve ratios'!$A:$A,0),MATCH('Incidence calcs'!Y$4,'Adult curve ratios'!$1:$1,0))</f>
        <v>6.0170366666666668</v>
      </c>
      <c r="Z112" s="357">
        <f>$W112*INDEX('Adult curve ratios'!$A$1:$R$8,MATCH('Incidence calcs'!$C112,'Adult curve ratios'!$A:$A,0),MATCH('Incidence calcs'!Z$4,'Adult curve ratios'!$1:$1,0))</f>
        <v>4.3021183333333335</v>
      </c>
      <c r="AA112" s="357">
        <f>$W112*INDEX('Adult curve ratios'!$A$1:$R$8,MATCH('Incidence calcs'!$C112,'Adult curve ratios'!$A:$A,0),MATCH('Incidence calcs'!AA$4,'Adult curve ratios'!$1:$1,0))</f>
        <v>4.2733716666666668</v>
      </c>
      <c r="AB112" s="357">
        <f>$W112*INDEX('Adult curve ratios'!$A$1:$R$8,MATCH('Incidence calcs'!$C112,'Adult curve ratios'!$A:$A,0),MATCH('Incidence calcs'!AB$4,'Adult curve ratios'!$1:$1,0))</f>
        <v>3.785576666666667</v>
      </c>
      <c r="AC112" s="357">
        <f>$W112*INDEX('Adult curve ratios'!$A$1:$R$8,MATCH('Incidence calcs'!$C112,'Adult curve ratios'!$A:$A,0),MATCH('Incidence calcs'!AC$4,'Adult curve ratios'!$1:$1,0))</f>
        <v>4.03172</v>
      </c>
      <c r="AD112" s="357">
        <f>$W112*INDEX('Adult curve ratios'!$A$1:$R$8,MATCH('Incidence calcs'!$C112,'Adult curve ratios'!$A:$A,0),MATCH('Incidence calcs'!AD$4,'Adult curve ratios'!$1:$1,0))</f>
        <v>3.9553616666666671</v>
      </c>
      <c r="AE112" s="357">
        <f>$W112*INDEX('Adult curve ratios'!$A$1:$R$8,MATCH('Incidence calcs'!$C112,'Adult curve ratios'!$A:$A,0),MATCH('Incidence calcs'!AE$4,'Adult curve ratios'!$1:$1,0))</f>
        <v>3.9553616666666671</v>
      </c>
      <c r="AF112" s="357">
        <f>$W112*INDEX('Adult curve ratios'!$A$1:$R$8,MATCH('Incidence calcs'!$C112,'Adult curve ratios'!$A:$A,0),MATCH('Incidence calcs'!AF$4,'Adult curve ratios'!$1:$1,0))</f>
        <v>3.6939466666666672</v>
      </c>
      <c r="AG112" s="357">
        <f>$W112*INDEX('Adult curve ratios'!$A$1:$R$8,MATCH('Incidence calcs'!$C112,'Adult curve ratios'!$A:$A,0),MATCH('Incidence calcs'!AG$4,'Adult curve ratios'!$1:$1,0))</f>
        <v>3.6939466666666672</v>
      </c>
      <c r="AH112" s="357">
        <f>$W112*INDEX('Adult curve ratios'!$A$1:$R$8,MATCH('Incidence calcs'!$C112,'Adult curve ratios'!$A:$A,0),MATCH('Incidence calcs'!AH$4,'Adult curve ratios'!$1:$1,0))</f>
        <v>4.9040016666666677</v>
      </c>
      <c r="AI112" s="357">
        <f>$W112*INDEX('Adult curve ratios'!$A$1:$R$8,MATCH('Incidence calcs'!$C112,'Adult curve ratios'!$A:$A,0),MATCH('Incidence calcs'!AI$4,'Adult curve ratios'!$1:$1,0))</f>
        <v>4.9040016666666677</v>
      </c>
      <c r="AJ112" s="357">
        <f>$W112*INDEX('Adult curve ratios'!$A$1:$R$8,MATCH('Incidence calcs'!$C112,'Adult curve ratios'!$A:$A,0),MATCH('Incidence calcs'!AJ$4,'Adult curve ratios'!$1:$1,0))</f>
        <v>3.2402883333333339</v>
      </c>
      <c r="AK112" s="357">
        <f>$W112*INDEX('Adult curve ratios'!$A$1:$R$8,MATCH('Incidence calcs'!$C112,'Adult curve ratios'!$A:$A,0),MATCH('Incidence calcs'!AK$4,'Adult curve ratios'!$1:$1,0))</f>
        <v>3.2402883333333339</v>
      </c>
      <c r="AL112" s="357">
        <f>$W112*INDEX('Adult curve ratios'!$A$1:$R$8,MATCH('Incidence calcs'!$C112,'Adult curve ratios'!$A:$A,0),MATCH('Incidence calcs'!AL$4,'Adult curve ratios'!$1:$1,0))</f>
        <v>3.2402883333333339</v>
      </c>
      <c r="AM112" s="357">
        <f>$W112*INDEX('Adult curve ratios'!$A$1:$R$8,MATCH('Incidence calcs'!$C112,'Adult curve ratios'!$A:$A,0),MATCH('Incidence calcs'!AM$4,'Adult curve ratios'!$1:$1,0))</f>
        <v>3.2402883333333339</v>
      </c>
    </row>
    <row r="113" spans="1:39" x14ac:dyDescent="0.45">
      <c r="A113" s="331" t="s">
        <v>180</v>
      </c>
      <c r="B113" s="331" t="s">
        <v>180</v>
      </c>
      <c r="C113" s="353" t="s">
        <v>26</v>
      </c>
      <c r="D113" s="351">
        <f>VALUE(LEFT(INDEX('2019 IDF estimates'!BD:BD,MATCH(IF(G113="N/A",B113,G113),'2019 IDF estimates'!$B:$B,0)),4))</f>
        <v>2009</v>
      </c>
      <c r="E113" s="351">
        <f>VALUE(RIGHT(INDEX('2019 IDF estimates'!BD:BD,MATCH(IF(G113="N/A",B113,G113),'2019 IDF estimates'!$B:$B,0)),4))</f>
        <v>2013</v>
      </c>
      <c r="F113" s="351">
        <f t="shared" si="8"/>
        <v>2011</v>
      </c>
      <c r="G113" s="331" t="s">
        <v>181</v>
      </c>
      <c r="H113" s="354">
        <f>IF($G113="N/A",INDEX('2019 IDF estimates'!AD:AD,MATCH($B113,'2019 IDF estimates'!$B:$B,0)),INDEX('2019 IDF estimates'!AD:AD,MATCH($G113,'2019 IDF estimates'!$B:$B,0)))</f>
        <v>9.8000000000000007</v>
      </c>
      <c r="I113" s="354">
        <f>IF($G113="N/A",INDEX('2019 IDF estimates'!AE:AE,MATCH($B113,'2019 IDF estimates'!$B:$B,0)),INDEX('2019 IDF estimates'!AE:AE,MATCH($G113,'2019 IDF estimates'!$B:$B,0)))</f>
        <v>15.8</v>
      </c>
      <c r="J113" s="354">
        <f>IF($G113="N/A",INDEX('2019 IDF estimates'!AF:AF,MATCH($B113,'2019 IDF estimates'!$B:$B,0)),INDEX('2019 IDF estimates'!AF:AF,MATCH($G113,'2019 IDF estimates'!$B:$B,0)))</f>
        <v>15.6</v>
      </c>
      <c r="K113" s="354">
        <f>IF($G113="N/A",INDEX('2019 IDF estimates'!AP:AP,MATCH($B113,'2019 IDF estimates'!$B:$B,0)),INDEX('2019 IDF estimates'!AP:AP,MATCH($G113,'2019 IDF estimates'!$B:$B,0)))</f>
        <v>10.20153237683262</v>
      </c>
      <c r="L113" s="354">
        <f>IF($G113="N/A",INDEX('2019 IDF estimates'!AH:AH,MATCH($B113,'2019 IDF estimates'!$B:$B,0)),INDEX('2019 IDF estimates'!AH:AH,MATCH($G113,'2019 IDF estimates'!$B:$B,0)))</f>
        <v>9.1999999999999993</v>
      </c>
      <c r="M113" s="354">
        <f>IF($G113="N/A",INDEX('2019 IDF estimates'!AI:AI,MATCH($B113,'2019 IDF estimates'!$B:$B,0)),INDEX('2019 IDF estimates'!AI:AI,MATCH($G113,'2019 IDF estimates'!$B:$B,0)))</f>
        <v>14.1</v>
      </c>
      <c r="N113" s="354">
        <f>IF($G113="N/A",INDEX('2019 IDF estimates'!AJ:AJ,MATCH($B113,'2019 IDF estimates'!$B:$B,0)),INDEX('2019 IDF estimates'!AJ:AJ,MATCH($G113,'2019 IDF estimates'!$B:$B,0)))</f>
        <v>15.8</v>
      </c>
      <c r="O113" s="354">
        <f>IF($G113="N/A",INDEX('2019 IDF estimates'!AQ:AQ,MATCH($B113,'2019 IDF estimates'!$B:$B,0)),INDEX('2019 IDF estimates'!AQ:AQ,MATCH($G113,'2019 IDF estimates'!$B:$B,0)))</f>
        <v>9.6802861969944587</v>
      </c>
      <c r="P113" s="354">
        <f>IF($G113="N/A",INDEX('2019 IDF estimates'!AN:AN,MATCH($B113,'2019 IDF estimates'!$B:$B,0)),INDEX('2019 IDF estimates'!AN:AN,MATCH($G113,'2019 IDF estimates'!$B:$B,0)))</f>
        <v>13.4</v>
      </c>
      <c r="Q113" s="358">
        <f t="shared" si="9"/>
        <v>9.5</v>
      </c>
      <c r="R113" s="358">
        <f t="shared" si="10"/>
        <v>14.95</v>
      </c>
      <c r="S113" s="358">
        <f t="shared" si="11"/>
        <v>15.7</v>
      </c>
      <c r="T113" s="358">
        <f t="shared" si="12"/>
        <v>9.9409092869135396</v>
      </c>
      <c r="U113" s="352">
        <f t="shared" si="13"/>
        <v>13.383333333333333</v>
      </c>
      <c r="V113" s="352">
        <f t="shared" si="14"/>
        <v>12.522727321728384</v>
      </c>
      <c r="W113" s="352">
        <f>IF(INDEX('Adult curve ratios'!$B:$B,MATCH('Incidence calcs'!C113,'Adult curve ratios'!$A:$A,0))="0-14",'Incidence calcs'!U113,'Incidence calcs'!V113)</f>
        <v>13.383333333333333</v>
      </c>
      <c r="X113" s="357">
        <f>$W113*INDEX('Adult curve ratios'!$A$1:$R$8,MATCH('Incidence calcs'!$C113,'Adult curve ratios'!$A:$A,0),MATCH('Incidence calcs'!X$4,'Adult curve ratios'!$1:$1,0))</f>
        <v>9.1220799999999986</v>
      </c>
      <c r="Y113" s="357">
        <f>$W113*INDEX('Adult curve ratios'!$A$1:$R$8,MATCH('Incidence calcs'!$C113,'Adult curve ratios'!$A:$A,0),MATCH('Incidence calcs'!Y$4,'Adult curve ratios'!$1:$1,0))</f>
        <v>8.9641566666666659</v>
      </c>
      <c r="Z113" s="357">
        <f>$W113*INDEX('Adult curve ratios'!$A$1:$R$8,MATCH('Incidence calcs'!$C113,'Adult curve ratios'!$A:$A,0),MATCH('Incidence calcs'!Z$4,'Adult curve ratios'!$1:$1,0))</f>
        <v>6.409278333333333</v>
      </c>
      <c r="AA113" s="357">
        <f>$W113*INDEX('Adult curve ratios'!$A$1:$R$8,MATCH('Incidence calcs'!$C113,'Adult curve ratios'!$A:$A,0),MATCH('Incidence calcs'!AA$4,'Adult curve ratios'!$1:$1,0))</f>
        <v>6.3664516666666664</v>
      </c>
      <c r="AB113" s="357">
        <f>$W113*INDEX('Adult curve ratios'!$A$1:$R$8,MATCH('Incidence calcs'!$C113,'Adult curve ratios'!$A:$A,0),MATCH('Incidence calcs'!AB$4,'Adult curve ratios'!$1:$1,0))</f>
        <v>5.6397366666666668</v>
      </c>
      <c r="AC113" s="357">
        <f>$W113*INDEX('Adult curve ratios'!$A$1:$R$8,MATCH('Incidence calcs'!$C113,'Adult curve ratios'!$A:$A,0),MATCH('Incidence calcs'!AC$4,'Adult curve ratios'!$1:$1,0))</f>
        <v>6.0064399999999996</v>
      </c>
      <c r="AD113" s="357">
        <f>$W113*INDEX('Adult curve ratios'!$A$1:$R$8,MATCH('Incidence calcs'!$C113,'Adult curve ratios'!$A:$A,0),MATCH('Incidence calcs'!AD$4,'Adult curve ratios'!$1:$1,0))</f>
        <v>5.8926816666666664</v>
      </c>
      <c r="AE113" s="357">
        <f>$W113*INDEX('Adult curve ratios'!$A$1:$R$8,MATCH('Incidence calcs'!$C113,'Adult curve ratios'!$A:$A,0),MATCH('Incidence calcs'!AE$4,'Adult curve ratios'!$1:$1,0))</f>
        <v>5.8926816666666664</v>
      </c>
      <c r="AF113" s="357">
        <f>$W113*INDEX('Adult curve ratios'!$A$1:$R$8,MATCH('Incidence calcs'!$C113,'Adult curve ratios'!$A:$A,0),MATCH('Incidence calcs'!AF$4,'Adult curve ratios'!$1:$1,0))</f>
        <v>5.5032266666666665</v>
      </c>
      <c r="AG113" s="357">
        <f>$W113*INDEX('Adult curve ratios'!$A$1:$R$8,MATCH('Incidence calcs'!$C113,'Adult curve ratios'!$A:$A,0),MATCH('Incidence calcs'!AG$4,'Adult curve ratios'!$1:$1,0))</f>
        <v>5.5032266666666665</v>
      </c>
      <c r="AH113" s="357">
        <f>$W113*INDEX('Adult curve ratios'!$A$1:$R$8,MATCH('Incidence calcs'!$C113,'Adult curve ratios'!$A:$A,0),MATCH('Incidence calcs'!AH$4,'Adult curve ratios'!$1:$1,0))</f>
        <v>7.3059616666666667</v>
      </c>
      <c r="AI113" s="357">
        <f>$W113*INDEX('Adult curve ratios'!$A$1:$R$8,MATCH('Incidence calcs'!$C113,'Adult curve ratios'!$A:$A,0),MATCH('Incidence calcs'!AI$4,'Adult curve ratios'!$1:$1,0))</f>
        <v>7.3059616666666667</v>
      </c>
      <c r="AJ113" s="357">
        <f>$W113*INDEX('Adult curve ratios'!$A$1:$R$8,MATCH('Incidence calcs'!$C113,'Adult curve ratios'!$A:$A,0),MATCH('Incidence calcs'!AJ$4,'Adult curve ratios'!$1:$1,0))</f>
        <v>4.8273683333333333</v>
      </c>
      <c r="AK113" s="357">
        <f>$W113*INDEX('Adult curve ratios'!$A$1:$R$8,MATCH('Incidence calcs'!$C113,'Adult curve ratios'!$A:$A,0),MATCH('Incidence calcs'!AK$4,'Adult curve ratios'!$1:$1,0))</f>
        <v>4.8273683333333333</v>
      </c>
      <c r="AL113" s="357">
        <f>$W113*INDEX('Adult curve ratios'!$A$1:$R$8,MATCH('Incidence calcs'!$C113,'Adult curve ratios'!$A:$A,0),MATCH('Incidence calcs'!AL$4,'Adult curve ratios'!$1:$1,0))</f>
        <v>4.8273683333333333</v>
      </c>
      <c r="AM113" s="357">
        <f>$W113*INDEX('Adult curve ratios'!$A$1:$R$8,MATCH('Incidence calcs'!$C113,'Adult curve ratios'!$A:$A,0),MATCH('Incidence calcs'!AM$4,'Adult curve ratios'!$1:$1,0))</f>
        <v>4.8273683333333333</v>
      </c>
    </row>
    <row r="114" spans="1:39" x14ac:dyDescent="0.45">
      <c r="A114" s="343" t="s">
        <v>182</v>
      </c>
      <c r="B114" s="331" t="s">
        <v>182</v>
      </c>
      <c r="C114" s="353" t="s">
        <v>26</v>
      </c>
      <c r="D114" s="351">
        <f>VALUE(LEFT(INDEX('2019 IDF estimates'!BD:BD,MATCH(IF(G114="N/A",B114,G114),'2019 IDF estimates'!$B:$B,0)),4))</f>
        <v>2009</v>
      </c>
      <c r="E114" s="351">
        <f>VALUE(RIGHT(INDEX('2019 IDF estimates'!BD:BD,MATCH(IF(G114="N/A",B114,G114),'2019 IDF estimates'!$B:$B,0)),4))</f>
        <v>2013</v>
      </c>
      <c r="F114" s="351">
        <f t="shared" si="8"/>
        <v>2011</v>
      </c>
      <c r="G114" s="331" t="s">
        <v>60</v>
      </c>
      <c r="H114" s="354">
        <f>IF($G114="N/A",INDEX('2019 IDF estimates'!AD:AD,MATCH($B114,'2019 IDF estimates'!$B:$B,0)),INDEX('2019 IDF estimates'!AD:AD,MATCH($G114,'2019 IDF estimates'!$B:$B,0)))</f>
        <v>14.1</v>
      </c>
      <c r="I114" s="354">
        <f>IF($G114="N/A",INDEX('2019 IDF estimates'!AE:AE,MATCH($B114,'2019 IDF estimates'!$B:$B,0)),INDEX('2019 IDF estimates'!AE:AE,MATCH($G114,'2019 IDF estimates'!$B:$B,0)))</f>
        <v>15</v>
      </c>
      <c r="J114" s="354">
        <f>IF($G114="N/A",INDEX('2019 IDF estimates'!AF:AF,MATCH($B114,'2019 IDF estimates'!$B:$B,0)),INDEX('2019 IDF estimates'!AF:AF,MATCH($G114,'2019 IDF estimates'!$B:$B,0)))</f>
        <v>29.1</v>
      </c>
      <c r="K114" s="354">
        <f>IF($G114="N/A",INDEX('2019 IDF estimates'!AP:AP,MATCH($B114,'2019 IDF estimates'!$B:$B,0)),INDEX('2019 IDF estimates'!AP:AP,MATCH($G114,'2019 IDF estimates'!$B:$B,0)))</f>
        <v>14.445965555514807</v>
      </c>
      <c r="L114" s="354">
        <f>IF($G114="N/A",INDEX('2019 IDF estimates'!AH:AH,MATCH($B114,'2019 IDF estimates'!$B:$B,0)),INDEX('2019 IDF estimates'!AH:AH,MATCH($G114,'2019 IDF estimates'!$B:$B,0)))</f>
        <v>12</v>
      </c>
      <c r="M114" s="354">
        <f>IF($G114="N/A",INDEX('2019 IDF estimates'!AI:AI,MATCH($B114,'2019 IDF estimates'!$B:$B,0)),INDEX('2019 IDF estimates'!AI:AI,MATCH($G114,'2019 IDF estimates'!$B:$B,0)))</f>
        <v>26.9</v>
      </c>
      <c r="N114" s="354">
        <f>IF($G114="N/A",INDEX('2019 IDF estimates'!AJ:AJ,MATCH($B114,'2019 IDF estimates'!$B:$B,0)),INDEX('2019 IDF estimates'!AJ:AJ,MATCH($G114,'2019 IDF estimates'!$B:$B,0)))</f>
        <v>22.3</v>
      </c>
      <c r="O114" s="354">
        <f>IF($G114="N/A",INDEX('2019 IDF estimates'!AQ:AQ,MATCH($B114,'2019 IDF estimates'!$B:$B,0)),INDEX('2019 IDF estimates'!AQ:AQ,MATCH($G114,'2019 IDF estimates'!$B:$B,0)))</f>
        <v>15.190602955283611</v>
      </c>
      <c r="P114" s="354">
        <f>IF($G114="N/A",INDEX('2019 IDF estimates'!AN:AN,MATCH($B114,'2019 IDF estimates'!$B:$B,0)),INDEX('2019 IDF estimates'!AN:AN,MATCH($G114,'2019 IDF estimates'!$B:$B,0)))</f>
        <v>19.899999999999999</v>
      </c>
      <c r="Q114" s="358">
        <f t="shared" si="9"/>
        <v>13.05</v>
      </c>
      <c r="R114" s="358">
        <f t="shared" si="10"/>
        <v>20.95</v>
      </c>
      <c r="S114" s="358">
        <f t="shared" si="11"/>
        <v>25.700000000000003</v>
      </c>
      <c r="T114" s="358">
        <f t="shared" si="12"/>
        <v>14.81828425539921</v>
      </c>
      <c r="U114" s="352">
        <f t="shared" si="13"/>
        <v>19.900000000000002</v>
      </c>
      <c r="V114" s="352">
        <f t="shared" si="14"/>
        <v>18.629571063849802</v>
      </c>
      <c r="W114" s="352">
        <f>IF(INDEX('Adult curve ratios'!$B:$B,MATCH('Incidence calcs'!C114,'Adult curve ratios'!$A:$A,0))="0-14",'Incidence calcs'!U114,'Incidence calcs'!V114)</f>
        <v>19.900000000000002</v>
      </c>
      <c r="X114" s="357">
        <f>$W114*INDEX('Adult curve ratios'!$A$1:$R$8,MATCH('Incidence calcs'!$C114,'Adult curve ratios'!$A:$A,0),MATCH('Incidence calcs'!X$4,'Adult curve ratios'!$1:$1,0))</f>
        <v>13.563840000000001</v>
      </c>
      <c r="Y114" s="357">
        <f>$W114*INDEX('Adult curve ratios'!$A$1:$R$8,MATCH('Incidence calcs'!$C114,'Adult curve ratios'!$A:$A,0),MATCH('Incidence calcs'!Y$4,'Adult curve ratios'!$1:$1,0))</f>
        <v>13.32902</v>
      </c>
      <c r="Z114" s="357">
        <f>$W114*INDEX('Adult curve ratios'!$A$1:$R$8,MATCH('Incidence calcs'!$C114,'Adult curve ratios'!$A:$A,0),MATCH('Incidence calcs'!Z$4,'Adult curve ratios'!$1:$1,0))</f>
        <v>9.5301100000000005</v>
      </c>
      <c r="AA114" s="357">
        <f>$W114*INDEX('Adult curve ratios'!$A$1:$R$8,MATCH('Incidence calcs'!$C114,'Adult curve ratios'!$A:$A,0),MATCH('Incidence calcs'!AA$4,'Adult curve ratios'!$1:$1,0))</f>
        <v>9.4664300000000008</v>
      </c>
      <c r="AB114" s="357">
        <f>$W114*INDEX('Adult curve ratios'!$A$1:$R$8,MATCH('Incidence calcs'!$C114,'Adult curve ratios'!$A:$A,0),MATCH('Incidence calcs'!AB$4,'Adult curve ratios'!$1:$1,0))</f>
        <v>8.385860000000001</v>
      </c>
      <c r="AC114" s="357">
        <f>$W114*INDEX('Adult curve ratios'!$A$1:$R$8,MATCH('Incidence calcs'!$C114,'Adult curve ratios'!$A:$A,0),MATCH('Incidence calcs'!AC$4,'Adult curve ratios'!$1:$1,0))</f>
        <v>8.9311199999999999</v>
      </c>
      <c r="AD114" s="357">
        <f>$W114*INDEX('Adult curve ratios'!$A$1:$R$8,MATCH('Incidence calcs'!$C114,'Adult curve ratios'!$A:$A,0),MATCH('Incidence calcs'!AD$4,'Adult curve ratios'!$1:$1,0))</f>
        <v>8.7619700000000016</v>
      </c>
      <c r="AE114" s="357">
        <f>$W114*INDEX('Adult curve ratios'!$A$1:$R$8,MATCH('Incidence calcs'!$C114,'Adult curve ratios'!$A:$A,0),MATCH('Incidence calcs'!AE$4,'Adult curve ratios'!$1:$1,0))</f>
        <v>8.7619700000000016</v>
      </c>
      <c r="AF114" s="357">
        <f>$W114*INDEX('Adult curve ratios'!$A$1:$R$8,MATCH('Incidence calcs'!$C114,'Adult curve ratios'!$A:$A,0),MATCH('Incidence calcs'!AF$4,'Adult curve ratios'!$1:$1,0))</f>
        <v>8.1828800000000008</v>
      </c>
      <c r="AG114" s="357">
        <f>$W114*INDEX('Adult curve ratios'!$A$1:$R$8,MATCH('Incidence calcs'!$C114,'Adult curve ratios'!$A:$A,0),MATCH('Incidence calcs'!AG$4,'Adult curve ratios'!$1:$1,0))</f>
        <v>8.1828800000000008</v>
      </c>
      <c r="AH114" s="357">
        <f>$W114*INDEX('Adult curve ratios'!$A$1:$R$8,MATCH('Incidence calcs'!$C114,'Adult curve ratios'!$A:$A,0),MATCH('Incidence calcs'!AH$4,'Adult curve ratios'!$1:$1,0))</f>
        <v>10.863410000000002</v>
      </c>
      <c r="AI114" s="357">
        <f>$W114*INDEX('Adult curve ratios'!$A$1:$R$8,MATCH('Incidence calcs'!$C114,'Adult curve ratios'!$A:$A,0),MATCH('Incidence calcs'!AI$4,'Adult curve ratios'!$1:$1,0))</f>
        <v>10.863410000000002</v>
      </c>
      <c r="AJ114" s="357">
        <f>$W114*INDEX('Adult curve ratios'!$A$1:$R$8,MATCH('Incidence calcs'!$C114,'Adult curve ratios'!$A:$A,0),MATCH('Incidence calcs'!AJ$4,'Adult curve ratios'!$1:$1,0))</f>
        <v>7.1779300000000008</v>
      </c>
      <c r="AK114" s="357">
        <f>$W114*INDEX('Adult curve ratios'!$A$1:$R$8,MATCH('Incidence calcs'!$C114,'Adult curve ratios'!$A:$A,0),MATCH('Incidence calcs'!AK$4,'Adult curve ratios'!$1:$1,0))</f>
        <v>7.1779300000000008</v>
      </c>
      <c r="AL114" s="357">
        <f>$W114*INDEX('Adult curve ratios'!$A$1:$R$8,MATCH('Incidence calcs'!$C114,'Adult curve ratios'!$A:$A,0),MATCH('Incidence calcs'!AL$4,'Adult curve ratios'!$1:$1,0))</f>
        <v>7.1779300000000008</v>
      </c>
      <c r="AM114" s="357">
        <f>$W114*INDEX('Adult curve ratios'!$A$1:$R$8,MATCH('Incidence calcs'!$C114,'Adult curve ratios'!$A:$A,0),MATCH('Incidence calcs'!AM$4,'Adult curve ratios'!$1:$1,0))</f>
        <v>7.1779300000000008</v>
      </c>
    </row>
    <row r="115" spans="1:39" x14ac:dyDescent="0.45">
      <c r="A115" s="343" t="s">
        <v>183</v>
      </c>
      <c r="B115" s="331" t="s">
        <v>183</v>
      </c>
      <c r="C115" s="353" t="s">
        <v>26</v>
      </c>
      <c r="D115" s="351">
        <f>VALUE(LEFT(INDEX('2019 IDF estimates'!BD:BD,MATCH(IF(G115="N/A",B115,G115),'2019 IDF estimates'!$B:$B,0)),4))</f>
        <v>2009</v>
      </c>
      <c r="E115" s="351">
        <f>VALUE(RIGHT(INDEX('2019 IDF estimates'!BD:BD,MATCH(IF(G115="N/A",B115,G115),'2019 IDF estimates'!$B:$B,0)),4))</f>
        <v>2013</v>
      </c>
      <c r="F115" s="351">
        <f t="shared" si="8"/>
        <v>2011</v>
      </c>
      <c r="G115" s="331" t="s">
        <v>60</v>
      </c>
      <c r="H115" s="354">
        <f>IF($G115="N/A",INDEX('2019 IDF estimates'!AD:AD,MATCH($B115,'2019 IDF estimates'!$B:$B,0)),INDEX('2019 IDF estimates'!AD:AD,MATCH($G115,'2019 IDF estimates'!$B:$B,0)))</f>
        <v>12</v>
      </c>
      <c r="I115" s="354">
        <f>IF($G115="N/A",INDEX('2019 IDF estimates'!AE:AE,MATCH($B115,'2019 IDF estimates'!$B:$B,0)),INDEX('2019 IDF estimates'!AE:AE,MATCH($G115,'2019 IDF estimates'!$B:$B,0)))</f>
        <v>23.5</v>
      </c>
      <c r="J115" s="354">
        <f>IF($G115="N/A",INDEX('2019 IDF estimates'!AF:AF,MATCH($B115,'2019 IDF estimates'!$B:$B,0)),INDEX('2019 IDF estimates'!AF:AF,MATCH($G115,'2019 IDF estimates'!$B:$B,0)))</f>
        <v>25.3</v>
      </c>
      <c r="K115" s="354">
        <f>IF($G115="N/A",INDEX('2019 IDF estimates'!AP:AP,MATCH($B115,'2019 IDF estimates'!$B:$B,0)),INDEX('2019 IDF estimates'!AP:AP,MATCH($G115,'2019 IDF estimates'!$B:$B,0)))</f>
        <v>15.116139215306731</v>
      </c>
      <c r="L115" s="354">
        <f>IF($G115="N/A",INDEX('2019 IDF estimates'!AH:AH,MATCH($B115,'2019 IDF estimates'!$B:$B,0)),INDEX('2019 IDF estimates'!AH:AH,MATCH($G115,'2019 IDF estimates'!$B:$B,0)))</f>
        <v>8.4</v>
      </c>
      <c r="M115" s="354">
        <f>IF($G115="N/A",INDEX('2019 IDF estimates'!AI:AI,MATCH($B115,'2019 IDF estimates'!$B:$B,0)),INDEX('2019 IDF estimates'!AI:AI,MATCH($G115,'2019 IDF estimates'!$B:$B,0)))</f>
        <v>22.3</v>
      </c>
      <c r="N115" s="354">
        <f>IF($G115="N/A",INDEX('2019 IDF estimates'!AJ:AJ,MATCH($B115,'2019 IDF estimates'!$B:$B,0)),INDEX('2019 IDF estimates'!AJ:AJ,MATCH($G115,'2019 IDF estimates'!$B:$B,0)))</f>
        <v>20</v>
      </c>
      <c r="O115" s="354">
        <f>IF($G115="N/A",INDEX('2019 IDF estimates'!AQ:AQ,MATCH($B115,'2019 IDF estimates'!$B:$B,0)),INDEX('2019 IDF estimates'!AQ:AQ,MATCH($G115,'2019 IDF estimates'!$B:$B,0)))</f>
        <v>12.584372056092795</v>
      </c>
      <c r="P115" s="354">
        <f>IF($G115="N/A",INDEX('2019 IDF estimates'!AN:AN,MATCH($B115,'2019 IDF estimates'!$B:$B,0)),INDEX('2019 IDF estimates'!AN:AN,MATCH($G115,'2019 IDF estimates'!$B:$B,0)))</f>
        <v>18.600000000000001</v>
      </c>
      <c r="Q115" s="358">
        <f t="shared" si="9"/>
        <v>10.199999999999999</v>
      </c>
      <c r="R115" s="358">
        <f t="shared" si="10"/>
        <v>22.9</v>
      </c>
      <c r="S115" s="358">
        <f t="shared" si="11"/>
        <v>22.65</v>
      </c>
      <c r="T115" s="358">
        <f t="shared" si="12"/>
        <v>13.850255635699764</v>
      </c>
      <c r="U115" s="352">
        <f t="shared" si="13"/>
        <v>18.583333333333332</v>
      </c>
      <c r="V115" s="352">
        <f t="shared" si="14"/>
        <v>17.400063908924938</v>
      </c>
      <c r="W115" s="352">
        <f>IF(INDEX('Adult curve ratios'!$B:$B,MATCH('Incidence calcs'!C115,'Adult curve ratios'!$A:$A,0))="0-14",'Incidence calcs'!U115,'Incidence calcs'!V115)</f>
        <v>18.583333333333332</v>
      </c>
      <c r="X115" s="357">
        <f>$W115*INDEX('Adult curve ratios'!$A$1:$R$8,MATCH('Incidence calcs'!$C115,'Adult curve ratios'!$A:$A,0),MATCH('Incidence calcs'!X$4,'Adult curve ratios'!$1:$1,0))</f>
        <v>12.666399999999999</v>
      </c>
      <c r="Y115" s="357">
        <f>$W115*INDEX('Adult curve ratios'!$A$1:$R$8,MATCH('Incidence calcs'!$C115,'Adult curve ratios'!$A:$A,0),MATCH('Incidence calcs'!Y$4,'Adult curve ratios'!$1:$1,0))</f>
        <v>12.447116666666664</v>
      </c>
      <c r="Z115" s="357">
        <f>$W115*INDEX('Adult curve ratios'!$A$1:$R$8,MATCH('Incidence calcs'!$C115,'Adult curve ratios'!$A:$A,0),MATCH('Incidence calcs'!Z$4,'Adult curve ratios'!$1:$1,0))</f>
        <v>8.8995583333333332</v>
      </c>
      <c r="AA115" s="357">
        <f>$W115*INDEX('Adult curve ratios'!$A$1:$R$8,MATCH('Incidence calcs'!$C115,'Adult curve ratios'!$A:$A,0),MATCH('Incidence calcs'!AA$4,'Adult curve ratios'!$1:$1,0))</f>
        <v>8.840091666666666</v>
      </c>
      <c r="AB115" s="357">
        <f>$W115*INDEX('Adult curve ratios'!$A$1:$R$8,MATCH('Incidence calcs'!$C115,'Adult curve ratios'!$A:$A,0),MATCH('Incidence calcs'!AB$4,'Adult curve ratios'!$1:$1,0))</f>
        <v>7.8310166666666658</v>
      </c>
      <c r="AC115" s="357">
        <f>$W115*INDEX('Adult curve ratios'!$A$1:$R$8,MATCH('Incidence calcs'!$C115,'Adult curve ratios'!$A:$A,0),MATCH('Incidence calcs'!AC$4,'Adult curve ratios'!$1:$1,0))</f>
        <v>8.3401999999999994</v>
      </c>
      <c r="AD115" s="357">
        <f>$W115*INDEX('Adult curve ratios'!$A$1:$R$8,MATCH('Incidence calcs'!$C115,'Adult curve ratios'!$A:$A,0),MATCH('Incidence calcs'!AD$4,'Adult curve ratios'!$1:$1,0))</f>
        <v>8.1822416666666662</v>
      </c>
      <c r="AE115" s="357">
        <f>$W115*INDEX('Adult curve ratios'!$A$1:$R$8,MATCH('Incidence calcs'!$C115,'Adult curve ratios'!$A:$A,0),MATCH('Incidence calcs'!AE$4,'Adult curve ratios'!$1:$1,0))</f>
        <v>8.1822416666666662</v>
      </c>
      <c r="AF115" s="357">
        <f>$W115*INDEX('Adult curve ratios'!$A$1:$R$8,MATCH('Incidence calcs'!$C115,'Adult curve ratios'!$A:$A,0),MATCH('Incidence calcs'!AF$4,'Adult curve ratios'!$1:$1,0))</f>
        <v>7.6414666666666662</v>
      </c>
      <c r="AG115" s="357">
        <f>$W115*INDEX('Adult curve ratios'!$A$1:$R$8,MATCH('Incidence calcs'!$C115,'Adult curve ratios'!$A:$A,0),MATCH('Incidence calcs'!AG$4,'Adult curve ratios'!$1:$1,0))</f>
        <v>7.6414666666666662</v>
      </c>
      <c r="AH115" s="357">
        <f>$W115*INDEX('Adult curve ratios'!$A$1:$R$8,MATCH('Incidence calcs'!$C115,'Adult curve ratios'!$A:$A,0),MATCH('Incidence calcs'!AH$4,'Adult curve ratios'!$1:$1,0))</f>
        <v>10.144641666666667</v>
      </c>
      <c r="AI115" s="357">
        <f>$W115*INDEX('Adult curve ratios'!$A$1:$R$8,MATCH('Incidence calcs'!$C115,'Adult curve ratios'!$A:$A,0),MATCH('Incidence calcs'!AI$4,'Adult curve ratios'!$1:$1,0))</f>
        <v>10.144641666666667</v>
      </c>
      <c r="AJ115" s="357">
        <f>$W115*INDEX('Adult curve ratios'!$A$1:$R$8,MATCH('Incidence calcs'!$C115,'Adult curve ratios'!$A:$A,0),MATCH('Incidence calcs'!AJ$4,'Adult curve ratios'!$1:$1,0))</f>
        <v>6.703008333333333</v>
      </c>
      <c r="AK115" s="357">
        <f>$W115*INDEX('Adult curve ratios'!$A$1:$R$8,MATCH('Incidence calcs'!$C115,'Adult curve ratios'!$A:$A,0),MATCH('Incidence calcs'!AK$4,'Adult curve ratios'!$1:$1,0))</f>
        <v>6.703008333333333</v>
      </c>
      <c r="AL115" s="357">
        <f>$W115*INDEX('Adult curve ratios'!$A$1:$R$8,MATCH('Incidence calcs'!$C115,'Adult curve ratios'!$A:$A,0),MATCH('Incidence calcs'!AL$4,'Adult curve ratios'!$1:$1,0))</f>
        <v>6.703008333333333</v>
      </c>
      <c r="AM115" s="357">
        <f>$W115*INDEX('Adult curve ratios'!$A$1:$R$8,MATCH('Incidence calcs'!$C115,'Adult curve ratios'!$A:$A,0),MATCH('Incidence calcs'!AM$4,'Adult curve ratios'!$1:$1,0))</f>
        <v>6.703008333333333</v>
      </c>
    </row>
    <row r="116" spans="1:39" x14ac:dyDescent="0.45">
      <c r="A116" s="343" t="s">
        <v>184</v>
      </c>
      <c r="B116" s="331" t="s">
        <v>185</v>
      </c>
      <c r="C116" s="353" t="s">
        <v>32</v>
      </c>
      <c r="D116" s="351">
        <f>VALUE(LEFT(INDEX('2019 IDF estimates'!BD:BD,MATCH(IF(G116="N/A",B116,G116),'2019 IDF estimates'!$B:$B,0)),4))</f>
        <v>1992</v>
      </c>
      <c r="E116" s="351">
        <f>VALUE(RIGHT(INDEX('2019 IDF estimates'!BD:BD,MATCH(IF(G116="N/A",B116,G116),'2019 IDF estimates'!$B:$B,0)),4))</f>
        <v>1996</v>
      </c>
      <c r="F116" s="351">
        <f t="shared" si="8"/>
        <v>1994</v>
      </c>
      <c r="G116" s="331" t="s">
        <v>156</v>
      </c>
      <c r="H116" s="354">
        <f>IF($G116="N/A",INDEX('2019 IDF estimates'!AD:AD,MATCH($B116,'2019 IDF estimates'!$B:$B,0)),INDEX('2019 IDF estimates'!AD:AD,MATCH($G116,'2019 IDF estimates'!$B:$B,0)))</f>
        <v>0</v>
      </c>
      <c r="I116" s="354">
        <f>IF($G116="N/A",INDEX('2019 IDF estimates'!AE:AE,MATCH($B116,'2019 IDF estimates'!$B:$B,0)),INDEX('2019 IDF estimates'!AE:AE,MATCH($G116,'2019 IDF estimates'!$B:$B,0)))</f>
        <v>0</v>
      </c>
      <c r="J116" s="354">
        <f>IF($G116="N/A",INDEX('2019 IDF estimates'!AF:AF,MATCH($B116,'2019 IDF estimates'!$B:$B,0)),INDEX('2019 IDF estimates'!AF:AF,MATCH($G116,'2019 IDF estimates'!$B:$B,0)))</f>
        <v>0</v>
      </c>
      <c r="K116" s="354">
        <f>IF($G116="N/A",INDEX('2019 IDF estimates'!AP:AP,MATCH($B116,'2019 IDF estimates'!$B:$B,0)),INDEX('2019 IDF estimates'!AP:AP,MATCH($G116,'2019 IDF estimates'!$B:$B,0)))</f>
        <v>2.2333193913320586</v>
      </c>
      <c r="L116" s="354">
        <f>IF($G116="N/A",INDEX('2019 IDF estimates'!AH:AH,MATCH($B116,'2019 IDF estimates'!$B:$B,0)),INDEX('2019 IDF estimates'!AH:AH,MATCH($G116,'2019 IDF estimates'!$B:$B,0)))</f>
        <v>0</v>
      </c>
      <c r="M116" s="354">
        <f>IF($G116="N/A",INDEX('2019 IDF estimates'!AI:AI,MATCH($B116,'2019 IDF estimates'!$B:$B,0)),INDEX('2019 IDF estimates'!AI:AI,MATCH($G116,'2019 IDF estimates'!$B:$B,0)))</f>
        <v>0</v>
      </c>
      <c r="N116" s="354">
        <f>IF($G116="N/A",INDEX('2019 IDF estimates'!AJ:AJ,MATCH($B116,'2019 IDF estimates'!$B:$B,0)),INDEX('2019 IDF estimates'!AJ:AJ,MATCH($G116,'2019 IDF estimates'!$B:$B,0)))</f>
        <v>0</v>
      </c>
      <c r="O116" s="354">
        <f>IF($G116="N/A",INDEX('2019 IDF estimates'!AQ:AQ,MATCH($B116,'2019 IDF estimates'!$B:$B,0)),INDEX('2019 IDF estimates'!AQ:AQ,MATCH($G116,'2019 IDF estimates'!$B:$B,0)))</f>
        <v>2.2333193913320586</v>
      </c>
      <c r="P116" s="354">
        <f>IF($G116="N/A",INDEX('2019 IDF estimates'!AN:AN,MATCH($B116,'2019 IDF estimates'!$B:$B,0)),INDEX('2019 IDF estimates'!AN:AN,MATCH($G116,'2019 IDF estimates'!$B:$B,0)))</f>
        <v>2</v>
      </c>
      <c r="Q116" s="358">
        <f t="shared" si="9"/>
        <v>2</v>
      </c>
      <c r="R116" s="358">
        <f t="shared" si="10"/>
        <v>2</v>
      </c>
      <c r="S116" s="358">
        <f t="shared" si="11"/>
        <v>2</v>
      </c>
      <c r="T116" s="358">
        <f t="shared" si="12"/>
        <v>2.2333193913320586</v>
      </c>
      <c r="U116" s="352">
        <f t="shared" si="13"/>
        <v>2</v>
      </c>
      <c r="V116" s="352">
        <f t="shared" si="14"/>
        <v>2.0583298478330145</v>
      </c>
      <c r="W116" s="352">
        <f>IF(INDEX('Adult curve ratios'!$B:$B,MATCH('Incidence calcs'!C116,'Adult curve ratios'!$A:$A,0))="0-14",'Incidence calcs'!U116,'Incidence calcs'!V116)</f>
        <v>2</v>
      </c>
      <c r="X116" s="357">
        <f>$W116*INDEX('Adult curve ratios'!$A$1:$R$8,MATCH('Incidence calcs'!$C116,'Adult curve ratios'!$A:$A,0),MATCH('Incidence calcs'!X$4,'Adult curve ratios'!$1:$1,0))</f>
        <v>1.3632</v>
      </c>
      <c r="Y116" s="357">
        <f>$W116*INDEX('Adult curve ratios'!$A$1:$R$8,MATCH('Incidence calcs'!$C116,'Adult curve ratios'!$A:$A,0),MATCH('Incidence calcs'!Y$4,'Adult curve ratios'!$1:$1,0))</f>
        <v>1.3395999999999999</v>
      </c>
      <c r="Z116" s="357">
        <f>$W116*INDEX('Adult curve ratios'!$A$1:$R$8,MATCH('Incidence calcs'!$C116,'Adult curve ratios'!$A:$A,0),MATCH('Incidence calcs'!Z$4,'Adult curve ratios'!$1:$1,0))</f>
        <v>0.95779999999999998</v>
      </c>
      <c r="AA116" s="357">
        <f>$W116*INDEX('Adult curve ratios'!$A$1:$R$8,MATCH('Incidence calcs'!$C116,'Adult curve ratios'!$A:$A,0),MATCH('Incidence calcs'!AA$4,'Adult curve ratios'!$1:$1,0))</f>
        <v>0.95140000000000002</v>
      </c>
      <c r="AB116" s="357">
        <f>$W116*INDEX('Adult curve ratios'!$A$1:$R$8,MATCH('Incidence calcs'!$C116,'Adult curve ratios'!$A:$A,0),MATCH('Incidence calcs'!AB$4,'Adult curve ratios'!$1:$1,0))</f>
        <v>0.84279999999999999</v>
      </c>
      <c r="AC116" s="357">
        <f>$W116*INDEX('Adult curve ratios'!$A$1:$R$8,MATCH('Incidence calcs'!$C116,'Adult curve ratios'!$A:$A,0),MATCH('Incidence calcs'!AC$4,'Adult curve ratios'!$1:$1,0))</f>
        <v>0.89759999999999995</v>
      </c>
      <c r="AD116" s="357">
        <f>$W116*INDEX('Adult curve ratios'!$A$1:$R$8,MATCH('Incidence calcs'!$C116,'Adult curve ratios'!$A:$A,0),MATCH('Incidence calcs'!AD$4,'Adult curve ratios'!$1:$1,0))</f>
        <v>0.88060000000000005</v>
      </c>
      <c r="AE116" s="357">
        <f>$W116*INDEX('Adult curve ratios'!$A$1:$R$8,MATCH('Incidence calcs'!$C116,'Adult curve ratios'!$A:$A,0),MATCH('Incidence calcs'!AE$4,'Adult curve ratios'!$1:$1,0))</f>
        <v>0.88060000000000005</v>
      </c>
      <c r="AF116" s="357">
        <f>$W116*INDEX('Adult curve ratios'!$A$1:$R$8,MATCH('Incidence calcs'!$C116,'Adult curve ratios'!$A:$A,0),MATCH('Incidence calcs'!AF$4,'Adult curve ratios'!$1:$1,0))</f>
        <v>0.82240000000000002</v>
      </c>
      <c r="AG116" s="357">
        <f>$W116*INDEX('Adult curve ratios'!$A$1:$R$8,MATCH('Incidence calcs'!$C116,'Adult curve ratios'!$A:$A,0),MATCH('Incidence calcs'!AG$4,'Adult curve ratios'!$1:$1,0))</f>
        <v>0.82240000000000002</v>
      </c>
      <c r="AH116" s="357">
        <f>$W116*INDEX('Adult curve ratios'!$A$1:$R$8,MATCH('Incidence calcs'!$C116,'Adult curve ratios'!$A:$A,0),MATCH('Incidence calcs'!AH$4,'Adult curve ratios'!$1:$1,0))</f>
        <v>1.0918000000000001</v>
      </c>
      <c r="AI116" s="357">
        <f>$W116*INDEX('Adult curve ratios'!$A$1:$R$8,MATCH('Incidence calcs'!$C116,'Adult curve ratios'!$A:$A,0),MATCH('Incidence calcs'!AI$4,'Adult curve ratios'!$1:$1,0))</f>
        <v>1.0918000000000001</v>
      </c>
      <c r="AJ116" s="357">
        <f>$W116*INDEX('Adult curve ratios'!$A$1:$R$8,MATCH('Incidence calcs'!$C116,'Adult curve ratios'!$A:$A,0),MATCH('Incidence calcs'!AJ$4,'Adult curve ratios'!$1:$1,0))</f>
        <v>0.72140000000000004</v>
      </c>
      <c r="AK116" s="357">
        <f>$W116*INDEX('Adult curve ratios'!$A$1:$R$8,MATCH('Incidence calcs'!$C116,'Adult curve ratios'!$A:$A,0),MATCH('Incidence calcs'!AK$4,'Adult curve ratios'!$1:$1,0))</f>
        <v>0.72140000000000004</v>
      </c>
      <c r="AL116" s="357">
        <f>$W116*INDEX('Adult curve ratios'!$A$1:$R$8,MATCH('Incidence calcs'!$C116,'Adult curve ratios'!$A:$A,0),MATCH('Incidence calcs'!AL$4,'Adult curve ratios'!$1:$1,0))</f>
        <v>0.72140000000000004</v>
      </c>
      <c r="AM116" s="357">
        <f>$W116*INDEX('Adult curve ratios'!$A$1:$R$8,MATCH('Incidence calcs'!$C116,'Adult curve ratios'!$A:$A,0),MATCH('Incidence calcs'!AM$4,'Adult curve ratios'!$1:$1,0))</f>
        <v>0.72140000000000004</v>
      </c>
    </row>
    <row r="117" spans="1:39" x14ac:dyDescent="0.45">
      <c r="A117" s="343" t="s">
        <v>58</v>
      </c>
      <c r="B117" s="331" t="s">
        <v>58</v>
      </c>
      <c r="C117" s="353" t="s">
        <v>26</v>
      </c>
      <c r="D117" s="351">
        <f>VALUE(LEFT(INDEX('2019 IDF estimates'!BD:BD,MATCH(IF(G117="N/A",B117,G117),'2019 IDF estimates'!$B:$B,0)),4))</f>
        <v>2009</v>
      </c>
      <c r="E117" s="351">
        <f>VALUE(RIGHT(INDEX('2019 IDF estimates'!BD:BD,MATCH(IF(G117="N/A",B117,G117),'2019 IDF estimates'!$B:$B,0)),4))</f>
        <v>2013</v>
      </c>
      <c r="F117" s="351">
        <f t="shared" si="8"/>
        <v>2011</v>
      </c>
      <c r="G117" s="331" t="s">
        <v>60</v>
      </c>
      <c r="H117" s="354">
        <f>IF($G117="N/A",INDEX('2019 IDF estimates'!AD:AD,MATCH($B117,'2019 IDF estimates'!$B:$B,0)),INDEX('2019 IDF estimates'!AD:AD,MATCH($G117,'2019 IDF estimates'!$B:$B,0)))</f>
        <v>3.7</v>
      </c>
      <c r="I117" s="354">
        <f>IF($G117="N/A",INDEX('2019 IDF estimates'!AE:AE,MATCH($B117,'2019 IDF estimates'!$B:$B,0)),INDEX('2019 IDF estimates'!AE:AE,MATCH($G117,'2019 IDF estimates'!$B:$B,0)))</f>
        <v>7.8</v>
      </c>
      <c r="J117" s="354">
        <f>IF($G117="N/A",INDEX('2019 IDF estimates'!AF:AF,MATCH($B117,'2019 IDF estimates'!$B:$B,0)),INDEX('2019 IDF estimates'!AF:AF,MATCH($G117,'2019 IDF estimates'!$B:$B,0)))</f>
        <v>8.9</v>
      </c>
      <c r="K117" s="354">
        <f>IF($G117="N/A",INDEX('2019 IDF estimates'!AP:AP,MATCH($B117,'2019 IDF estimates'!$B:$B,0)),INDEX('2019 IDF estimates'!AP:AP,MATCH($G117,'2019 IDF estimates'!$B:$B,0)))</f>
        <v>5.0635343184278705</v>
      </c>
      <c r="L117" s="354">
        <f>IF($G117="N/A",INDEX('2019 IDF estimates'!AH:AH,MATCH($B117,'2019 IDF estimates'!$B:$B,0)),INDEX('2019 IDF estimates'!AH:AH,MATCH($G117,'2019 IDF estimates'!$B:$B,0)))</f>
        <v>7.6</v>
      </c>
      <c r="M117" s="354">
        <f>IF($G117="N/A",INDEX('2019 IDF estimates'!AI:AI,MATCH($B117,'2019 IDF estimates'!$B:$B,0)),INDEX('2019 IDF estimates'!AI:AI,MATCH($G117,'2019 IDF estimates'!$B:$B,0)))</f>
        <v>10.1</v>
      </c>
      <c r="N117" s="354">
        <f>IF($G117="N/A",INDEX('2019 IDF estimates'!AJ:AJ,MATCH($B117,'2019 IDF estimates'!$B:$B,0)),INDEX('2019 IDF estimates'!AJ:AJ,MATCH($G117,'2019 IDF estimates'!$B:$B,0)))</f>
        <v>8.1999999999999993</v>
      </c>
      <c r="O117" s="354">
        <f>IF($G117="N/A",INDEX('2019 IDF estimates'!AQ:AQ,MATCH($B117,'2019 IDF estimates'!$B:$B,0)),INDEX('2019 IDF estimates'!AQ:AQ,MATCH($G117,'2019 IDF estimates'!$B:$B,0)))</f>
        <v>6.4038816380117183</v>
      </c>
      <c r="P117" s="354">
        <f>IF($G117="N/A",INDEX('2019 IDF estimates'!AN:AN,MATCH($B117,'2019 IDF estimates'!$B:$B,0)),INDEX('2019 IDF estimates'!AN:AN,MATCH($G117,'2019 IDF estimates'!$B:$B,0)))</f>
        <v>7.7</v>
      </c>
      <c r="Q117" s="358">
        <f t="shared" si="9"/>
        <v>5.65</v>
      </c>
      <c r="R117" s="358">
        <f t="shared" si="10"/>
        <v>8.9499999999999993</v>
      </c>
      <c r="S117" s="358">
        <f t="shared" si="11"/>
        <v>8.5500000000000007</v>
      </c>
      <c r="T117" s="358">
        <f t="shared" si="12"/>
        <v>5.7337079782197939</v>
      </c>
      <c r="U117" s="352">
        <f t="shared" si="13"/>
        <v>7.7166666666666659</v>
      </c>
      <c r="V117" s="352">
        <f t="shared" si="14"/>
        <v>7.2209269945549481</v>
      </c>
      <c r="W117" s="352">
        <f>IF(INDEX('Adult curve ratios'!$B:$B,MATCH('Incidence calcs'!C117,'Adult curve ratios'!$A:$A,0))="0-14",'Incidence calcs'!U117,'Incidence calcs'!V117)</f>
        <v>7.7166666666666659</v>
      </c>
      <c r="X117" s="357">
        <f>$W117*INDEX('Adult curve ratios'!$A$1:$R$8,MATCH('Incidence calcs'!$C117,'Adult curve ratios'!$A:$A,0),MATCH('Incidence calcs'!X$4,'Adult curve ratios'!$1:$1,0))</f>
        <v>5.2596799999999995</v>
      </c>
      <c r="Y117" s="357">
        <f>$W117*INDEX('Adult curve ratios'!$A$1:$R$8,MATCH('Incidence calcs'!$C117,'Adult curve ratios'!$A:$A,0),MATCH('Incidence calcs'!Y$4,'Adult curve ratios'!$1:$1,0))</f>
        <v>5.1686233333333327</v>
      </c>
      <c r="Z117" s="357">
        <f>$W117*INDEX('Adult curve ratios'!$A$1:$R$8,MATCH('Incidence calcs'!$C117,'Adult curve ratios'!$A:$A,0),MATCH('Incidence calcs'!Z$4,'Adult curve ratios'!$1:$1,0))</f>
        <v>3.6955116666666661</v>
      </c>
      <c r="AA117" s="357">
        <f>$W117*INDEX('Adult curve ratios'!$A$1:$R$8,MATCH('Incidence calcs'!$C117,'Adult curve ratios'!$A:$A,0),MATCH('Incidence calcs'!AA$4,'Adult curve ratios'!$1:$1,0))</f>
        <v>3.6708183333333331</v>
      </c>
      <c r="AB117" s="357">
        <f>$W117*INDEX('Adult curve ratios'!$A$1:$R$8,MATCH('Incidence calcs'!$C117,'Adult curve ratios'!$A:$A,0),MATCH('Incidence calcs'!AB$4,'Adult curve ratios'!$1:$1,0))</f>
        <v>3.2518033333333332</v>
      </c>
      <c r="AC117" s="357">
        <f>$W117*INDEX('Adult curve ratios'!$A$1:$R$8,MATCH('Incidence calcs'!$C117,'Adult curve ratios'!$A:$A,0),MATCH('Incidence calcs'!AC$4,'Adult curve ratios'!$1:$1,0))</f>
        <v>3.4632399999999994</v>
      </c>
      <c r="AD117" s="357">
        <f>$W117*INDEX('Adult curve ratios'!$A$1:$R$8,MATCH('Incidence calcs'!$C117,'Adult curve ratios'!$A:$A,0),MATCH('Incidence calcs'!AD$4,'Adult curve ratios'!$1:$1,0))</f>
        <v>3.3976483333333332</v>
      </c>
      <c r="AE117" s="357">
        <f>$W117*INDEX('Adult curve ratios'!$A$1:$R$8,MATCH('Incidence calcs'!$C117,'Adult curve ratios'!$A:$A,0),MATCH('Incidence calcs'!AE$4,'Adult curve ratios'!$1:$1,0))</f>
        <v>3.3976483333333332</v>
      </c>
      <c r="AF117" s="357">
        <f>$W117*INDEX('Adult curve ratios'!$A$1:$R$8,MATCH('Incidence calcs'!$C117,'Adult curve ratios'!$A:$A,0),MATCH('Incidence calcs'!AF$4,'Adult curve ratios'!$1:$1,0))</f>
        <v>3.1730933333333331</v>
      </c>
      <c r="AG117" s="357">
        <f>$W117*INDEX('Adult curve ratios'!$A$1:$R$8,MATCH('Incidence calcs'!$C117,'Adult curve ratios'!$A:$A,0),MATCH('Incidence calcs'!AG$4,'Adult curve ratios'!$1:$1,0))</f>
        <v>3.1730933333333331</v>
      </c>
      <c r="AH117" s="357">
        <f>$W117*INDEX('Adult curve ratios'!$A$1:$R$8,MATCH('Incidence calcs'!$C117,'Adult curve ratios'!$A:$A,0),MATCH('Incidence calcs'!AH$4,'Adult curve ratios'!$1:$1,0))</f>
        <v>4.2125283333333332</v>
      </c>
      <c r="AI117" s="357">
        <f>$W117*INDEX('Adult curve ratios'!$A$1:$R$8,MATCH('Incidence calcs'!$C117,'Adult curve ratios'!$A:$A,0),MATCH('Incidence calcs'!AI$4,'Adult curve ratios'!$1:$1,0))</f>
        <v>4.2125283333333332</v>
      </c>
      <c r="AJ117" s="357">
        <f>$W117*INDEX('Adult curve ratios'!$A$1:$R$8,MATCH('Incidence calcs'!$C117,'Adult curve ratios'!$A:$A,0),MATCH('Incidence calcs'!AJ$4,'Adult curve ratios'!$1:$1,0))</f>
        <v>2.7834016666666663</v>
      </c>
      <c r="AK117" s="357">
        <f>$W117*INDEX('Adult curve ratios'!$A$1:$R$8,MATCH('Incidence calcs'!$C117,'Adult curve ratios'!$A:$A,0),MATCH('Incidence calcs'!AK$4,'Adult curve ratios'!$1:$1,0))</f>
        <v>2.7834016666666663</v>
      </c>
      <c r="AL117" s="357">
        <f>$W117*INDEX('Adult curve ratios'!$A$1:$R$8,MATCH('Incidence calcs'!$C117,'Adult curve ratios'!$A:$A,0),MATCH('Incidence calcs'!AL$4,'Adult curve ratios'!$1:$1,0))</f>
        <v>2.7834016666666663</v>
      </c>
      <c r="AM117" s="357">
        <f>$W117*INDEX('Adult curve ratios'!$A$1:$R$8,MATCH('Incidence calcs'!$C117,'Adult curve ratios'!$A:$A,0),MATCH('Incidence calcs'!AM$4,'Adult curve ratios'!$1:$1,0))</f>
        <v>2.7834016666666663</v>
      </c>
    </row>
    <row r="118" spans="1:39" x14ac:dyDescent="0.45">
      <c r="A118" s="343" t="s">
        <v>186</v>
      </c>
      <c r="B118" s="331" t="s">
        <v>186</v>
      </c>
      <c r="C118" s="353" t="s">
        <v>29</v>
      </c>
      <c r="D118" s="351">
        <f>VALUE(LEFT(INDEX('2019 IDF estimates'!BD:BD,MATCH(IF(G118="N/A",B118,G118),'2019 IDF estimates'!$B:$B,0)),4))</f>
        <v>1982</v>
      </c>
      <c r="E118" s="351">
        <f>VALUE(RIGHT(INDEX('2019 IDF estimates'!BD:BD,MATCH(IF(G118="N/A",B118,G118),'2019 IDF estimates'!$B:$B,0)),4))</f>
        <v>1991</v>
      </c>
      <c r="F118" s="351">
        <f t="shared" si="8"/>
        <v>1987</v>
      </c>
      <c r="G118" s="331" t="s">
        <v>170</v>
      </c>
      <c r="H118" s="354">
        <f>IF($G118="N/A",INDEX('2019 IDF estimates'!AD:AD,MATCH($B118,'2019 IDF estimates'!$B:$B,0)),INDEX('2019 IDF estimates'!AD:AD,MATCH($G118,'2019 IDF estimates'!$B:$B,0)))</f>
        <v>0.1</v>
      </c>
      <c r="I118" s="354">
        <f>IF($G118="N/A",INDEX('2019 IDF estimates'!AE:AE,MATCH($B118,'2019 IDF estimates'!$B:$B,0)),INDEX('2019 IDF estimates'!AE:AE,MATCH($G118,'2019 IDF estimates'!$B:$B,0)))</f>
        <v>0.5</v>
      </c>
      <c r="J118" s="354">
        <f>IF($G118="N/A",INDEX('2019 IDF estimates'!AF:AF,MATCH($B118,'2019 IDF estimates'!$B:$B,0)),INDEX('2019 IDF estimates'!AF:AF,MATCH($G118,'2019 IDF estimates'!$B:$B,0)))</f>
        <v>2.2000000000000002</v>
      </c>
      <c r="K118" s="354">
        <f>IF($G118="N/A",INDEX('2019 IDF estimates'!AP:AP,MATCH($B118,'2019 IDF estimates'!$B:$B,0)),INDEX('2019 IDF estimates'!AP:AP,MATCH($G118,'2019 IDF estimates'!$B:$B,0)))</f>
        <v>3.4</v>
      </c>
      <c r="L118" s="354">
        <f>IF($G118="N/A",INDEX('2019 IDF estimates'!AH:AH,MATCH($B118,'2019 IDF estimates'!$B:$B,0)),INDEX('2019 IDF estimates'!AH:AH,MATCH($G118,'2019 IDF estimates'!$B:$B,0)))</f>
        <v>0.1</v>
      </c>
      <c r="M118" s="354">
        <f>IF($G118="N/A",INDEX('2019 IDF estimates'!AI:AI,MATCH($B118,'2019 IDF estimates'!$B:$B,0)),INDEX('2019 IDF estimates'!AI:AI,MATCH($G118,'2019 IDF estimates'!$B:$B,0)))</f>
        <v>0.5</v>
      </c>
      <c r="N118" s="354">
        <f>IF($G118="N/A",INDEX('2019 IDF estimates'!AJ:AJ,MATCH($B118,'2019 IDF estimates'!$B:$B,0)),INDEX('2019 IDF estimates'!AJ:AJ,MATCH($G118,'2019 IDF estimates'!$B:$B,0)))</f>
        <v>2.2000000000000002</v>
      </c>
      <c r="O118" s="354">
        <f>IF($G118="N/A",INDEX('2019 IDF estimates'!AQ:AQ,MATCH($B118,'2019 IDF estimates'!$B:$B,0)),INDEX('2019 IDF estimates'!AQ:AQ,MATCH($G118,'2019 IDF estimates'!$B:$B,0)))</f>
        <v>3.4</v>
      </c>
      <c r="P118" s="354">
        <f>IF($G118="N/A",INDEX('2019 IDF estimates'!AN:AN,MATCH($B118,'2019 IDF estimates'!$B:$B,0)),INDEX('2019 IDF estimates'!AN:AN,MATCH($G118,'2019 IDF estimates'!$B:$B,0)))</f>
        <v>0.9</v>
      </c>
      <c r="Q118" s="358">
        <f t="shared" si="9"/>
        <v>0.1</v>
      </c>
      <c r="R118" s="358">
        <f t="shared" si="10"/>
        <v>0.5</v>
      </c>
      <c r="S118" s="358">
        <f t="shared" si="11"/>
        <v>2.2000000000000002</v>
      </c>
      <c r="T118" s="358">
        <f t="shared" si="12"/>
        <v>3.4</v>
      </c>
      <c r="U118" s="352">
        <f t="shared" si="13"/>
        <v>0.93333333333333346</v>
      </c>
      <c r="V118" s="352">
        <f t="shared" si="14"/>
        <v>1.55</v>
      </c>
      <c r="W118" s="352">
        <f>IF(INDEX('Adult curve ratios'!$B:$B,MATCH('Incidence calcs'!C118,'Adult curve ratios'!$A:$A,0))="0-14",'Incidence calcs'!U118,'Incidence calcs'!V118)</f>
        <v>1.55</v>
      </c>
      <c r="X118" s="357">
        <f>$W118*INDEX('Adult curve ratios'!$A$1:$R$8,MATCH('Incidence calcs'!$C118,'Adult curve ratios'!$A:$A,0),MATCH('Incidence calcs'!X$4,'Adult curve ratios'!$1:$1,0))</f>
        <v>1.111815</v>
      </c>
      <c r="Y118" s="357">
        <f>$W118*INDEX('Adult curve ratios'!$A$1:$R$8,MATCH('Incidence calcs'!$C118,'Adult curve ratios'!$A:$A,0),MATCH('Incidence calcs'!Y$4,'Adult curve ratios'!$1:$1,0))</f>
        <v>1.09213</v>
      </c>
      <c r="Z118" s="357">
        <f>$W118*INDEX('Adult curve ratios'!$A$1:$R$8,MATCH('Incidence calcs'!$C118,'Adult curve ratios'!$A:$A,0),MATCH('Incidence calcs'!Z$4,'Adult curve ratios'!$1:$1,0))</f>
        <v>0.79096500000000003</v>
      </c>
      <c r="AA118" s="357">
        <f>$W118*INDEX('Adult curve ratios'!$A$1:$R$8,MATCH('Incidence calcs'!$C118,'Adult curve ratios'!$A:$A,0),MATCH('Incidence calcs'!AA$4,'Adult curve ratios'!$1:$1,0))</f>
        <v>0.77453499999999997</v>
      </c>
      <c r="AB118" s="357">
        <f>$W118*INDEX('Adult curve ratios'!$A$1:$R$8,MATCH('Incidence calcs'!$C118,'Adult curve ratios'!$A:$A,0),MATCH('Incidence calcs'!AB$4,'Adult curve ratios'!$1:$1,0))</f>
        <v>0.72788000000000008</v>
      </c>
      <c r="AC118" s="357">
        <f>$W118*INDEX('Adult curve ratios'!$A$1:$R$8,MATCH('Incidence calcs'!$C118,'Adult curve ratios'!$A:$A,0),MATCH('Incidence calcs'!AC$4,'Adult curve ratios'!$1:$1,0))</f>
        <v>0.64356000000000002</v>
      </c>
      <c r="AD118" s="357">
        <f>$W118*INDEX('Adult curve ratios'!$A$1:$R$8,MATCH('Incidence calcs'!$C118,'Adult curve ratios'!$A:$A,0),MATCH('Incidence calcs'!AD$4,'Adult curve ratios'!$1:$1,0))</f>
        <v>0.692075</v>
      </c>
      <c r="AE118" s="357">
        <f>$W118*INDEX('Adult curve ratios'!$A$1:$R$8,MATCH('Incidence calcs'!$C118,'Adult curve ratios'!$A:$A,0),MATCH('Incidence calcs'!AE$4,'Adult curve ratios'!$1:$1,0))</f>
        <v>0.692075</v>
      </c>
      <c r="AF118" s="357">
        <f>$W118*INDEX('Adult curve ratios'!$A$1:$R$8,MATCH('Incidence calcs'!$C118,'Adult curve ratios'!$A:$A,0),MATCH('Incidence calcs'!AF$4,'Adult curve ratios'!$1:$1,0))</f>
        <v>0.55877500000000002</v>
      </c>
      <c r="AG118" s="357">
        <f>$W118*INDEX('Adult curve ratios'!$A$1:$R$8,MATCH('Incidence calcs'!$C118,'Adult curve ratios'!$A:$A,0),MATCH('Incidence calcs'!AG$4,'Adult curve ratios'!$1:$1,0))</f>
        <v>0.55877500000000002</v>
      </c>
      <c r="AH118" s="357">
        <f>$W118*INDEX('Adult curve ratios'!$A$1:$R$8,MATCH('Incidence calcs'!$C118,'Adult curve ratios'!$A:$A,0),MATCH('Incidence calcs'!AH$4,'Adult curve ratios'!$1:$1,0))</f>
        <v>0.83452000000000004</v>
      </c>
      <c r="AI118" s="357">
        <f>$W118*INDEX('Adult curve ratios'!$A$1:$R$8,MATCH('Incidence calcs'!$C118,'Adult curve ratios'!$A:$A,0),MATCH('Incidence calcs'!AI$4,'Adult curve ratios'!$1:$1,0))</f>
        <v>0.83452000000000004</v>
      </c>
      <c r="AJ118" s="357">
        <f>$W118*INDEX('Adult curve ratios'!$A$1:$R$8,MATCH('Incidence calcs'!$C118,'Adult curve ratios'!$A:$A,0),MATCH('Incidence calcs'!AJ$4,'Adult curve ratios'!$1:$1,0))</f>
        <v>0.65332500000000004</v>
      </c>
      <c r="AK118" s="357">
        <f>$W118*INDEX('Adult curve ratios'!$A$1:$R$8,MATCH('Incidence calcs'!$C118,'Adult curve ratios'!$A:$A,0),MATCH('Incidence calcs'!AK$4,'Adult curve ratios'!$1:$1,0))</f>
        <v>0.65332500000000004</v>
      </c>
      <c r="AL118" s="357">
        <f>$W118*INDEX('Adult curve ratios'!$A$1:$R$8,MATCH('Incidence calcs'!$C118,'Adult curve ratios'!$A:$A,0),MATCH('Incidence calcs'!AL$4,'Adult curve ratios'!$1:$1,0))</f>
        <v>0.65332500000000004</v>
      </c>
      <c r="AM118" s="357">
        <f>$W118*INDEX('Adult curve ratios'!$A$1:$R$8,MATCH('Incidence calcs'!$C118,'Adult curve ratios'!$A:$A,0),MATCH('Incidence calcs'!AM$4,'Adult curve ratios'!$1:$1,0))</f>
        <v>0.65332500000000004</v>
      </c>
    </row>
    <row r="119" spans="1:39" x14ac:dyDescent="0.45">
      <c r="A119" s="343" t="s">
        <v>187</v>
      </c>
      <c r="B119" s="331" t="s">
        <v>187</v>
      </c>
      <c r="C119" s="353" t="s">
        <v>29</v>
      </c>
      <c r="D119" s="351">
        <f>VALUE(LEFT(INDEX('2019 IDF estimates'!BD:BD,MATCH(IF(G119="N/A",B119,G119),'2019 IDF estimates'!$B:$B,0)),4))</f>
        <v>1982</v>
      </c>
      <c r="E119" s="351">
        <f>VALUE(RIGHT(INDEX('2019 IDF estimates'!BD:BD,MATCH(IF(G119="N/A",B119,G119),'2019 IDF estimates'!$B:$B,0)),4))</f>
        <v>1991</v>
      </c>
      <c r="F119" s="351">
        <f t="shared" si="8"/>
        <v>1987</v>
      </c>
      <c r="G119" s="331" t="s">
        <v>170</v>
      </c>
      <c r="H119" s="354">
        <f>IF($G119="N/A",INDEX('2019 IDF estimates'!AD:AD,MATCH($B119,'2019 IDF estimates'!$B:$B,0)),INDEX('2019 IDF estimates'!AD:AD,MATCH($G119,'2019 IDF estimates'!$B:$B,0)))</f>
        <v>0.1</v>
      </c>
      <c r="I119" s="354">
        <f>IF($G119="N/A",INDEX('2019 IDF estimates'!AE:AE,MATCH($B119,'2019 IDF estimates'!$B:$B,0)),INDEX('2019 IDF estimates'!AE:AE,MATCH($G119,'2019 IDF estimates'!$B:$B,0)))</f>
        <v>0.5</v>
      </c>
      <c r="J119" s="354">
        <f>IF($G119="N/A",INDEX('2019 IDF estimates'!AF:AF,MATCH($B119,'2019 IDF estimates'!$B:$B,0)),INDEX('2019 IDF estimates'!AF:AF,MATCH($G119,'2019 IDF estimates'!$B:$B,0)))</f>
        <v>2.2000000000000002</v>
      </c>
      <c r="K119" s="354">
        <f>IF($G119="N/A",INDEX('2019 IDF estimates'!AP:AP,MATCH($B119,'2019 IDF estimates'!$B:$B,0)),INDEX('2019 IDF estimates'!AP:AP,MATCH($G119,'2019 IDF estimates'!$B:$B,0)))</f>
        <v>3.4</v>
      </c>
      <c r="L119" s="354">
        <f>IF($G119="N/A",INDEX('2019 IDF estimates'!AH:AH,MATCH($B119,'2019 IDF estimates'!$B:$B,0)),INDEX('2019 IDF estimates'!AH:AH,MATCH($G119,'2019 IDF estimates'!$B:$B,0)))</f>
        <v>0.1</v>
      </c>
      <c r="M119" s="354">
        <f>IF($G119="N/A",INDEX('2019 IDF estimates'!AI:AI,MATCH($B119,'2019 IDF estimates'!$B:$B,0)),INDEX('2019 IDF estimates'!AI:AI,MATCH($G119,'2019 IDF estimates'!$B:$B,0)))</f>
        <v>0.5</v>
      </c>
      <c r="N119" s="354">
        <f>IF($G119="N/A",INDEX('2019 IDF estimates'!AJ:AJ,MATCH($B119,'2019 IDF estimates'!$B:$B,0)),INDEX('2019 IDF estimates'!AJ:AJ,MATCH($G119,'2019 IDF estimates'!$B:$B,0)))</f>
        <v>2.2000000000000002</v>
      </c>
      <c r="O119" s="354">
        <f>IF($G119="N/A",INDEX('2019 IDF estimates'!AQ:AQ,MATCH($B119,'2019 IDF estimates'!$B:$B,0)),INDEX('2019 IDF estimates'!AQ:AQ,MATCH($G119,'2019 IDF estimates'!$B:$B,0)))</f>
        <v>3.4</v>
      </c>
      <c r="P119" s="354">
        <f>IF($G119="N/A",INDEX('2019 IDF estimates'!AN:AN,MATCH($B119,'2019 IDF estimates'!$B:$B,0)),INDEX('2019 IDF estimates'!AN:AN,MATCH($G119,'2019 IDF estimates'!$B:$B,0)))</f>
        <v>0.9</v>
      </c>
      <c r="Q119" s="358">
        <f t="shared" si="9"/>
        <v>0.1</v>
      </c>
      <c r="R119" s="358">
        <f t="shared" si="10"/>
        <v>0.5</v>
      </c>
      <c r="S119" s="358">
        <f t="shared" si="11"/>
        <v>2.2000000000000002</v>
      </c>
      <c r="T119" s="358">
        <f t="shared" si="12"/>
        <v>3.4</v>
      </c>
      <c r="U119" s="352">
        <f t="shared" si="13"/>
        <v>0.93333333333333346</v>
      </c>
      <c r="V119" s="352">
        <f t="shared" si="14"/>
        <v>1.55</v>
      </c>
      <c r="W119" s="352">
        <f>IF(INDEX('Adult curve ratios'!$B:$B,MATCH('Incidence calcs'!C119,'Adult curve ratios'!$A:$A,0))="0-14",'Incidence calcs'!U119,'Incidence calcs'!V119)</f>
        <v>1.55</v>
      </c>
      <c r="X119" s="357">
        <f>$W119*INDEX('Adult curve ratios'!$A$1:$R$8,MATCH('Incidence calcs'!$C119,'Adult curve ratios'!$A:$A,0),MATCH('Incidence calcs'!X$4,'Adult curve ratios'!$1:$1,0))</f>
        <v>1.111815</v>
      </c>
      <c r="Y119" s="357">
        <f>$W119*INDEX('Adult curve ratios'!$A$1:$R$8,MATCH('Incidence calcs'!$C119,'Adult curve ratios'!$A:$A,0),MATCH('Incidence calcs'!Y$4,'Adult curve ratios'!$1:$1,0))</f>
        <v>1.09213</v>
      </c>
      <c r="Z119" s="357">
        <f>$W119*INDEX('Adult curve ratios'!$A$1:$R$8,MATCH('Incidence calcs'!$C119,'Adult curve ratios'!$A:$A,0),MATCH('Incidence calcs'!Z$4,'Adult curve ratios'!$1:$1,0))</f>
        <v>0.79096500000000003</v>
      </c>
      <c r="AA119" s="357">
        <f>$W119*INDEX('Adult curve ratios'!$A$1:$R$8,MATCH('Incidence calcs'!$C119,'Adult curve ratios'!$A:$A,0),MATCH('Incidence calcs'!AA$4,'Adult curve ratios'!$1:$1,0))</f>
        <v>0.77453499999999997</v>
      </c>
      <c r="AB119" s="357">
        <f>$W119*INDEX('Adult curve ratios'!$A$1:$R$8,MATCH('Incidence calcs'!$C119,'Adult curve ratios'!$A:$A,0),MATCH('Incidence calcs'!AB$4,'Adult curve ratios'!$1:$1,0))</f>
        <v>0.72788000000000008</v>
      </c>
      <c r="AC119" s="357">
        <f>$W119*INDEX('Adult curve ratios'!$A$1:$R$8,MATCH('Incidence calcs'!$C119,'Adult curve ratios'!$A:$A,0),MATCH('Incidence calcs'!AC$4,'Adult curve ratios'!$1:$1,0))</f>
        <v>0.64356000000000002</v>
      </c>
      <c r="AD119" s="357">
        <f>$W119*INDEX('Adult curve ratios'!$A$1:$R$8,MATCH('Incidence calcs'!$C119,'Adult curve ratios'!$A:$A,0),MATCH('Incidence calcs'!AD$4,'Adult curve ratios'!$1:$1,0))</f>
        <v>0.692075</v>
      </c>
      <c r="AE119" s="357">
        <f>$W119*INDEX('Adult curve ratios'!$A$1:$R$8,MATCH('Incidence calcs'!$C119,'Adult curve ratios'!$A:$A,0),MATCH('Incidence calcs'!AE$4,'Adult curve ratios'!$1:$1,0))</f>
        <v>0.692075</v>
      </c>
      <c r="AF119" s="357">
        <f>$W119*INDEX('Adult curve ratios'!$A$1:$R$8,MATCH('Incidence calcs'!$C119,'Adult curve ratios'!$A:$A,0),MATCH('Incidence calcs'!AF$4,'Adult curve ratios'!$1:$1,0))</f>
        <v>0.55877500000000002</v>
      </c>
      <c r="AG119" s="357">
        <f>$W119*INDEX('Adult curve ratios'!$A$1:$R$8,MATCH('Incidence calcs'!$C119,'Adult curve ratios'!$A:$A,0),MATCH('Incidence calcs'!AG$4,'Adult curve ratios'!$1:$1,0))</f>
        <v>0.55877500000000002</v>
      </c>
      <c r="AH119" s="357">
        <f>$W119*INDEX('Adult curve ratios'!$A$1:$R$8,MATCH('Incidence calcs'!$C119,'Adult curve ratios'!$A:$A,0),MATCH('Incidence calcs'!AH$4,'Adult curve ratios'!$1:$1,0))</f>
        <v>0.83452000000000004</v>
      </c>
      <c r="AI119" s="357">
        <f>$W119*INDEX('Adult curve ratios'!$A$1:$R$8,MATCH('Incidence calcs'!$C119,'Adult curve ratios'!$A:$A,0),MATCH('Incidence calcs'!AI$4,'Adult curve ratios'!$1:$1,0))</f>
        <v>0.83452000000000004</v>
      </c>
      <c r="AJ119" s="357">
        <f>$W119*INDEX('Adult curve ratios'!$A$1:$R$8,MATCH('Incidence calcs'!$C119,'Adult curve ratios'!$A:$A,0),MATCH('Incidence calcs'!AJ$4,'Adult curve ratios'!$1:$1,0))</f>
        <v>0.65332500000000004</v>
      </c>
      <c r="AK119" s="357">
        <f>$W119*INDEX('Adult curve ratios'!$A$1:$R$8,MATCH('Incidence calcs'!$C119,'Adult curve ratios'!$A:$A,0),MATCH('Incidence calcs'!AK$4,'Adult curve ratios'!$1:$1,0))</f>
        <v>0.65332500000000004</v>
      </c>
      <c r="AL119" s="357">
        <f>$W119*INDEX('Adult curve ratios'!$A$1:$R$8,MATCH('Incidence calcs'!$C119,'Adult curve ratios'!$A:$A,0),MATCH('Incidence calcs'!AL$4,'Adult curve ratios'!$1:$1,0))</f>
        <v>0.65332500000000004</v>
      </c>
      <c r="AM119" s="357">
        <f>$W119*INDEX('Adult curve ratios'!$A$1:$R$8,MATCH('Incidence calcs'!$C119,'Adult curve ratios'!$A:$A,0),MATCH('Incidence calcs'!AM$4,'Adult curve ratios'!$1:$1,0))</f>
        <v>0.65332500000000004</v>
      </c>
    </row>
    <row r="120" spans="1:39" x14ac:dyDescent="0.45">
      <c r="A120" s="343" t="s">
        <v>188</v>
      </c>
      <c r="B120" s="331" t="s">
        <v>188</v>
      </c>
      <c r="C120" s="353" t="s">
        <v>32</v>
      </c>
      <c r="D120" s="351">
        <f>VALUE(LEFT(INDEX('2019 IDF estimates'!BD:BD,MATCH(IF(G120="N/A",B120,G120),'2019 IDF estimates'!$B:$B,0)),4))</f>
        <v>2001</v>
      </c>
      <c r="E120" s="351">
        <f>VALUE(RIGHT(INDEX('2019 IDF estimates'!BD:BD,MATCH(IF(G120="N/A",B120,G120),'2019 IDF estimates'!$B:$B,0)),4))</f>
        <v>2005</v>
      </c>
      <c r="F120" s="351">
        <f t="shared" si="8"/>
        <v>2003</v>
      </c>
      <c r="G120" s="331" t="s">
        <v>94</v>
      </c>
      <c r="H120" s="354">
        <f>IF($G120="N/A",INDEX('2019 IDF estimates'!AD:AD,MATCH($B120,'2019 IDF estimates'!$B:$B,0)),INDEX('2019 IDF estimates'!AD:AD,MATCH($G120,'2019 IDF estimates'!$B:$B,0)))</f>
        <v>0</v>
      </c>
      <c r="I120" s="354">
        <f>IF($G120="N/A",INDEX('2019 IDF estimates'!AE:AE,MATCH($B120,'2019 IDF estimates'!$B:$B,0)),INDEX('2019 IDF estimates'!AE:AE,MATCH($G120,'2019 IDF estimates'!$B:$B,0)))</f>
        <v>0</v>
      </c>
      <c r="J120" s="354">
        <f>IF($G120="N/A",INDEX('2019 IDF estimates'!AF:AF,MATCH($B120,'2019 IDF estimates'!$B:$B,0)),INDEX('2019 IDF estimates'!AF:AF,MATCH($G120,'2019 IDF estimates'!$B:$B,0)))</f>
        <v>0</v>
      </c>
      <c r="K120" s="354">
        <f>IF($G120="N/A",INDEX('2019 IDF estimates'!AP:AP,MATCH($B120,'2019 IDF estimates'!$B:$B,0)),INDEX('2019 IDF estimates'!AP:AP,MATCH($G120,'2019 IDF estimates'!$B:$B,0)))</f>
        <v>1.0831599047960483</v>
      </c>
      <c r="L120" s="354">
        <f>IF($G120="N/A",INDEX('2019 IDF estimates'!AH:AH,MATCH($B120,'2019 IDF estimates'!$B:$B,0)),INDEX('2019 IDF estimates'!AH:AH,MATCH($G120,'2019 IDF estimates'!$B:$B,0)))</f>
        <v>0</v>
      </c>
      <c r="M120" s="354">
        <f>IF($G120="N/A",INDEX('2019 IDF estimates'!AI:AI,MATCH($B120,'2019 IDF estimates'!$B:$B,0)),INDEX('2019 IDF estimates'!AI:AI,MATCH($G120,'2019 IDF estimates'!$B:$B,0)))</f>
        <v>0</v>
      </c>
      <c r="N120" s="354">
        <f>IF($G120="N/A",INDEX('2019 IDF estimates'!AJ:AJ,MATCH($B120,'2019 IDF estimates'!$B:$B,0)),INDEX('2019 IDF estimates'!AJ:AJ,MATCH($G120,'2019 IDF estimates'!$B:$B,0)))</f>
        <v>0</v>
      </c>
      <c r="O120" s="354">
        <f>IF($G120="N/A",INDEX('2019 IDF estimates'!AQ:AQ,MATCH($B120,'2019 IDF estimates'!$B:$B,0)),INDEX('2019 IDF estimates'!AQ:AQ,MATCH($G120,'2019 IDF estimates'!$B:$B,0)))</f>
        <v>1.0831599047960483</v>
      </c>
      <c r="P120" s="354">
        <f>IF($G120="N/A",INDEX('2019 IDF estimates'!AN:AN,MATCH($B120,'2019 IDF estimates'!$B:$B,0)),INDEX('2019 IDF estimates'!AN:AN,MATCH($G120,'2019 IDF estimates'!$B:$B,0)))</f>
        <v>0.97</v>
      </c>
      <c r="Q120" s="358">
        <f t="shared" si="9"/>
        <v>0.97</v>
      </c>
      <c r="R120" s="358">
        <f t="shared" si="10"/>
        <v>0.97</v>
      </c>
      <c r="S120" s="358">
        <f t="shared" si="11"/>
        <v>0.97</v>
      </c>
      <c r="T120" s="358">
        <f t="shared" si="12"/>
        <v>1.0831599047960483</v>
      </c>
      <c r="U120" s="352">
        <f t="shared" si="13"/>
        <v>0.97000000000000008</v>
      </c>
      <c r="V120" s="352">
        <f t="shared" si="14"/>
        <v>0.99828997619901205</v>
      </c>
      <c r="W120" s="352">
        <f>IF(INDEX('Adult curve ratios'!$B:$B,MATCH('Incidence calcs'!C120,'Adult curve ratios'!$A:$A,0))="0-14",'Incidence calcs'!U120,'Incidence calcs'!V120)</f>
        <v>0.97000000000000008</v>
      </c>
      <c r="X120" s="357">
        <f>$W120*INDEX('Adult curve ratios'!$A$1:$R$8,MATCH('Incidence calcs'!$C120,'Adult curve ratios'!$A:$A,0),MATCH('Incidence calcs'!X$4,'Adult curve ratios'!$1:$1,0))</f>
        <v>0.66115200000000007</v>
      </c>
      <c r="Y120" s="357">
        <f>$W120*INDEX('Adult curve ratios'!$A$1:$R$8,MATCH('Incidence calcs'!$C120,'Adult curve ratios'!$A:$A,0),MATCH('Incidence calcs'!Y$4,'Adult curve ratios'!$1:$1,0))</f>
        <v>0.64970600000000001</v>
      </c>
      <c r="Z120" s="357">
        <f>$W120*INDEX('Adult curve ratios'!$A$1:$R$8,MATCH('Incidence calcs'!$C120,'Adult curve ratios'!$A:$A,0),MATCH('Incidence calcs'!Z$4,'Adult curve ratios'!$1:$1,0))</f>
        <v>0.46453300000000003</v>
      </c>
      <c r="AA120" s="357">
        <f>$W120*INDEX('Adult curve ratios'!$A$1:$R$8,MATCH('Incidence calcs'!$C120,'Adult curve ratios'!$A:$A,0),MATCH('Incidence calcs'!AA$4,'Adult curve ratios'!$1:$1,0))</f>
        <v>0.46142900000000003</v>
      </c>
      <c r="AB120" s="357">
        <f>$W120*INDEX('Adult curve ratios'!$A$1:$R$8,MATCH('Incidence calcs'!$C120,'Adult curve ratios'!$A:$A,0),MATCH('Incidence calcs'!AB$4,'Adult curve ratios'!$1:$1,0))</f>
        <v>0.40875800000000001</v>
      </c>
      <c r="AC120" s="357">
        <f>$W120*INDEX('Adult curve ratios'!$A$1:$R$8,MATCH('Incidence calcs'!$C120,'Adult curve ratios'!$A:$A,0),MATCH('Incidence calcs'!AC$4,'Adult curve ratios'!$1:$1,0))</f>
        <v>0.435336</v>
      </c>
      <c r="AD120" s="357">
        <f>$W120*INDEX('Adult curve ratios'!$A$1:$R$8,MATCH('Incidence calcs'!$C120,'Adult curve ratios'!$A:$A,0),MATCH('Incidence calcs'!AD$4,'Adult curve ratios'!$1:$1,0))</f>
        <v>0.42709100000000005</v>
      </c>
      <c r="AE120" s="357">
        <f>$W120*INDEX('Adult curve ratios'!$A$1:$R$8,MATCH('Incidence calcs'!$C120,'Adult curve ratios'!$A:$A,0),MATCH('Incidence calcs'!AE$4,'Adult curve ratios'!$1:$1,0))</f>
        <v>0.42709100000000005</v>
      </c>
      <c r="AF120" s="357">
        <f>$W120*INDEX('Adult curve ratios'!$A$1:$R$8,MATCH('Incidence calcs'!$C120,'Adult curve ratios'!$A:$A,0),MATCH('Incidence calcs'!AF$4,'Adult curve ratios'!$1:$1,0))</f>
        <v>0.39886400000000005</v>
      </c>
      <c r="AG120" s="357">
        <f>$W120*INDEX('Adult curve ratios'!$A$1:$R$8,MATCH('Incidence calcs'!$C120,'Adult curve ratios'!$A:$A,0),MATCH('Incidence calcs'!AG$4,'Adult curve ratios'!$1:$1,0))</f>
        <v>0.39886400000000005</v>
      </c>
      <c r="AH120" s="357">
        <f>$W120*INDEX('Adult curve ratios'!$A$1:$R$8,MATCH('Incidence calcs'!$C120,'Adult curve ratios'!$A:$A,0),MATCH('Incidence calcs'!AH$4,'Adult curve ratios'!$1:$1,0))</f>
        <v>0.52952300000000008</v>
      </c>
      <c r="AI120" s="357">
        <f>$W120*INDEX('Adult curve ratios'!$A$1:$R$8,MATCH('Incidence calcs'!$C120,'Adult curve ratios'!$A:$A,0),MATCH('Incidence calcs'!AI$4,'Adult curve ratios'!$1:$1,0))</f>
        <v>0.52952300000000008</v>
      </c>
      <c r="AJ120" s="357">
        <f>$W120*INDEX('Adult curve ratios'!$A$1:$R$8,MATCH('Incidence calcs'!$C120,'Adult curve ratios'!$A:$A,0),MATCH('Incidence calcs'!AJ$4,'Adult curve ratios'!$1:$1,0))</f>
        <v>0.34987900000000005</v>
      </c>
      <c r="AK120" s="357">
        <f>$W120*INDEX('Adult curve ratios'!$A$1:$R$8,MATCH('Incidence calcs'!$C120,'Adult curve ratios'!$A:$A,0),MATCH('Incidence calcs'!AK$4,'Adult curve ratios'!$1:$1,0))</f>
        <v>0.34987900000000005</v>
      </c>
      <c r="AL120" s="357">
        <f>$W120*INDEX('Adult curve ratios'!$A$1:$R$8,MATCH('Incidence calcs'!$C120,'Adult curve ratios'!$A:$A,0),MATCH('Incidence calcs'!AL$4,'Adult curve ratios'!$1:$1,0))</f>
        <v>0.34987900000000005</v>
      </c>
      <c r="AM120" s="357">
        <f>$W120*INDEX('Adult curve ratios'!$A$1:$R$8,MATCH('Incidence calcs'!$C120,'Adult curve ratios'!$A:$A,0),MATCH('Incidence calcs'!AM$4,'Adult curve ratios'!$1:$1,0))</f>
        <v>0.34987900000000005</v>
      </c>
    </row>
    <row r="121" spans="1:39" x14ac:dyDescent="0.45">
      <c r="A121" s="343" t="s">
        <v>189</v>
      </c>
      <c r="B121" s="331" t="s">
        <v>189</v>
      </c>
      <c r="C121" s="353" t="s">
        <v>33</v>
      </c>
      <c r="D121" s="351">
        <f>VALUE(LEFT(INDEX('2019 IDF estimates'!BD:BD,MATCH(IF(G121="N/A",B121,G121),'2019 IDF estimates'!$B:$B,0)),4))</f>
        <v>2010</v>
      </c>
      <c r="E121" s="351">
        <f>VALUE(RIGHT(INDEX('2019 IDF estimates'!BD:BD,MATCH(IF(G121="N/A",B121,G121),'2019 IDF estimates'!$B:$B,0)),4))</f>
        <v>2013</v>
      </c>
      <c r="F121" s="351">
        <f t="shared" si="8"/>
        <v>2012</v>
      </c>
      <c r="G121" s="331" t="s">
        <v>60</v>
      </c>
      <c r="H121" s="354">
        <f>IF($G121="N/A",INDEX('2019 IDF estimates'!AD:AD,MATCH($B121,'2019 IDF estimates'!$B:$B,0)),INDEX('2019 IDF estimates'!AD:AD,MATCH($G121,'2019 IDF estimates'!$B:$B,0)))</f>
        <v>0</v>
      </c>
      <c r="I121" s="354">
        <f>IF($G121="N/A",INDEX('2019 IDF estimates'!AE:AE,MATCH($B121,'2019 IDF estimates'!$B:$B,0)),INDEX('2019 IDF estimates'!AE:AE,MATCH($G121,'2019 IDF estimates'!$B:$B,0)))</f>
        <v>0</v>
      </c>
      <c r="J121" s="354">
        <f>IF($G121="N/A",INDEX('2019 IDF estimates'!AF:AF,MATCH($B121,'2019 IDF estimates'!$B:$B,0)),INDEX('2019 IDF estimates'!AF:AF,MATCH($G121,'2019 IDF estimates'!$B:$B,0)))</f>
        <v>0</v>
      </c>
      <c r="K121" s="354">
        <f>IF($G121="N/A",INDEX('2019 IDF estimates'!AP:AP,MATCH($B121,'2019 IDF estimates'!$B:$B,0)),INDEX('2019 IDF estimates'!AP:AP,MATCH($G121,'2019 IDF estimates'!$B:$B,0)))</f>
        <v>3.7973601508485233</v>
      </c>
      <c r="L121" s="354">
        <f>IF($G121="N/A",INDEX('2019 IDF estimates'!AH:AH,MATCH($B121,'2019 IDF estimates'!$B:$B,0)),INDEX('2019 IDF estimates'!AH:AH,MATCH($G121,'2019 IDF estimates'!$B:$B,0)))</f>
        <v>0</v>
      </c>
      <c r="M121" s="354">
        <f>IF($G121="N/A",INDEX('2019 IDF estimates'!AI:AI,MATCH($B121,'2019 IDF estimates'!$B:$B,0)),INDEX('2019 IDF estimates'!AI:AI,MATCH($G121,'2019 IDF estimates'!$B:$B,0)))</f>
        <v>0</v>
      </c>
      <c r="N121" s="354">
        <f>IF($G121="N/A",INDEX('2019 IDF estimates'!AJ:AJ,MATCH($B121,'2019 IDF estimates'!$B:$B,0)),INDEX('2019 IDF estimates'!AJ:AJ,MATCH($G121,'2019 IDF estimates'!$B:$B,0)))</f>
        <v>0</v>
      </c>
      <c r="O121" s="354">
        <f>IF($G121="N/A",INDEX('2019 IDF estimates'!AQ:AQ,MATCH($B121,'2019 IDF estimates'!$B:$B,0)),INDEX('2019 IDF estimates'!AQ:AQ,MATCH($G121,'2019 IDF estimates'!$B:$B,0)))</f>
        <v>3.7973601508485233</v>
      </c>
      <c r="P121" s="354">
        <f>IF($G121="N/A",INDEX('2019 IDF estimates'!AN:AN,MATCH($B121,'2019 IDF estimates'!$B:$B,0)),INDEX('2019 IDF estimates'!AN:AN,MATCH($G121,'2019 IDF estimates'!$B:$B,0)))</f>
        <v>3.2</v>
      </c>
      <c r="Q121" s="358">
        <f t="shared" si="9"/>
        <v>3.2</v>
      </c>
      <c r="R121" s="358">
        <f t="shared" si="10"/>
        <v>3.2</v>
      </c>
      <c r="S121" s="358">
        <f t="shared" si="11"/>
        <v>3.2</v>
      </c>
      <c r="T121" s="358">
        <f t="shared" si="12"/>
        <v>3.7973601508485233</v>
      </c>
      <c r="U121" s="352">
        <f t="shared" si="13"/>
        <v>3.2000000000000006</v>
      </c>
      <c r="V121" s="352">
        <f t="shared" si="14"/>
        <v>3.349340037712131</v>
      </c>
      <c r="W121" s="352">
        <f>IF(INDEX('Adult curve ratios'!$B:$B,MATCH('Incidence calcs'!C121,'Adult curve ratios'!$A:$A,0))="0-14",'Incidence calcs'!U121,'Incidence calcs'!V121)</f>
        <v>3.2000000000000006</v>
      </c>
      <c r="X121" s="357">
        <f>$W121*INDEX('Adult curve ratios'!$A$1:$R$8,MATCH('Incidence calcs'!$C121,'Adult curve ratios'!$A:$A,0),MATCH('Incidence calcs'!X$4,'Adult curve ratios'!$1:$1,0))</f>
        <v>2.1811200000000004</v>
      </c>
      <c r="Y121" s="357">
        <f>$W121*INDEX('Adult curve ratios'!$A$1:$R$8,MATCH('Incidence calcs'!$C121,'Adult curve ratios'!$A:$A,0),MATCH('Incidence calcs'!Y$4,'Adult curve ratios'!$1:$1,0))</f>
        <v>2.1433600000000004</v>
      </c>
      <c r="Z121" s="357">
        <f>$W121*INDEX('Adult curve ratios'!$A$1:$R$8,MATCH('Incidence calcs'!$C121,'Adult curve ratios'!$A:$A,0),MATCH('Incidence calcs'!Z$4,'Adult curve ratios'!$1:$1,0))</f>
        <v>1.5324800000000003</v>
      </c>
      <c r="AA121" s="357">
        <f>$W121*INDEX('Adult curve ratios'!$A$1:$R$8,MATCH('Incidence calcs'!$C121,'Adult curve ratios'!$A:$A,0),MATCH('Incidence calcs'!AA$4,'Adult curve ratios'!$1:$1,0))</f>
        <v>1.5222400000000003</v>
      </c>
      <c r="AB121" s="357">
        <f>$W121*INDEX('Adult curve ratios'!$A$1:$R$8,MATCH('Incidence calcs'!$C121,'Adult curve ratios'!$A:$A,0),MATCH('Incidence calcs'!AB$4,'Adult curve ratios'!$1:$1,0))</f>
        <v>1.3484800000000003</v>
      </c>
      <c r="AC121" s="357">
        <f>$W121*INDEX('Adult curve ratios'!$A$1:$R$8,MATCH('Incidence calcs'!$C121,'Adult curve ratios'!$A:$A,0),MATCH('Incidence calcs'!AC$4,'Adult curve ratios'!$1:$1,0))</f>
        <v>1.4361600000000001</v>
      </c>
      <c r="AD121" s="357">
        <f>$W121*INDEX('Adult curve ratios'!$A$1:$R$8,MATCH('Incidence calcs'!$C121,'Adult curve ratios'!$A:$A,0),MATCH('Incidence calcs'!AD$4,'Adult curve ratios'!$1:$1,0))</f>
        <v>1.4089600000000004</v>
      </c>
      <c r="AE121" s="357">
        <f>$W121*INDEX('Adult curve ratios'!$A$1:$R$8,MATCH('Incidence calcs'!$C121,'Adult curve ratios'!$A:$A,0),MATCH('Incidence calcs'!AE$4,'Adult curve ratios'!$1:$1,0))</f>
        <v>1.4089600000000004</v>
      </c>
      <c r="AF121" s="357">
        <f>$W121*INDEX('Adult curve ratios'!$A$1:$R$8,MATCH('Incidence calcs'!$C121,'Adult curve ratios'!$A:$A,0),MATCH('Incidence calcs'!AF$4,'Adult curve ratios'!$1:$1,0))</f>
        <v>1.3158400000000003</v>
      </c>
      <c r="AG121" s="357">
        <f>$W121*INDEX('Adult curve ratios'!$A$1:$R$8,MATCH('Incidence calcs'!$C121,'Adult curve ratios'!$A:$A,0),MATCH('Incidence calcs'!AG$4,'Adult curve ratios'!$1:$1,0))</f>
        <v>1.3158400000000003</v>
      </c>
      <c r="AH121" s="357">
        <f>$W121*INDEX('Adult curve ratios'!$A$1:$R$8,MATCH('Incidence calcs'!$C121,'Adult curve ratios'!$A:$A,0),MATCH('Incidence calcs'!AH$4,'Adult curve ratios'!$1:$1,0))</f>
        <v>1.7468800000000004</v>
      </c>
      <c r="AI121" s="357">
        <f>$W121*INDEX('Adult curve ratios'!$A$1:$R$8,MATCH('Incidence calcs'!$C121,'Adult curve ratios'!$A:$A,0),MATCH('Incidence calcs'!AI$4,'Adult curve ratios'!$1:$1,0))</f>
        <v>1.7468800000000004</v>
      </c>
      <c r="AJ121" s="357">
        <f>$W121*INDEX('Adult curve ratios'!$A$1:$R$8,MATCH('Incidence calcs'!$C121,'Adult curve ratios'!$A:$A,0),MATCH('Incidence calcs'!AJ$4,'Adult curve ratios'!$1:$1,0))</f>
        <v>1.1542400000000004</v>
      </c>
      <c r="AK121" s="357">
        <f>$W121*INDEX('Adult curve ratios'!$A$1:$R$8,MATCH('Incidence calcs'!$C121,'Adult curve ratios'!$A:$A,0),MATCH('Incidence calcs'!AK$4,'Adult curve ratios'!$1:$1,0))</f>
        <v>1.1542400000000004</v>
      </c>
      <c r="AL121" s="357">
        <f>$W121*INDEX('Adult curve ratios'!$A$1:$R$8,MATCH('Incidence calcs'!$C121,'Adult curve ratios'!$A:$A,0),MATCH('Incidence calcs'!AL$4,'Adult curve ratios'!$1:$1,0))</f>
        <v>1.1542400000000004</v>
      </c>
      <c r="AM121" s="357">
        <f>$W121*INDEX('Adult curve ratios'!$A$1:$R$8,MATCH('Incidence calcs'!$C121,'Adult curve ratios'!$A:$A,0),MATCH('Incidence calcs'!AM$4,'Adult curve ratios'!$1:$1,0))</f>
        <v>1.1542400000000004</v>
      </c>
    </row>
    <row r="122" spans="1:39" x14ac:dyDescent="0.45">
      <c r="A122" s="343" t="s">
        <v>190</v>
      </c>
      <c r="B122" s="331" t="s">
        <v>190</v>
      </c>
      <c r="C122" s="353" t="s">
        <v>29</v>
      </c>
      <c r="D122" s="351">
        <f>VALUE(LEFT(INDEX('2019 IDF estimates'!BD:BD,MATCH(IF(G122="N/A",B122,G122),'2019 IDF estimates'!$B:$B,0)),4))</f>
        <v>2007</v>
      </c>
      <c r="E122" s="351">
        <f>VALUE(RIGHT(INDEX('2019 IDF estimates'!BD:BD,MATCH(IF(G122="N/A",B122,G122),'2019 IDF estimates'!$B:$B,0)),4))</f>
        <v>2011</v>
      </c>
      <c r="F122" s="351">
        <f t="shared" si="8"/>
        <v>2009</v>
      </c>
      <c r="G122" s="331" t="s">
        <v>64</v>
      </c>
      <c r="H122" s="354">
        <f>IF($G122="N/A",INDEX('2019 IDF estimates'!AD:AD,MATCH($B122,'2019 IDF estimates'!$B:$B,0)),INDEX('2019 IDF estimates'!AD:AD,MATCH($G122,'2019 IDF estimates'!$B:$B,0)))</f>
        <v>0.19</v>
      </c>
      <c r="I122" s="354">
        <f>IF($G122="N/A",INDEX('2019 IDF estimates'!AE:AE,MATCH($B122,'2019 IDF estimates'!$B:$B,0)),INDEX('2019 IDF estimates'!AE:AE,MATCH($G122,'2019 IDF estimates'!$B:$B,0)))</f>
        <v>0.84</v>
      </c>
      <c r="J122" s="354">
        <f>IF($G122="N/A",INDEX('2019 IDF estimates'!AF:AF,MATCH($B122,'2019 IDF estimates'!$B:$B,0)),INDEX('2019 IDF estimates'!AF:AF,MATCH($G122,'2019 IDF estimates'!$B:$B,0)))</f>
        <v>2.6</v>
      </c>
      <c r="K122" s="354">
        <f>IF($G122="N/A",INDEX('2019 IDF estimates'!AP:AP,MATCH($B122,'2019 IDF estimates'!$B:$B,0)),INDEX('2019 IDF estimates'!AP:AP,MATCH($G122,'2019 IDF estimates'!$B:$B,0)))</f>
        <v>6.2</v>
      </c>
      <c r="L122" s="354">
        <f>IF($G122="N/A",INDEX('2019 IDF estimates'!AH:AH,MATCH($B122,'2019 IDF estimates'!$B:$B,0)),INDEX('2019 IDF estimates'!AH:AH,MATCH($G122,'2019 IDF estimates'!$B:$B,0)))</f>
        <v>0.19</v>
      </c>
      <c r="M122" s="354">
        <f>IF($G122="N/A",INDEX('2019 IDF estimates'!AI:AI,MATCH($B122,'2019 IDF estimates'!$B:$B,0)),INDEX('2019 IDF estimates'!AI:AI,MATCH($G122,'2019 IDF estimates'!$B:$B,0)))</f>
        <v>0.84</v>
      </c>
      <c r="N122" s="354">
        <f>IF($G122="N/A",INDEX('2019 IDF estimates'!AJ:AJ,MATCH($B122,'2019 IDF estimates'!$B:$B,0)),INDEX('2019 IDF estimates'!AJ:AJ,MATCH($G122,'2019 IDF estimates'!$B:$B,0)))</f>
        <v>2.6</v>
      </c>
      <c r="O122" s="354">
        <f>IF($G122="N/A",INDEX('2019 IDF estimates'!AQ:AQ,MATCH($B122,'2019 IDF estimates'!$B:$B,0)),INDEX('2019 IDF estimates'!AQ:AQ,MATCH($G122,'2019 IDF estimates'!$B:$B,0)))</f>
        <v>6.2</v>
      </c>
      <c r="P122" s="354">
        <f>IF($G122="N/A",INDEX('2019 IDF estimates'!AN:AN,MATCH($B122,'2019 IDF estimates'!$B:$B,0)),INDEX('2019 IDF estimates'!AN:AN,MATCH($G122,'2019 IDF estimates'!$B:$B,0)))</f>
        <v>1.2</v>
      </c>
      <c r="Q122" s="358">
        <f t="shared" si="9"/>
        <v>0.19</v>
      </c>
      <c r="R122" s="358">
        <f t="shared" si="10"/>
        <v>0.84</v>
      </c>
      <c r="S122" s="358">
        <f t="shared" si="11"/>
        <v>2.6</v>
      </c>
      <c r="T122" s="358">
        <f t="shared" si="12"/>
        <v>6.2</v>
      </c>
      <c r="U122" s="352">
        <f t="shared" si="13"/>
        <v>1.21</v>
      </c>
      <c r="V122" s="352">
        <f t="shared" si="14"/>
        <v>2.4575</v>
      </c>
      <c r="W122" s="352">
        <f>IF(INDEX('Adult curve ratios'!$B:$B,MATCH('Incidence calcs'!C122,'Adult curve ratios'!$A:$A,0))="0-14",'Incidence calcs'!U122,'Incidence calcs'!V122)</f>
        <v>2.4575</v>
      </c>
      <c r="X122" s="357">
        <f>$W122*INDEX('Adult curve ratios'!$A$1:$R$8,MATCH('Incidence calcs'!$C122,'Adult curve ratios'!$A:$A,0),MATCH('Incidence calcs'!X$4,'Adult curve ratios'!$1:$1,0))</f>
        <v>1.7627647500000001</v>
      </c>
      <c r="Y122" s="357">
        <f>$W122*INDEX('Adult curve ratios'!$A$1:$R$8,MATCH('Incidence calcs'!$C122,'Adult curve ratios'!$A:$A,0),MATCH('Incidence calcs'!Y$4,'Adult curve ratios'!$1:$1,0))</f>
        <v>1.7315545000000001</v>
      </c>
      <c r="Z122" s="357">
        <f>$W122*INDEX('Adult curve ratios'!$A$1:$R$8,MATCH('Incidence calcs'!$C122,'Adult curve ratios'!$A:$A,0),MATCH('Incidence calcs'!Z$4,'Adult curve ratios'!$1:$1,0))</f>
        <v>1.25406225</v>
      </c>
      <c r="AA122" s="357">
        <f>$W122*INDEX('Adult curve ratios'!$A$1:$R$8,MATCH('Incidence calcs'!$C122,'Adult curve ratios'!$A:$A,0),MATCH('Incidence calcs'!AA$4,'Adult curve ratios'!$1:$1,0))</f>
        <v>1.22801275</v>
      </c>
      <c r="AB122" s="357">
        <f>$W122*INDEX('Adult curve ratios'!$A$1:$R$8,MATCH('Incidence calcs'!$C122,'Adult curve ratios'!$A:$A,0),MATCH('Incidence calcs'!AB$4,'Adult curve ratios'!$1:$1,0))</f>
        <v>1.154042</v>
      </c>
      <c r="AC122" s="357">
        <f>$W122*INDEX('Adult curve ratios'!$A$1:$R$8,MATCH('Incidence calcs'!$C122,'Adult curve ratios'!$A:$A,0),MATCH('Incidence calcs'!AC$4,'Adult curve ratios'!$1:$1,0))</f>
        <v>1.020354</v>
      </c>
      <c r="AD122" s="357">
        <f>$W122*INDEX('Adult curve ratios'!$A$1:$R$8,MATCH('Incidence calcs'!$C122,'Adult curve ratios'!$A:$A,0),MATCH('Incidence calcs'!AD$4,'Adult curve ratios'!$1:$1,0))</f>
        <v>1.09727375</v>
      </c>
      <c r="AE122" s="357">
        <f>$W122*INDEX('Adult curve ratios'!$A$1:$R$8,MATCH('Incidence calcs'!$C122,'Adult curve ratios'!$A:$A,0),MATCH('Incidence calcs'!AE$4,'Adult curve ratios'!$1:$1,0))</f>
        <v>1.09727375</v>
      </c>
      <c r="AF122" s="357">
        <f>$W122*INDEX('Adult curve ratios'!$A$1:$R$8,MATCH('Incidence calcs'!$C122,'Adult curve ratios'!$A:$A,0),MATCH('Incidence calcs'!AF$4,'Adult curve ratios'!$1:$1,0))</f>
        <v>0.88592874999999993</v>
      </c>
      <c r="AG122" s="357">
        <f>$W122*INDEX('Adult curve ratios'!$A$1:$R$8,MATCH('Incidence calcs'!$C122,'Adult curve ratios'!$A:$A,0),MATCH('Incidence calcs'!AG$4,'Adult curve ratios'!$1:$1,0))</f>
        <v>0.88592874999999993</v>
      </c>
      <c r="AH122" s="357">
        <f>$W122*INDEX('Adult curve ratios'!$A$1:$R$8,MATCH('Incidence calcs'!$C122,'Adult curve ratios'!$A:$A,0),MATCH('Incidence calcs'!AH$4,'Adult curve ratios'!$1:$1,0))</f>
        <v>1.323118</v>
      </c>
      <c r="AI122" s="357">
        <f>$W122*INDEX('Adult curve ratios'!$A$1:$R$8,MATCH('Incidence calcs'!$C122,'Adult curve ratios'!$A:$A,0),MATCH('Incidence calcs'!AI$4,'Adult curve ratios'!$1:$1,0))</f>
        <v>1.323118</v>
      </c>
      <c r="AJ122" s="357">
        <f>$W122*INDEX('Adult curve ratios'!$A$1:$R$8,MATCH('Incidence calcs'!$C122,'Adult curve ratios'!$A:$A,0),MATCH('Incidence calcs'!AJ$4,'Adult curve ratios'!$1:$1,0))</f>
        <v>1.03583625</v>
      </c>
      <c r="AK122" s="357">
        <f>$W122*INDEX('Adult curve ratios'!$A$1:$R$8,MATCH('Incidence calcs'!$C122,'Adult curve ratios'!$A:$A,0),MATCH('Incidence calcs'!AK$4,'Adult curve ratios'!$1:$1,0))</f>
        <v>1.03583625</v>
      </c>
      <c r="AL122" s="357">
        <f>$W122*INDEX('Adult curve ratios'!$A$1:$R$8,MATCH('Incidence calcs'!$C122,'Adult curve ratios'!$A:$A,0),MATCH('Incidence calcs'!AL$4,'Adult curve ratios'!$1:$1,0))</f>
        <v>1.03583625</v>
      </c>
      <c r="AM122" s="357">
        <f>$W122*INDEX('Adult curve ratios'!$A$1:$R$8,MATCH('Incidence calcs'!$C122,'Adult curve ratios'!$A:$A,0),MATCH('Incidence calcs'!AM$4,'Adult curve ratios'!$1:$1,0))</f>
        <v>1.03583625</v>
      </c>
    </row>
    <row r="123" spans="1:39" x14ac:dyDescent="0.45">
      <c r="A123" s="343" t="s">
        <v>191</v>
      </c>
      <c r="B123" s="331" t="s">
        <v>191</v>
      </c>
      <c r="C123" s="353" t="s">
        <v>28</v>
      </c>
      <c r="D123" s="351">
        <f>VALUE(LEFT(INDEX('2019 IDF estimates'!BD:BD,MATCH(IF(G123="N/A",B123,G123),'2019 IDF estimates'!$B:$B,0)),4))</f>
        <v>2006</v>
      </c>
      <c r="E123" s="351">
        <f>VALUE(RIGHT(INDEX('2019 IDF estimates'!BD:BD,MATCH(IF(G123="N/A",B123,G123),'2019 IDF estimates'!$B:$B,0)),4))</f>
        <v>2010</v>
      </c>
      <c r="F123" s="351">
        <f t="shared" si="8"/>
        <v>2008</v>
      </c>
      <c r="G123" s="331" t="s">
        <v>60</v>
      </c>
      <c r="H123" s="354">
        <f>IF($G123="N/A",INDEX('2019 IDF estimates'!AD:AD,MATCH($B123,'2019 IDF estimates'!$B:$B,0)),INDEX('2019 IDF estimates'!AD:AD,MATCH($G123,'2019 IDF estimates'!$B:$B,0)))</f>
        <v>21.7</v>
      </c>
      <c r="I123" s="354">
        <f>IF($G123="N/A",INDEX('2019 IDF estimates'!AE:AE,MATCH($B123,'2019 IDF estimates'!$B:$B,0)),INDEX('2019 IDF estimates'!AE:AE,MATCH($G123,'2019 IDF estimates'!$B:$B,0)))</f>
        <v>30.4</v>
      </c>
      <c r="J123" s="354">
        <f>IF($G123="N/A",INDEX('2019 IDF estimates'!AF:AF,MATCH($B123,'2019 IDF estimates'!$B:$B,0)),INDEX('2019 IDF estimates'!AF:AF,MATCH($G123,'2019 IDF estimates'!$B:$B,0)))</f>
        <v>16.100000000000001</v>
      </c>
      <c r="K123" s="354">
        <f>IF($G123="N/A",INDEX('2019 IDF estimates'!AP:AP,MATCH($B123,'2019 IDF estimates'!$B:$B,0)),INDEX('2019 IDF estimates'!AP:AP,MATCH($G123,'2019 IDF estimates'!$B:$B,0)))</f>
        <v>16.307559054936817</v>
      </c>
      <c r="L123" s="354">
        <f>IF($G123="N/A",INDEX('2019 IDF estimates'!AH:AH,MATCH($B123,'2019 IDF estimates'!$B:$B,0)),INDEX('2019 IDF estimates'!AH:AH,MATCH($G123,'2019 IDF estimates'!$B:$B,0)))</f>
        <v>21.7</v>
      </c>
      <c r="M123" s="354">
        <f>IF($G123="N/A",INDEX('2019 IDF estimates'!AI:AI,MATCH($B123,'2019 IDF estimates'!$B:$B,0)),INDEX('2019 IDF estimates'!AI:AI,MATCH($G123,'2019 IDF estimates'!$B:$B,0)))</f>
        <v>30.4</v>
      </c>
      <c r="N123" s="354">
        <f>IF($G123="N/A",INDEX('2019 IDF estimates'!AJ:AJ,MATCH($B123,'2019 IDF estimates'!$B:$B,0)),INDEX('2019 IDF estimates'!AJ:AJ,MATCH($G123,'2019 IDF estimates'!$B:$B,0)))</f>
        <v>16.100000000000001</v>
      </c>
      <c r="O123" s="354">
        <f>IF($G123="N/A",INDEX('2019 IDF estimates'!AQ:AQ,MATCH($B123,'2019 IDF estimates'!$B:$B,0)),INDEX('2019 IDF estimates'!AQ:AQ,MATCH($G123,'2019 IDF estimates'!$B:$B,0)))</f>
        <v>16.307559054936817</v>
      </c>
      <c r="P123" s="354">
        <f>IF($G123="N/A",INDEX('2019 IDF estimates'!AN:AN,MATCH($B123,'2019 IDF estimates'!$B:$B,0)),INDEX('2019 IDF estimates'!AN:AN,MATCH($G123,'2019 IDF estimates'!$B:$B,0)))</f>
        <v>21.9</v>
      </c>
      <c r="Q123" s="358">
        <f t="shared" si="9"/>
        <v>21.7</v>
      </c>
      <c r="R123" s="358">
        <f t="shared" si="10"/>
        <v>30.4</v>
      </c>
      <c r="S123" s="358">
        <f t="shared" si="11"/>
        <v>16.100000000000001</v>
      </c>
      <c r="T123" s="358">
        <f t="shared" si="12"/>
        <v>16.307559054936817</v>
      </c>
      <c r="U123" s="352">
        <f t="shared" si="13"/>
        <v>22.733333333333331</v>
      </c>
      <c r="V123" s="352">
        <f t="shared" si="14"/>
        <v>21.126889763734201</v>
      </c>
      <c r="W123" s="352">
        <f>IF(INDEX('Adult curve ratios'!$B:$B,MATCH('Incidence calcs'!C123,'Adult curve ratios'!$A:$A,0))="0-14",'Incidence calcs'!U123,'Incidence calcs'!V123)</f>
        <v>22.733333333333331</v>
      </c>
      <c r="X123" s="357">
        <f>$W123*INDEX('Adult curve ratios'!$A$1:$R$8,MATCH('Incidence calcs'!$C123,'Adult curve ratios'!$A:$A,0),MATCH('Incidence calcs'!X$4,'Adult curve ratios'!$1:$1,0))</f>
        <v>15.495039999999998</v>
      </c>
      <c r="Y123" s="357">
        <f>$W123*INDEX('Adult curve ratios'!$A$1:$R$8,MATCH('Incidence calcs'!$C123,'Adult curve ratios'!$A:$A,0),MATCH('Incidence calcs'!Y$4,'Adult curve ratios'!$1:$1,0))</f>
        <v>15.226786666666664</v>
      </c>
      <c r="Z123" s="357">
        <f>$W123*INDEX('Adult curve ratios'!$A$1:$R$8,MATCH('Incidence calcs'!$C123,'Adult curve ratios'!$A:$A,0),MATCH('Incidence calcs'!Z$4,'Adult curve ratios'!$1:$1,0))</f>
        <v>10.886993333333331</v>
      </c>
      <c r="AA123" s="357">
        <f>$W123*INDEX('Adult curve ratios'!$A$1:$R$8,MATCH('Incidence calcs'!$C123,'Adult curve ratios'!$A:$A,0),MATCH('Incidence calcs'!AA$4,'Adult curve ratios'!$1:$1,0))</f>
        <v>10.814246666666666</v>
      </c>
      <c r="AB123" s="357">
        <f>$W123*INDEX('Adult curve ratios'!$A$1:$R$8,MATCH('Incidence calcs'!$C123,'Adult curve ratios'!$A:$A,0),MATCH('Incidence calcs'!AB$4,'Adult curve ratios'!$1:$1,0))</f>
        <v>9.5798266666666656</v>
      </c>
      <c r="AC123" s="357">
        <f>$W123*INDEX('Adult curve ratios'!$A$1:$R$8,MATCH('Incidence calcs'!$C123,'Adult curve ratios'!$A:$A,0),MATCH('Incidence calcs'!AC$4,'Adult curve ratios'!$1:$1,0))</f>
        <v>10.202719999999998</v>
      </c>
      <c r="AD123" s="357">
        <f>$W123*INDEX('Adult curve ratios'!$A$1:$R$8,MATCH('Incidence calcs'!$C123,'Adult curve ratios'!$A:$A,0),MATCH('Incidence calcs'!AD$4,'Adult curve ratios'!$1:$1,0))</f>
        <v>10.009486666666666</v>
      </c>
      <c r="AE123" s="357">
        <f>$W123*INDEX('Adult curve ratios'!$A$1:$R$8,MATCH('Incidence calcs'!$C123,'Adult curve ratios'!$A:$A,0),MATCH('Incidence calcs'!AE$4,'Adult curve ratios'!$1:$1,0))</f>
        <v>10.009486666666666</v>
      </c>
      <c r="AF123" s="357">
        <f>$W123*INDEX('Adult curve ratios'!$A$1:$R$8,MATCH('Incidence calcs'!$C123,'Adult curve ratios'!$A:$A,0),MATCH('Incidence calcs'!AF$4,'Adult curve ratios'!$1:$1,0))</f>
        <v>9.3479466666666653</v>
      </c>
      <c r="AG123" s="357">
        <f>$W123*INDEX('Adult curve ratios'!$A$1:$R$8,MATCH('Incidence calcs'!$C123,'Adult curve ratios'!$A:$A,0),MATCH('Incidence calcs'!AG$4,'Adult curve ratios'!$1:$1,0))</f>
        <v>9.3479466666666653</v>
      </c>
      <c r="AH123" s="357">
        <f>$W123*INDEX('Adult curve ratios'!$A$1:$R$8,MATCH('Incidence calcs'!$C123,'Adult curve ratios'!$A:$A,0),MATCH('Incidence calcs'!AH$4,'Adult curve ratios'!$1:$1,0))</f>
        <v>12.410126666666667</v>
      </c>
      <c r="AI123" s="357">
        <f>$W123*INDEX('Adult curve ratios'!$A$1:$R$8,MATCH('Incidence calcs'!$C123,'Adult curve ratios'!$A:$A,0),MATCH('Incidence calcs'!AI$4,'Adult curve ratios'!$1:$1,0))</f>
        <v>12.410126666666667</v>
      </c>
      <c r="AJ123" s="357">
        <f>$W123*INDEX('Adult curve ratios'!$A$1:$R$8,MATCH('Incidence calcs'!$C123,'Adult curve ratios'!$A:$A,0),MATCH('Incidence calcs'!AJ$4,'Adult curve ratios'!$1:$1,0))</f>
        <v>8.1999133333333329</v>
      </c>
      <c r="AK123" s="357">
        <f>$W123*INDEX('Adult curve ratios'!$A$1:$R$8,MATCH('Incidence calcs'!$C123,'Adult curve ratios'!$A:$A,0),MATCH('Incidence calcs'!AK$4,'Adult curve ratios'!$1:$1,0))</f>
        <v>8.1999133333333329</v>
      </c>
      <c r="AL123" s="357">
        <f>$W123*INDEX('Adult curve ratios'!$A$1:$R$8,MATCH('Incidence calcs'!$C123,'Adult curve ratios'!$A:$A,0),MATCH('Incidence calcs'!AL$4,'Adult curve ratios'!$1:$1,0))</f>
        <v>8.1999133333333329</v>
      </c>
      <c r="AM123" s="357">
        <f>$W123*INDEX('Adult curve ratios'!$A$1:$R$8,MATCH('Incidence calcs'!$C123,'Adult curve ratios'!$A:$A,0),MATCH('Incidence calcs'!AM$4,'Adult curve ratios'!$1:$1,0))</f>
        <v>8.1999133333333329</v>
      </c>
    </row>
    <row r="124" spans="1:39" x14ac:dyDescent="0.45">
      <c r="A124" s="331" t="s">
        <v>192</v>
      </c>
      <c r="B124" s="331" t="s">
        <v>192</v>
      </c>
      <c r="C124" s="353" t="s">
        <v>32</v>
      </c>
      <c r="D124" s="351">
        <f>VALUE(LEFT(INDEX('2019 IDF estimates'!BD:BD,MATCH(IF(G124="N/A",B124,G124),'2019 IDF estimates'!$B:$B,0)),4))</f>
        <v>1996</v>
      </c>
      <c r="E124" s="351">
        <f>VALUE(RIGHT(INDEX('2019 IDF estimates'!BD:BD,MATCH(IF(G124="N/A",B124,G124),'2019 IDF estimates'!$B:$B,0)),4))</f>
        <v>2000</v>
      </c>
      <c r="F124" s="351">
        <f t="shared" si="8"/>
        <v>1998</v>
      </c>
      <c r="G124" s="331" t="s">
        <v>135</v>
      </c>
      <c r="H124" s="354">
        <f>IF($G124="N/A",INDEX('2019 IDF estimates'!AD:AD,MATCH($B124,'2019 IDF estimates'!$B:$B,0)),INDEX('2019 IDF estimates'!AD:AD,MATCH($G124,'2019 IDF estimates'!$B:$B,0)))</f>
        <v>0</v>
      </c>
      <c r="I124" s="354">
        <f>IF($G124="N/A",INDEX('2019 IDF estimates'!AE:AE,MATCH($B124,'2019 IDF estimates'!$B:$B,0)),INDEX('2019 IDF estimates'!AE:AE,MATCH($G124,'2019 IDF estimates'!$B:$B,0)))</f>
        <v>0</v>
      </c>
      <c r="J124" s="354">
        <f>IF($G124="N/A",INDEX('2019 IDF estimates'!AF:AF,MATCH($B124,'2019 IDF estimates'!$B:$B,0)),INDEX('2019 IDF estimates'!AF:AF,MATCH($G124,'2019 IDF estimates'!$B:$B,0)))</f>
        <v>0</v>
      </c>
      <c r="K124" s="354">
        <f>IF($G124="N/A",INDEX('2019 IDF estimates'!AP:AP,MATCH($B124,'2019 IDF estimates'!$B:$B,0)),INDEX('2019 IDF estimates'!AP:AP,MATCH($G124,'2019 IDF estimates'!$B:$B,0)))</f>
        <v>0.11166596956660294</v>
      </c>
      <c r="L124" s="354">
        <f>IF($G124="N/A",INDEX('2019 IDF estimates'!AH:AH,MATCH($B124,'2019 IDF estimates'!$B:$B,0)),INDEX('2019 IDF estimates'!AH:AH,MATCH($G124,'2019 IDF estimates'!$B:$B,0)))</f>
        <v>0</v>
      </c>
      <c r="M124" s="354">
        <f>IF($G124="N/A",INDEX('2019 IDF estimates'!AI:AI,MATCH($B124,'2019 IDF estimates'!$B:$B,0)),INDEX('2019 IDF estimates'!AI:AI,MATCH($G124,'2019 IDF estimates'!$B:$B,0)))</f>
        <v>0</v>
      </c>
      <c r="N124" s="354">
        <f>IF($G124="N/A",INDEX('2019 IDF estimates'!AJ:AJ,MATCH($B124,'2019 IDF estimates'!$B:$B,0)),INDEX('2019 IDF estimates'!AJ:AJ,MATCH($G124,'2019 IDF estimates'!$B:$B,0)))</f>
        <v>0</v>
      </c>
      <c r="O124" s="354">
        <f>IF($G124="N/A",INDEX('2019 IDF estimates'!AQ:AQ,MATCH($B124,'2019 IDF estimates'!$B:$B,0)),INDEX('2019 IDF estimates'!AQ:AQ,MATCH($G124,'2019 IDF estimates'!$B:$B,0)))</f>
        <v>0.11166596956660294</v>
      </c>
      <c r="P124" s="354">
        <f>IF($G124="N/A",INDEX('2019 IDF estimates'!AN:AN,MATCH($B124,'2019 IDF estimates'!$B:$B,0)),INDEX('2019 IDF estimates'!AN:AN,MATCH($G124,'2019 IDF estimates'!$B:$B,0)))</f>
        <v>0.1</v>
      </c>
      <c r="Q124" s="358">
        <f t="shared" si="9"/>
        <v>0.1</v>
      </c>
      <c r="R124" s="358">
        <f t="shared" si="10"/>
        <v>0.1</v>
      </c>
      <c r="S124" s="358">
        <f t="shared" si="11"/>
        <v>0.1</v>
      </c>
      <c r="T124" s="358">
        <f t="shared" si="12"/>
        <v>0.11166596956660294</v>
      </c>
      <c r="U124" s="352">
        <f t="shared" si="13"/>
        <v>0.10000000000000002</v>
      </c>
      <c r="V124" s="352">
        <f t="shared" si="14"/>
        <v>0.10291649239165074</v>
      </c>
      <c r="W124" s="352">
        <f>IF(INDEX('Adult curve ratios'!$B:$B,MATCH('Incidence calcs'!C124,'Adult curve ratios'!$A:$A,0))="0-14",'Incidence calcs'!U124,'Incidence calcs'!V124)</f>
        <v>0.10000000000000002</v>
      </c>
      <c r="X124" s="357">
        <f>$W124*INDEX('Adult curve ratios'!$A$1:$R$8,MATCH('Incidence calcs'!$C124,'Adult curve ratios'!$A:$A,0),MATCH('Incidence calcs'!X$4,'Adult curve ratios'!$1:$1,0))</f>
        <v>6.8160000000000012E-2</v>
      </c>
      <c r="Y124" s="357">
        <f>$W124*INDEX('Adult curve ratios'!$A$1:$R$8,MATCH('Incidence calcs'!$C124,'Adult curve ratios'!$A:$A,0),MATCH('Incidence calcs'!Y$4,'Adult curve ratios'!$1:$1,0))</f>
        <v>6.6980000000000012E-2</v>
      </c>
      <c r="Z124" s="357">
        <f>$W124*INDEX('Adult curve ratios'!$A$1:$R$8,MATCH('Incidence calcs'!$C124,'Adult curve ratios'!$A:$A,0),MATCH('Incidence calcs'!Z$4,'Adult curve ratios'!$1:$1,0))</f>
        <v>4.7890000000000009E-2</v>
      </c>
      <c r="AA124" s="357">
        <f>$W124*INDEX('Adult curve ratios'!$A$1:$R$8,MATCH('Incidence calcs'!$C124,'Adult curve ratios'!$A:$A,0),MATCH('Incidence calcs'!AA$4,'Adult curve ratios'!$1:$1,0))</f>
        <v>4.7570000000000008E-2</v>
      </c>
      <c r="AB124" s="357">
        <f>$W124*INDEX('Adult curve ratios'!$A$1:$R$8,MATCH('Incidence calcs'!$C124,'Adult curve ratios'!$A:$A,0),MATCH('Incidence calcs'!AB$4,'Adult curve ratios'!$1:$1,0))</f>
        <v>4.2140000000000011E-2</v>
      </c>
      <c r="AC124" s="357">
        <f>$W124*INDEX('Adult curve ratios'!$A$1:$R$8,MATCH('Incidence calcs'!$C124,'Adult curve ratios'!$A:$A,0),MATCH('Incidence calcs'!AC$4,'Adult curve ratios'!$1:$1,0))</f>
        <v>4.4880000000000003E-2</v>
      </c>
      <c r="AD124" s="357">
        <f>$W124*INDEX('Adult curve ratios'!$A$1:$R$8,MATCH('Incidence calcs'!$C124,'Adult curve ratios'!$A:$A,0),MATCH('Incidence calcs'!AD$4,'Adult curve ratios'!$1:$1,0))</f>
        <v>4.4030000000000014E-2</v>
      </c>
      <c r="AE124" s="357">
        <f>$W124*INDEX('Adult curve ratios'!$A$1:$R$8,MATCH('Incidence calcs'!$C124,'Adult curve ratios'!$A:$A,0),MATCH('Incidence calcs'!AE$4,'Adult curve ratios'!$1:$1,0))</f>
        <v>4.4030000000000014E-2</v>
      </c>
      <c r="AF124" s="357">
        <f>$W124*INDEX('Adult curve ratios'!$A$1:$R$8,MATCH('Incidence calcs'!$C124,'Adult curve ratios'!$A:$A,0),MATCH('Incidence calcs'!AF$4,'Adult curve ratios'!$1:$1,0))</f>
        <v>4.1120000000000011E-2</v>
      </c>
      <c r="AG124" s="357">
        <f>$W124*INDEX('Adult curve ratios'!$A$1:$R$8,MATCH('Incidence calcs'!$C124,'Adult curve ratios'!$A:$A,0),MATCH('Incidence calcs'!AG$4,'Adult curve ratios'!$1:$1,0))</f>
        <v>4.1120000000000011E-2</v>
      </c>
      <c r="AH124" s="357">
        <f>$W124*INDEX('Adult curve ratios'!$A$1:$R$8,MATCH('Incidence calcs'!$C124,'Adult curve ratios'!$A:$A,0),MATCH('Incidence calcs'!AH$4,'Adult curve ratios'!$1:$1,0))</f>
        <v>5.4590000000000014E-2</v>
      </c>
      <c r="AI124" s="357">
        <f>$W124*INDEX('Adult curve ratios'!$A$1:$R$8,MATCH('Incidence calcs'!$C124,'Adult curve ratios'!$A:$A,0),MATCH('Incidence calcs'!AI$4,'Adult curve ratios'!$1:$1,0))</f>
        <v>5.4590000000000014E-2</v>
      </c>
      <c r="AJ124" s="357">
        <f>$W124*INDEX('Adult curve ratios'!$A$1:$R$8,MATCH('Incidence calcs'!$C124,'Adult curve ratios'!$A:$A,0),MATCH('Incidence calcs'!AJ$4,'Adult curve ratios'!$1:$1,0))</f>
        <v>3.6070000000000012E-2</v>
      </c>
      <c r="AK124" s="357">
        <f>$W124*INDEX('Adult curve ratios'!$A$1:$R$8,MATCH('Incidence calcs'!$C124,'Adult curve ratios'!$A:$A,0),MATCH('Incidence calcs'!AK$4,'Adult curve ratios'!$1:$1,0))</f>
        <v>3.6070000000000012E-2</v>
      </c>
      <c r="AL124" s="357">
        <f>$W124*INDEX('Adult curve ratios'!$A$1:$R$8,MATCH('Incidence calcs'!$C124,'Adult curve ratios'!$A:$A,0),MATCH('Incidence calcs'!AL$4,'Adult curve ratios'!$1:$1,0))</f>
        <v>3.6070000000000012E-2</v>
      </c>
      <c r="AM124" s="357">
        <f>$W124*INDEX('Adult curve ratios'!$A$1:$R$8,MATCH('Incidence calcs'!$C124,'Adult curve ratios'!$A:$A,0),MATCH('Incidence calcs'!AM$4,'Adult curve ratios'!$1:$1,0))</f>
        <v>3.6070000000000012E-2</v>
      </c>
    </row>
    <row r="125" spans="1:39" x14ac:dyDescent="0.45">
      <c r="A125" s="343" t="s">
        <v>193</v>
      </c>
      <c r="B125" s="343" t="s">
        <v>193</v>
      </c>
      <c r="C125" s="353" t="s">
        <v>29</v>
      </c>
      <c r="D125" s="351">
        <f>VALUE(LEFT(INDEX('2019 IDF estimates'!BD:BD,MATCH(IF(G125="N/A",B125,G125),'2019 IDF estimates'!$B:$B,0)),4))</f>
        <v>2007</v>
      </c>
      <c r="E125" s="351">
        <f>VALUE(RIGHT(INDEX('2019 IDF estimates'!BD:BD,MATCH(IF(G125="N/A",B125,G125),'2019 IDF estimates'!$B:$B,0)),4))</f>
        <v>2011</v>
      </c>
      <c r="F125" s="351">
        <f t="shared" si="8"/>
        <v>2009</v>
      </c>
      <c r="G125" s="331" t="s">
        <v>64</v>
      </c>
      <c r="H125" s="354">
        <f>IF($G125="N/A",INDEX('2019 IDF estimates'!AD:AD,MATCH($B125,'2019 IDF estimates'!$B:$B,0)),INDEX('2019 IDF estimates'!AD:AD,MATCH($G125,'2019 IDF estimates'!$B:$B,0)))</f>
        <v>0.19</v>
      </c>
      <c r="I125" s="354">
        <f>IF($G125="N/A",INDEX('2019 IDF estimates'!AE:AE,MATCH($B125,'2019 IDF estimates'!$B:$B,0)),INDEX('2019 IDF estimates'!AE:AE,MATCH($G125,'2019 IDF estimates'!$B:$B,0)))</f>
        <v>0.84</v>
      </c>
      <c r="J125" s="354">
        <f>IF($G125="N/A",INDEX('2019 IDF estimates'!AF:AF,MATCH($B125,'2019 IDF estimates'!$B:$B,0)),INDEX('2019 IDF estimates'!AF:AF,MATCH($G125,'2019 IDF estimates'!$B:$B,0)))</f>
        <v>2.6</v>
      </c>
      <c r="K125" s="354">
        <f>IF($G125="N/A",INDEX('2019 IDF estimates'!AP:AP,MATCH($B125,'2019 IDF estimates'!$B:$B,0)),INDEX('2019 IDF estimates'!AP:AP,MATCH($G125,'2019 IDF estimates'!$B:$B,0)))</f>
        <v>6.2</v>
      </c>
      <c r="L125" s="354">
        <f>IF($G125="N/A",INDEX('2019 IDF estimates'!AH:AH,MATCH($B125,'2019 IDF estimates'!$B:$B,0)),INDEX('2019 IDF estimates'!AH:AH,MATCH($G125,'2019 IDF estimates'!$B:$B,0)))</f>
        <v>0.19</v>
      </c>
      <c r="M125" s="354">
        <f>IF($G125="N/A",INDEX('2019 IDF estimates'!AI:AI,MATCH($B125,'2019 IDF estimates'!$B:$B,0)),INDEX('2019 IDF estimates'!AI:AI,MATCH($G125,'2019 IDF estimates'!$B:$B,0)))</f>
        <v>0.84</v>
      </c>
      <c r="N125" s="354">
        <f>IF($G125="N/A",INDEX('2019 IDF estimates'!AJ:AJ,MATCH($B125,'2019 IDF estimates'!$B:$B,0)),INDEX('2019 IDF estimates'!AJ:AJ,MATCH($G125,'2019 IDF estimates'!$B:$B,0)))</f>
        <v>2.6</v>
      </c>
      <c r="O125" s="354">
        <f>IF($G125="N/A",INDEX('2019 IDF estimates'!AQ:AQ,MATCH($B125,'2019 IDF estimates'!$B:$B,0)),INDEX('2019 IDF estimates'!AQ:AQ,MATCH($G125,'2019 IDF estimates'!$B:$B,0)))</f>
        <v>6.2</v>
      </c>
      <c r="P125" s="354">
        <f>IF($G125="N/A",INDEX('2019 IDF estimates'!AN:AN,MATCH($B125,'2019 IDF estimates'!$B:$B,0)),INDEX('2019 IDF estimates'!AN:AN,MATCH($G125,'2019 IDF estimates'!$B:$B,0)))</f>
        <v>1.2</v>
      </c>
      <c r="Q125" s="358">
        <f t="shared" si="9"/>
        <v>0.19</v>
      </c>
      <c r="R125" s="358">
        <f t="shared" si="10"/>
        <v>0.84</v>
      </c>
      <c r="S125" s="358">
        <f t="shared" si="11"/>
        <v>2.6</v>
      </c>
      <c r="T125" s="358">
        <f t="shared" si="12"/>
        <v>6.2</v>
      </c>
      <c r="U125" s="352">
        <f t="shared" si="13"/>
        <v>1.21</v>
      </c>
      <c r="V125" s="352">
        <f t="shared" si="14"/>
        <v>2.4575</v>
      </c>
      <c r="W125" s="352">
        <f>IF(INDEX('Adult curve ratios'!$B:$B,MATCH('Incidence calcs'!C125,'Adult curve ratios'!$A:$A,0))="0-14",'Incidence calcs'!U125,'Incidence calcs'!V125)</f>
        <v>2.4575</v>
      </c>
      <c r="X125" s="357">
        <f>$W125*INDEX('Adult curve ratios'!$A$1:$R$8,MATCH('Incidence calcs'!$C125,'Adult curve ratios'!$A:$A,0),MATCH('Incidence calcs'!X$4,'Adult curve ratios'!$1:$1,0))</f>
        <v>1.7627647500000001</v>
      </c>
      <c r="Y125" s="357">
        <f>$W125*INDEX('Adult curve ratios'!$A$1:$R$8,MATCH('Incidence calcs'!$C125,'Adult curve ratios'!$A:$A,0),MATCH('Incidence calcs'!Y$4,'Adult curve ratios'!$1:$1,0))</f>
        <v>1.7315545000000001</v>
      </c>
      <c r="Z125" s="357">
        <f>$W125*INDEX('Adult curve ratios'!$A$1:$R$8,MATCH('Incidence calcs'!$C125,'Adult curve ratios'!$A:$A,0),MATCH('Incidence calcs'!Z$4,'Adult curve ratios'!$1:$1,0))</f>
        <v>1.25406225</v>
      </c>
      <c r="AA125" s="357">
        <f>$W125*INDEX('Adult curve ratios'!$A$1:$R$8,MATCH('Incidence calcs'!$C125,'Adult curve ratios'!$A:$A,0),MATCH('Incidence calcs'!AA$4,'Adult curve ratios'!$1:$1,0))</f>
        <v>1.22801275</v>
      </c>
      <c r="AB125" s="357">
        <f>$W125*INDEX('Adult curve ratios'!$A$1:$R$8,MATCH('Incidence calcs'!$C125,'Adult curve ratios'!$A:$A,0),MATCH('Incidence calcs'!AB$4,'Adult curve ratios'!$1:$1,0))</f>
        <v>1.154042</v>
      </c>
      <c r="AC125" s="357">
        <f>$W125*INDEX('Adult curve ratios'!$A$1:$R$8,MATCH('Incidence calcs'!$C125,'Adult curve ratios'!$A:$A,0),MATCH('Incidence calcs'!AC$4,'Adult curve ratios'!$1:$1,0))</f>
        <v>1.020354</v>
      </c>
      <c r="AD125" s="357">
        <f>$W125*INDEX('Adult curve ratios'!$A$1:$R$8,MATCH('Incidence calcs'!$C125,'Adult curve ratios'!$A:$A,0),MATCH('Incidence calcs'!AD$4,'Adult curve ratios'!$1:$1,0))</f>
        <v>1.09727375</v>
      </c>
      <c r="AE125" s="357">
        <f>$W125*INDEX('Adult curve ratios'!$A$1:$R$8,MATCH('Incidence calcs'!$C125,'Adult curve ratios'!$A:$A,0),MATCH('Incidence calcs'!AE$4,'Adult curve ratios'!$1:$1,0))</f>
        <v>1.09727375</v>
      </c>
      <c r="AF125" s="357">
        <f>$W125*INDEX('Adult curve ratios'!$A$1:$R$8,MATCH('Incidence calcs'!$C125,'Adult curve ratios'!$A:$A,0),MATCH('Incidence calcs'!AF$4,'Adult curve ratios'!$1:$1,0))</f>
        <v>0.88592874999999993</v>
      </c>
      <c r="AG125" s="357">
        <f>$W125*INDEX('Adult curve ratios'!$A$1:$R$8,MATCH('Incidence calcs'!$C125,'Adult curve ratios'!$A:$A,0),MATCH('Incidence calcs'!AG$4,'Adult curve ratios'!$1:$1,0))</f>
        <v>0.88592874999999993</v>
      </c>
      <c r="AH125" s="357">
        <f>$W125*INDEX('Adult curve ratios'!$A$1:$R$8,MATCH('Incidence calcs'!$C125,'Adult curve ratios'!$A:$A,0),MATCH('Incidence calcs'!AH$4,'Adult curve ratios'!$1:$1,0))</f>
        <v>1.323118</v>
      </c>
      <c r="AI125" s="357">
        <f>$W125*INDEX('Adult curve ratios'!$A$1:$R$8,MATCH('Incidence calcs'!$C125,'Adult curve ratios'!$A:$A,0),MATCH('Incidence calcs'!AI$4,'Adult curve ratios'!$1:$1,0))</f>
        <v>1.323118</v>
      </c>
      <c r="AJ125" s="357">
        <f>$W125*INDEX('Adult curve ratios'!$A$1:$R$8,MATCH('Incidence calcs'!$C125,'Adult curve ratios'!$A:$A,0),MATCH('Incidence calcs'!AJ$4,'Adult curve ratios'!$1:$1,0))</f>
        <v>1.03583625</v>
      </c>
      <c r="AK125" s="357">
        <f>$W125*INDEX('Adult curve ratios'!$A$1:$R$8,MATCH('Incidence calcs'!$C125,'Adult curve ratios'!$A:$A,0),MATCH('Incidence calcs'!AK$4,'Adult curve ratios'!$1:$1,0))</f>
        <v>1.03583625</v>
      </c>
      <c r="AL125" s="357">
        <f>$W125*INDEX('Adult curve ratios'!$A$1:$R$8,MATCH('Incidence calcs'!$C125,'Adult curve ratios'!$A:$A,0),MATCH('Incidence calcs'!AL$4,'Adult curve ratios'!$1:$1,0))</f>
        <v>1.03583625</v>
      </c>
      <c r="AM125" s="357">
        <f>$W125*INDEX('Adult curve ratios'!$A$1:$R$8,MATCH('Incidence calcs'!$C125,'Adult curve ratios'!$A:$A,0),MATCH('Incidence calcs'!AM$4,'Adult curve ratios'!$1:$1,0))</f>
        <v>1.03583625</v>
      </c>
    </row>
    <row r="126" spans="1:39" x14ac:dyDescent="0.45">
      <c r="A126" s="343" t="s">
        <v>111</v>
      </c>
      <c r="B126" s="331" t="s">
        <v>111</v>
      </c>
      <c r="C126" s="353" t="s">
        <v>29</v>
      </c>
      <c r="D126" s="351">
        <f>VALUE(LEFT(INDEX('2019 IDF estimates'!BD:BD,MATCH(IF(G126="N/A",B126,G126),'2019 IDF estimates'!$B:$B,0)),4))</f>
        <v>1990</v>
      </c>
      <c r="E126" s="351">
        <f>VALUE(RIGHT(INDEX('2019 IDF estimates'!BD:BD,MATCH(IF(G126="N/A",B126,G126),'2019 IDF estimates'!$B:$B,0)),4))</f>
        <v>1994</v>
      </c>
      <c r="F126" s="351">
        <f t="shared" si="8"/>
        <v>1992</v>
      </c>
      <c r="G126" s="331" t="s">
        <v>60</v>
      </c>
      <c r="H126" s="354">
        <f>IF($G126="N/A",INDEX('2019 IDF estimates'!AD:AD,MATCH($B126,'2019 IDF estimates'!$B:$B,0)),INDEX('2019 IDF estimates'!AD:AD,MATCH($G126,'2019 IDF estimates'!$B:$B,0)))</f>
        <v>0.8</v>
      </c>
      <c r="I126" s="354">
        <f>IF($G126="N/A",INDEX('2019 IDF estimates'!AE:AE,MATCH($B126,'2019 IDF estimates'!$B:$B,0)),INDEX('2019 IDF estimates'!AE:AE,MATCH($G126,'2019 IDF estimates'!$B:$B,0)))</f>
        <v>0.4</v>
      </c>
      <c r="J126" s="354">
        <f>IF($G126="N/A",INDEX('2019 IDF estimates'!AF:AF,MATCH($B126,'2019 IDF estimates'!$B:$B,0)),INDEX('2019 IDF estimates'!AF:AF,MATCH($G126,'2019 IDF estimates'!$B:$B,0)))</f>
        <v>2.5</v>
      </c>
      <c r="K126" s="354">
        <f>IF($G126="N/A",INDEX('2019 IDF estimates'!AP:AP,MATCH($B126,'2019 IDF estimates'!$B:$B,0)),INDEX('2019 IDF estimates'!AP:AP,MATCH($G126,'2019 IDF estimates'!$B:$B,0)))</f>
        <v>1.5426775612822126</v>
      </c>
      <c r="L126" s="354">
        <f>IF($G126="N/A",INDEX('2019 IDF estimates'!AH:AH,MATCH($B126,'2019 IDF estimates'!$B:$B,0)),INDEX('2019 IDF estimates'!AH:AH,MATCH($G126,'2019 IDF estimates'!$B:$B,0)))</f>
        <v>0.8</v>
      </c>
      <c r="M126" s="354">
        <f>IF($G126="N/A",INDEX('2019 IDF estimates'!AI:AI,MATCH($B126,'2019 IDF estimates'!$B:$B,0)),INDEX('2019 IDF estimates'!AI:AI,MATCH($G126,'2019 IDF estimates'!$B:$B,0)))</f>
        <v>1.3</v>
      </c>
      <c r="N126" s="354">
        <f>IF($G126="N/A",INDEX('2019 IDF estimates'!AJ:AJ,MATCH($B126,'2019 IDF estimates'!$B:$B,0)),INDEX('2019 IDF estimates'!AJ:AJ,MATCH($G126,'2019 IDF estimates'!$B:$B,0)))</f>
        <v>2.2000000000000002</v>
      </c>
      <c r="O126" s="354">
        <f>IF($G126="N/A",INDEX('2019 IDF estimates'!AQ:AQ,MATCH($B126,'2019 IDF estimates'!$B:$B,0)),INDEX('2019 IDF estimates'!AQ:AQ,MATCH($G126,'2019 IDF estimates'!$B:$B,0)))</f>
        <v>1.7800125707102452</v>
      </c>
      <c r="P126" s="354">
        <f>IF($G126="N/A",INDEX('2019 IDF estimates'!AN:AN,MATCH($B126,'2019 IDF estimates'!$B:$B,0)),INDEX('2019 IDF estimates'!AN:AN,MATCH($G126,'2019 IDF estimates'!$B:$B,0)))</f>
        <v>1.4</v>
      </c>
      <c r="Q126" s="358">
        <f t="shared" si="9"/>
        <v>0.8</v>
      </c>
      <c r="R126" s="358">
        <f t="shared" si="10"/>
        <v>0.85000000000000009</v>
      </c>
      <c r="S126" s="358">
        <f t="shared" si="11"/>
        <v>2.35</v>
      </c>
      <c r="T126" s="358">
        <f t="shared" si="12"/>
        <v>1.6613450659962288</v>
      </c>
      <c r="U126" s="352">
        <f t="shared" si="13"/>
        <v>1.3333333333333333</v>
      </c>
      <c r="V126" s="352">
        <f t="shared" si="14"/>
        <v>1.4153362664990572</v>
      </c>
      <c r="W126" s="352">
        <f>IF(INDEX('Adult curve ratios'!$B:$B,MATCH('Incidence calcs'!C126,'Adult curve ratios'!$A:$A,0))="0-14",'Incidence calcs'!U126,'Incidence calcs'!V126)</f>
        <v>1.4153362664990572</v>
      </c>
      <c r="X126" s="357">
        <f>$W126*INDEX('Adult curve ratios'!$A$1:$R$8,MATCH('Incidence calcs'!$C126,'Adult curve ratios'!$A:$A,0),MATCH('Incidence calcs'!X$4,'Adult curve ratios'!$1:$1,0))</f>
        <v>1.0152207039597738</v>
      </c>
      <c r="Y126" s="357">
        <f>$W126*INDEX('Adult curve ratios'!$A$1:$R$8,MATCH('Incidence calcs'!$C126,'Adult curve ratios'!$A:$A,0),MATCH('Incidence calcs'!Y$4,'Adult curve ratios'!$1:$1,0))</f>
        <v>0.9972459333752357</v>
      </c>
      <c r="Z126" s="357">
        <f>$W126*INDEX('Adult curve ratios'!$A$1:$R$8,MATCH('Incidence calcs'!$C126,'Adult curve ratios'!$A:$A,0),MATCH('Incidence calcs'!Z$4,'Adult curve ratios'!$1:$1,0))</f>
        <v>0.72224609679446883</v>
      </c>
      <c r="AA126" s="357">
        <f>$W126*INDEX('Adult curve ratios'!$A$1:$R$8,MATCH('Incidence calcs'!$C126,'Adult curve ratios'!$A:$A,0),MATCH('Incidence calcs'!AA$4,'Adult curve ratios'!$1:$1,0))</f>
        <v>0.70724353236957882</v>
      </c>
      <c r="AB126" s="357">
        <f>$W126*INDEX('Adult curve ratios'!$A$1:$R$8,MATCH('Incidence calcs'!$C126,'Adult curve ratios'!$A:$A,0),MATCH('Incidence calcs'!AB$4,'Adult curve ratios'!$1:$1,0))</f>
        <v>0.66464191074795731</v>
      </c>
      <c r="AC126" s="357">
        <f>$W126*INDEX('Adult curve ratios'!$A$1:$R$8,MATCH('Incidence calcs'!$C126,'Adult curve ratios'!$A:$A,0),MATCH('Incidence calcs'!AC$4,'Adult curve ratios'!$1:$1,0))</f>
        <v>0.58764761785040853</v>
      </c>
      <c r="AD126" s="357">
        <f>$W126*INDEX('Adult curve ratios'!$A$1:$R$8,MATCH('Incidence calcs'!$C126,'Adult curve ratios'!$A:$A,0),MATCH('Incidence calcs'!AD$4,'Adult curve ratios'!$1:$1,0))</f>
        <v>0.63194764299182904</v>
      </c>
      <c r="AE126" s="357">
        <f>$W126*INDEX('Adult curve ratios'!$A$1:$R$8,MATCH('Incidence calcs'!$C126,'Adult curve ratios'!$A:$A,0),MATCH('Incidence calcs'!AE$4,'Adult curve ratios'!$1:$1,0))</f>
        <v>0.63194764299182904</v>
      </c>
      <c r="AF126" s="357">
        <f>$W126*INDEX('Adult curve ratios'!$A$1:$R$8,MATCH('Incidence calcs'!$C126,'Adult curve ratios'!$A:$A,0),MATCH('Incidence calcs'!AF$4,'Adult curve ratios'!$1:$1,0))</f>
        <v>0.51022872407291009</v>
      </c>
      <c r="AG126" s="357">
        <f>$W126*INDEX('Adult curve ratios'!$A$1:$R$8,MATCH('Incidence calcs'!$C126,'Adult curve ratios'!$A:$A,0),MATCH('Incidence calcs'!AG$4,'Adult curve ratios'!$1:$1,0))</f>
        <v>0.51022872407291009</v>
      </c>
      <c r="AH126" s="357">
        <f>$W126*INDEX('Adult curve ratios'!$A$1:$R$8,MATCH('Incidence calcs'!$C126,'Adult curve ratios'!$A:$A,0),MATCH('Incidence calcs'!AH$4,'Adult curve ratios'!$1:$1,0))</f>
        <v>0.76201704588309238</v>
      </c>
      <c r="AI126" s="357">
        <f>$W126*INDEX('Adult curve ratios'!$A$1:$R$8,MATCH('Incidence calcs'!$C126,'Adult curve ratios'!$A:$A,0),MATCH('Incidence calcs'!AI$4,'Adult curve ratios'!$1:$1,0))</f>
        <v>0.76201704588309238</v>
      </c>
      <c r="AJ126" s="357">
        <f>$W126*INDEX('Adult curve ratios'!$A$1:$R$8,MATCH('Incidence calcs'!$C126,'Adult curve ratios'!$A:$A,0),MATCH('Incidence calcs'!AJ$4,'Adult curve ratios'!$1:$1,0))</f>
        <v>0.59656423632935263</v>
      </c>
      <c r="AK126" s="357">
        <f>$W126*INDEX('Adult curve ratios'!$A$1:$R$8,MATCH('Incidence calcs'!$C126,'Adult curve ratios'!$A:$A,0),MATCH('Incidence calcs'!AK$4,'Adult curve ratios'!$1:$1,0))</f>
        <v>0.59656423632935263</v>
      </c>
      <c r="AL126" s="357">
        <f>$W126*INDEX('Adult curve ratios'!$A$1:$R$8,MATCH('Incidence calcs'!$C126,'Adult curve ratios'!$A:$A,0),MATCH('Incidence calcs'!AL$4,'Adult curve ratios'!$1:$1,0))</f>
        <v>0.59656423632935263</v>
      </c>
      <c r="AM126" s="357">
        <f>$W126*INDEX('Adult curve ratios'!$A$1:$R$8,MATCH('Incidence calcs'!$C126,'Adult curve ratios'!$A:$A,0),MATCH('Incidence calcs'!AM$4,'Adult curve ratios'!$1:$1,0))</f>
        <v>0.59656423632935263</v>
      </c>
    </row>
    <row r="127" spans="1:39" x14ac:dyDescent="0.45">
      <c r="A127" s="343" t="s">
        <v>81</v>
      </c>
      <c r="B127" s="331" t="s">
        <v>81</v>
      </c>
      <c r="C127" s="353" t="s">
        <v>31</v>
      </c>
      <c r="D127" s="351">
        <f>VALUE(LEFT(INDEX('2019 IDF estimates'!BD:BD,MATCH(IF(G127="N/A",B127,G127),'2019 IDF estimates'!$B:$B,0)),4))</f>
        <v>2010</v>
      </c>
      <c r="E127" s="351">
        <f>VALUE(RIGHT(INDEX('2019 IDF estimates'!BD:BD,MATCH(IF(G127="N/A",B127,G127),'2019 IDF estimates'!$B:$B,0)),4))</f>
        <v>2010</v>
      </c>
      <c r="F127" s="351">
        <f t="shared" si="8"/>
        <v>2010</v>
      </c>
      <c r="G127" s="331" t="s">
        <v>60</v>
      </c>
      <c r="H127" s="354">
        <f>IF($G127="N/A",INDEX('2019 IDF estimates'!AD:AD,MATCH($B127,'2019 IDF estimates'!$B:$B,0)),INDEX('2019 IDF estimates'!AD:AD,MATCH($G127,'2019 IDF estimates'!$B:$B,0)))</f>
        <v>0</v>
      </c>
      <c r="I127" s="354">
        <f>IF($G127="N/A",INDEX('2019 IDF estimates'!AE:AE,MATCH($B127,'2019 IDF estimates'!$B:$B,0)),INDEX('2019 IDF estimates'!AE:AE,MATCH($G127,'2019 IDF estimates'!$B:$B,0)))</f>
        <v>0</v>
      </c>
      <c r="J127" s="354">
        <f>IF($G127="N/A",INDEX('2019 IDF estimates'!AF:AF,MATCH($B127,'2019 IDF estimates'!$B:$B,0)),INDEX('2019 IDF estimates'!AF:AF,MATCH($G127,'2019 IDF estimates'!$B:$B,0)))</f>
        <v>0</v>
      </c>
      <c r="K127" s="354">
        <f>IF($G127="N/A",INDEX('2019 IDF estimates'!AP:AP,MATCH($B127,'2019 IDF estimates'!$B:$B,0)),INDEX('2019 IDF estimates'!AP:AP,MATCH($G127,'2019 IDF estimates'!$B:$B,0)))</f>
        <v>3.3147130153975972</v>
      </c>
      <c r="L127" s="354">
        <f>IF($G127="N/A",INDEX('2019 IDF estimates'!AH:AH,MATCH($B127,'2019 IDF estimates'!$B:$B,0)),INDEX('2019 IDF estimates'!AH:AH,MATCH($G127,'2019 IDF estimates'!$B:$B,0)))</f>
        <v>0</v>
      </c>
      <c r="M127" s="354">
        <f>IF($G127="N/A",INDEX('2019 IDF estimates'!AI:AI,MATCH($B127,'2019 IDF estimates'!$B:$B,0)),INDEX('2019 IDF estimates'!AI:AI,MATCH($G127,'2019 IDF estimates'!$B:$B,0)))</f>
        <v>0</v>
      </c>
      <c r="N127" s="354">
        <f>IF($G127="N/A",INDEX('2019 IDF estimates'!AJ:AJ,MATCH($B127,'2019 IDF estimates'!$B:$B,0)),INDEX('2019 IDF estimates'!AJ:AJ,MATCH($G127,'2019 IDF estimates'!$B:$B,0)))</f>
        <v>0</v>
      </c>
      <c r="O127" s="354">
        <f>IF($G127="N/A",INDEX('2019 IDF estimates'!AQ:AQ,MATCH($B127,'2019 IDF estimates'!$B:$B,0)),INDEX('2019 IDF estimates'!AQ:AQ,MATCH($G127,'2019 IDF estimates'!$B:$B,0)))</f>
        <v>3.3147130153975972</v>
      </c>
      <c r="P127" s="354">
        <f>IF($G127="N/A",INDEX('2019 IDF estimates'!AN:AN,MATCH($B127,'2019 IDF estimates'!$B:$B,0)),INDEX('2019 IDF estimates'!AN:AN,MATCH($G127,'2019 IDF estimates'!$B:$B,0)))</f>
        <v>6.2</v>
      </c>
      <c r="Q127" s="358">
        <f t="shared" si="9"/>
        <v>6.2</v>
      </c>
      <c r="R127" s="358">
        <f t="shared" si="10"/>
        <v>6.2</v>
      </c>
      <c r="S127" s="358">
        <f t="shared" si="11"/>
        <v>6.2</v>
      </c>
      <c r="T127" s="358">
        <f t="shared" si="12"/>
        <v>3.3147130153975972</v>
      </c>
      <c r="U127" s="352">
        <f t="shared" si="13"/>
        <v>6.2</v>
      </c>
      <c r="V127" s="352">
        <f t="shared" si="14"/>
        <v>5.4786782538493997</v>
      </c>
      <c r="W127" s="352">
        <f>IF(INDEX('Adult curve ratios'!$B:$B,MATCH('Incidence calcs'!C127,'Adult curve ratios'!$A:$A,0))="0-14",'Incidence calcs'!U127,'Incidence calcs'!V127)</f>
        <v>6.2</v>
      </c>
      <c r="X127" s="357">
        <f>$W127*INDEX('Adult curve ratios'!$A$1:$R$8,MATCH('Incidence calcs'!$C127,'Adult curve ratios'!$A:$A,0),MATCH('Incidence calcs'!X$4,'Adult curve ratios'!$1:$1,0))</f>
        <v>4.2259200000000003</v>
      </c>
      <c r="Y127" s="357">
        <f>$W127*INDEX('Adult curve ratios'!$A$1:$R$8,MATCH('Incidence calcs'!$C127,'Adult curve ratios'!$A:$A,0),MATCH('Incidence calcs'!Y$4,'Adult curve ratios'!$1:$1,0))</f>
        <v>4.1527599999999998</v>
      </c>
      <c r="Z127" s="357">
        <f>$W127*INDEX('Adult curve ratios'!$A$1:$R$8,MATCH('Incidence calcs'!$C127,'Adult curve ratios'!$A:$A,0),MATCH('Incidence calcs'!Z$4,'Adult curve ratios'!$1:$1,0))</f>
        <v>2.9691800000000002</v>
      </c>
      <c r="AA127" s="357">
        <f>$W127*INDEX('Adult curve ratios'!$A$1:$R$8,MATCH('Incidence calcs'!$C127,'Adult curve ratios'!$A:$A,0),MATCH('Incidence calcs'!AA$4,'Adult curve ratios'!$1:$1,0))</f>
        <v>2.9493400000000003</v>
      </c>
      <c r="AB127" s="357">
        <f>$W127*INDEX('Adult curve ratios'!$A$1:$R$8,MATCH('Incidence calcs'!$C127,'Adult curve ratios'!$A:$A,0),MATCH('Incidence calcs'!AB$4,'Adult curve ratios'!$1:$1,0))</f>
        <v>2.6126800000000001</v>
      </c>
      <c r="AC127" s="357">
        <f>$W127*INDEX('Adult curve ratios'!$A$1:$R$8,MATCH('Incidence calcs'!$C127,'Adult curve ratios'!$A:$A,0),MATCH('Incidence calcs'!AC$4,'Adult curve ratios'!$1:$1,0))</f>
        <v>2.7825600000000001</v>
      </c>
      <c r="AD127" s="357">
        <f>$W127*INDEX('Adult curve ratios'!$A$1:$R$8,MATCH('Incidence calcs'!$C127,'Adult curve ratios'!$A:$A,0),MATCH('Incidence calcs'!AD$4,'Adult curve ratios'!$1:$1,0))</f>
        <v>2.7298600000000004</v>
      </c>
      <c r="AE127" s="357">
        <f>$W127*INDEX('Adult curve ratios'!$A$1:$R$8,MATCH('Incidence calcs'!$C127,'Adult curve ratios'!$A:$A,0),MATCH('Incidence calcs'!AE$4,'Adult curve ratios'!$1:$1,0))</f>
        <v>2.7298600000000004</v>
      </c>
      <c r="AF127" s="357">
        <f>$W127*INDEX('Adult curve ratios'!$A$1:$R$8,MATCH('Incidence calcs'!$C127,'Adult curve ratios'!$A:$A,0),MATCH('Incidence calcs'!AF$4,'Adult curve ratios'!$1:$1,0))</f>
        <v>2.5494400000000002</v>
      </c>
      <c r="AG127" s="357">
        <f>$W127*INDEX('Adult curve ratios'!$A$1:$R$8,MATCH('Incidence calcs'!$C127,'Adult curve ratios'!$A:$A,0),MATCH('Incidence calcs'!AG$4,'Adult curve ratios'!$1:$1,0))</f>
        <v>2.5494400000000002</v>
      </c>
      <c r="AH127" s="357">
        <f>$W127*INDEX('Adult curve ratios'!$A$1:$R$8,MATCH('Incidence calcs'!$C127,'Adult curve ratios'!$A:$A,0),MATCH('Incidence calcs'!AH$4,'Adult curve ratios'!$1:$1,0))</f>
        <v>3.3845800000000006</v>
      </c>
      <c r="AI127" s="357">
        <f>$W127*INDEX('Adult curve ratios'!$A$1:$R$8,MATCH('Incidence calcs'!$C127,'Adult curve ratios'!$A:$A,0),MATCH('Incidence calcs'!AI$4,'Adult curve ratios'!$1:$1,0))</f>
        <v>3.3845800000000006</v>
      </c>
      <c r="AJ127" s="357">
        <f>$W127*INDEX('Adult curve ratios'!$A$1:$R$8,MATCH('Incidence calcs'!$C127,'Adult curve ratios'!$A:$A,0),MATCH('Incidence calcs'!AJ$4,'Adult curve ratios'!$1:$1,0))</f>
        <v>2.2363400000000002</v>
      </c>
      <c r="AK127" s="357">
        <f>$W127*INDEX('Adult curve ratios'!$A$1:$R$8,MATCH('Incidence calcs'!$C127,'Adult curve ratios'!$A:$A,0),MATCH('Incidence calcs'!AK$4,'Adult curve ratios'!$1:$1,0))</f>
        <v>2.2363400000000002</v>
      </c>
      <c r="AL127" s="357">
        <f>$W127*INDEX('Adult curve ratios'!$A$1:$R$8,MATCH('Incidence calcs'!$C127,'Adult curve ratios'!$A:$A,0),MATCH('Incidence calcs'!AL$4,'Adult curve ratios'!$1:$1,0))</f>
        <v>2.2363400000000002</v>
      </c>
      <c r="AM127" s="357">
        <f>$W127*INDEX('Adult curve ratios'!$A$1:$R$8,MATCH('Incidence calcs'!$C127,'Adult curve ratios'!$A:$A,0),MATCH('Incidence calcs'!AM$4,'Adult curve ratios'!$1:$1,0))</f>
        <v>2.2363400000000002</v>
      </c>
    </row>
    <row r="128" spans="1:39" x14ac:dyDescent="0.45">
      <c r="A128" s="343" t="s">
        <v>194</v>
      </c>
      <c r="B128" s="331" t="s">
        <v>194</v>
      </c>
      <c r="C128" s="353" t="s">
        <v>26</v>
      </c>
      <c r="D128" s="351">
        <f>VALUE(LEFT(INDEX('2019 IDF estimates'!BD:BD,MATCH(IF(G128="N/A",B128,G128),'2019 IDF estimates'!$B:$B,0)),4))</f>
        <v>2002</v>
      </c>
      <c r="E128" s="351">
        <f>VALUE(RIGHT(INDEX('2019 IDF estimates'!BD:BD,MATCH(IF(G128="N/A",B128,G128),'2019 IDF estimates'!$B:$B,0)),4))</f>
        <v>2011</v>
      </c>
      <c r="F128" s="351">
        <f t="shared" si="8"/>
        <v>2007</v>
      </c>
      <c r="G128" s="331" t="s">
        <v>195</v>
      </c>
      <c r="H128" s="354">
        <f>IF($G128="N/A",INDEX('2019 IDF estimates'!AD:AD,MATCH($B128,'2019 IDF estimates'!$B:$B,0)),INDEX('2019 IDF estimates'!AD:AD,MATCH($G128,'2019 IDF estimates'!$B:$B,0)))</f>
        <v>5.0999999999999996</v>
      </c>
      <c r="I128" s="354">
        <f>IF($G128="N/A",INDEX('2019 IDF estimates'!AE:AE,MATCH($B128,'2019 IDF estimates'!$B:$B,0)),INDEX('2019 IDF estimates'!AE:AE,MATCH($G128,'2019 IDF estimates'!$B:$B,0)))</f>
        <v>8.6999999999999993</v>
      </c>
      <c r="J128" s="354">
        <f>IF($G128="N/A",INDEX('2019 IDF estimates'!AF:AF,MATCH($B128,'2019 IDF estimates'!$B:$B,0)),INDEX('2019 IDF estimates'!AF:AF,MATCH($G128,'2019 IDF estimates'!$B:$B,0)))</f>
        <v>9.9</v>
      </c>
      <c r="K128" s="354">
        <f>IF($G128="N/A",INDEX('2019 IDF estimates'!AP:AP,MATCH($B128,'2019 IDF estimates'!$B:$B,0)),INDEX('2019 IDF estimates'!AP:AP,MATCH($G128,'2019 IDF estimates'!$B:$B,0)))</f>
        <v>6.2</v>
      </c>
      <c r="L128" s="354">
        <f>IF($G128="N/A",INDEX('2019 IDF estimates'!AH:AH,MATCH($B128,'2019 IDF estimates'!$B:$B,0)),INDEX('2019 IDF estimates'!AH:AH,MATCH($G128,'2019 IDF estimates'!$B:$B,0)))</f>
        <v>4.5</v>
      </c>
      <c r="M128" s="354">
        <f>IF($G128="N/A",INDEX('2019 IDF estimates'!AI:AI,MATCH($B128,'2019 IDF estimates'!$B:$B,0)),INDEX('2019 IDF estimates'!AI:AI,MATCH($G128,'2019 IDF estimates'!$B:$B,0)))</f>
        <v>8.9</v>
      </c>
      <c r="N128" s="354">
        <f>IF($G128="N/A",INDEX('2019 IDF estimates'!AJ:AJ,MATCH($B128,'2019 IDF estimates'!$B:$B,0)),INDEX('2019 IDF estimates'!AJ:AJ,MATCH($G128,'2019 IDF estimates'!$B:$B,0)))</f>
        <v>9.1999999999999993</v>
      </c>
      <c r="O128" s="354">
        <f>IF($G128="N/A",INDEX('2019 IDF estimates'!AQ:AQ,MATCH($B128,'2019 IDF estimates'!$B:$B,0)),INDEX('2019 IDF estimates'!AQ:AQ,MATCH($G128,'2019 IDF estimates'!$B:$B,0)))</f>
        <v>5</v>
      </c>
      <c r="P128" s="354">
        <f>IF($G128="N/A",INDEX('2019 IDF estimates'!AN:AN,MATCH($B128,'2019 IDF estimates'!$B:$B,0)),INDEX('2019 IDF estimates'!AN:AN,MATCH($G128,'2019 IDF estimates'!$B:$B,0)))</f>
        <v>7.7</v>
      </c>
      <c r="Q128" s="358">
        <f t="shared" si="9"/>
        <v>4.8</v>
      </c>
      <c r="R128" s="358">
        <f t="shared" si="10"/>
        <v>8.8000000000000007</v>
      </c>
      <c r="S128" s="358">
        <f t="shared" si="11"/>
        <v>9.5500000000000007</v>
      </c>
      <c r="T128" s="358">
        <f t="shared" si="12"/>
        <v>5.6</v>
      </c>
      <c r="U128" s="352">
        <f t="shared" si="13"/>
        <v>7.7166666666666677</v>
      </c>
      <c r="V128" s="352">
        <f t="shared" si="14"/>
        <v>7.1875</v>
      </c>
      <c r="W128" s="352">
        <f>IF(INDEX('Adult curve ratios'!$B:$B,MATCH('Incidence calcs'!C128,'Adult curve ratios'!$A:$A,0))="0-14",'Incidence calcs'!U128,'Incidence calcs'!V128)</f>
        <v>7.7166666666666677</v>
      </c>
      <c r="X128" s="357">
        <f>$W128*INDEX('Adult curve ratios'!$A$1:$R$8,MATCH('Incidence calcs'!$C128,'Adult curve ratios'!$A:$A,0),MATCH('Incidence calcs'!X$4,'Adult curve ratios'!$1:$1,0))</f>
        <v>5.2596800000000004</v>
      </c>
      <c r="Y128" s="357">
        <f>$W128*INDEX('Adult curve ratios'!$A$1:$R$8,MATCH('Incidence calcs'!$C128,'Adult curve ratios'!$A:$A,0),MATCH('Incidence calcs'!Y$4,'Adult curve ratios'!$1:$1,0))</f>
        <v>5.1686233333333336</v>
      </c>
      <c r="Z128" s="357">
        <f>$W128*INDEX('Adult curve ratios'!$A$1:$R$8,MATCH('Incidence calcs'!$C128,'Adult curve ratios'!$A:$A,0),MATCH('Incidence calcs'!Z$4,'Adult curve ratios'!$1:$1,0))</f>
        <v>3.695511666666667</v>
      </c>
      <c r="AA128" s="357">
        <f>$W128*INDEX('Adult curve ratios'!$A$1:$R$8,MATCH('Incidence calcs'!$C128,'Adult curve ratios'!$A:$A,0),MATCH('Incidence calcs'!AA$4,'Adult curve ratios'!$1:$1,0))</f>
        <v>3.670818333333334</v>
      </c>
      <c r="AB128" s="357">
        <f>$W128*INDEX('Adult curve ratios'!$A$1:$R$8,MATCH('Incidence calcs'!$C128,'Adult curve ratios'!$A:$A,0),MATCH('Incidence calcs'!AB$4,'Adult curve ratios'!$1:$1,0))</f>
        <v>3.2518033333333336</v>
      </c>
      <c r="AC128" s="357">
        <f>$W128*INDEX('Adult curve ratios'!$A$1:$R$8,MATCH('Incidence calcs'!$C128,'Adult curve ratios'!$A:$A,0),MATCH('Incidence calcs'!AC$4,'Adult curve ratios'!$1:$1,0))</f>
        <v>3.4632400000000003</v>
      </c>
      <c r="AD128" s="357">
        <f>$W128*INDEX('Adult curve ratios'!$A$1:$R$8,MATCH('Incidence calcs'!$C128,'Adult curve ratios'!$A:$A,0),MATCH('Incidence calcs'!AD$4,'Adult curve ratios'!$1:$1,0))</f>
        <v>3.397648333333334</v>
      </c>
      <c r="AE128" s="357">
        <f>$W128*INDEX('Adult curve ratios'!$A$1:$R$8,MATCH('Incidence calcs'!$C128,'Adult curve ratios'!$A:$A,0),MATCH('Incidence calcs'!AE$4,'Adult curve ratios'!$1:$1,0))</f>
        <v>3.397648333333334</v>
      </c>
      <c r="AF128" s="357">
        <f>$W128*INDEX('Adult curve ratios'!$A$1:$R$8,MATCH('Incidence calcs'!$C128,'Adult curve ratios'!$A:$A,0),MATCH('Incidence calcs'!AF$4,'Adult curve ratios'!$1:$1,0))</f>
        <v>3.173093333333334</v>
      </c>
      <c r="AG128" s="357">
        <f>$W128*INDEX('Adult curve ratios'!$A$1:$R$8,MATCH('Incidence calcs'!$C128,'Adult curve ratios'!$A:$A,0),MATCH('Incidence calcs'!AG$4,'Adult curve ratios'!$1:$1,0))</f>
        <v>3.173093333333334</v>
      </c>
      <c r="AH128" s="357">
        <f>$W128*INDEX('Adult curve ratios'!$A$1:$R$8,MATCH('Incidence calcs'!$C128,'Adult curve ratios'!$A:$A,0),MATCH('Incidence calcs'!AH$4,'Adult curve ratios'!$1:$1,0))</f>
        <v>4.2125283333333341</v>
      </c>
      <c r="AI128" s="357">
        <f>$W128*INDEX('Adult curve ratios'!$A$1:$R$8,MATCH('Incidence calcs'!$C128,'Adult curve ratios'!$A:$A,0),MATCH('Incidence calcs'!AI$4,'Adult curve ratios'!$1:$1,0))</f>
        <v>4.2125283333333341</v>
      </c>
      <c r="AJ128" s="357">
        <f>$W128*INDEX('Adult curve ratios'!$A$1:$R$8,MATCH('Incidence calcs'!$C128,'Adult curve ratios'!$A:$A,0),MATCH('Incidence calcs'!AJ$4,'Adult curve ratios'!$1:$1,0))</f>
        <v>2.7834016666666672</v>
      </c>
      <c r="AK128" s="357">
        <f>$W128*INDEX('Adult curve ratios'!$A$1:$R$8,MATCH('Incidence calcs'!$C128,'Adult curve ratios'!$A:$A,0),MATCH('Incidence calcs'!AK$4,'Adult curve ratios'!$1:$1,0))</f>
        <v>2.7834016666666672</v>
      </c>
      <c r="AL128" s="357">
        <f>$W128*INDEX('Adult curve ratios'!$A$1:$R$8,MATCH('Incidence calcs'!$C128,'Adult curve ratios'!$A:$A,0),MATCH('Incidence calcs'!AL$4,'Adult curve ratios'!$1:$1,0))</f>
        <v>2.7834016666666672</v>
      </c>
      <c r="AM128" s="357">
        <f>$W128*INDEX('Adult curve ratios'!$A$1:$R$8,MATCH('Incidence calcs'!$C128,'Adult curve ratios'!$A:$A,0),MATCH('Incidence calcs'!AM$4,'Adult curve ratios'!$1:$1,0))</f>
        <v>2.7834016666666672</v>
      </c>
    </row>
    <row r="129" spans="1:39" x14ac:dyDescent="0.45">
      <c r="A129" s="331" t="s">
        <v>196</v>
      </c>
      <c r="B129" s="331" t="s">
        <v>196</v>
      </c>
      <c r="C129" s="353" t="s">
        <v>26</v>
      </c>
      <c r="D129" s="351">
        <f>VALUE(LEFT(INDEX('2019 IDF estimates'!BD:BD,MATCH(IF(G129="N/A",B129,G129),'2019 IDF estimates'!$B:$B,0)),4))</f>
        <v>2015</v>
      </c>
      <c r="E129" s="351">
        <f>VALUE(RIGHT(INDEX('2019 IDF estimates'!BD:BD,MATCH(IF(G129="N/A",B129,G129),'2019 IDF estimates'!$B:$B,0)),4))</f>
        <v>2015</v>
      </c>
      <c r="F129" s="351">
        <f t="shared" si="8"/>
        <v>2015</v>
      </c>
      <c r="G129" s="331" t="s">
        <v>138</v>
      </c>
      <c r="H129" s="354">
        <f>IF($G129="N/A",INDEX('2019 IDF estimates'!AD:AD,MATCH($B129,'2019 IDF estimates'!$B:$B,0)),INDEX('2019 IDF estimates'!AD:AD,MATCH($G129,'2019 IDF estimates'!$B:$B,0)))</f>
        <v>14.5</v>
      </c>
      <c r="I129" s="354">
        <f>IF($G129="N/A",INDEX('2019 IDF estimates'!AE:AE,MATCH($B129,'2019 IDF estimates'!$B:$B,0)),INDEX('2019 IDF estimates'!AE:AE,MATCH($G129,'2019 IDF estimates'!$B:$B,0)))</f>
        <v>20.2</v>
      </c>
      <c r="J129" s="354">
        <f>IF($G129="N/A",INDEX('2019 IDF estimates'!AF:AF,MATCH($B129,'2019 IDF estimates'!$B:$B,0)),INDEX('2019 IDF estimates'!AF:AF,MATCH($G129,'2019 IDF estimates'!$B:$B,0)))</f>
        <v>23.4</v>
      </c>
      <c r="K129" s="354">
        <f>IF($G129="N/A",INDEX('2019 IDF estimates'!AP:AP,MATCH($B129,'2019 IDF estimates'!$B:$B,0)),INDEX('2019 IDF estimates'!AP:AP,MATCH($G129,'2019 IDF estimates'!$B:$B,0)))</f>
        <v>14.445965555514807</v>
      </c>
      <c r="L129" s="354">
        <f>IF($G129="N/A",INDEX('2019 IDF estimates'!AH:AH,MATCH($B129,'2019 IDF estimates'!$B:$B,0)),INDEX('2019 IDF estimates'!AH:AH,MATCH($G129,'2019 IDF estimates'!$B:$B,0)))</f>
        <v>13.8</v>
      </c>
      <c r="M129" s="354">
        <f>IF($G129="N/A",INDEX('2019 IDF estimates'!AI:AI,MATCH($B129,'2019 IDF estimates'!$B:$B,0)),INDEX('2019 IDF estimates'!AI:AI,MATCH($G129,'2019 IDF estimates'!$B:$B,0)))</f>
        <v>18.7</v>
      </c>
      <c r="N129" s="354">
        <f>IF($G129="N/A",INDEX('2019 IDF estimates'!AJ:AJ,MATCH($B129,'2019 IDF estimates'!$B:$B,0)),INDEX('2019 IDF estimates'!AJ:AJ,MATCH($G129,'2019 IDF estimates'!$B:$B,0)))</f>
        <v>22.8</v>
      </c>
      <c r="O129" s="354">
        <f>IF($G129="N/A",INDEX('2019 IDF estimates'!AQ:AQ,MATCH($B129,'2019 IDF estimates'!$B:$B,0)),INDEX('2019 IDF estimates'!AQ:AQ,MATCH($G129,'2019 IDF estimates'!$B:$B,0)))</f>
        <v>13.701328155746001</v>
      </c>
      <c r="P129" s="354">
        <f>IF($G129="N/A",INDEX('2019 IDF estimates'!AN:AN,MATCH($B129,'2019 IDF estimates'!$B:$B,0)),INDEX('2019 IDF estimates'!AN:AN,MATCH($G129,'2019 IDF estimates'!$B:$B,0)))</f>
        <v>18.899999999999999</v>
      </c>
      <c r="Q129" s="358">
        <f t="shared" si="9"/>
        <v>14.15</v>
      </c>
      <c r="R129" s="358">
        <f t="shared" si="10"/>
        <v>19.45</v>
      </c>
      <c r="S129" s="358">
        <f t="shared" si="11"/>
        <v>23.1</v>
      </c>
      <c r="T129" s="358">
        <f t="shared" si="12"/>
        <v>14.073646855630404</v>
      </c>
      <c r="U129" s="352">
        <f t="shared" si="13"/>
        <v>18.900000000000002</v>
      </c>
      <c r="V129" s="352">
        <f t="shared" si="14"/>
        <v>17.693411713907601</v>
      </c>
      <c r="W129" s="352">
        <f>IF(INDEX('Adult curve ratios'!$B:$B,MATCH('Incidence calcs'!C129,'Adult curve ratios'!$A:$A,0))="0-14",'Incidence calcs'!U129,'Incidence calcs'!V129)</f>
        <v>18.900000000000002</v>
      </c>
      <c r="X129" s="357">
        <f>$W129*INDEX('Adult curve ratios'!$A$1:$R$8,MATCH('Incidence calcs'!$C129,'Adult curve ratios'!$A:$A,0),MATCH('Incidence calcs'!X$4,'Adult curve ratios'!$1:$1,0))</f>
        <v>12.882240000000001</v>
      </c>
      <c r="Y129" s="357">
        <f>$W129*INDEX('Adult curve ratios'!$A$1:$R$8,MATCH('Incidence calcs'!$C129,'Adult curve ratios'!$A:$A,0),MATCH('Incidence calcs'!Y$4,'Adult curve ratios'!$1:$1,0))</f>
        <v>12.659220000000001</v>
      </c>
      <c r="Z129" s="357">
        <f>$W129*INDEX('Adult curve ratios'!$A$1:$R$8,MATCH('Incidence calcs'!$C129,'Adult curve ratios'!$A:$A,0),MATCH('Incidence calcs'!Z$4,'Adult curve ratios'!$1:$1,0))</f>
        <v>9.0512100000000011</v>
      </c>
      <c r="AA129" s="357">
        <f>$W129*INDEX('Adult curve ratios'!$A$1:$R$8,MATCH('Incidence calcs'!$C129,'Adult curve ratios'!$A:$A,0),MATCH('Incidence calcs'!AA$4,'Adult curve ratios'!$1:$1,0))</f>
        <v>8.990730000000001</v>
      </c>
      <c r="AB129" s="357">
        <f>$W129*INDEX('Adult curve ratios'!$A$1:$R$8,MATCH('Incidence calcs'!$C129,'Adult curve ratios'!$A:$A,0),MATCH('Incidence calcs'!AB$4,'Adult curve ratios'!$1:$1,0))</f>
        <v>7.9644600000000008</v>
      </c>
      <c r="AC129" s="357">
        <f>$W129*INDEX('Adult curve ratios'!$A$1:$R$8,MATCH('Incidence calcs'!$C129,'Adult curve ratios'!$A:$A,0),MATCH('Incidence calcs'!AC$4,'Adult curve ratios'!$1:$1,0))</f>
        <v>8.4823199999999996</v>
      </c>
      <c r="AD129" s="357">
        <f>$W129*INDEX('Adult curve ratios'!$A$1:$R$8,MATCH('Incidence calcs'!$C129,'Adult curve ratios'!$A:$A,0),MATCH('Incidence calcs'!AD$4,'Adult curve ratios'!$1:$1,0))</f>
        <v>8.321670000000001</v>
      </c>
      <c r="AE129" s="357">
        <f>$W129*INDEX('Adult curve ratios'!$A$1:$R$8,MATCH('Incidence calcs'!$C129,'Adult curve ratios'!$A:$A,0),MATCH('Incidence calcs'!AE$4,'Adult curve ratios'!$1:$1,0))</f>
        <v>8.321670000000001</v>
      </c>
      <c r="AF129" s="357">
        <f>$W129*INDEX('Adult curve ratios'!$A$1:$R$8,MATCH('Incidence calcs'!$C129,'Adult curve ratios'!$A:$A,0),MATCH('Incidence calcs'!AF$4,'Adult curve ratios'!$1:$1,0))</f>
        <v>7.7716800000000008</v>
      </c>
      <c r="AG129" s="357">
        <f>$W129*INDEX('Adult curve ratios'!$A$1:$R$8,MATCH('Incidence calcs'!$C129,'Adult curve ratios'!$A:$A,0),MATCH('Incidence calcs'!AG$4,'Adult curve ratios'!$1:$1,0))</f>
        <v>7.7716800000000008</v>
      </c>
      <c r="AH129" s="357">
        <f>$W129*INDEX('Adult curve ratios'!$A$1:$R$8,MATCH('Incidence calcs'!$C129,'Adult curve ratios'!$A:$A,0),MATCH('Incidence calcs'!AH$4,'Adult curve ratios'!$1:$1,0))</f>
        <v>10.317510000000002</v>
      </c>
      <c r="AI129" s="357">
        <f>$W129*INDEX('Adult curve ratios'!$A$1:$R$8,MATCH('Incidence calcs'!$C129,'Adult curve ratios'!$A:$A,0),MATCH('Incidence calcs'!AI$4,'Adult curve ratios'!$1:$1,0))</f>
        <v>10.317510000000002</v>
      </c>
      <c r="AJ129" s="357">
        <f>$W129*INDEX('Adult curve ratios'!$A$1:$R$8,MATCH('Incidence calcs'!$C129,'Adult curve ratios'!$A:$A,0),MATCH('Incidence calcs'!AJ$4,'Adult curve ratios'!$1:$1,0))</f>
        <v>6.8172300000000012</v>
      </c>
      <c r="AK129" s="357">
        <f>$W129*INDEX('Adult curve ratios'!$A$1:$R$8,MATCH('Incidence calcs'!$C129,'Adult curve ratios'!$A:$A,0),MATCH('Incidence calcs'!AK$4,'Adult curve ratios'!$1:$1,0))</f>
        <v>6.8172300000000012</v>
      </c>
      <c r="AL129" s="357">
        <f>$W129*INDEX('Adult curve ratios'!$A$1:$R$8,MATCH('Incidence calcs'!$C129,'Adult curve ratios'!$A:$A,0),MATCH('Incidence calcs'!AL$4,'Adult curve ratios'!$1:$1,0))</f>
        <v>6.8172300000000012</v>
      </c>
      <c r="AM129" s="357">
        <f>$W129*INDEX('Adult curve ratios'!$A$1:$R$8,MATCH('Incidence calcs'!$C129,'Adult curve ratios'!$A:$A,0),MATCH('Incidence calcs'!AM$4,'Adult curve ratios'!$1:$1,0))</f>
        <v>6.8172300000000012</v>
      </c>
    </row>
    <row r="130" spans="1:39" x14ac:dyDescent="0.45">
      <c r="A130" s="343" t="s">
        <v>197</v>
      </c>
      <c r="B130" s="331" t="s">
        <v>197</v>
      </c>
      <c r="C130" s="353" t="s">
        <v>32</v>
      </c>
      <c r="D130" s="351">
        <f>VALUE(LEFT(INDEX('2019 IDF estimates'!BD:BD,MATCH(IF(G130="N/A",B130,G130),'2019 IDF estimates'!$B:$B,0)),4))</f>
        <v>2010</v>
      </c>
      <c r="E130" s="351">
        <f>VALUE(RIGHT(INDEX('2019 IDF estimates'!BD:BD,MATCH(IF(G130="N/A",B130,G130),'2019 IDF estimates'!$B:$B,0)),4))</f>
        <v>2013</v>
      </c>
      <c r="F130" s="351">
        <f t="shared" si="8"/>
        <v>2012</v>
      </c>
      <c r="G130" s="331" t="s">
        <v>108</v>
      </c>
      <c r="H130" s="354">
        <f>IF($G130="N/A",INDEX('2019 IDF estimates'!AD:AD,MATCH($B130,'2019 IDF estimates'!$B:$B,0)),INDEX('2019 IDF estimates'!AD:AD,MATCH($G130,'2019 IDF estimates'!$B:$B,0)))</f>
        <v>1.1000000000000001</v>
      </c>
      <c r="I130" s="354">
        <f>IF($G130="N/A",INDEX('2019 IDF estimates'!AE:AE,MATCH($B130,'2019 IDF estimates'!$B:$B,0)),INDEX('2019 IDF estimates'!AE:AE,MATCH($G130,'2019 IDF estimates'!$B:$B,0)))</f>
        <v>1.98</v>
      </c>
      <c r="J130" s="354">
        <f>IF($G130="N/A",INDEX('2019 IDF estimates'!AF:AF,MATCH($B130,'2019 IDF estimates'!$B:$B,0)),INDEX('2019 IDF estimates'!AF:AF,MATCH($G130,'2019 IDF estimates'!$B:$B,0)))</f>
        <v>2.68</v>
      </c>
      <c r="K130" s="354">
        <f>IF($G130="N/A",INDEX('2019 IDF estimates'!AP:AP,MATCH($B130,'2019 IDF estimates'!$B:$B,0)),INDEX('2019 IDF estimates'!AP:AP,MATCH($G130,'2019 IDF estimates'!$B:$B,0)))</f>
        <v>1.43</v>
      </c>
      <c r="L130" s="354">
        <f>IF($G130="N/A",INDEX('2019 IDF estimates'!AH:AH,MATCH($B130,'2019 IDF estimates'!$B:$B,0)),INDEX('2019 IDF estimates'!AH:AH,MATCH($G130,'2019 IDF estimates'!$B:$B,0)))</f>
        <v>1.1000000000000001</v>
      </c>
      <c r="M130" s="354">
        <f>IF($G130="N/A",INDEX('2019 IDF estimates'!AI:AI,MATCH($B130,'2019 IDF estimates'!$B:$B,0)),INDEX('2019 IDF estimates'!AI:AI,MATCH($G130,'2019 IDF estimates'!$B:$B,0)))</f>
        <v>1.98</v>
      </c>
      <c r="N130" s="354">
        <f>IF($G130="N/A",INDEX('2019 IDF estimates'!AJ:AJ,MATCH($B130,'2019 IDF estimates'!$B:$B,0)),INDEX('2019 IDF estimates'!AJ:AJ,MATCH($G130,'2019 IDF estimates'!$B:$B,0)))</f>
        <v>2.68</v>
      </c>
      <c r="O130" s="354">
        <f>IF($G130="N/A",INDEX('2019 IDF estimates'!AQ:AQ,MATCH($B130,'2019 IDF estimates'!$B:$B,0)),INDEX('2019 IDF estimates'!AQ:AQ,MATCH($G130,'2019 IDF estimates'!$B:$B,0)))</f>
        <v>1.43</v>
      </c>
      <c r="P130" s="354">
        <f>IF($G130="N/A",INDEX('2019 IDF estimates'!AN:AN,MATCH($B130,'2019 IDF estimates'!$B:$B,0)),INDEX('2019 IDF estimates'!AN:AN,MATCH($G130,'2019 IDF estimates'!$B:$B,0)))</f>
        <v>1.92</v>
      </c>
      <c r="Q130" s="358">
        <f t="shared" si="9"/>
        <v>1.1000000000000001</v>
      </c>
      <c r="R130" s="358">
        <f t="shared" si="10"/>
        <v>1.98</v>
      </c>
      <c r="S130" s="358">
        <f t="shared" si="11"/>
        <v>2.68</v>
      </c>
      <c r="T130" s="358">
        <f t="shared" si="12"/>
        <v>1.43</v>
      </c>
      <c r="U130" s="352">
        <f t="shared" si="13"/>
        <v>1.92</v>
      </c>
      <c r="V130" s="352">
        <f t="shared" si="14"/>
        <v>1.7974999999999999</v>
      </c>
      <c r="W130" s="352">
        <f>IF(INDEX('Adult curve ratios'!$B:$B,MATCH('Incidence calcs'!C130,'Adult curve ratios'!$A:$A,0))="0-14",'Incidence calcs'!U130,'Incidence calcs'!V130)</f>
        <v>1.92</v>
      </c>
      <c r="X130" s="357">
        <f>$W130*INDEX('Adult curve ratios'!$A$1:$R$8,MATCH('Incidence calcs'!$C130,'Adult curve ratios'!$A:$A,0),MATCH('Incidence calcs'!X$4,'Adult curve ratios'!$1:$1,0))</f>
        <v>1.3086719999999998</v>
      </c>
      <c r="Y130" s="357">
        <f>$W130*INDEX('Adult curve ratios'!$A$1:$R$8,MATCH('Incidence calcs'!$C130,'Adult curve ratios'!$A:$A,0),MATCH('Incidence calcs'!Y$4,'Adult curve ratios'!$1:$1,0))</f>
        <v>1.2860159999999998</v>
      </c>
      <c r="Z130" s="357">
        <f>$W130*INDEX('Adult curve ratios'!$A$1:$R$8,MATCH('Incidence calcs'!$C130,'Adult curve ratios'!$A:$A,0),MATCH('Incidence calcs'!Z$4,'Adult curve ratios'!$1:$1,0))</f>
        <v>0.91948799999999997</v>
      </c>
      <c r="AA130" s="357">
        <f>$W130*INDEX('Adult curve ratios'!$A$1:$R$8,MATCH('Incidence calcs'!$C130,'Adult curve ratios'!$A:$A,0),MATCH('Incidence calcs'!AA$4,'Adult curve ratios'!$1:$1,0))</f>
        <v>0.91334399999999993</v>
      </c>
      <c r="AB130" s="357">
        <f>$W130*INDEX('Adult curve ratios'!$A$1:$R$8,MATCH('Incidence calcs'!$C130,'Adult curve ratios'!$A:$A,0),MATCH('Incidence calcs'!AB$4,'Adult curve ratios'!$1:$1,0))</f>
        <v>0.80908799999999992</v>
      </c>
      <c r="AC130" s="357">
        <f>$W130*INDEX('Adult curve ratios'!$A$1:$R$8,MATCH('Incidence calcs'!$C130,'Adult curve ratios'!$A:$A,0),MATCH('Incidence calcs'!AC$4,'Adult curve ratios'!$1:$1,0))</f>
        <v>0.86169599999999991</v>
      </c>
      <c r="AD130" s="357">
        <f>$W130*INDEX('Adult curve ratios'!$A$1:$R$8,MATCH('Incidence calcs'!$C130,'Adult curve ratios'!$A:$A,0),MATCH('Incidence calcs'!AD$4,'Adult curve ratios'!$1:$1,0))</f>
        <v>0.84537600000000002</v>
      </c>
      <c r="AE130" s="357">
        <f>$W130*INDEX('Adult curve ratios'!$A$1:$R$8,MATCH('Incidence calcs'!$C130,'Adult curve ratios'!$A:$A,0),MATCH('Incidence calcs'!AE$4,'Adult curve ratios'!$1:$1,0))</f>
        <v>0.84537600000000002</v>
      </c>
      <c r="AF130" s="357">
        <f>$W130*INDEX('Adult curve ratios'!$A$1:$R$8,MATCH('Incidence calcs'!$C130,'Adult curve ratios'!$A:$A,0),MATCH('Incidence calcs'!AF$4,'Adult curve ratios'!$1:$1,0))</f>
        <v>0.78950399999999998</v>
      </c>
      <c r="AG130" s="357">
        <f>$W130*INDEX('Adult curve ratios'!$A$1:$R$8,MATCH('Incidence calcs'!$C130,'Adult curve ratios'!$A:$A,0),MATCH('Incidence calcs'!AG$4,'Adult curve ratios'!$1:$1,0))</f>
        <v>0.78950399999999998</v>
      </c>
      <c r="AH130" s="357">
        <f>$W130*INDEX('Adult curve ratios'!$A$1:$R$8,MATCH('Incidence calcs'!$C130,'Adult curve ratios'!$A:$A,0),MATCH('Incidence calcs'!AH$4,'Adult curve ratios'!$1:$1,0))</f>
        <v>1.0481280000000002</v>
      </c>
      <c r="AI130" s="357">
        <f>$W130*INDEX('Adult curve ratios'!$A$1:$R$8,MATCH('Incidence calcs'!$C130,'Adult curve ratios'!$A:$A,0),MATCH('Incidence calcs'!AI$4,'Adult curve ratios'!$1:$1,0))</f>
        <v>1.0481280000000002</v>
      </c>
      <c r="AJ130" s="357">
        <f>$W130*INDEX('Adult curve ratios'!$A$1:$R$8,MATCH('Incidence calcs'!$C130,'Adult curve ratios'!$A:$A,0),MATCH('Incidence calcs'!AJ$4,'Adult curve ratios'!$1:$1,0))</f>
        <v>0.69254400000000005</v>
      </c>
      <c r="AK130" s="357">
        <f>$W130*INDEX('Adult curve ratios'!$A$1:$R$8,MATCH('Incidence calcs'!$C130,'Adult curve ratios'!$A:$A,0),MATCH('Incidence calcs'!AK$4,'Adult curve ratios'!$1:$1,0))</f>
        <v>0.69254400000000005</v>
      </c>
      <c r="AL130" s="357">
        <f>$W130*INDEX('Adult curve ratios'!$A$1:$R$8,MATCH('Incidence calcs'!$C130,'Adult curve ratios'!$A:$A,0),MATCH('Incidence calcs'!AL$4,'Adult curve ratios'!$1:$1,0))</f>
        <v>0.69254400000000005</v>
      </c>
      <c r="AM130" s="357">
        <f>$W130*INDEX('Adult curve ratios'!$A$1:$R$8,MATCH('Incidence calcs'!$C130,'Adult curve ratios'!$A:$A,0),MATCH('Incidence calcs'!AM$4,'Adult curve ratios'!$1:$1,0))</f>
        <v>0.69254400000000005</v>
      </c>
    </row>
    <row r="131" spans="1:39" x14ac:dyDescent="0.45">
      <c r="A131" s="343" t="s">
        <v>198</v>
      </c>
      <c r="B131" s="331" t="s">
        <v>198</v>
      </c>
      <c r="C131" s="353" t="s">
        <v>26</v>
      </c>
      <c r="D131" s="351">
        <f>VALUE(LEFT(INDEX('2019 IDF estimates'!BD:BD,MATCH(IF(G131="N/A",B131,G131),'2019 IDF estimates'!$B:$B,0)),4))</f>
        <v>2009</v>
      </c>
      <c r="E131" s="351">
        <f>VALUE(RIGHT(INDEX('2019 IDF estimates'!BD:BD,MATCH(IF(G131="N/A",B131,G131),'2019 IDF estimates'!$B:$B,0)),4))</f>
        <v>2013</v>
      </c>
      <c r="F131" s="351">
        <f t="shared" si="8"/>
        <v>2011</v>
      </c>
      <c r="G131" s="331" t="s">
        <v>60</v>
      </c>
      <c r="H131" s="354">
        <f>IF($G131="N/A",INDEX('2019 IDF estimates'!AD:AD,MATCH($B131,'2019 IDF estimates'!$B:$B,0)),INDEX('2019 IDF estimates'!AD:AD,MATCH($G131,'2019 IDF estimates'!$B:$B,0)))</f>
        <v>18.8</v>
      </c>
      <c r="I131" s="354">
        <f>IF($G131="N/A",INDEX('2019 IDF estimates'!AE:AE,MATCH($B131,'2019 IDF estimates'!$B:$B,0)),INDEX('2019 IDF estimates'!AE:AE,MATCH($G131,'2019 IDF estimates'!$B:$B,0)))</f>
        <v>21.9</v>
      </c>
      <c r="J131" s="354">
        <f>IF($G131="N/A",INDEX('2019 IDF estimates'!AF:AF,MATCH($B131,'2019 IDF estimates'!$B:$B,0)),INDEX('2019 IDF estimates'!AF:AF,MATCH($G131,'2019 IDF estimates'!$B:$B,0)))</f>
        <v>18.5</v>
      </c>
      <c r="K131" s="354">
        <f>IF($G131="N/A",INDEX('2019 IDF estimates'!AP:AP,MATCH($B131,'2019 IDF estimates'!$B:$B,0)),INDEX('2019 IDF estimates'!AP:AP,MATCH($G131,'2019 IDF estimates'!$B:$B,0)))</f>
        <v>14.669356775445449</v>
      </c>
      <c r="L131" s="354">
        <f>IF($G131="N/A",INDEX('2019 IDF estimates'!AH:AH,MATCH($B131,'2019 IDF estimates'!$B:$B,0)),INDEX('2019 IDF estimates'!AH:AH,MATCH($G131,'2019 IDF estimates'!$B:$B,0)))</f>
        <v>10.9</v>
      </c>
      <c r="M131" s="354">
        <f>IF($G131="N/A",INDEX('2019 IDF estimates'!AI:AI,MATCH($B131,'2019 IDF estimates'!$B:$B,0)),INDEX('2019 IDF estimates'!AI:AI,MATCH($G131,'2019 IDF estimates'!$B:$B,0)))</f>
        <v>29.1</v>
      </c>
      <c r="N131" s="354">
        <f>IF($G131="N/A",INDEX('2019 IDF estimates'!AJ:AJ,MATCH($B131,'2019 IDF estimates'!$B:$B,0)),INDEX('2019 IDF estimates'!AJ:AJ,MATCH($G131,'2019 IDF estimates'!$B:$B,0)))</f>
        <v>11.9</v>
      </c>
      <c r="O131" s="354">
        <f>IF($G131="N/A",INDEX('2019 IDF estimates'!AQ:AQ,MATCH($B131,'2019 IDF estimates'!$B:$B,0)),INDEX('2019 IDF estimates'!AQ:AQ,MATCH($G131,'2019 IDF estimates'!$B:$B,0)))</f>
        <v>12.882227016000318</v>
      </c>
      <c r="P131" s="354">
        <f>IF($G131="N/A",INDEX('2019 IDF estimates'!AN:AN,MATCH($B131,'2019 IDF estimates'!$B:$B,0)),INDEX('2019 IDF estimates'!AN:AN,MATCH($G131,'2019 IDF estimates'!$B:$B,0)))</f>
        <v>18.5</v>
      </c>
      <c r="Q131" s="358">
        <f t="shared" si="9"/>
        <v>14.850000000000001</v>
      </c>
      <c r="R131" s="358">
        <f t="shared" si="10"/>
        <v>25.5</v>
      </c>
      <c r="S131" s="358">
        <f t="shared" si="11"/>
        <v>15.2</v>
      </c>
      <c r="T131" s="358">
        <f t="shared" si="12"/>
        <v>13.775791895722882</v>
      </c>
      <c r="U131" s="352">
        <f t="shared" si="13"/>
        <v>18.516666666666666</v>
      </c>
      <c r="V131" s="352">
        <f t="shared" si="14"/>
        <v>17.331447973930722</v>
      </c>
      <c r="W131" s="352">
        <f>IF(INDEX('Adult curve ratios'!$B:$B,MATCH('Incidence calcs'!C131,'Adult curve ratios'!$A:$A,0))="0-14",'Incidence calcs'!U131,'Incidence calcs'!V131)</f>
        <v>18.516666666666666</v>
      </c>
      <c r="X131" s="357">
        <f>$W131*INDEX('Adult curve ratios'!$A$1:$R$8,MATCH('Incidence calcs'!$C131,'Adult curve ratios'!$A:$A,0),MATCH('Incidence calcs'!X$4,'Adult curve ratios'!$1:$1,0))</f>
        <v>12.620959999999998</v>
      </c>
      <c r="Y131" s="357">
        <f>$W131*INDEX('Adult curve ratios'!$A$1:$R$8,MATCH('Incidence calcs'!$C131,'Adult curve ratios'!$A:$A,0),MATCH('Incidence calcs'!Y$4,'Adult curve ratios'!$1:$1,0))</f>
        <v>12.402463333333332</v>
      </c>
      <c r="Z131" s="357">
        <f>$W131*INDEX('Adult curve ratios'!$A$1:$R$8,MATCH('Incidence calcs'!$C131,'Adult curve ratios'!$A:$A,0),MATCH('Incidence calcs'!Z$4,'Adult curve ratios'!$1:$1,0))</f>
        <v>8.8676316666666661</v>
      </c>
      <c r="AA131" s="357">
        <f>$W131*INDEX('Adult curve ratios'!$A$1:$R$8,MATCH('Incidence calcs'!$C131,'Adult curve ratios'!$A:$A,0),MATCH('Incidence calcs'!AA$4,'Adult curve ratios'!$1:$1,0))</f>
        <v>8.8083783333333336</v>
      </c>
      <c r="AB131" s="357">
        <f>$W131*INDEX('Adult curve ratios'!$A$1:$R$8,MATCH('Incidence calcs'!$C131,'Adult curve ratios'!$A:$A,0),MATCH('Incidence calcs'!AB$4,'Adult curve ratios'!$1:$1,0))</f>
        <v>7.8029233333333332</v>
      </c>
      <c r="AC131" s="357">
        <f>$W131*INDEX('Adult curve ratios'!$A$1:$R$8,MATCH('Incidence calcs'!$C131,'Adult curve ratios'!$A:$A,0),MATCH('Incidence calcs'!AC$4,'Adult curve ratios'!$1:$1,0))</f>
        <v>8.3102799999999988</v>
      </c>
      <c r="AD131" s="357">
        <f>$W131*INDEX('Adult curve ratios'!$A$1:$R$8,MATCH('Incidence calcs'!$C131,'Adult curve ratios'!$A:$A,0),MATCH('Incidence calcs'!AD$4,'Adult curve ratios'!$1:$1,0))</f>
        <v>8.1528883333333333</v>
      </c>
      <c r="AE131" s="357">
        <f>$W131*INDEX('Adult curve ratios'!$A$1:$R$8,MATCH('Incidence calcs'!$C131,'Adult curve ratios'!$A:$A,0),MATCH('Incidence calcs'!AE$4,'Adult curve ratios'!$1:$1,0))</f>
        <v>8.1528883333333333</v>
      </c>
      <c r="AF131" s="357">
        <f>$W131*INDEX('Adult curve ratios'!$A$1:$R$8,MATCH('Incidence calcs'!$C131,'Adult curve ratios'!$A:$A,0),MATCH('Incidence calcs'!AF$4,'Adult curve ratios'!$1:$1,0))</f>
        <v>7.6140533333333336</v>
      </c>
      <c r="AG131" s="357">
        <f>$W131*INDEX('Adult curve ratios'!$A$1:$R$8,MATCH('Incidence calcs'!$C131,'Adult curve ratios'!$A:$A,0),MATCH('Incidence calcs'!AG$4,'Adult curve ratios'!$1:$1,0))</f>
        <v>7.6140533333333336</v>
      </c>
      <c r="AH131" s="357">
        <f>$W131*INDEX('Adult curve ratios'!$A$1:$R$8,MATCH('Incidence calcs'!$C131,'Adult curve ratios'!$A:$A,0),MATCH('Incidence calcs'!AH$4,'Adult curve ratios'!$1:$1,0))</f>
        <v>10.108248333333334</v>
      </c>
      <c r="AI131" s="357">
        <f>$W131*INDEX('Adult curve ratios'!$A$1:$R$8,MATCH('Incidence calcs'!$C131,'Adult curve ratios'!$A:$A,0),MATCH('Incidence calcs'!AI$4,'Adult curve ratios'!$1:$1,0))</f>
        <v>10.108248333333334</v>
      </c>
      <c r="AJ131" s="357">
        <f>$W131*INDEX('Adult curve ratios'!$A$1:$R$8,MATCH('Incidence calcs'!$C131,'Adult curve ratios'!$A:$A,0),MATCH('Incidence calcs'!AJ$4,'Adult curve ratios'!$1:$1,0))</f>
        <v>6.6789616666666669</v>
      </c>
      <c r="AK131" s="357">
        <f>$W131*INDEX('Adult curve ratios'!$A$1:$R$8,MATCH('Incidence calcs'!$C131,'Adult curve ratios'!$A:$A,0),MATCH('Incidence calcs'!AK$4,'Adult curve ratios'!$1:$1,0))</f>
        <v>6.6789616666666669</v>
      </c>
      <c r="AL131" s="357">
        <f>$W131*INDEX('Adult curve ratios'!$A$1:$R$8,MATCH('Incidence calcs'!$C131,'Adult curve ratios'!$A:$A,0),MATCH('Incidence calcs'!AL$4,'Adult curve ratios'!$1:$1,0))</f>
        <v>6.6789616666666669</v>
      </c>
      <c r="AM131" s="357">
        <f>$W131*INDEX('Adult curve ratios'!$A$1:$R$8,MATCH('Incidence calcs'!$C131,'Adult curve ratios'!$A:$A,0),MATCH('Incidence calcs'!AM$4,'Adult curve ratios'!$1:$1,0))</f>
        <v>6.6789616666666669</v>
      </c>
    </row>
    <row r="132" spans="1:39" x14ac:dyDescent="0.45">
      <c r="A132" s="343" t="s">
        <v>199</v>
      </c>
      <c r="B132" s="331" t="s">
        <v>199</v>
      </c>
      <c r="C132" s="353" t="s">
        <v>28</v>
      </c>
      <c r="D132" s="351">
        <f>VALUE(LEFT(INDEX('2019 IDF estimates'!BD:BD,MATCH(IF(G132="N/A",B132,G132),'2019 IDF estimates'!$B:$B,0)),4))</f>
        <v>2010</v>
      </c>
      <c r="E132" s="351">
        <f>VALUE(RIGHT(INDEX('2019 IDF estimates'!BD:BD,MATCH(IF(G132="N/A",B132,G132),'2019 IDF estimates'!$B:$B,0)),4))</f>
        <v>2014</v>
      </c>
      <c r="F132" s="351">
        <f t="shared" si="8"/>
        <v>2012</v>
      </c>
      <c r="G132" s="331" t="s">
        <v>59</v>
      </c>
      <c r="H132" s="354">
        <f>IF($G132="N/A",INDEX('2019 IDF estimates'!AD:AD,MATCH($B132,'2019 IDF estimates'!$B:$B,0)),INDEX('2019 IDF estimates'!AD:AD,MATCH($G132,'2019 IDF estimates'!$B:$B,0)))</f>
        <v>19.809999999999999</v>
      </c>
      <c r="I132" s="354">
        <f>IF($G132="N/A",INDEX('2019 IDF estimates'!AE:AE,MATCH($B132,'2019 IDF estimates'!$B:$B,0)),INDEX('2019 IDF estimates'!AE:AE,MATCH($G132,'2019 IDF estimates'!$B:$B,0)))</f>
        <v>28.63</v>
      </c>
      <c r="J132" s="354">
        <f>IF($G132="N/A",INDEX('2019 IDF estimates'!AF:AF,MATCH($B132,'2019 IDF estimates'!$B:$B,0)),INDEX('2019 IDF estimates'!AF:AF,MATCH($G132,'2019 IDF estimates'!$B:$B,0)))</f>
        <v>24.58</v>
      </c>
      <c r="K132" s="354">
        <f>IF($G132="N/A",INDEX('2019 IDF estimates'!AP:AP,MATCH($B132,'2019 IDF estimates'!$B:$B,0)),INDEX('2019 IDF estimates'!AP:AP,MATCH($G132,'2019 IDF estimates'!$B:$B,0)))</f>
        <v>41.10643857288435</v>
      </c>
      <c r="L132" s="354">
        <f>IF($G132="N/A",INDEX('2019 IDF estimates'!AH:AH,MATCH($B132,'2019 IDF estimates'!$B:$B,0)),INDEX('2019 IDF estimates'!AH:AH,MATCH($G132,'2019 IDF estimates'!$B:$B,0)))</f>
        <v>19.809999999999999</v>
      </c>
      <c r="M132" s="354">
        <f>IF($G132="N/A",INDEX('2019 IDF estimates'!AI:AI,MATCH($B132,'2019 IDF estimates'!$B:$B,0)),INDEX('2019 IDF estimates'!AI:AI,MATCH($G132,'2019 IDF estimates'!$B:$B,0)))</f>
        <v>28.63</v>
      </c>
      <c r="N132" s="354">
        <f>IF($G132="N/A",INDEX('2019 IDF estimates'!AJ:AJ,MATCH($B132,'2019 IDF estimates'!$B:$B,0)),INDEX('2019 IDF estimates'!AJ:AJ,MATCH($G132,'2019 IDF estimates'!$B:$B,0)))</f>
        <v>24.58</v>
      </c>
      <c r="O132" s="354">
        <f>IF($G132="N/A",INDEX('2019 IDF estimates'!AQ:AQ,MATCH($B132,'2019 IDF estimates'!$B:$B,0)),INDEX('2019 IDF estimates'!AQ:AQ,MATCH($G132,'2019 IDF estimates'!$B:$B,0)))</f>
        <v>41.10643857288435</v>
      </c>
      <c r="P132" s="354">
        <f>IF($G132="N/A",INDEX('2019 IDF estimates'!AN:AN,MATCH($B132,'2019 IDF estimates'!$B:$B,0)),INDEX('2019 IDF estimates'!AN:AN,MATCH($G132,'2019 IDF estimates'!$B:$B,0)))</f>
        <v>24.3</v>
      </c>
      <c r="Q132" s="358">
        <f t="shared" si="9"/>
        <v>19.809999999999999</v>
      </c>
      <c r="R132" s="358">
        <f t="shared" si="10"/>
        <v>28.63</v>
      </c>
      <c r="S132" s="358">
        <f t="shared" si="11"/>
        <v>24.58</v>
      </c>
      <c r="T132" s="358">
        <f t="shared" si="12"/>
        <v>41.10643857288435</v>
      </c>
      <c r="U132" s="352">
        <f t="shared" si="13"/>
        <v>24.34</v>
      </c>
      <c r="V132" s="352">
        <f t="shared" si="14"/>
        <v>28.531609643221088</v>
      </c>
      <c r="W132" s="352">
        <f>IF(INDEX('Adult curve ratios'!$B:$B,MATCH('Incidence calcs'!C132,'Adult curve ratios'!$A:$A,0))="0-14",'Incidence calcs'!U132,'Incidence calcs'!V132)</f>
        <v>24.34</v>
      </c>
      <c r="X132" s="357">
        <f>$W132*INDEX('Adult curve ratios'!$A$1:$R$8,MATCH('Incidence calcs'!$C132,'Adult curve ratios'!$A:$A,0),MATCH('Incidence calcs'!X$4,'Adult curve ratios'!$1:$1,0))</f>
        <v>16.590143999999999</v>
      </c>
      <c r="Y132" s="357">
        <f>$W132*INDEX('Adult curve ratios'!$A$1:$R$8,MATCH('Incidence calcs'!$C132,'Adult curve ratios'!$A:$A,0),MATCH('Incidence calcs'!Y$4,'Adult curve ratios'!$1:$1,0))</f>
        <v>16.302931999999998</v>
      </c>
      <c r="Z132" s="357">
        <f>$W132*INDEX('Adult curve ratios'!$A$1:$R$8,MATCH('Incidence calcs'!$C132,'Adult curve ratios'!$A:$A,0),MATCH('Incidence calcs'!Z$4,'Adult curve ratios'!$1:$1,0))</f>
        <v>11.656426</v>
      </c>
      <c r="AA132" s="357">
        <f>$W132*INDEX('Adult curve ratios'!$A$1:$R$8,MATCH('Incidence calcs'!$C132,'Adult curve ratios'!$A:$A,0),MATCH('Incidence calcs'!AA$4,'Adult curve ratios'!$1:$1,0))</f>
        <v>11.578538</v>
      </c>
      <c r="AB132" s="357">
        <f>$W132*INDEX('Adult curve ratios'!$A$1:$R$8,MATCH('Incidence calcs'!$C132,'Adult curve ratios'!$A:$A,0),MATCH('Incidence calcs'!AB$4,'Adult curve ratios'!$1:$1,0))</f>
        <v>10.256876</v>
      </c>
      <c r="AC132" s="357">
        <f>$W132*INDEX('Adult curve ratios'!$A$1:$R$8,MATCH('Incidence calcs'!$C132,'Adult curve ratios'!$A:$A,0),MATCH('Incidence calcs'!AC$4,'Adult curve ratios'!$1:$1,0))</f>
        <v>10.923791999999999</v>
      </c>
      <c r="AD132" s="357">
        <f>$W132*INDEX('Adult curve ratios'!$A$1:$R$8,MATCH('Incidence calcs'!$C132,'Adult curve ratios'!$A:$A,0),MATCH('Incidence calcs'!AD$4,'Adult curve ratios'!$1:$1,0))</f>
        <v>10.716902000000001</v>
      </c>
      <c r="AE132" s="357">
        <f>$W132*INDEX('Adult curve ratios'!$A$1:$R$8,MATCH('Incidence calcs'!$C132,'Adult curve ratios'!$A:$A,0),MATCH('Incidence calcs'!AE$4,'Adult curve ratios'!$1:$1,0))</f>
        <v>10.716902000000001</v>
      </c>
      <c r="AF132" s="357">
        <f>$W132*INDEX('Adult curve ratios'!$A$1:$R$8,MATCH('Incidence calcs'!$C132,'Adult curve ratios'!$A:$A,0),MATCH('Incidence calcs'!AF$4,'Adult curve ratios'!$1:$1,0))</f>
        <v>10.008608000000001</v>
      </c>
      <c r="AG132" s="357">
        <f>$W132*INDEX('Adult curve ratios'!$A$1:$R$8,MATCH('Incidence calcs'!$C132,'Adult curve ratios'!$A:$A,0),MATCH('Incidence calcs'!AG$4,'Adult curve ratios'!$1:$1,0))</f>
        <v>10.008608000000001</v>
      </c>
      <c r="AH132" s="357">
        <f>$W132*INDEX('Adult curve ratios'!$A$1:$R$8,MATCH('Incidence calcs'!$C132,'Adult curve ratios'!$A:$A,0),MATCH('Incidence calcs'!AH$4,'Adult curve ratios'!$1:$1,0))</f>
        <v>13.287206000000001</v>
      </c>
      <c r="AI132" s="357">
        <f>$W132*INDEX('Adult curve ratios'!$A$1:$R$8,MATCH('Incidence calcs'!$C132,'Adult curve ratios'!$A:$A,0),MATCH('Incidence calcs'!AI$4,'Adult curve ratios'!$1:$1,0))</f>
        <v>13.287206000000001</v>
      </c>
      <c r="AJ132" s="357">
        <f>$W132*INDEX('Adult curve ratios'!$A$1:$R$8,MATCH('Incidence calcs'!$C132,'Adult curve ratios'!$A:$A,0),MATCH('Incidence calcs'!AJ$4,'Adult curve ratios'!$1:$1,0))</f>
        <v>8.7794380000000007</v>
      </c>
      <c r="AK132" s="357">
        <f>$W132*INDEX('Adult curve ratios'!$A$1:$R$8,MATCH('Incidence calcs'!$C132,'Adult curve ratios'!$A:$A,0),MATCH('Incidence calcs'!AK$4,'Adult curve ratios'!$1:$1,0))</f>
        <v>8.7794380000000007</v>
      </c>
      <c r="AL132" s="357">
        <f>$W132*INDEX('Adult curve ratios'!$A$1:$R$8,MATCH('Incidence calcs'!$C132,'Adult curve ratios'!$A:$A,0),MATCH('Incidence calcs'!AL$4,'Adult curve ratios'!$1:$1,0))</f>
        <v>8.7794380000000007</v>
      </c>
      <c r="AM132" s="357">
        <f>$W132*INDEX('Adult curve ratios'!$A$1:$R$8,MATCH('Incidence calcs'!$C132,'Adult curve ratios'!$A:$A,0),MATCH('Incidence calcs'!AM$4,'Adult curve ratios'!$1:$1,0))</f>
        <v>8.7794380000000007</v>
      </c>
    </row>
    <row r="133" spans="1:39" x14ac:dyDescent="0.45">
      <c r="A133" s="343" t="s">
        <v>200</v>
      </c>
      <c r="B133" s="331" t="s">
        <v>200</v>
      </c>
      <c r="C133" s="353" t="s">
        <v>29</v>
      </c>
      <c r="D133" s="351">
        <f>VALUE(LEFT(INDEX('2019 IDF estimates'!BD:BD,MATCH(IF(G133="N/A",B133,G133),'2019 IDF estimates'!$B:$B,0)),4))</f>
        <v>1982</v>
      </c>
      <c r="E133" s="351">
        <f>VALUE(RIGHT(INDEX('2019 IDF estimates'!BD:BD,MATCH(IF(G133="N/A",B133,G133),'2019 IDF estimates'!$B:$B,0)),4))</f>
        <v>1991</v>
      </c>
      <c r="F133" s="351">
        <f t="shared" si="8"/>
        <v>1987</v>
      </c>
      <c r="G133" s="331" t="s">
        <v>170</v>
      </c>
      <c r="H133" s="354">
        <f>IF($G133="N/A",INDEX('2019 IDF estimates'!AD:AD,MATCH($B133,'2019 IDF estimates'!$B:$B,0)),INDEX('2019 IDF estimates'!AD:AD,MATCH($G133,'2019 IDF estimates'!$B:$B,0)))</f>
        <v>0.1</v>
      </c>
      <c r="I133" s="354">
        <f>IF($G133="N/A",INDEX('2019 IDF estimates'!AE:AE,MATCH($B133,'2019 IDF estimates'!$B:$B,0)),INDEX('2019 IDF estimates'!AE:AE,MATCH($G133,'2019 IDF estimates'!$B:$B,0)))</f>
        <v>0.5</v>
      </c>
      <c r="J133" s="354">
        <f>IF($G133="N/A",INDEX('2019 IDF estimates'!AF:AF,MATCH($B133,'2019 IDF estimates'!$B:$B,0)),INDEX('2019 IDF estimates'!AF:AF,MATCH($G133,'2019 IDF estimates'!$B:$B,0)))</f>
        <v>2.2000000000000002</v>
      </c>
      <c r="K133" s="354">
        <f>IF($G133="N/A",INDEX('2019 IDF estimates'!AP:AP,MATCH($B133,'2019 IDF estimates'!$B:$B,0)),INDEX('2019 IDF estimates'!AP:AP,MATCH($G133,'2019 IDF estimates'!$B:$B,0)))</f>
        <v>3.4</v>
      </c>
      <c r="L133" s="354">
        <f>IF($G133="N/A",INDEX('2019 IDF estimates'!AH:AH,MATCH($B133,'2019 IDF estimates'!$B:$B,0)),INDEX('2019 IDF estimates'!AH:AH,MATCH($G133,'2019 IDF estimates'!$B:$B,0)))</f>
        <v>0.1</v>
      </c>
      <c r="M133" s="354">
        <f>IF($G133="N/A",INDEX('2019 IDF estimates'!AI:AI,MATCH($B133,'2019 IDF estimates'!$B:$B,0)),INDEX('2019 IDF estimates'!AI:AI,MATCH($G133,'2019 IDF estimates'!$B:$B,0)))</f>
        <v>0.5</v>
      </c>
      <c r="N133" s="354">
        <f>IF($G133="N/A",INDEX('2019 IDF estimates'!AJ:AJ,MATCH($B133,'2019 IDF estimates'!$B:$B,0)),INDEX('2019 IDF estimates'!AJ:AJ,MATCH($G133,'2019 IDF estimates'!$B:$B,0)))</f>
        <v>2.2000000000000002</v>
      </c>
      <c r="O133" s="354">
        <f>IF($G133="N/A",INDEX('2019 IDF estimates'!AQ:AQ,MATCH($B133,'2019 IDF estimates'!$B:$B,0)),INDEX('2019 IDF estimates'!AQ:AQ,MATCH($G133,'2019 IDF estimates'!$B:$B,0)))</f>
        <v>3.4</v>
      </c>
      <c r="P133" s="354">
        <f>IF($G133="N/A",INDEX('2019 IDF estimates'!AN:AN,MATCH($B133,'2019 IDF estimates'!$B:$B,0)),INDEX('2019 IDF estimates'!AN:AN,MATCH($G133,'2019 IDF estimates'!$B:$B,0)))</f>
        <v>0.9</v>
      </c>
      <c r="Q133" s="358">
        <f t="shared" si="9"/>
        <v>0.1</v>
      </c>
      <c r="R133" s="358">
        <f t="shared" si="10"/>
        <v>0.5</v>
      </c>
      <c r="S133" s="358">
        <f t="shared" si="11"/>
        <v>2.2000000000000002</v>
      </c>
      <c r="T133" s="358">
        <f t="shared" si="12"/>
        <v>3.4</v>
      </c>
      <c r="U133" s="352">
        <f t="shared" si="13"/>
        <v>0.93333333333333346</v>
      </c>
      <c r="V133" s="352">
        <f t="shared" si="14"/>
        <v>1.55</v>
      </c>
      <c r="W133" s="352">
        <f>IF(INDEX('Adult curve ratios'!$B:$B,MATCH('Incidence calcs'!C133,'Adult curve ratios'!$A:$A,0))="0-14",'Incidence calcs'!U133,'Incidence calcs'!V133)</f>
        <v>1.55</v>
      </c>
      <c r="X133" s="357">
        <f>$W133*INDEX('Adult curve ratios'!$A$1:$R$8,MATCH('Incidence calcs'!$C133,'Adult curve ratios'!$A:$A,0),MATCH('Incidence calcs'!X$4,'Adult curve ratios'!$1:$1,0))</f>
        <v>1.111815</v>
      </c>
      <c r="Y133" s="357">
        <f>$W133*INDEX('Adult curve ratios'!$A$1:$R$8,MATCH('Incidence calcs'!$C133,'Adult curve ratios'!$A:$A,0),MATCH('Incidence calcs'!Y$4,'Adult curve ratios'!$1:$1,0))</f>
        <v>1.09213</v>
      </c>
      <c r="Z133" s="357">
        <f>$W133*INDEX('Adult curve ratios'!$A$1:$R$8,MATCH('Incidence calcs'!$C133,'Adult curve ratios'!$A:$A,0),MATCH('Incidence calcs'!Z$4,'Adult curve ratios'!$1:$1,0))</f>
        <v>0.79096500000000003</v>
      </c>
      <c r="AA133" s="357">
        <f>$W133*INDEX('Adult curve ratios'!$A$1:$R$8,MATCH('Incidence calcs'!$C133,'Adult curve ratios'!$A:$A,0),MATCH('Incidence calcs'!AA$4,'Adult curve ratios'!$1:$1,0))</f>
        <v>0.77453499999999997</v>
      </c>
      <c r="AB133" s="357">
        <f>$W133*INDEX('Adult curve ratios'!$A$1:$R$8,MATCH('Incidence calcs'!$C133,'Adult curve ratios'!$A:$A,0),MATCH('Incidence calcs'!AB$4,'Adult curve ratios'!$1:$1,0))</f>
        <v>0.72788000000000008</v>
      </c>
      <c r="AC133" s="357">
        <f>$W133*INDEX('Adult curve ratios'!$A$1:$R$8,MATCH('Incidence calcs'!$C133,'Adult curve ratios'!$A:$A,0),MATCH('Incidence calcs'!AC$4,'Adult curve ratios'!$1:$1,0))</f>
        <v>0.64356000000000002</v>
      </c>
      <c r="AD133" s="357">
        <f>$W133*INDEX('Adult curve ratios'!$A$1:$R$8,MATCH('Incidence calcs'!$C133,'Adult curve ratios'!$A:$A,0),MATCH('Incidence calcs'!AD$4,'Adult curve ratios'!$1:$1,0))</f>
        <v>0.692075</v>
      </c>
      <c r="AE133" s="357">
        <f>$W133*INDEX('Adult curve ratios'!$A$1:$R$8,MATCH('Incidence calcs'!$C133,'Adult curve ratios'!$A:$A,0),MATCH('Incidence calcs'!AE$4,'Adult curve ratios'!$1:$1,0))</f>
        <v>0.692075</v>
      </c>
      <c r="AF133" s="357">
        <f>$W133*INDEX('Adult curve ratios'!$A$1:$R$8,MATCH('Incidence calcs'!$C133,'Adult curve ratios'!$A:$A,0),MATCH('Incidence calcs'!AF$4,'Adult curve ratios'!$1:$1,0))</f>
        <v>0.55877500000000002</v>
      </c>
      <c r="AG133" s="357">
        <f>$W133*INDEX('Adult curve ratios'!$A$1:$R$8,MATCH('Incidence calcs'!$C133,'Adult curve ratios'!$A:$A,0),MATCH('Incidence calcs'!AG$4,'Adult curve ratios'!$1:$1,0))</f>
        <v>0.55877500000000002</v>
      </c>
      <c r="AH133" s="357">
        <f>$W133*INDEX('Adult curve ratios'!$A$1:$R$8,MATCH('Incidence calcs'!$C133,'Adult curve ratios'!$A:$A,0),MATCH('Incidence calcs'!AH$4,'Adult curve ratios'!$1:$1,0))</f>
        <v>0.83452000000000004</v>
      </c>
      <c r="AI133" s="357">
        <f>$W133*INDEX('Adult curve ratios'!$A$1:$R$8,MATCH('Incidence calcs'!$C133,'Adult curve ratios'!$A:$A,0),MATCH('Incidence calcs'!AI$4,'Adult curve ratios'!$1:$1,0))</f>
        <v>0.83452000000000004</v>
      </c>
      <c r="AJ133" s="357">
        <f>$W133*INDEX('Adult curve ratios'!$A$1:$R$8,MATCH('Incidence calcs'!$C133,'Adult curve ratios'!$A:$A,0),MATCH('Incidence calcs'!AJ$4,'Adult curve ratios'!$1:$1,0))</f>
        <v>0.65332500000000004</v>
      </c>
      <c r="AK133" s="357">
        <f>$W133*INDEX('Adult curve ratios'!$A$1:$R$8,MATCH('Incidence calcs'!$C133,'Adult curve ratios'!$A:$A,0),MATCH('Incidence calcs'!AK$4,'Adult curve ratios'!$1:$1,0))</f>
        <v>0.65332500000000004</v>
      </c>
      <c r="AL133" s="357">
        <f>$W133*INDEX('Adult curve ratios'!$A$1:$R$8,MATCH('Incidence calcs'!$C133,'Adult curve ratios'!$A:$A,0),MATCH('Incidence calcs'!AL$4,'Adult curve ratios'!$1:$1,0))</f>
        <v>0.65332500000000004</v>
      </c>
      <c r="AM133" s="357">
        <f>$W133*INDEX('Adult curve ratios'!$A$1:$R$8,MATCH('Incidence calcs'!$C133,'Adult curve ratios'!$A:$A,0),MATCH('Incidence calcs'!AM$4,'Adult curve ratios'!$1:$1,0))</f>
        <v>0.65332500000000004</v>
      </c>
    </row>
    <row r="134" spans="1:39" x14ac:dyDescent="0.45">
      <c r="A134" s="343" t="s">
        <v>201</v>
      </c>
      <c r="B134" s="331" t="s">
        <v>201</v>
      </c>
      <c r="C134" s="353" t="s">
        <v>32</v>
      </c>
      <c r="D134" s="351">
        <f>VALUE(LEFT(INDEX('2019 IDF estimates'!BD:BD,MATCH(IF(G134="N/A",B134,G134),'2019 IDF estimates'!$B:$B,0)),4))</f>
        <v>2001</v>
      </c>
      <c r="E134" s="351">
        <f>VALUE(RIGHT(INDEX('2019 IDF estimates'!BD:BD,MATCH(IF(G134="N/A",B134,G134),'2019 IDF estimates'!$B:$B,0)),4))</f>
        <v>2005</v>
      </c>
      <c r="F134" s="351">
        <f t="shared" ref="F134:F197" si="15">ROUND(AVERAGE(D134,E134),0)</f>
        <v>2003</v>
      </c>
      <c r="G134" s="331" t="s">
        <v>94</v>
      </c>
      <c r="H134" s="354">
        <f>IF($G134="N/A",INDEX('2019 IDF estimates'!AD:AD,MATCH($B134,'2019 IDF estimates'!$B:$B,0)),INDEX('2019 IDF estimates'!AD:AD,MATCH($G134,'2019 IDF estimates'!$B:$B,0)))</f>
        <v>0</v>
      </c>
      <c r="I134" s="354">
        <f>IF($G134="N/A",INDEX('2019 IDF estimates'!AE:AE,MATCH($B134,'2019 IDF estimates'!$B:$B,0)),INDEX('2019 IDF estimates'!AE:AE,MATCH($G134,'2019 IDF estimates'!$B:$B,0)))</f>
        <v>0</v>
      </c>
      <c r="J134" s="354">
        <f>IF($G134="N/A",INDEX('2019 IDF estimates'!AF:AF,MATCH($B134,'2019 IDF estimates'!$B:$B,0)),INDEX('2019 IDF estimates'!AF:AF,MATCH($G134,'2019 IDF estimates'!$B:$B,0)))</f>
        <v>0</v>
      </c>
      <c r="K134" s="354">
        <f>IF($G134="N/A",INDEX('2019 IDF estimates'!AP:AP,MATCH($B134,'2019 IDF estimates'!$B:$B,0)),INDEX('2019 IDF estimates'!AP:AP,MATCH($G134,'2019 IDF estimates'!$B:$B,0)))</f>
        <v>1.0831599047960483</v>
      </c>
      <c r="L134" s="354">
        <f>IF($G134="N/A",INDEX('2019 IDF estimates'!AH:AH,MATCH($B134,'2019 IDF estimates'!$B:$B,0)),INDEX('2019 IDF estimates'!AH:AH,MATCH($G134,'2019 IDF estimates'!$B:$B,0)))</f>
        <v>0</v>
      </c>
      <c r="M134" s="354">
        <f>IF($G134="N/A",INDEX('2019 IDF estimates'!AI:AI,MATCH($B134,'2019 IDF estimates'!$B:$B,0)),INDEX('2019 IDF estimates'!AI:AI,MATCH($G134,'2019 IDF estimates'!$B:$B,0)))</f>
        <v>0</v>
      </c>
      <c r="N134" s="354">
        <f>IF($G134="N/A",INDEX('2019 IDF estimates'!AJ:AJ,MATCH($B134,'2019 IDF estimates'!$B:$B,0)),INDEX('2019 IDF estimates'!AJ:AJ,MATCH($G134,'2019 IDF estimates'!$B:$B,0)))</f>
        <v>0</v>
      </c>
      <c r="O134" s="354">
        <f>IF($G134="N/A",INDEX('2019 IDF estimates'!AQ:AQ,MATCH($B134,'2019 IDF estimates'!$B:$B,0)),INDEX('2019 IDF estimates'!AQ:AQ,MATCH($G134,'2019 IDF estimates'!$B:$B,0)))</f>
        <v>1.0831599047960483</v>
      </c>
      <c r="P134" s="354">
        <f>IF($G134="N/A",INDEX('2019 IDF estimates'!AN:AN,MATCH($B134,'2019 IDF estimates'!$B:$B,0)),INDEX('2019 IDF estimates'!AN:AN,MATCH($G134,'2019 IDF estimates'!$B:$B,0)))</f>
        <v>0.97</v>
      </c>
      <c r="Q134" s="358">
        <f t="shared" ref="Q134:Q197" si="16">IF(H134&gt;0,AVERAGE(H134,L134),$P134)</f>
        <v>0.97</v>
      </c>
      <c r="R134" s="358">
        <f t="shared" ref="R134:R197" si="17">IF(I134&gt;0,AVERAGE(I134,M134),$P134)</f>
        <v>0.97</v>
      </c>
      <c r="S134" s="358">
        <f t="shared" ref="S134:S197" si="18">IF(J134&gt;0,AVERAGE(J134,N134),$P134)</f>
        <v>0.97</v>
      </c>
      <c r="T134" s="358">
        <f t="shared" ref="T134:T197" si="19">IF(K134&gt;0,AVERAGE(K134,O134),$P134)</f>
        <v>1.0831599047960483</v>
      </c>
      <c r="U134" s="352">
        <f t="shared" ref="U134:U197" si="20">AVERAGE(Q134:S134)</f>
        <v>0.97000000000000008</v>
      </c>
      <c r="V134" s="352">
        <f t="shared" ref="V134:V197" si="21">AVERAGE(Q134:T134)</f>
        <v>0.99828997619901205</v>
      </c>
      <c r="W134" s="352">
        <f>IF(INDEX('Adult curve ratios'!$B:$B,MATCH('Incidence calcs'!C134,'Adult curve ratios'!$A:$A,0))="0-14",'Incidence calcs'!U134,'Incidence calcs'!V134)</f>
        <v>0.97000000000000008</v>
      </c>
      <c r="X134" s="357">
        <f>$W134*INDEX('Adult curve ratios'!$A$1:$R$8,MATCH('Incidence calcs'!$C134,'Adult curve ratios'!$A:$A,0),MATCH('Incidence calcs'!X$4,'Adult curve ratios'!$1:$1,0))</f>
        <v>0.66115200000000007</v>
      </c>
      <c r="Y134" s="357">
        <f>$W134*INDEX('Adult curve ratios'!$A$1:$R$8,MATCH('Incidence calcs'!$C134,'Adult curve ratios'!$A:$A,0),MATCH('Incidence calcs'!Y$4,'Adult curve ratios'!$1:$1,0))</f>
        <v>0.64970600000000001</v>
      </c>
      <c r="Z134" s="357">
        <f>$W134*INDEX('Adult curve ratios'!$A$1:$R$8,MATCH('Incidence calcs'!$C134,'Adult curve ratios'!$A:$A,0),MATCH('Incidence calcs'!Z$4,'Adult curve ratios'!$1:$1,0))</f>
        <v>0.46453300000000003</v>
      </c>
      <c r="AA134" s="357">
        <f>$W134*INDEX('Adult curve ratios'!$A$1:$R$8,MATCH('Incidence calcs'!$C134,'Adult curve ratios'!$A:$A,0),MATCH('Incidence calcs'!AA$4,'Adult curve ratios'!$1:$1,0))</f>
        <v>0.46142900000000003</v>
      </c>
      <c r="AB134" s="357">
        <f>$W134*INDEX('Adult curve ratios'!$A$1:$R$8,MATCH('Incidence calcs'!$C134,'Adult curve ratios'!$A:$A,0),MATCH('Incidence calcs'!AB$4,'Adult curve ratios'!$1:$1,0))</f>
        <v>0.40875800000000001</v>
      </c>
      <c r="AC134" s="357">
        <f>$W134*INDEX('Adult curve ratios'!$A$1:$R$8,MATCH('Incidence calcs'!$C134,'Adult curve ratios'!$A:$A,0),MATCH('Incidence calcs'!AC$4,'Adult curve ratios'!$1:$1,0))</f>
        <v>0.435336</v>
      </c>
      <c r="AD134" s="357">
        <f>$W134*INDEX('Adult curve ratios'!$A$1:$R$8,MATCH('Incidence calcs'!$C134,'Adult curve ratios'!$A:$A,0),MATCH('Incidence calcs'!AD$4,'Adult curve ratios'!$1:$1,0))</f>
        <v>0.42709100000000005</v>
      </c>
      <c r="AE134" s="357">
        <f>$W134*INDEX('Adult curve ratios'!$A$1:$R$8,MATCH('Incidence calcs'!$C134,'Adult curve ratios'!$A:$A,0),MATCH('Incidence calcs'!AE$4,'Adult curve ratios'!$1:$1,0))</f>
        <v>0.42709100000000005</v>
      </c>
      <c r="AF134" s="357">
        <f>$W134*INDEX('Adult curve ratios'!$A$1:$R$8,MATCH('Incidence calcs'!$C134,'Adult curve ratios'!$A:$A,0),MATCH('Incidence calcs'!AF$4,'Adult curve ratios'!$1:$1,0))</f>
        <v>0.39886400000000005</v>
      </c>
      <c r="AG134" s="357">
        <f>$W134*INDEX('Adult curve ratios'!$A$1:$R$8,MATCH('Incidence calcs'!$C134,'Adult curve ratios'!$A:$A,0),MATCH('Incidence calcs'!AG$4,'Adult curve ratios'!$1:$1,0))</f>
        <v>0.39886400000000005</v>
      </c>
      <c r="AH134" s="357">
        <f>$W134*INDEX('Adult curve ratios'!$A$1:$R$8,MATCH('Incidence calcs'!$C134,'Adult curve ratios'!$A:$A,0),MATCH('Incidence calcs'!AH$4,'Adult curve ratios'!$1:$1,0))</f>
        <v>0.52952300000000008</v>
      </c>
      <c r="AI134" s="357">
        <f>$W134*INDEX('Adult curve ratios'!$A$1:$R$8,MATCH('Incidence calcs'!$C134,'Adult curve ratios'!$A:$A,0),MATCH('Incidence calcs'!AI$4,'Adult curve ratios'!$1:$1,0))</f>
        <v>0.52952300000000008</v>
      </c>
      <c r="AJ134" s="357">
        <f>$W134*INDEX('Adult curve ratios'!$A$1:$R$8,MATCH('Incidence calcs'!$C134,'Adult curve ratios'!$A:$A,0),MATCH('Incidence calcs'!AJ$4,'Adult curve ratios'!$1:$1,0))</f>
        <v>0.34987900000000005</v>
      </c>
      <c r="AK134" s="357">
        <f>$W134*INDEX('Adult curve ratios'!$A$1:$R$8,MATCH('Incidence calcs'!$C134,'Adult curve ratios'!$A:$A,0),MATCH('Incidence calcs'!AK$4,'Adult curve ratios'!$1:$1,0))</f>
        <v>0.34987900000000005</v>
      </c>
      <c r="AL134" s="357">
        <f>$W134*INDEX('Adult curve ratios'!$A$1:$R$8,MATCH('Incidence calcs'!$C134,'Adult curve ratios'!$A:$A,0),MATCH('Incidence calcs'!AL$4,'Adult curve ratios'!$1:$1,0))</f>
        <v>0.34987900000000005</v>
      </c>
      <c r="AM134" s="357">
        <f>$W134*INDEX('Adult curve ratios'!$A$1:$R$8,MATCH('Incidence calcs'!$C134,'Adult curve ratios'!$A:$A,0),MATCH('Incidence calcs'!AM$4,'Adult curve ratios'!$1:$1,0))</f>
        <v>0.34987900000000005</v>
      </c>
    </row>
    <row r="135" spans="1:39" x14ac:dyDescent="0.45">
      <c r="A135" s="343" t="s">
        <v>202</v>
      </c>
      <c r="B135" s="331" t="s">
        <v>202</v>
      </c>
      <c r="C135" s="353" t="s">
        <v>29</v>
      </c>
      <c r="D135" s="351">
        <f>VALUE(LEFT(INDEX('2019 IDF estimates'!BD:BD,MATCH(IF(G135="N/A",B135,G135),'2019 IDF estimates'!$B:$B,0)),4))</f>
        <v>2007</v>
      </c>
      <c r="E135" s="351">
        <f>VALUE(RIGHT(INDEX('2019 IDF estimates'!BD:BD,MATCH(IF(G135="N/A",B135,G135),'2019 IDF estimates'!$B:$B,0)),4))</f>
        <v>2011</v>
      </c>
      <c r="F135" s="351">
        <f t="shared" si="15"/>
        <v>2009</v>
      </c>
      <c r="G135" s="331" t="s">
        <v>64</v>
      </c>
      <c r="H135" s="354">
        <f>IF($G135="N/A",INDEX('2019 IDF estimates'!AD:AD,MATCH($B135,'2019 IDF estimates'!$B:$B,0)),INDEX('2019 IDF estimates'!AD:AD,MATCH($G135,'2019 IDF estimates'!$B:$B,0)))</f>
        <v>0.19</v>
      </c>
      <c r="I135" s="354">
        <f>IF($G135="N/A",INDEX('2019 IDF estimates'!AE:AE,MATCH($B135,'2019 IDF estimates'!$B:$B,0)),INDEX('2019 IDF estimates'!AE:AE,MATCH($G135,'2019 IDF estimates'!$B:$B,0)))</f>
        <v>0.84</v>
      </c>
      <c r="J135" s="354">
        <f>IF($G135="N/A",INDEX('2019 IDF estimates'!AF:AF,MATCH($B135,'2019 IDF estimates'!$B:$B,0)),INDEX('2019 IDF estimates'!AF:AF,MATCH($G135,'2019 IDF estimates'!$B:$B,0)))</f>
        <v>2.6</v>
      </c>
      <c r="K135" s="354">
        <f>IF($G135="N/A",INDEX('2019 IDF estimates'!AP:AP,MATCH($B135,'2019 IDF estimates'!$B:$B,0)),INDEX('2019 IDF estimates'!AP:AP,MATCH($G135,'2019 IDF estimates'!$B:$B,0)))</f>
        <v>6.2</v>
      </c>
      <c r="L135" s="354">
        <f>IF($G135="N/A",INDEX('2019 IDF estimates'!AH:AH,MATCH($B135,'2019 IDF estimates'!$B:$B,0)),INDEX('2019 IDF estimates'!AH:AH,MATCH($G135,'2019 IDF estimates'!$B:$B,0)))</f>
        <v>0.19</v>
      </c>
      <c r="M135" s="354">
        <f>IF($G135="N/A",INDEX('2019 IDF estimates'!AI:AI,MATCH($B135,'2019 IDF estimates'!$B:$B,0)),INDEX('2019 IDF estimates'!AI:AI,MATCH($G135,'2019 IDF estimates'!$B:$B,0)))</f>
        <v>0.84</v>
      </c>
      <c r="N135" s="354">
        <f>IF($G135="N/A",INDEX('2019 IDF estimates'!AJ:AJ,MATCH($B135,'2019 IDF estimates'!$B:$B,0)),INDEX('2019 IDF estimates'!AJ:AJ,MATCH($G135,'2019 IDF estimates'!$B:$B,0)))</f>
        <v>2.6</v>
      </c>
      <c r="O135" s="354">
        <f>IF($G135="N/A",INDEX('2019 IDF estimates'!AQ:AQ,MATCH($B135,'2019 IDF estimates'!$B:$B,0)),INDEX('2019 IDF estimates'!AQ:AQ,MATCH($G135,'2019 IDF estimates'!$B:$B,0)))</f>
        <v>6.2</v>
      </c>
      <c r="P135" s="354">
        <f>IF($G135="N/A",INDEX('2019 IDF estimates'!AN:AN,MATCH($B135,'2019 IDF estimates'!$B:$B,0)),INDEX('2019 IDF estimates'!AN:AN,MATCH($G135,'2019 IDF estimates'!$B:$B,0)))</f>
        <v>1.2</v>
      </c>
      <c r="Q135" s="358">
        <f t="shared" si="16"/>
        <v>0.19</v>
      </c>
      <c r="R135" s="358">
        <f t="shared" si="17"/>
        <v>0.84</v>
      </c>
      <c r="S135" s="358">
        <f t="shared" si="18"/>
        <v>2.6</v>
      </c>
      <c r="T135" s="358">
        <f t="shared" si="19"/>
        <v>6.2</v>
      </c>
      <c r="U135" s="352">
        <f t="shared" si="20"/>
        <v>1.21</v>
      </c>
      <c r="V135" s="352">
        <f t="shared" si="21"/>
        <v>2.4575</v>
      </c>
      <c r="W135" s="352">
        <f>IF(INDEX('Adult curve ratios'!$B:$B,MATCH('Incidence calcs'!C135,'Adult curve ratios'!$A:$A,0))="0-14",'Incidence calcs'!U135,'Incidence calcs'!V135)</f>
        <v>2.4575</v>
      </c>
      <c r="X135" s="357">
        <f>$W135*INDEX('Adult curve ratios'!$A$1:$R$8,MATCH('Incidence calcs'!$C135,'Adult curve ratios'!$A:$A,0),MATCH('Incidence calcs'!X$4,'Adult curve ratios'!$1:$1,0))</f>
        <v>1.7627647500000001</v>
      </c>
      <c r="Y135" s="357">
        <f>$W135*INDEX('Adult curve ratios'!$A$1:$R$8,MATCH('Incidence calcs'!$C135,'Adult curve ratios'!$A:$A,0),MATCH('Incidence calcs'!Y$4,'Adult curve ratios'!$1:$1,0))</f>
        <v>1.7315545000000001</v>
      </c>
      <c r="Z135" s="357">
        <f>$W135*INDEX('Adult curve ratios'!$A$1:$R$8,MATCH('Incidence calcs'!$C135,'Adult curve ratios'!$A:$A,0),MATCH('Incidence calcs'!Z$4,'Adult curve ratios'!$1:$1,0))</f>
        <v>1.25406225</v>
      </c>
      <c r="AA135" s="357">
        <f>$W135*INDEX('Adult curve ratios'!$A$1:$R$8,MATCH('Incidence calcs'!$C135,'Adult curve ratios'!$A:$A,0),MATCH('Incidence calcs'!AA$4,'Adult curve ratios'!$1:$1,0))</f>
        <v>1.22801275</v>
      </c>
      <c r="AB135" s="357">
        <f>$W135*INDEX('Adult curve ratios'!$A$1:$R$8,MATCH('Incidence calcs'!$C135,'Adult curve ratios'!$A:$A,0),MATCH('Incidence calcs'!AB$4,'Adult curve ratios'!$1:$1,0))</f>
        <v>1.154042</v>
      </c>
      <c r="AC135" s="357">
        <f>$W135*INDEX('Adult curve ratios'!$A$1:$R$8,MATCH('Incidence calcs'!$C135,'Adult curve ratios'!$A:$A,0),MATCH('Incidence calcs'!AC$4,'Adult curve ratios'!$1:$1,0))</f>
        <v>1.020354</v>
      </c>
      <c r="AD135" s="357">
        <f>$W135*INDEX('Adult curve ratios'!$A$1:$R$8,MATCH('Incidence calcs'!$C135,'Adult curve ratios'!$A:$A,0),MATCH('Incidence calcs'!AD$4,'Adult curve ratios'!$1:$1,0))</f>
        <v>1.09727375</v>
      </c>
      <c r="AE135" s="357">
        <f>$W135*INDEX('Adult curve ratios'!$A$1:$R$8,MATCH('Incidence calcs'!$C135,'Adult curve ratios'!$A:$A,0),MATCH('Incidence calcs'!AE$4,'Adult curve ratios'!$1:$1,0))</f>
        <v>1.09727375</v>
      </c>
      <c r="AF135" s="357">
        <f>$W135*INDEX('Adult curve ratios'!$A$1:$R$8,MATCH('Incidence calcs'!$C135,'Adult curve ratios'!$A:$A,0),MATCH('Incidence calcs'!AF$4,'Adult curve ratios'!$1:$1,0))</f>
        <v>0.88592874999999993</v>
      </c>
      <c r="AG135" s="357">
        <f>$W135*INDEX('Adult curve ratios'!$A$1:$R$8,MATCH('Incidence calcs'!$C135,'Adult curve ratios'!$A:$A,0),MATCH('Incidence calcs'!AG$4,'Adult curve ratios'!$1:$1,0))</f>
        <v>0.88592874999999993</v>
      </c>
      <c r="AH135" s="357">
        <f>$W135*INDEX('Adult curve ratios'!$A$1:$R$8,MATCH('Incidence calcs'!$C135,'Adult curve ratios'!$A:$A,0),MATCH('Incidence calcs'!AH$4,'Adult curve ratios'!$1:$1,0))</f>
        <v>1.323118</v>
      </c>
      <c r="AI135" s="357">
        <f>$W135*INDEX('Adult curve ratios'!$A$1:$R$8,MATCH('Incidence calcs'!$C135,'Adult curve ratios'!$A:$A,0),MATCH('Incidence calcs'!AI$4,'Adult curve ratios'!$1:$1,0))</f>
        <v>1.323118</v>
      </c>
      <c r="AJ135" s="357">
        <f>$W135*INDEX('Adult curve ratios'!$A$1:$R$8,MATCH('Incidence calcs'!$C135,'Adult curve ratios'!$A:$A,0),MATCH('Incidence calcs'!AJ$4,'Adult curve ratios'!$1:$1,0))</f>
        <v>1.03583625</v>
      </c>
      <c r="AK135" s="357">
        <f>$W135*INDEX('Adult curve ratios'!$A$1:$R$8,MATCH('Incidence calcs'!$C135,'Adult curve ratios'!$A:$A,0),MATCH('Incidence calcs'!AK$4,'Adult curve ratios'!$1:$1,0))</f>
        <v>1.03583625</v>
      </c>
      <c r="AL135" s="357">
        <f>$W135*INDEX('Adult curve ratios'!$A$1:$R$8,MATCH('Incidence calcs'!$C135,'Adult curve ratios'!$A:$A,0),MATCH('Incidence calcs'!AL$4,'Adult curve ratios'!$1:$1,0))</f>
        <v>1.03583625</v>
      </c>
      <c r="AM135" s="357">
        <f>$W135*INDEX('Adult curve ratios'!$A$1:$R$8,MATCH('Incidence calcs'!$C135,'Adult curve ratios'!$A:$A,0),MATCH('Incidence calcs'!AM$4,'Adult curve ratios'!$1:$1,0))</f>
        <v>1.03583625</v>
      </c>
    </row>
    <row r="136" spans="1:39" x14ac:dyDescent="0.45">
      <c r="A136" s="331" t="s">
        <v>203</v>
      </c>
      <c r="B136" s="331" t="s">
        <v>203</v>
      </c>
      <c r="C136" s="353" t="s">
        <v>32</v>
      </c>
      <c r="D136" s="351">
        <f>VALUE(LEFT(INDEX('2019 IDF estimates'!BD:BD,MATCH(IF(G136="N/A",B136,G136),'2019 IDF estimates'!$B:$B,0)),4))</f>
        <v>1996</v>
      </c>
      <c r="E136" s="351">
        <f>VALUE(RIGHT(INDEX('2019 IDF estimates'!BD:BD,MATCH(IF(G136="N/A",B136,G136),'2019 IDF estimates'!$B:$B,0)),4))</f>
        <v>2000</v>
      </c>
      <c r="F136" s="351">
        <f t="shared" si="15"/>
        <v>1998</v>
      </c>
      <c r="G136" s="331" t="s">
        <v>135</v>
      </c>
      <c r="H136" s="354">
        <f>IF($G136="N/A",INDEX('2019 IDF estimates'!AD:AD,MATCH($B136,'2019 IDF estimates'!$B:$B,0)),INDEX('2019 IDF estimates'!AD:AD,MATCH($G136,'2019 IDF estimates'!$B:$B,0)))</f>
        <v>0</v>
      </c>
      <c r="I136" s="354">
        <f>IF($G136="N/A",INDEX('2019 IDF estimates'!AE:AE,MATCH($B136,'2019 IDF estimates'!$B:$B,0)),INDEX('2019 IDF estimates'!AE:AE,MATCH($G136,'2019 IDF estimates'!$B:$B,0)))</f>
        <v>0</v>
      </c>
      <c r="J136" s="354">
        <f>IF($G136="N/A",INDEX('2019 IDF estimates'!AF:AF,MATCH($B136,'2019 IDF estimates'!$B:$B,0)),INDEX('2019 IDF estimates'!AF:AF,MATCH($G136,'2019 IDF estimates'!$B:$B,0)))</f>
        <v>0</v>
      </c>
      <c r="K136" s="354">
        <f>IF($G136="N/A",INDEX('2019 IDF estimates'!AP:AP,MATCH($B136,'2019 IDF estimates'!$B:$B,0)),INDEX('2019 IDF estimates'!AP:AP,MATCH($G136,'2019 IDF estimates'!$B:$B,0)))</f>
        <v>0.11166596956660294</v>
      </c>
      <c r="L136" s="354">
        <f>IF($G136="N/A",INDEX('2019 IDF estimates'!AH:AH,MATCH($B136,'2019 IDF estimates'!$B:$B,0)),INDEX('2019 IDF estimates'!AH:AH,MATCH($G136,'2019 IDF estimates'!$B:$B,0)))</f>
        <v>0</v>
      </c>
      <c r="M136" s="354">
        <f>IF($G136="N/A",INDEX('2019 IDF estimates'!AI:AI,MATCH($B136,'2019 IDF estimates'!$B:$B,0)),INDEX('2019 IDF estimates'!AI:AI,MATCH($G136,'2019 IDF estimates'!$B:$B,0)))</f>
        <v>0</v>
      </c>
      <c r="N136" s="354">
        <f>IF($G136="N/A",INDEX('2019 IDF estimates'!AJ:AJ,MATCH($B136,'2019 IDF estimates'!$B:$B,0)),INDEX('2019 IDF estimates'!AJ:AJ,MATCH($G136,'2019 IDF estimates'!$B:$B,0)))</f>
        <v>0</v>
      </c>
      <c r="O136" s="354">
        <f>IF($G136="N/A",INDEX('2019 IDF estimates'!AQ:AQ,MATCH($B136,'2019 IDF estimates'!$B:$B,0)),INDEX('2019 IDF estimates'!AQ:AQ,MATCH($G136,'2019 IDF estimates'!$B:$B,0)))</f>
        <v>0.11166596956660294</v>
      </c>
      <c r="P136" s="354">
        <f>IF($G136="N/A",INDEX('2019 IDF estimates'!AN:AN,MATCH($B136,'2019 IDF estimates'!$B:$B,0)),INDEX('2019 IDF estimates'!AN:AN,MATCH($G136,'2019 IDF estimates'!$B:$B,0)))</f>
        <v>0.1</v>
      </c>
      <c r="Q136" s="358">
        <f t="shared" si="16"/>
        <v>0.1</v>
      </c>
      <c r="R136" s="358">
        <f t="shared" si="17"/>
        <v>0.1</v>
      </c>
      <c r="S136" s="358">
        <f t="shared" si="18"/>
        <v>0.1</v>
      </c>
      <c r="T136" s="358">
        <f t="shared" si="19"/>
        <v>0.11166596956660294</v>
      </c>
      <c r="U136" s="352">
        <f t="shared" si="20"/>
        <v>0.10000000000000002</v>
      </c>
      <c r="V136" s="352">
        <f t="shared" si="21"/>
        <v>0.10291649239165074</v>
      </c>
      <c r="W136" s="352">
        <f>IF(INDEX('Adult curve ratios'!$B:$B,MATCH('Incidence calcs'!C136,'Adult curve ratios'!$A:$A,0))="0-14",'Incidence calcs'!U136,'Incidence calcs'!V136)</f>
        <v>0.10000000000000002</v>
      </c>
      <c r="X136" s="357">
        <f>$W136*INDEX('Adult curve ratios'!$A$1:$R$8,MATCH('Incidence calcs'!$C136,'Adult curve ratios'!$A:$A,0),MATCH('Incidence calcs'!X$4,'Adult curve ratios'!$1:$1,0))</f>
        <v>6.8160000000000012E-2</v>
      </c>
      <c r="Y136" s="357">
        <f>$W136*INDEX('Adult curve ratios'!$A$1:$R$8,MATCH('Incidence calcs'!$C136,'Adult curve ratios'!$A:$A,0),MATCH('Incidence calcs'!Y$4,'Adult curve ratios'!$1:$1,0))</f>
        <v>6.6980000000000012E-2</v>
      </c>
      <c r="Z136" s="357">
        <f>$W136*INDEX('Adult curve ratios'!$A$1:$R$8,MATCH('Incidence calcs'!$C136,'Adult curve ratios'!$A:$A,0),MATCH('Incidence calcs'!Z$4,'Adult curve ratios'!$1:$1,0))</f>
        <v>4.7890000000000009E-2</v>
      </c>
      <c r="AA136" s="357">
        <f>$W136*INDEX('Adult curve ratios'!$A$1:$R$8,MATCH('Incidence calcs'!$C136,'Adult curve ratios'!$A:$A,0),MATCH('Incidence calcs'!AA$4,'Adult curve ratios'!$1:$1,0))</f>
        <v>4.7570000000000008E-2</v>
      </c>
      <c r="AB136" s="357">
        <f>$W136*INDEX('Adult curve ratios'!$A$1:$R$8,MATCH('Incidence calcs'!$C136,'Adult curve ratios'!$A:$A,0),MATCH('Incidence calcs'!AB$4,'Adult curve ratios'!$1:$1,0))</f>
        <v>4.2140000000000011E-2</v>
      </c>
      <c r="AC136" s="357">
        <f>$W136*INDEX('Adult curve ratios'!$A$1:$R$8,MATCH('Incidence calcs'!$C136,'Adult curve ratios'!$A:$A,0),MATCH('Incidence calcs'!AC$4,'Adult curve ratios'!$1:$1,0))</f>
        <v>4.4880000000000003E-2</v>
      </c>
      <c r="AD136" s="357">
        <f>$W136*INDEX('Adult curve ratios'!$A$1:$R$8,MATCH('Incidence calcs'!$C136,'Adult curve ratios'!$A:$A,0),MATCH('Incidence calcs'!AD$4,'Adult curve ratios'!$1:$1,0))</f>
        <v>4.4030000000000014E-2</v>
      </c>
      <c r="AE136" s="357">
        <f>$W136*INDEX('Adult curve ratios'!$A$1:$R$8,MATCH('Incidence calcs'!$C136,'Adult curve ratios'!$A:$A,0),MATCH('Incidence calcs'!AE$4,'Adult curve ratios'!$1:$1,0))</f>
        <v>4.4030000000000014E-2</v>
      </c>
      <c r="AF136" s="357">
        <f>$W136*INDEX('Adult curve ratios'!$A$1:$R$8,MATCH('Incidence calcs'!$C136,'Adult curve ratios'!$A:$A,0),MATCH('Incidence calcs'!AF$4,'Adult curve ratios'!$1:$1,0))</f>
        <v>4.1120000000000011E-2</v>
      </c>
      <c r="AG136" s="357">
        <f>$W136*INDEX('Adult curve ratios'!$A$1:$R$8,MATCH('Incidence calcs'!$C136,'Adult curve ratios'!$A:$A,0),MATCH('Incidence calcs'!AG$4,'Adult curve ratios'!$1:$1,0))</f>
        <v>4.1120000000000011E-2</v>
      </c>
      <c r="AH136" s="357">
        <f>$W136*INDEX('Adult curve ratios'!$A$1:$R$8,MATCH('Incidence calcs'!$C136,'Adult curve ratios'!$A:$A,0),MATCH('Incidence calcs'!AH$4,'Adult curve ratios'!$1:$1,0))</f>
        <v>5.4590000000000014E-2</v>
      </c>
      <c r="AI136" s="357">
        <f>$W136*INDEX('Adult curve ratios'!$A$1:$R$8,MATCH('Incidence calcs'!$C136,'Adult curve ratios'!$A:$A,0),MATCH('Incidence calcs'!AI$4,'Adult curve ratios'!$1:$1,0))</f>
        <v>5.4590000000000014E-2</v>
      </c>
      <c r="AJ136" s="357">
        <f>$W136*INDEX('Adult curve ratios'!$A$1:$R$8,MATCH('Incidence calcs'!$C136,'Adult curve ratios'!$A:$A,0),MATCH('Incidence calcs'!AJ$4,'Adult curve ratios'!$1:$1,0))</f>
        <v>3.6070000000000012E-2</v>
      </c>
      <c r="AK136" s="357">
        <f>$W136*INDEX('Adult curve ratios'!$A$1:$R$8,MATCH('Incidence calcs'!$C136,'Adult curve ratios'!$A:$A,0),MATCH('Incidence calcs'!AK$4,'Adult curve ratios'!$1:$1,0))</f>
        <v>3.6070000000000012E-2</v>
      </c>
      <c r="AL136" s="357">
        <f>$W136*INDEX('Adult curve ratios'!$A$1:$R$8,MATCH('Incidence calcs'!$C136,'Adult curve ratios'!$A:$A,0),MATCH('Incidence calcs'!AL$4,'Adult curve ratios'!$1:$1,0))</f>
        <v>3.6070000000000012E-2</v>
      </c>
      <c r="AM136" s="357">
        <f>$W136*INDEX('Adult curve ratios'!$A$1:$R$8,MATCH('Incidence calcs'!$C136,'Adult curve ratios'!$A:$A,0),MATCH('Incidence calcs'!AM$4,'Adult curve ratios'!$1:$1,0))</f>
        <v>3.6070000000000012E-2</v>
      </c>
    </row>
    <row r="137" spans="1:39" x14ac:dyDescent="0.45">
      <c r="A137" s="343" t="s">
        <v>204</v>
      </c>
      <c r="B137" s="331" t="s">
        <v>204</v>
      </c>
      <c r="C137" s="353" t="s">
        <v>33</v>
      </c>
      <c r="D137" s="351">
        <f>VALUE(LEFT(INDEX('2019 IDF estimates'!BD:BD,MATCH(IF(G137="N/A",B137,G137),'2019 IDF estimates'!$B:$B,0)),4))</f>
        <v>2006</v>
      </c>
      <c r="E137" s="351">
        <f>VALUE(RIGHT(INDEX('2019 IDF estimates'!BD:BD,MATCH(IF(G137="N/A",B137,G137),'2019 IDF estimates'!$B:$B,0)),4))</f>
        <v>2012</v>
      </c>
      <c r="F137" s="351">
        <f t="shared" si="15"/>
        <v>2009</v>
      </c>
      <c r="G137" s="331" t="s">
        <v>86</v>
      </c>
      <c r="H137" s="354">
        <f>IF($G137="N/A",INDEX('2019 IDF estimates'!AD:AD,MATCH($B137,'2019 IDF estimates'!$B:$B,0)),INDEX('2019 IDF estimates'!AD:AD,MATCH($G137,'2019 IDF estimates'!$B:$B,0)))</f>
        <v>3</v>
      </c>
      <c r="I137" s="354">
        <f>IF($G137="N/A",INDEX('2019 IDF estimates'!AE:AE,MATCH($B137,'2019 IDF estimates'!$B:$B,0)),INDEX('2019 IDF estimates'!AE:AE,MATCH($G137,'2019 IDF estimates'!$B:$B,0)))</f>
        <v>5</v>
      </c>
      <c r="J137" s="354">
        <f>IF($G137="N/A",INDEX('2019 IDF estimates'!AF:AF,MATCH($B137,'2019 IDF estimates'!$B:$B,0)),INDEX('2019 IDF estimates'!AF:AF,MATCH($G137,'2019 IDF estimates'!$B:$B,0)))</f>
        <v>4.9000000000000004</v>
      </c>
      <c r="K137" s="354">
        <f>IF($G137="N/A",INDEX('2019 IDF estimates'!AP:AP,MATCH($B137,'2019 IDF estimates'!$B:$B,0)),INDEX('2019 IDF estimates'!AP:AP,MATCH($G137,'2019 IDF estimates'!$B:$B,0)))</f>
        <v>3</v>
      </c>
      <c r="L137" s="354">
        <f>IF($G137="N/A",INDEX('2019 IDF estimates'!AH:AH,MATCH($B137,'2019 IDF estimates'!$B:$B,0)),INDEX('2019 IDF estimates'!AH:AH,MATCH($G137,'2019 IDF estimates'!$B:$B,0)))</f>
        <v>3</v>
      </c>
      <c r="M137" s="354">
        <f>IF($G137="N/A",INDEX('2019 IDF estimates'!AI:AI,MATCH($B137,'2019 IDF estimates'!$B:$B,0)),INDEX('2019 IDF estimates'!AI:AI,MATCH($G137,'2019 IDF estimates'!$B:$B,0)))</f>
        <v>5</v>
      </c>
      <c r="N137" s="354">
        <f>IF($G137="N/A",INDEX('2019 IDF estimates'!AJ:AJ,MATCH($B137,'2019 IDF estimates'!$B:$B,0)),INDEX('2019 IDF estimates'!AJ:AJ,MATCH($G137,'2019 IDF estimates'!$B:$B,0)))</f>
        <v>4.9000000000000004</v>
      </c>
      <c r="O137" s="354">
        <f>IF($G137="N/A",INDEX('2019 IDF estimates'!AQ:AQ,MATCH($B137,'2019 IDF estimates'!$B:$B,0)),INDEX('2019 IDF estimates'!AQ:AQ,MATCH($G137,'2019 IDF estimates'!$B:$B,0)))</f>
        <v>3</v>
      </c>
      <c r="P137" s="354">
        <f>IF($G137="N/A",INDEX('2019 IDF estimates'!AN:AN,MATCH($B137,'2019 IDF estimates'!$B:$B,0)),INDEX('2019 IDF estimates'!AN:AN,MATCH($G137,'2019 IDF estimates'!$B:$B,0)))</f>
        <v>4.3</v>
      </c>
      <c r="Q137" s="358">
        <f t="shared" si="16"/>
        <v>3</v>
      </c>
      <c r="R137" s="358">
        <f t="shared" si="17"/>
        <v>5</v>
      </c>
      <c r="S137" s="358">
        <f t="shared" si="18"/>
        <v>4.9000000000000004</v>
      </c>
      <c r="T137" s="358">
        <f t="shared" si="19"/>
        <v>3</v>
      </c>
      <c r="U137" s="352">
        <f t="shared" si="20"/>
        <v>4.3</v>
      </c>
      <c r="V137" s="352">
        <f t="shared" si="21"/>
        <v>3.9750000000000001</v>
      </c>
      <c r="W137" s="352">
        <f>IF(INDEX('Adult curve ratios'!$B:$B,MATCH('Incidence calcs'!C137,'Adult curve ratios'!$A:$A,0))="0-14",'Incidence calcs'!U137,'Incidence calcs'!V137)</f>
        <v>4.3</v>
      </c>
      <c r="X137" s="357">
        <f>$W137*INDEX('Adult curve ratios'!$A$1:$R$8,MATCH('Incidence calcs'!$C137,'Adult curve ratios'!$A:$A,0),MATCH('Incidence calcs'!X$4,'Adult curve ratios'!$1:$1,0))</f>
        <v>2.9308799999999997</v>
      </c>
      <c r="Y137" s="357">
        <f>$W137*INDEX('Adult curve ratios'!$A$1:$R$8,MATCH('Incidence calcs'!$C137,'Adult curve ratios'!$A:$A,0),MATCH('Incidence calcs'!Y$4,'Adult curve ratios'!$1:$1,0))</f>
        <v>2.8801399999999995</v>
      </c>
      <c r="Z137" s="357">
        <f>$W137*INDEX('Adult curve ratios'!$A$1:$R$8,MATCH('Incidence calcs'!$C137,'Adult curve ratios'!$A:$A,0),MATCH('Incidence calcs'!Z$4,'Adult curve ratios'!$1:$1,0))</f>
        <v>2.0592699999999997</v>
      </c>
      <c r="AA137" s="357">
        <f>$W137*INDEX('Adult curve ratios'!$A$1:$R$8,MATCH('Incidence calcs'!$C137,'Adult curve ratios'!$A:$A,0),MATCH('Incidence calcs'!AA$4,'Adult curve ratios'!$1:$1,0))</f>
        <v>2.0455100000000002</v>
      </c>
      <c r="AB137" s="357">
        <f>$W137*INDEX('Adult curve ratios'!$A$1:$R$8,MATCH('Incidence calcs'!$C137,'Adult curve ratios'!$A:$A,0),MATCH('Incidence calcs'!AB$4,'Adult curve ratios'!$1:$1,0))</f>
        <v>1.81202</v>
      </c>
      <c r="AC137" s="357">
        <f>$W137*INDEX('Adult curve ratios'!$A$1:$R$8,MATCH('Incidence calcs'!$C137,'Adult curve ratios'!$A:$A,0),MATCH('Incidence calcs'!AC$4,'Adult curve ratios'!$1:$1,0))</f>
        <v>1.9298399999999998</v>
      </c>
      <c r="AD137" s="357">
        <f>$W137*INDEX('Adult curve ratios'!$A$1:$R$8,MATCH('Incidence calcs'!$C137,'Adult curve ratios'!$A:$A,0),MATCH('Incidence calcs'!AD$4,'Adult curve ratios'!$1:$1,0))</f>
        <v>1.8932899999999999</v>
      </c>
      <c r="AE137" s="357">
        <f>$W137*INDEX('Adult curve ratios'!$A$1:$R$8,MATCH('Incidence calcs'!$C137,'Adult curve ratios'!$A:$A,0),MATCH('Incidence calcs'!AE$4,'Adult curve ratios'!$1:$1,0))</f>
        <v>1.8932899999999999</v>
      </c>
      <c r="AF137" s="357">
        <f>$W137*INDEX('Adult curve ratios'!$A$1:$R$8,MATCH('Incidence calcs'!$C137,'Adult curve ratios'!$A:$A,0),MATCH('Incidence calcs'!AF$4,'Adult curve ratios'!$1:$1,0))</f>
        <v>1.76816</v>
      </c>
      <c r="AG137" s="357">
        <f>$W137*INDEX('Adult curve ratios'!$A$1:$R$8,MATCH('Incidence calcs'!$C137,'Adult curve ratios'!$A:$A,0),MATCH('Incidence calcs'!AG$4,'Adult curve ratios'!$1:$1,0))</f>
        <v>1.76816</v>
      </c>
      <c r="AH137" s="357">
        <f>$W137*INDEX('Adult curve ratios'!$A$1:$R$8,MATCH('Incidence calcs'!$C137,'Adult curve ratios'!$A:$A,0),MATCH('Incidence calcs'!AH$4,'Adult curve ratios'!$1:$1,0))</f>
        <v>2.3473700000000002</v>
      </c>
      <c r="AI137" s="357">
        <f>$W137*INDEX('Adult curve ratios'!$A$1:$R$8,MATCH('Incidence calcs'!$C137,'Adult curve ratios'!$A:$A,0),MATCH('Incidence calcs'!AI$4,'Adult curve ratios'!$1:$1,0))</f>
        <v>2.3473700000000002</v>
      </c>
      <c r="AJ137" s="357">
        <f>$W137*INDEX('Adult curve ratios'!$A$1:$R$8,MATCH('Incidence calcs'!$C137,'Adult curve ratios'!$A:$A,0),MATCH('Incidence calcs'!AJ$4,'Adult curve ratios'!$1:$1,0))</f>
        <v>1.55101</v>
      </c>
      <c r="AK137" s="357">
        <f>$W137*INDEX('Adult curve ratios'!$A$1:$R$8,MATCH('Incidence calcs'!$C137,'Adult curve ratios'!$A:$A,0),MATCH('Incidence calcs'!AK$4,'Adult curve ratios'!$1:$1,0))</f>
        <v>1.55101</v>
      </c>
      <c r="AL137" s="357">
        <f>$W137*INDEX('Adult curve ratios'!$A$1:$R$8,MATCH('Incidence calcs'!$C137,'Adult curve ratios'!$A:$A,0),MATCH('Incidence calcs'!AL$4,'Adult curve ratios'!$1:$1,0))</f>
        <v>1.55101</v>
      </c>
      <c r="AM137" s="357">
        <f>$W137*INDEX('Adult curve ratios'!$A$1:$R$8,MATCH('Incidence calcs'!$C137,'Adult curve ratios'!$A:$A,0),MATCH('Incidence calcs'!AM$4,'Adult curve ratios'!$1:$1,0))</f>
        <v>1.55101</v>
      </c>
    </row>
    <row r="138" spans="1:39" x14ac:dyDescent="0.45">
      <c r="A138" s="343" t="s">
        <v>205</v>
      </c>
      <c r="B138" s="331" t="s">
        <v>205</v>
      </c>
      <c r="C138" s="353" t="s">
        <v>26</v>
      </c>
      <c r="D138" s="351">
        <f>VALUE(LEFT(INDEX('2019 IDF estimates'!BD:BD,MATCH(IF(G138="N/A",B138,G138),'2019 IDF estimates'!$B:$B,0)),4))</f>
        <v>2010</v>
      </c>
      <c r="E138" s="351">
        <f>VALUE(RIGHT(INDEX('2019 IDF estimates'!BD:BD,MATCH(IF(G138="N/A",B138,G138),'2019 IDF estimates'!$B:$B,0)),4))</f>
        <v>2011</v>
      </c>
      <c r="F138" s="351">
        <f t="shared" si="15"/>
        <v>2011</v>
      </c>
      <c r="G138" s="331" t="s">
        <v>60</v>
      </c>
      <c r="H138" s="354">
        <f>IF($G138="N/A",INDEX('2019 IDF estimates'!AD:AD,MATCH($B138,'2019 IDF estimates'!$B:$B,0)),INDEX('2019 IDF estimates'!AD:AD,MATCH($G138,'2019 IDF estimates'!$B:$B,0)))</f>
        <v>12.5</v>
      </c>
      <c r="I138" s="354">
        <f>IF($G138="N/A",INDEX('2019 IDF estimates'!AE:AE,MATCH($B138,'2019 IDF estimates'!$B:$B,0)),INDEX('2019 IDF estimates'!AE:AE,MATCH($G138,'2019 IDF estimates'!$B:$B,0)))</f>
        <v>22.1</v>
      </c>
      <c r="J138" s="354">
        <f>IF($G138="N/A",INDEX('2019 IDF estimates'!AF:AF,MATCH($B138,'2019 IDF estimates'!$B:$B,0)),INDEX('2019 IDF estimates'!AF:AF,MATCH($G138,'2019 IDF estimates'!$B:$B,0)))</f>
        <v>27.1</v>
      </c>
      <c r="K138" s="354">
        <f>IF($G138="N/A",INDEX('2019 IDF estimates'!AP:AP,MATCH($B138,'2019 IDF estimates'!$B:$B,0)),INDEX('2019 IDF estimates'!AP:AP,MATCH($G138,'2019 IDF estimates'!$B:$B,0)))</f>
        <v>15.339530435237373</v>
      </c>
      <c r="L138" s="354">
        <f>IF($G138="N/A",INDEX('2019 IDF estimates'!AH:AH,MATCH($B138,'2019 IDF estimates'!$B:$B,0)),INDEX('2019 IDF estimates'!AH:AH,MATCH($G138,'2019 IDF estimates'!$B:$B,0)))</f>
        <v>12.3</v>
      </c>
      <c r="M138" s="354">
        <f>IF($G138="N/A",INDEX('2019 IDF estimates'!AI:AI,MATCH($B138,'2019 IDF estimates'!$B:$B,0)),INDEX('2019 IDF estimates'!AI:AI,MATCH($G138,'2019 IDF estimates'!$B:$B,0)))</f>
        <v>25</v>
      </c>
      <c r="N138" s="354">
        <f>IF($G138="N/A",INDEX('2019 IDF estimates'!AJ:AJ,MATCH($B138,'2019 IDF estimates'!$B:$B,0)),INDEX('2019 IDF estimates'!AJ:AJ,MATCH($G138,'2019 IDF estimates'!$B:$B,0)))</f>
        <v>28</v>
      </c>
      <c r="O138" s="354">
        <f>IF($G138="N/A",INDEX('2019 IDF estimates'!AQ:AQ,MATCH($B138,'2019 IDF estimates'!$B:$B,0)),INDEX('2019 IDF estimates'!AQ:AQ,MATCH($G138,'2019 IDF estimates'!$B:$B,0)))</f>
        <v>16.23309531495994</v>
      </c>
      <c r="P138" s="354">
        <f>IF($G138="N/A",INDEX('2019 IDF estimates'!AN:AN,MATCH($B138,'2019 IDF estimates'!$B:$B,0)),INDEX('2019 IDF estimates'!AN:AN,MATCH($G138,'2019 IDF estimates'!$B:$B,0)))</f>
        <v>21.2</v>
      </c>
      <c r="Q138" s="358">
        <f t="shared" si="16"/>
        <v>12.4</v>
      </c>
      <c r="R138" s="358">
        <f t="shared" si="17"/>
        <v>23.55</v>
      </c>
      <c r="S138" s="358">
        <f t="shared" si="18"/>
        <v>27.55</v>
      </c>
      <c r="T138" s="358">
        <f t="shared" si="19"/>
        <v>15.786312875098655</v>
      </c>
      <c r="U138" s="352">
        <f t="shared" si="20"/>
        <v>21.166666666666668</v>
      </c>
      <c r="V138" s="352">
        <f t="shared" si="21"/>
        <v>19.821578218774665</v>
      </c>
      <c r="W138" s="352">
        <f>IF(INDEX('Adult curve ratios'!$B:$B,MATCH('Incidence calcs'!C138,'Adult curve ratios'!$A:$A,0))="0-14",'Incidence calcs'!U138,'Incidence calcs'!V138)</f>
        <v>21.166666666666668</v>
      </c>
      <c r="X138" s="357">
        <f>$W138*INDEX('Adult curve ratios'!$A$1:$R$8,MATCH('Incidence calcs'!$C138,'Adult curve ratios'!$A:$A,0),MATCH('Incidence calcs'!X$4,'Adult curve ratios'!$1:$1,0))</f>
        <v>14.427200000000001</v>
      </c>
      <c r="Y138" s="357">
        <f>$W138*INDEX('Adult curve ratios'!$A$1:$R$8,MATCH('Incidence calcs'!$C138,'Adult curve ratios'!$A:$A,0),MATCH('Incidence calcs'!Y$4,'Adult curve ratios'!$1:$1,0))</f>
        <v>14.177433333333333</v>
      </c>
      <c r="Z138" s="357">
        <f>$W138*INDEX('Adult curve ratios'!$A$1:$R$8,MATCH('Incidence calcs'!$C138,'Adult curve ratios'!$A:$A,0),MATCH('Incidence calcs'!Z$4,'Adult curve ratios'!$1:$1,0))</f>
        <v>10.136716666666667</v>
      </c>
      <c r="AA138" s="357">
        <f>$W138*INDEX('Adult curve ratios'!$A$1:$R$8,MATCH('Incidence calcs'!$C138,'Adult curve ratios'!$A:$A,0),MATCH('Incidence calcs'!AA$4,'Adult curve ratios'!$1:$1,0))</f>
        <v>10.068983333333334</v>
      </c>
      <c r="AB138" s="357">
        <f>$W138*INDEX('Adult curve ratios'!$A$1:$R$8,MATCH('Incidence calcs'!$C138,'Adult curve ratios'!$A:$A,0),MATCH('Incidence calcs'!AB$4,'Adult curve ratios'!$1:$1,0))</f>
        <v>8.9196333333333335</v>
      </c>
      <c r="AC138" s="357">
        <f>$W138*INDEX('Adult curve ratios'!$A$1:$R$8,MATCH('Incidence calcs'!$C138,'Adult curve ratios'!$A:$A,0),MATCH('Incidence calcs'!AC$4,'Adult curve ratios'!$1:$1,0))</f>
        <v>9.4995999999999992</v>
      </c>
      <c r="AD138" s="357">
        <f>$W138*INDEX('Adult curve ratios'!$A$1:$R$8,MATCH('Incidence calcs'!$C138,'Adult curve ratios'!$A:$A,0),MATCH('Incidence calcs'!AD$4,'Adult curve ratios'!$1:$1,0))</f>
        <v>9.3196833333333338</v>
      </c>
      <c r="AE138" s="357">
        <f>$W138*INDEX('Adult curve ratios'!$A$1:$R$8,MATCH('Incidence calcs'!$C138,'Adult curve ratios'!$A:$A,0),MATCH('Incidence calcs'!AE$4,'Adult curve ratios'!$1:$1,0))</f>
        <v>9.3196833333333338</v>
      </c>
      <c r="AF138" s="357">
        <f>$W138*INDEX('Adult curve ratios'!$A$1:$R$8,MATCH('Incidence calcs'!$C138,'Adult curve ratios'!$A:$A,0),MATCH('Incidence calcs'!AF$4,'Adult curve ratios'!$1:$1,0))</f>
        <v>8.703733333333334</v>
      </c>
      <c r="AG138" s="357">
        <f>$W138*INDEX('Adult curve ratios'!$A$1:$R$8,MATCH('Incidence calcs'!$C138,'Adult curve ratios'!$A:$A,0),MATCH('Incidence calcs'!AG$4,'Adult curve ratios'!$1:$1,0))</f>
        <v>8.703733333333334</v>
      </c>
      <c r="AH138" s="357">
        <f>$W138*INDEX('Adult curve ratios'!$A$1:$R$8,MATCH('Incidence calcs'!$C138,'Adult curve ratios'!$A:$A,0),MATCH('Incidence calcs'!AH$4,'Adult curve ratios'!$1:$1,0))</f>
        <v>11.554883333333335</v>
      </c>
      <c r="AI138" s="357">
        <f>$W138*INDEX('Adult curve ratios'!$A$1:$R$8,MATCH('Incidence calcs'!$C138,'Adult curve ratios'!$A:$A,0),MATCH('Incidence calcs'!AI$4,'Adult curve ratios'!$1:$1,0))</f>
        <v>11.554883333333335</v>
      </c>
      <c r="AJ138" s="357">
        <f>$W138*INDEX('Adult curve ratios'!$A$1:$R$8,MATCH('Incidence calcs'!$C138,'Adult curve ratios'!$A:$A,0),MATCH('Incidence calcs'!AJ$4,'Adult curve ratios'!$1:$1,0))</f>
        <v>7.6348166666666675</v>
      </c>
      <c r="AK138" s="357">
        <f>$W138*INDEX('Adult curve ratios'!$A$1:$R$8,MATCH('Incidence calcs'!$C138,'Adult curve ratios'!$A:$A,0),MATCH('Incidence calcs'!AK$4,'Adult curve ratios'!$1:$1,0))</f>
        <v>7.6348166666666675</v>
      </c>
      <c r="AL138" s="357">
        <f>$W138*INDEX('Adult curve ratios'!$A$1:$R$8,MATCH('Incidence calcs'!$C138,'Adult curve ratios'!$A:$A,0),MATCH('Incidence calcs'!AL$4,'Adult curve ratios'!$1:$1,0))</f>
        <v>7.6348166666666675</v>
      </c>
      <c r="AM138" s="357">
        <f>$W138*INDEX('Adult curve ratios'!$A$1:$R$8,MATCH('Incidence calcs'!$C138,'Adult curve ratios'!$A:$A,0),MATCH('Incidence calcs'!AM$4,'Adult curve ratios'!$1:$1,0))</f>
        <v>7.6348166666666675</v>
      </c>
    </row>
    <row r="139" spans="1:39" x14ac:dyDescent="0.45">
      <c r="A139" s="343" t="s">
        <v>206</v>
      </c>
      <c r="B139" s="331" t="s">
        <v>206</v>
      </c>
      <c r="C139" s="353" t="s">
        <v>32</v>
      </c>
      <c r="D139" s="351">
        <f>VALUE(LEFT(INDEX('2019 IDF estimates'!BD:BD,MATCH(IF(G139="N/A",B139,G139),'2019 IDF estimates'!$B:$B,0)),4))</f>
        <v>2001</v>
      </c>
      <c r="E139" s="351">
        <f>VALUE(RIGHT(INDEX('2019 IDF estimates'!BD:BD,MATCH(IF(G139="N/A",B139,G139),'2019 IDF estimates'!$B:$B,0)),4))</f>
        <v>2012</v>
      </c>
      <c r="F139" s="351">
        <f t="shared" si="15"/>
        <v>2007</v>
      </c>
      <c r="G139" s="331" t="s">
        <v>136</v>
      </c>
      <c r="H139" s="354">
        <f>IF($G139="N/A",INDEX('2019 IDF estimates'!AD:AD,MATCH($B139,'2019 IDF estimates'!$B:$B,0)),INDEX('2019 IDF estimates'!AD:AD,MATCH($G139,'2019 IDF estimates'!$B:$B,0)))</f>
        <v>0</v>
      </c>
      <c r="I139" s="354">
        <f>IF($G139="N/A",INDEX('2019 IDF estimates'!AE:AE,MATCH($B139,'2019 IDF estimates'!$B:$B,0)),INDEX('2019 IDF estimates'!AE:AE,MATCH($G139,'2019 IDF estimates'!$B:$B,0)))</f>
        <v>0</v>
      </c>
      <c r="J139" s="354">
        <f>IF($G139="N/A",INDEX('2019 IDF estimates'!AF:AF,MATCH($B139,'2019 IDF estimates'!$B:$B,0)),INDEX('2019 IDF estimates'!AF:AF,MATCH($G139,'2019 IDF estimates'!$B:$B,0)))</f>
        <v>0</v>
      </c>
      <c r="K139" s="354">
        <f>IF($G139="N/A",INDEX('2019 IDF estimates'!AP:AP,MATCH($B139,'2019 IDF estimates'!$B:$B,0)),INDEX('2019 IDF estimates'!AP:AP,MATCH($G139,'2019 IDF estimates'!$B:$B,0)))</f>
        <v>1.0049937260994264</v>
      </c>
      <c r="L139" s="354">
        <f>IF($G139="N/A",INDEX('2019 IDF estimates'!AH:AH,MATCH($B139,'2019 IDF estimates'!$B:$B,0)),INDEX('2019 IDF estimates'!AH:AH,MATCH($G139,'2019 IDF estimates'!$B:$B,0)))</f>
        <v>0</v>
      </c>
      <c r="M139" s="354">
        <f>IF($G139="N/A",INDEX('2019 IDF estimates'!AI:AI,MATCH($B139,'2019 IDF estimates'!$B:$B,0)),INDEX('2019 IDF estimates'!AI:AI,MATCH($G139,'2019 IDF estimates'!$B:$B,0)))</f>
        <v>0</v>
      </c>
      <c r="N139" s="354">
        <f>IF($G139="N/A",INDEX('2019 IDF estimates'!AJ:AJ,MATCH($B139,'2019 IDF estimates'!$B:$B,0)),INDEX('2019 IDF estimates'!AJ:AJ,MATCH($G139,'2019 IDF estimates'!$B:$B,0)))</f>
        <v>0</v>
      </c>
      <c r="O139" s="354">
        <f>IF($G139="N/A",INDEX('2019 IDF estimates'!AQ:AQ,MATCH($B139,'2019 IDF estimates'!$B:$B,0)),INDEX('2019 IDF estimates'!AQ:AQ,MATCH($G139,'2019 IDF estimates'!$B:$B,0)))</f>
        <v>1.0049937260994264</v>
      </c>
      <c r="P139" s="354">
        <f>IF($G139="N/A",INDEX('2019 IDF estimates'!AN:AN,MATCH($B139,'2019 IDF estimates'!$B:$B,0)),INDEX('2019 IDF estimates'!AN:AN,MATCH($G139,'2019 IDF estimates'!$B:$B,0)))</f>
        <v>0.9</v>
      </c>
      <c r="Q139" s="358">
        <f t="shared" si="16"/>
        <v>0.9</v>
      </c>
      <c r="R139" s="358">
        <f t="shared" si="17"/>
        <v>0.9</v>
      </c>
      <c r="S139" s="358">
        <f t="shared" si="18"/>
        <v>0.9</v>
      </c>
      <c r="T139" s="358">
        <f t="shared" si="19"/>
        <v>1.0049937260994264</v>
      </c>
      <c r="U139" s="352">
        <f t="shared" si="20"/>
        <v>0.9</v>
      </c>
      <c r="V139" s="352">
        <f t="shared" si="21"/>
        <v>0.9262484315248567</v>
      </c>
      <c r="W139" s="352">
        <f>IF(INDEX('Adult curve ratios'!$B:$B,MATCH('Incidence calcs'!C139,'Adult curve ratios'!$A:$A,0))="0-14",'Incidence calcs'!U139,'Incidence calcs'!V139)</f>
        <v>0.9</v>
      </c>
      <c r="X139" s="357">
        <f>$W139*INDEX('Adult curve ratios'!$A$1:$R$8,MATCH('Incidence calcs'!$C139,'Adult curve ratios'!$A:$A,0),MATCH('Incidence calcs'!X$4,'Adult curve ratios'!$1:$1,0))</f>
        <v>0.61343999999999999</v>
      </c>
      <c r="Y139" s="357">
        <f>$W139*INDEX('Adult curve ratios'!$A$1:$R$8,MATCH('Incidence calcs'!$C139,'Adult curve ratios'!$A:$A,0),MATCH('Incidence calcs'!Y$4,'Adult curve ratios'!$1:$1,0))</f>
        <v>0.60282000000000002</v>
      </c>
      <c r="Z139" s="357">
        <f>$W139*INDEX('Adult curve ratios'!$A$1:$R$8,MATCH('Incidence calcs'!$C139,'Adult curve ratios'!$A:$A,0),MATCH('Incidence calcs'!Z$4,'Adult curve ratios'!$1:$1,0))</f>
        <v>0.43101</v>
      </c>
      <c r="AA139" s="357">
        <f>$W139*INDEX('Adult curve ratios'!$A$1:$R$8,MATCH('Incidence calcs'!$C139,'Adult curve ratios'!$A:$A,0),MATCH('Incidence calcs'!AA$4,'Adult curve ratios'!$1:$1,0))</f>
        <v>0.42813000000000001</v>
      </c>
      <c r="AB139" s="357">
        <f>$W139*INDEX('Adult curve ratios'!$A$1:$R$8,MATCH('Incidence calcs'!$C139,'Adult curve ratios'!$A:$A,0),MATCH('Incidence calcs'!AB$4,'Adult curve ratios'!$1:$1,0))</f>
        <v>0.37925999999999999</v>
      </c>
      <c r="AC139" s="357">
        <f>$W139*INDEX('Adult curve ratios'!$A$1:$R$8,MATCH('Incidence calcs'!$C139,'Adult curve ratios'!$A:$A,0),MATCH('Incidence calcs'!AC$4,'Adult curve ratios'!$1:$1,0))</f>
        <v>0.40392</v>
      </c>
      <c r="AD139" s="357">
        <f>$W139*INDEX('Adult curve ratios'!$A$1:$R$8,MATCH('Incidence calcs'!$C139,'Adult curve ratios'!$A:$A,0),MATCH('Incidence calcs'!AD$4,'Adult curve ratios'!$1:$1,0))</f>
        <v>0.39627000000000001</v>
      </c>
      <c r="AE139" s="357">
        <f>$W139*INDEX('Adult curve ratios'!$A$1:$R$8,MATCH('Incidence calcs'!$C139,'Adult curve ratios'!$A:$A,0),MATCH('Incidence calcs'!AE$4,'Adult curve ratios'!$1:$1,0))</f>
        <v>0.39627000000000001</v>
      </c>
      <c r="AF139" s="357">
        <f>$W139*INDEX('Adult curve ratios'!$A$1:$R$8,MATCH('Incidence calcs'!$C139,'Adult curve ratios'!$A:$A,0),MATCH('Incidence calcs'!AF$4,'Adult curve ratios'!$1:$1,0))</f>
        <v>0.37008000000000002</v>
      </c>
      <c r="AG139" s="357">
        <f>$W139*INDEX('Adult curve ratios'!$A$1:$R$8,MATCH('Incidence calcs'!$C139,'Adult curve ratios'!$A:$A,0),MATCH('Incidence calcs'!AG$4,'Adult curve ratios'!$1:$1,0))</f>
        <v>0.37008000000000002</v>
      </c>
      <c r="AH139" s="357">
        <f>$W139*INDEX('Adult curve ratios'!$A$1:$R$8,MATCH('Incidence calcs'!$C139,'Adult curve ratios'!$A:$A,0),MATCH('Incidence calcs'!AH$4,'Adult curve ratios'!$1:$1,0))</f>
        <v>0.49131000000000008</v>
      </c>
      <c r="AI139" s="357">
        <f>$W139*INDEX('Adult curve ratios'!$A$1:$R$8,MATCH('Incidence calcs'!$C139,'Adult curve ratios'!$A:$A,0),MATCH('Incidence calcs'!AI$4,'Adult curve ratios'!$1:$1,0))</f>
        <v>0.49131000000000008</v>
      </c>
      <c r="AJ139" s="357">
        <f>$W139*INDEX('Adult curve ratios'!$A$1:$R$8,MATCH('Incidence calcs'!$C139,'Adult curve ratios'!$A:$A,0),MATCH('Incidence calcs'!AJ$4,'Adult curve ratios'!$1:$1,0))</f>
        <v>0.32463000000000003</v>
      </c>
      <c r="AK139" s="357">
        <f>$W139*INDEX('Adult curve ratios'!$A$1:$R$8,MATCH('Incidence calcs'!$C139,'Adult curve ratios'!$A:$A,0),MATCH('Incidence calcs'!AK$4,'Adult curve ratios'!$1:$1,0))</f>
        <v>0.32463000000000003</v>
      </c>
      <c r="AL139" s="357">
        <f>$W139*INDEX('Adult curve ratios'!$A$1:$R$8,MATCH('Incidence calcs'!$C139,'Adult curve ratios'!$A:$A,0),MATCH('Incidence calcs'!AL$4,'Adult curve ratios'!$1:$1,0))</f>
        <v>0.32463000000000003</v>
      </c>
      <c r="AM139" s="357">
        <f>$W139*INDEX('Adult curve ratios'!$A$1:$R$8,MATCH('Incidence calcs'!$C139,'Adult curve ratios'!$A:$A,0),MATCH('Incidence calcs'!AM$4,'Adult curve ratios'!$1:$1,0))</f>
        <v>0.32463000000000003</v>
      </c>
    </row>
    <row r="140" spans="1:39" x14ac:dyDescent="0.45">
      <c r="A140" s="343" t="s">
        <v>207</v>
      </c>
      <c r="B140" s="331" t="s">
        <v>207</v>
      </c>
      <c r="C140" s="353" t="s">
        <v>32</v>
      </c>
      <c r="D140" s="351">
        <f>VALUE(LEFT(INDEX('2019 IDF estimates'!BD:BD,MATCH(IF(G140="N/A",B140,G140),'2019 IDF estimates'!$B:$B,0)),4))</f>
        <v>2009</v>
      </c>
      <c r="E140" s="351">
        <f>VALUE(RIGHT(INDEX('2019 IDF estimates'!BD:BD,MATCH(IF(G140="N/A",B140,G140),'2019 IDF estimates'!$B:$B,0)),4))</f>
        <v>2009</v>
      </c>
      <c r="F140" s="351">
        <f t="shared" si="15"/>
        <v>2009</v>
      </c>
      <c r="G140" s="331" t="s">
        <v>60</v>
      </c>
      <c r="H140" s="354">
        <f>IF($G140="N/A",INDEX('2019 IDF estimates'!AD:AD,MATCH($B140,'2019 IDF estimates'!$B:$B,0)),INDEX('2019 IDF estimates'!AD:AD,MATCH($G140,'2019 IDF estimates'!$B:$B,0)))</f>
        <v>14.9</v>
      </c>
      <c r="I140" s="354">
        <f>IF($G140="N/A",INDEX('2019 IDF estimates'!AE:AE,MATCH($B140,'2019 IDF estimates'!$B:$B,0)),INDEX('2019 IDF estimates'!AE:AE,MATCH($G140,'2019 IDF estimates'!$B:$B,0)))</f>
        <v>25.4</v>
      </c>
      <c r="J140" s="354">
        <f>IF($G140="N/A",INDEX('2019 IDF estimates'!AF:AF,MATCH($B140,'2019 IDF estimates'!$B:$B,0)),INDEX('2019 IDF estimates'!AF:AF,MATCH($G140,'2019 IDF estimates'!$B:$B,0)))</f>
        <v>27</v>
      </c>
      <c r="K140" s="354">
        <f>IF($G140="N/A",INDEX('2019 IDF estimates'!AP:AP,MATCH($B140,'2019 IDF estimates'!$B:$B,0)),INDEX('2019 IDF estimates'!AP:AP,MATCH($G140,'2019 IDF estimates'!$B:$B,0)))</f>
        <v>16.67987775482122</v>
      </c>
      <c r="L140" s="354">
        <f>IF($G140="N/A",INDEX('2019 IDF estimates'!AH:AH,MATCH($B140,'2019 IDF estimates'!$B:$B,0)),INDEX('2019 IDF estimates'!AH:AH,MATCH($G140,'2019 IDF estimates'!$B:$B,0)))</f>
        <v>14.9</v>
      </c>
      <c r="M140" s="354">
        <f>IF($G140="N/A",INDEX('2019 IDF estimates'!AI:AI,MATCH($B140,'2019 IDF estimates'!$B:$B,0)),INDEX('2019 IDF estimates'!AI:AI,MATCH($G140,'2019 IDF estimates'!$B:$B,0)))</f>
        <v>25.4</v>
      </c>
      <c r="N140" s="354">
        <f>IF($G140="N/A",INDEX('2019 IDF estimates'!AJ:AJ,MATCH($B140,'2019 IDF estimates'!$B:$B,0)),INDEX('2019 IDF estimates'!AJ:AJ,MATCH($G140,'2019 IDF estimates'!$B:$B,0)))</f>
        <v>27</v>
      </c>
      <c r="O140" s="354">
        <f>IF($G140="N/A",INDEX('2019 IDF estimates'!AQ:AQ,MATCH($B140,'2019 IDF estimates'!$B:$B,0)),INDEX('2019 IDF estimates'!AQ:AQ,MATCH($G140,'2019 IDF estimates'!$B:$B,0)))</f>
        <v>16.67987775482122</v>
      </c>
      <c r="P140" s="354">
        <f>IF($G140="N/A",INDEX('2019 IDF estimates'!AN:AN,MATCH($B140,'2019 IDF estimates'!$B:$B,0)),INDEX('2019 IDF estimates'!AN:AN,MATCH($G140,'2019 IDF estimates'!$B:$B,0)))</f>
        <v>22.4</v>
      </c>
      <c r="Q140" s="358">
        <f t="shared" si="16"/>
        <v>14.9</v>
      </c>
      <c r="R140" s="358">
        <f t="shared" si="17"/>
        <v>25.4</v>
      </c>
      <c r="S140" s="358">
        <f t="shared" si="18"/>
        <v>27</v>
      </c>
      <c r="T140" s="358">
        <f t="shared" si="19"/>
        <v>16.67987775482122</v>
      </c>
      <c r="U140" s="352">
        <f t="shared" si="20"/>
        <v>22.433333333333334</v>
      </c>
      <c r="V140" s="352">
        <f t="shared" si="21"/>
        <v>20.994969438705304</v>
      </c>
      <c r="W140" s="352">
        <f>IF(INDEX('Adult curve ratios'!$B:$B,MATCH('Incidence calcs'!C140,'Adult curve ratios'!$A:$A,0))="0-14",'Incidence calcs'!U140,'Incidence calcs'!V140)</f>
        <v>22.433333333333334</v>
      </c>
      <c r="X140" s="357">
        <f>$W140*INDEX('Adult curve ratios'!$A$1:$R$8,MATCH('Incidence calcs'!$C140,'Adult curve ratios'!$A:$A,0),MATCH('Incidence calcs'!X$4,'Adult curve ratios'!$1:$1,0))</f>
        <v>15.290559999999999</v>
      </c>
      <c r="Y140" s="357">
        <f>$W140*INDEX('Adult curve ratios'!$A$1:$R$8,MATCH('Incidence calcs'!$C140,'Adult curve ratios'!$A:$A,0),MATCH('Incidence calcs'!Y$4,'Adult curve ratios'!$1:$1,0))</f>
        <v>15.025846666666666</v>
      </c>
      <c r="Z140" s="357">
        <f>$W140*INDEX('Adult curve ratios'!$A$1:$R$8,MATCH('Incidence calcs'!$C140,'Adult curve ratios'!$A:$A,0),MATCH('Incidence calcs'!Z$4,'Adult curve ratios'!$1:$1,0))</f>
        <v>10.743323333333333</v>
      </c>
      <c r="AA140" s="357">
        <f>$W140*INDEX('Adult curve ratios'!$A$1:$R$8,MATCH('Incidence calcs'!$C140,'Adult curve ratios'!$A:$A,0),MATCH('Incidence calcs'!AA$4,'Adult curve ratios'!$1:$1,0))</f>
        <v>10.671536666666666</v>
      </c>
      <c r="AB140" s="357">
        <f>$W140*INDEX('Adult curve ratios'!$A$1:$R$8,MATCH('Incidence calcs'!$C140,'Adult curve ratios'!$A:$A,0),MATCH('Incidence calcs'!AB$4,'Adult curve ratios'!$1:$1,0))</f>
        <v>9.4534066666666661</v>
      </c>
      <c r="AC140" s="357">
        <f>$W140*INDEX('Adult curve ratios'!$A$1:$R$8,MATCH('Incidence calcs'!$C140,'Adult curve ratios'!$A:$A,0),MATCH('Incidence calcs'!AC$4,'Adult curve ratios'!$1:$1,0))</f>
        <v>10.06808</v>
      </c>
      <c r="AD140" s="357">
        <f>$W140*INDEX('Adult curve ratios'!$A$1:$R$8,MATCH('Incidence calcs'!$C140,'Adult curve ratios'!$A:$A,0),MATCH('Incidence calcs'!AD$4,'Adult curve ratios'!$1:$1,0))</f>
        <v>9.8773966666666677</v>
      </c>
      <c r="AE140" s="357">
        <f>$W140*INDEX('Adult curve ratios'!$A$1:$R$8,MATCH('Incidence calcs'!$C140,'Adult curve ratios'!$A:$A,0),MATCH('Incidence calcs'!AE$4,'Adult curve ratios'!$1:$1,0))</f>
        <v>9.8773966666666677</v>
      </c>
      <c r="AF140" s="357">
        <f>$W140*INDEX('Adult curve ratios'!$A$1:$R$8,MATCH('Incidence calcs'!$C140,'Adult curve ratios'!$A:$A,0),MATCH('Incidence calcs'!AF$4,'Adult curve ratios'!$1:$1,0))</f>
        <v>9.2245866666666672</v>
      </c>
      <c r="AG140" s="357">
        <f>$W140*INDEX('Adult curve ratios'!$A$1:$R$8,MATCH('Incidence calcs'!$C140,'Adult curve ratios'!$A:$A,0),MATCH('Incidence calcs'!AG$4,'Adult curve ratios'!$1:$1,0))</f>
        <v>9.2245866666666672</v>
      </c>
      <c r="AH140" s="357">
        <f>$W140*INDEX('Adult curve ratios'!$A$1:$R$8,MATCH('Incidence calcs'!$C140,'Adult curve ratios'!$A:$A,0),MATCH('Incidence calcs'!AH$4,'Adult curve ratios'!$1:$1,0))</f>
        <v>12.246356666666667</v>
      </c>
      <c r="AI140" s="357">
        <f>$W140*INDEX('Adult curve ratios'!$A$1:$R$8,MATCH('Incidence calcs'!$C140,'Adult curve ratios'!$A:$A,0),MATCH('Incidence calcs'!AI$4,'Adult curve ratios'!$1:$1,0))</f>
        <v>12.246356666666667</v>
      </c>
      <c r="AJ140" s="357">
        <f>$W140*INDEX('Adult curve ratios'!$A$1:$R$8,MATCH('Incidence calcs'!$C140,'Adult curve ratios'!$A:$A,0),MATCH('Incidence calcs'!AJ$4,'Adult curve ratios'!$1:$1,0))</f>
        <v>8.0917033333333332</v>
      </c>
      <c r="AK140" s="357">
        <f>$W140*INDEX('Adult curve ratios'!$A$1:$R$8,MATCH('Incidence calcs'!$C140,'Adult curve ratios'!$A:$A,0),MATCH('Incidence calcs'!AK$4,'Adult curve ratios'!$1:$1,0))</f>
        <v>8.0917033333333332</v>
      </c>
      <c r="AL140" s="357">
        <f>$W140*INDEX('Adult curve ratios'!$A$1:$R$8,MATCH('Incidence calcs'!$C140,'Adult curve ratios'!$A:$A,0),MATCH('Incidence calcs'!AL$4,'Adult curve ratios'!$1:$1,0))</f>
        <v>8.0917033333333332</v>
      </c>
      <c r="AM140" s="357">
        <f>$W140*INDEX('Adult curve ratios'!$A$1:$R$8,MATCH('Incidence calcs'!$C140,'Adult curve ratios'!$A:$A,0),MATCH('Incidence calcs'!AM$4,'Adult curve ratios'!$1:$1,0))</f>
        <v>8.0917033333333332</v>
      </c>
    </row>
    <row r="141" spans="1:39" x14ac:dyDescent="0.45">
      <c r="A141" s="343" t="s">
        <v>208</v>
      </c>
      <c r="B141" s="331" t="s">
        <v>208</v>
      </c>
      <c r="C141" s="353" t="s">
        <v>31</v>
      </c>
      <c r="D141" s="351">
        <f>VALUE(LEFT(INDEX('2019 IDF estimates'!BD:BD,MATCH(IF(G141="N/A",B141,G141),'2019 IDF estimates'!$B:$B,0)),4))</f>
        <v>2010</v>
      </c>
      <c r="E141" s="351">
        <f>VALUE(RIGHT(INDEX('2019 IDF estimates'!BD:BD,MATCH(IF(G141="N/A",B141,G141),'2019 IDF estimates'!$B:$B,0)),4))</f>
        <v>2010</v>
      </c>
      <c r="F141" s="351">
        <f t="shared" si="15"/>
        <v>2010</v>
      </c>
      <c r="G141" s="331" t="s">
        <v>81</v>
      </c>
      <c r="H141" s="354">
        <f>IF($G141="N/A",INDEX('2019 IDF estimates'!AD:AD,MATCH($B141,'2019 IDF estimates'!$B:$B,0)),INDEX('2019 IDF estimates'!AD:AD,MATCH($G141,'2019 IDF estimates'!$B:$B,0)))</f>
        <v>0</v>
      </c>
      <c r="I141" s="354">
        <f>IF($G141="N/A",INDEX('2019 IDF estimates'!AE:AE,MATCH($B141,'2019 IDF estimates'!$B:$B,0)),INDEX('2019 IDF estimates'!AE:AE,MATCH($G141,'2019 IDF estimates'!$B:$B,0)))</f>
        <v>0</v>
      </c>
      <c r="J141" s="354">
        <f>IF($G141="N/A",INDEX('2019 IDF estimates'!AF:AF,MATCH($B141,'2019 IDF estimates'!$B:$B,0)),INDEX('2019 IDF estimates'!AF:AF,MATCH($G141,'2019 IDF estimates'!$B:$B,0)))</f>
        <v>0</v>
      </c>
      <c r="K141" s="354">
        <f>IF($G141="N/A",INDEX('2019 IDF estimates'!AP:AP,MATCH($B141,'2019 IDF estimates'!$B:$B,0)),INDEX('2019 IDF estimates'!AP:AP,MATCH($G141,'2019 IDF estimates'!$B:$B,0)))</f>
        <v>3.3147130153975972</v>
      </c>
      <c r="L141" s="354">
        <f>IF($G141="N/A",INDEX('2019 IDF estimates'!AH:AH,MATCH($B141,'2019 IDF estimates'!$B:$B,0)),INDEX('2019 IDF estimates'!AH:AH,MATCH($G141,'2019 IDF estimates'!$B:$B,0)))</f>
        <v>0</v>
      </c>
      <c r="M141" s="354">
        <f>IF($G141="N/A",INDEX('2019 IDF estimates'!AI:AI,MATCH($B141,'2019 IDF estimates'!$B:$B,0)),INDEX('2019 IDF estimates'!AI:AI,MATCH($G141,'2019 IDF estimates'!$B:$B,0)))</f>
        <v>0</v>
      </c>
      <c r="N141" s="354">
        <f>IF($G141="N/A",INDEX('2019 IDF estimates'!AJ:AJ,MATCH($B141,'2019 IDF estimates'!$B:$B,0)),INDEX('2019 IDF estimates'!AJ:AJ,MATCH($G141,'2019 IDF estimates'!$B:$B,0)))</f>
        <v>0</v>
      </c>
      <c r="O141" s="354">
        <f>IF($G141="N/A",INDEX('2019 IDF estimates'!AQ:AQ,MATCH($B141,'2019 IDF estimates'!$B:$B,0)),INDEX('2019 IDF estimates'!AQ:AQ,MATCH($G141,'2019 IDF estimates'!$B:$B,0)))</f>
        <v>3.3147130153975972</v>
      </c>
      <c r="P141" s="354">
        <f>IF($G141="N/A",INDEX('2019 IDF estimates'!AN:AN,MATCH($B141,'2019 IDF estimates'!$B:$B,0)),INDEX('2019 IDF estimates'!AN:AN,MATCH($G141,'2019 IDF estimates'!$B:$B,0)))</f>
        <v>6.2</v>
      </c>
      <c r="Q141" s="358">
        <f t="shared" si="16"/>
        <v>6.2</v>
      </c>
      <c r="R141" s="358">
        <f t="shared" si="17"/>
        <v>6.2</v>
      </c>
      <c r="S141" s="358">
        <f t="shared" si="18"/>
        <v>6.2</v>
      </c>
      <c r="T141" s="358">
        <f t="shared" si="19"/>
        <v>3.3147130153975972</v>
      </c>
      <c r="U141" s="352">
        <f t="shared" si="20"/>
        <v>6.2</v>
      </c>
      <c r="V141" s="352">
        <f t="shared" si="21"/>
        <v>5.4786782538493997</v>
      </c>
      <c r="W141" s="352">
        <f>IF(INDEX('Adult curve ratios'!$B:$B,MATCH('Incidence calcs'!C141,'Adult curve ratios'!$A:$A,0))="0-14",'Incidence calcs'!U141,'Incidence calcs'!V141)</f>
        <v>6.2</v>
      </c>
      <c r="X141" s="357">
        <f>$W141*INDEX('Adult curve ratios'!$A$1:$R$8,MATCH('Incidence calcs'!$C141,'Adult curve ratios'!$A:$A,0),MATCH('Incidence calcs'!X$4,'Adult curve ratios'!$1:$1,0))</f>
        <v>4.2259200000000003</v>
      </c>
      <c r="Y141" s="357">
        <f>$W141*INDEX('Adult curve ratios'!$A$1:$R$8,MATCH('Incidence calcs'!$C141,'Adult curve ratios'!$A:$A,0),MATCH('Incidence calcs'!Y$4,'Adult curve ratios'!$1:$1,0))</f>
        <v>4.1527599999999998</v>
      </c>
      <c r="Z141" s="357">
        <f>$W141*INDEX('Adult curve ratios'!$A$1:$R$8,MATCH('Incidence calcs'!$C141,'Adult curve ratios'!$A:$A,0),MATCH('Incidence calcs'!Z$4,'Adult curve ratios'!$1:$1,0))</f>
        <v>2.9691800000000002</v>
      </c>
      <c r="AA141" s="357">
        <f>$W141*INDEX('Adult curve ratios'!$A$1:$R$8,MATCH('Incidence calcs'!$C141,'Adult curve ratios'!$A:$A,0),MATCH('Incidence calcs'!AA$4,'Adult curve ratios'!$1:$1,0))</f>
        <v>2.9493400000000003</v>
      </c>
      <c r="AB141" s="357">
        <f>$W141*INDEX('Adult curve ratios'!$A$1:$R$8,MATCH('Incidence calcs'!$C141,'Adult curve ratios'!$A:$A,0),MATCH('Incidence calcs'!AB$4,'Adult curve ratios'!$1:$1,0))</f>
        <v>2.6126800000000001</v>
      </c>
      <c r="AC141" s="357">
        <f>$W141*INDEX('Adult curve ratios'!$A$1:$R$8,MATCH('Incidence calcs'!$C141,'Adult curve ratios'!$A:$A,0),MATCH('Incidence calcs'!AC$4,'Adult curve ratios'!$1:$1,0))</f>
        <v>2.7825600000000001</v>
      </c>
      <c r="AD141" s="357">
        <f>$W141*INDEX('Adult curve ratios'!$A$1:$R$8,MATCH('Incidence calcs'!$C141,'Adult curve ratios'!$A:$A,0),MATCH('Incidence calcs'!AD$4,'Adult curve ratios'!$1:$1,0))</f>
        <v>2.7298600000000004</v>
      </c>
      <c r="AE141" s="357">
        <f>$W141*INDEX('Adult curve ratios'!$A$1:$R$8,MATCH('Incidence calcs'!$C141,'Adult curve ratios'!$A:$A,0),MATCH('Incidence calcs'!AE$4,'Adult curve ratios'!$1:$1,0))</f>
        <v>2.7298600000000004</v>
      </c>
      <c r="AF141" s="357">
        <f>$W141*INDEX('Adult curve ratios'!$A$1:$R$8,MATCH('Incidence calcs'!$C141,'Adult curve ratios'!$A:$A,0),MATCH('Incidence calcs'!AF$4,'Adult curve ratios'!$1:$1,0))</f>
        <v>2.5494400000000002</v>
      </c>
      <c r="AG141" s="357">
        <f>$W141*INDEX('Adult curve ratios'!$A$1:$R$8,MATCH('Incidence calcs'!$C141,'Adult curve ratios'!$A:$A,0),MATCH('Incidence calcs'!AG$4,'Adult curve ratios'!$1:$1,0))</f>
        <v>2.5494400000000002</v>
      </c>
      <c r="AH141" s="357">
        <f>$W141*INDEX('Adult curve ratios'!$A$1:$R$8,MATCH('Incidence calcs'!$C141,'Adult curve ratios'!$A:$A,0),MATCH('Incidence calcs'!AH$4,'Adult curve ratios'!$1:$1,0))</f>
        <v>3.3845800000000006</v>
      </c>
      <c r="AI141" s="357">
        <f>$W141*INDEX('Adult curve ratios'!$A$1:$R$8,MATCH('Incidence calcs'!$C141,'Adult curve ratios'!$A:$A,0),MATCH('Incidence calcs'!AI$4,'Adult curve ratios'!$1:$1,0))</f>
        <v>3.3845800000000006</v>
      </c>
      <c r="AJ141" s="357">
        <f>$W141*INDEX('Adult curve ratios'!$A$1:$R$8,MATCH('Incidence calcs'!$C141,'Adult curve ratios'!$A:$A,0),MATCH('Incidence calcs'!AJ$4,'Adult curve ratios'!$1:$1,0))</f>
        <v>2.2363400000000002</v>
      </c>
      <c r="AK141" s="357">
        <f>$W141*INDEX('Adult curve ratios'!$A$1:$R$8,MATCH('Incidence calcs'!$C141,'Adult curve ratios'!$A:$A,0),MATCH('Incidence calcs'!AK$4,'Adult curve ratios'!$1:$1,0))</f>
        <v>2.2363400000000002</v>
      </c>
      <c r="AL141" s="357">
        <f>$W141*INDEX('Adult curve ratios'!$A$1:$R$8,MATCH('Incidence calcs'!$C141,'Adult curve ratios'!$A:$A,0),MATCH('Incidence calcs'!AL$4,'Adult curve ratios'!$1:$1,0))</f>
        <v>2.2363400000000002</v>
      </c>
      <c r="AM141" s="357">
        <f>$W141*INDEX('Adult curve ratios'!$A$1:$R$8,MATCH('Incidence calcs'!$C141,'Adult curve ratios'!$A:$A,0),MATCH('Incidence calcs'!AM$4,'Adult curve ratios'!$1:$1,0))</f>
        <v>2.2363400000000002</v>
      </c>
    </row>
    <row r="142" spans="1:39" x14ac:dyDescent="0.45">
      <c r="A142" s="343" t="s">
        <v>209</v>
      </c>
      <c r="B142" s="331" t="s">
        <v>209</v>
      </c>
      <c r="C142" s="353" t="s">
        <v>29</v>
      </c>
      <c r="D142" s="351">
        <f>VALUE(LEFT(INDEX('2019 IDF estimates'!BD:BD,MATCH(IF(G142="N/A",B142,G142),'2019 IDF estimates'!$B:$B,0)),4))</f>
        <v>2007</v>
      </c>
      <c r="E142" s="351">
        <f>VALUE(RIGHT(INDEX('2019 IDF estimates'!BD:BD,MATCH(IF(G142="N/A",B142,G142),'2019 IDF estimates'!$B:$B,0)),4))</f>
        <v>2011</v>
      </c>
      <c r="F142" s="351">
        <f t="shared" si="15"/>
        <v>2009</v>
      </c>
      <c r="G142" s="331" t="s">
        <v>64</v>
      </c>
      <c r="H142" s="354">
        <f>IF($G142="N/A",INDEX('2019 IDF estimates'!AD:AD,MATCH($B142,'2019 IDF estimates'!$B:$B,0)),INDEX('2019 IDF estimates'!AD:AD,MATCH($G142,'2019 IDF estimates'!$B:$B,0)))</f>
        <v>0.19</v>
      </c>
      <c r="I142" s="354">
        <f>IF($G142="N/A",INDEX('2019 IDF estimates'!AE:AE,MATCH($B142,'2019 IDF estimates'!$B:$B,0)),INDEX('2019 IDF estimates'!AE:AE,MATCH($G142,'2019 IDF estimates'!$B:$B,0)))</f>
        <v>0.84</v>
      </c>
      <c r="J142" s="354">
        <f>IF($G142="N/A",INDEX('2019 IDF estimates'!AF:AF,MATCH($B142,'2019 IDF estimates'!$B:$B,0)),INDEX('2019 IDF estimates'!AF:AF,MATCH($G142,'2019 IDF estimates'!$B:$B,0)))</f>
        <v>2.6</v>
      </c>
      <c r="K142" s="354">
        <f>IF($G142="N/A",INDEX('2019 IDF estimates'!AP:AP,MATCH($B142,'2019 IDF estimates'!$B:$B,0)),INDEX('2019 IDF estimates'!AP:AP,MATCH($G142,'2019 IDF estimates'!$B:$B,0)))</f>
        <v>6.2</v>
      </c>
      <c r="L142" s="354">
        <f>IF($G142="N/A",INDEX('2019 IDF estimates'!AH:AH,MATCH($B142,'2019 IDF estimates'!$B:$B,0)),INDEX('2019 IDF estimates'!AH:AH,MATCH($G142,'2019 IDF estimates'!$B:$B,0)))</f>
        <v>0.19</v>
      </c>
      <c r="M142" s="354">
        <f>IF($G142="N/A",INDEX('2019 IDF estimates'!AI:AI,MATCH($B142,'2019 IDF estimates'!$B:$B,0)),INDEX('2019 IDF estimates'!AI:AI,MATCH($G142,'2019 IDF estimates'!$B:$B,0)))</f>
        <v>0.84</v>
      </c>
      <c r="N142" s="354">
        <f>IF($G142="N/A",INDEX('2019 IDF estimates'!AJ:AJ,MATCH($B142,'2019 IDF estimates'!$B:$B,0)),INDEX('2019 IDF estimates'!AJ:AJ,MATCH($G142,'2019 IDF estimates'!$B:$B,0)))</f>
        <v>2.6</v>
      </c>
      <c r="O142" s="354">
        <f>IF($G142="N/A",INDEX('2019 IDF estimates'!AQ:AQ,MATCH($B142,'2019 IDF estimates'!$B:$B,0)),INDEX('2019 IDF estimates'!AQ:AQ,MATCH($G142,'2019 IDF estimates'!$B:$B,0)))</f>
        <v>6.2</v>
      </c>
      <c r="P142" s="354">
        <f>IF($G142="N/A",INDEX('2019 IDF estimates'!AN:AN,MATCH($B142,'2019 IDF estimates'!$B:$B,0)),INDEX('2019 IDF estimates'!AN:AN,MATCH($G142,'2019 IDF estimates'!$B:$B,0)))</f>
        <v>1.2</v>
      </c>
      <c r="Q142" s="358">
        <f t="shared" si="16"/>
        <v>0.19</v>
      </c>
      <c r="R142" s="358">
        <f t="shared" si="17"/>
        <v>0.84</v>
      </c>
      <c r="S142" s="358">
        <f t="shared" si="18"/>
        <v>2.6</v>
      </c>
      <c r="T142" s="358">
        <f t="shared" si="19"/>
        <v>6.2</v>
      </c>
      <c r="U142" s="352">
        <f t="shared" si="20"/>
        <v>1.21</v>
      </c>
      <c r="V142" s="352">
        <f t="shared" si="21"/>
        <v>2.4575</v>
      </c>
      <c r="W142" s="352">
        <f>IF(INDEX('Adult curve ratios'!$B:$B,MATCH('Incidence calcs'!C142,'Adult curve ratios'!$A:$A,0))="0-14",'Incidence calcs'!U142,'Incidence calcs'!V142)</f>
        <v>2.4575</v>
      </c>
      <c r="X142" s="357">
        <f>$W142*INDEX('Adult curve ratios'!$A$1:$R$8,MATCH('Incidence calcs'!$C142,'Adult curve ratios'!$A:$A,0),MATCH('Incidence calcs'!X$4,'Adult curve ratios'!$1:$1,0))</f>
        <v>1.7627647500000001</v>
      </c>
      <c r="Y142" s="357">
        <f>$W142*INDEX('Adult curve ratios'!$A$1:$R$8,MATCH('Incidence calcs'!$C142,'Adult curve ratios'!$A:$A,0),MATCH('Incidence calcs'!Y$4,'Adult curve ratios'!$1:$1,0))</f>
        <v>1.7315545000000001</v>
      </c>
      <c r="Z142" s="357">
        <f>$W142*INDEX('Adult curve ratios'!$A$1:$R$8,MATCH('Incidence calcs'!$C142,'Adult curve ratios'!$A:$A,0),MATCH('Incidence calcs'!Z$4,'Adult curve ratios'!$1:$1,0))</f>
        <v>1.25406225</v>
      </c>
      <c r="AA142" s="357">
        <f>$W142*INDEX('Adult curve ratios'!$A$1:$R$8,MATCH('Incidence calcs'!$C142,'Adult curve ratios'!$A:$A,0),MATCH('Incidence calcs'!AA$4,'Adult curve ratios'!$1:$1,0))</f>
        <v>1.22801275</v>
      </c>
      <c r="AB142" s="357">
        <f>$W142*INDEX('Adult curve ratios'!$A$1:$R$8,MATCH('Incidence calcs'!$C142,'Adult curve ratios'!$A:$A,0),MATCH('Incidence calcs'!AB$4,'Adult curve ratios'!$1:$1,0))</f>
        <v>1.154042</v>
      </c>
      <c r="AC142" s="357">
        <f>$W142*INDEX('Adult curve ratios'!$A$1:$R$8,MATCH('Incidence calcs'!$C142,'Adult curve ratios'!$A:$A,0),MATCH('Incidence calcs'!AC$4,'Adult curve ratios'!$1:$1,0))</f>
        <v>1.020354</v>
      </c>
      <c r="AD142" s="357">
        <f>$W142*INDEX('Adult curve ratios'!$A$1:$R$8,MATCH('Incidence calcs'!$C142,'Adult curve ratios'!$A:$A,0),MATCH('Incidence calcs'!AD$4,'Adult curve ratios'!$1:$1,0))</f>
        <v>1.09727375</v>
      </c>
      <c r="AE142" s="357">
        <f>$W142*INDEX('Adult curve ratios'!$A$1:$R$8,MATCH('Incidence calcs'!$C142,'Adult curve ratios'!$A:$A,0),MATCH('Incidence calcs'!AE$4,'Adult curve ratios'!$1:$1,0))</f>
        <v>1.09727375</v>
      </c>
      <c r="AF142" s="357">
        <f>$W142*INDEX('Adult curve ratios'!$A$1:$R$8,MATCH('Incidence calcs'!$C142,'Adult curve ratios'!$A:$A,0),MATCH('Incidence calcs'!AF$4,'Adult curve ratios'!$1:$1,0))</f>
        <v>0.88592874999999993</v>
      </c>
      <c r="AG142" s="357">
        <f>$W142*INDEX('Adult curve ratios'!$A$1:$R$8,MATCH('Incidence calcs'!$C142,'Adult curve ratios'!$A:$A,0),MATCH('Incidence calcs'!AG$4,'Adult curve ratios'!$1:$1,0))</f>
        <v>0.88592874999999993</v>
      </c>
      <c r="AH142" s="357">
        <f>$W142*INDEX('Adult curve ratios'!$A$1:$R$8,MATCH('Incidence calcs'!$C142,'Adult curve ratios'!$A:$A,0),MATCH('Incidence calcs'!AH$4,'Adult curve ratios'!$1:$1,0))</f>
        <v>1.323118</v>
      </c>
      <c r="AI142" s="357">
        <f>$W142*INDEX('Adult curve ratios'!$A$1:$R$8,MATCH('Incidence calcs'!$C142,'Adult curve ratios'!$A:$A,0),MATCH('Incidence calcs'!AI$4,'Adult curve ratios'!$1:$1,0))</f>
        <v>1.323118</v>
      </c>
      <c r="AJ142" s="357">
        <f>$W142*INDEX('Adult curve ratios'!$A$1:$R$8,MATCH('Incidence calcs'!$C142,'Adult curve ratios'!$A:$A,0),MATCH('Incidence calcs'!AJ$4,'Adult curve ratios'!$1:$1,0))</f>
        <v>1.03583625</v>
      </c>
      <c r="AK142" s="357">
        <f>$W142*INDEX('Adult curve ratios'!$A$1:$R$8,MATCH('Incidence calcs'!$C142,'Adult curve ratios'!$A:$A,0),MATCH('Incidence calcs'!AK$4,'Adult curve ratios'!$1:$1,0))</f>
        <v>1.03583625</v>
      </c>
      <c r="AL142" s="357">
        <f>$W142*INDEX('Adult curve ratios'!$A$1:$R$8,MATCH('Incidence calcs'!$C142,'Adult curve ratios'!$A:$A,0),MATCH('Incidence calcs'!AL$4,'Adult curve ratios'!$1:$1,0))</f>
        <v>1.03583625</v>
      </c>
      <c r="AM142" s="357">
        <f>$W142*INDEX('Adult curve ratios'!$A$1:$R$8,MATCH('Incidence calcs'!$C142,'Adult curve ratios'!$A:$A,0),MATCH('Incidence calcs'!AM$4,'Adult curve ratios'!$1:$1,0))</f>
        <v>1.03583625</v>
      </c>
    </row>
    <row r="143" spans="1:39" x14ac:dyDescent="0.45">
      <c r="A143" s="343" t="s">
        <v>210</v>
      </c>
      <c r="B143" s="331" t="s">
        <v>210</v>
      </c>
      <c r="C143" s="353" t="s">
        <v>29</v>
      </c>
      <c r="D143" s="351">
        <f>VALUE(LEFT(INDEX('2019 IDF estimates'!BD:BD,MATCH(IF(G143="N/A",B143,G143),'2019 IDF estimates'!$B:$B,0)),4))</f>
        <v>2007</v>
      </c>
      <c r="E143" s="351">
        <f>VALUE(RIGHT(INDEX('2019 IDF estimates'!BD:BD,MATCH(IF(G143="N/A",B143,G143),'2019 IDF estimates'!$B:$B,0)),4))</f>
        <v>2011</v>
      </c>
      <c r="F143" s="351">
        <f t="shared" si="15"/>
        <v>2009</v>
      </c>
      <c r="G143" s="331" t="s">
        <v>64</v>
      </c>
      <c r="H143" s="354">
        <f>IF($G143="N/A",INDEX('2019 IDF estimates'!AD:AD,MATCH($B143,'2019 IDF estimates'!$B:$B,0)),INDEX('2019 IDF estimates'!AD:AD,MATCH($G143,'2019 IDF estimates'!$B:$B,0)))</f>
        <v>0.19</v>
      </c>
      <c r="I143" s="354">
        <f>IF($G143="N/A",INDEX('2019 IDF estimates'!AE:AE,MATCH($B143,'2019 IDF estimates'!$B:$B,0)),INDEX('2019 IDF estimates'!AE:AE,MATCH($G143,'2019 IDF estimates'!$B:$B,0)))</f>
        <v>0.84</v>
      </c>
      <c r="J143" s="354">
        <f>IF($G143="N/A",INDEX('2019 IDF estimates'!AF:AF,MATCH($B143,'2019 IDF estimates'!$B:$B,0)),INDEX('2019 IDF estimates'!AF:AF,MATCH($G143,'2019 IDF estimates'!$B:$B,0)))</f>
        <v>2.6</v>
      </c>
      <c r="K143" s="354">
        <f>IF($G143="N/A",INDEX('2019 IDF estimates'!AP:AP,MATCH($B143,'2019 IDF estimates'!$B:$B,0)),INDEX('2019 IDF estimates'!AP:AP,MATCH($G143,'2019 IDF estimates'!$B:$B,0)))</f>
        <v>6.2</v>
      </c>
      <c r="L143" s="354">
        <f>IF($G143="N/A",INDEX('2019 IDF estimates'!AH:AH,MATCH($B143,'2019 IDF estimates'!$B:$B,0)),INDEX('2019 IDF estimates'!AH:AH,MATCH($G143,'2019 IDF estimates'!$B:$B,0)))</f>
        <v>0.19</v>
      </c>
      <c r="M143" s="354">
        <f>IF($G143="N/A",INDEX('2019 IDF estimates'!AI:AI,MATCH($B143,'2019 IDF estimates'!$B:$B,0)),INDEX('2019 IDF estimates'!AI:AI,MATCH($G143,'2019 IDF estimates'!$B:$B,0)))</f>
        <v>0.84</v>
      </c>
      <c r="N143" s="354">
        <f>IF($G143="N/A",INDEX('2019 IDF estimates'!AJ:AJ,MATCH($B143,'2019 IDF estimates'!$B:$B,0)),INDEX('2019 IDF estimates'!AJ:AJ,MATCH($G143,'2019 IDF estimates'!$B:$B,0)))</f>
        <v>2.6</v>
      </c>
      <c r="O143" s="354">
        <f>IF($G143="N/A",INDEX('2019 IDF estimates'!AQ:AQ,MATCH($B143,'2019 IDF estimates'!$B:$B,0)),INDEX('2019 IDF estimates'!AQ:AQ,MATCH($G143,'2019 IDF estimates'!$B:$B,0)))</f>
        <v>6.2</v>
      </c>
      <c r="P143" s="354">
        <f>IF($G143="N/A",INDEX('2019 IDF estimates'!AN:AN,MATCH($B143,'2019 IDF estimates'!$B:$B,0)),INDEX('2019 IDF estimates'!AN:AN,MATCH($G143,'2019 IDF estimates'!$B:$B,0)))</f>
        <v>1.2</v>
      </c>
      <c r="Q143" s="358">
        <f t="shared" si="16"/>
        <v>0.19</v>
      </c>
      <c r="R143" s="358">
        <f t="shared" si="17"/>
        <v>0.84</v>
      </c>
      <c r="S143" s="358">
        <f t="shared" si="18"/>
        <v>2.6</v>
      </c>
      <c r="T143" s="358">
        <f t="shared" si="19"/>
        <v>6.2</v>
      </c>
      <c r="U143" s="352">
        <f t="shared" si="20"/>
        <v>1.21</v>
      </c>
      <c r="V143" s="352">
        <f t="shared" si="21"/>
        <v>2.4575</v>
      </c>
      <c r="W143" s="352">
        <f>IF(INDEX('Adult curve ratios'!$B:$B,MATCH('Incidence calcs'!C143,'Adult curve ratios'!$A:$A,0))="0-14",'Incidence calcs'!U143,'Incidence calcs'!V143)</f>
        <v>2.4575</v>
      </c>
      <c r="X143" s="357">
        <f>$W143*INDEX('Adult curve ratios'!$A$1:$R$8,MATCH('Incidence calcs'!$C143,'Adult curve ratios'!$A:$A,0),MATCH('Incidence calcs'!X$4,'Adult curve ratios'!$1:$1,0))</f>
        <v>1.7627647500000001</v>
      </c>
      <c r="Y143" s="357">
        <f>$W143*INDEX('Adult curve ratios'!$A$1:$R$8,MATCH('Incidence calcs'!$C143,'Adult curve ratios'!$A:$A,0),MATCH('Incidence calcs'!Y$4,'Adult curve ratios'!$1:$1,0))</f>
        <v>1.7315545000000001</v>
      </c>
      <c r="Z143" s="357">
        <f>$W143*INDEX('Adult curve ratios'!$A$1:$R$8,MATCH('Incidence calcs'!$C143,'Adult curve ratios'!$A:$A,0),MATCH('Incidence calcs'!Z$4,'Adult curve ratios'!$1:$1,0))</f>
        <v>1.25406225</v>
      </c>
      <c r="AA143" s="357">
        <f>$W143*INDEX('Adult curve ratios'!$A$1:$R$8,MATCH('Incidence calcs'!$C143,'Adult curve ratios'!$A:$A,0),MATCH('Incidence calcs'!AA$4,'Adult curve ratios'!$1:$1,0))</f>
        <v>1.22801275</v>
      </c>
      <c r="AB143" s="357">
        <f>$W143*INDEX('Adult curve ratios'!$A$1:$R$8,MATCH('Incidence calcs'!$C143,'Adult curve ratios'!$A:$A,0),MATCH('Incidence calcs'!AB$4,'Adult curve ratios'!$1:$1,0))</f>
        <v>1.154042</v>
      </c>
      <c r="AC143" s="357">
        <f>$W143*INDEX('Adult curve ratios'!$A$1:$R$8,MATCH('Incidence calcs'!$C143,'Adult curve ratios'!$A:$A,0),MATCH('Incidence calcs'!AC$4,'Adult curve ratios'!$1:$1,0))</f>
        <v>1.020354</v>
      </c>
      <c r="AD143" s="357">
        <f>$W143*INDEX('Adult curve ratios'!$A$1:$R$8,MATCH('Incidence calcs'!$C143,'Adult curve ratios'!$A:$A,0),MATCH('Incidence calcs'!AD$4,'Adult curve ratios'!$1:$1,0))</f>
        <v>1.09727375</v>
      </c>
      <c r="AE143" s="357">
        <f>$W143*INDEX('Adult curve ratios'!$A$1:$R$8,MATCH('Incidence calcs'!$C143,'Adult curve ratios'!$A:$A,0),MATCH('Incidence calcs'!AE$4,'Adult curve ratios'!$1:$1,0))</f>
        <v>1.09727375</v>
      </c>
      <c r="AF143" s="357">
        <f>$W143*INDEX('Adult curve ratios'!$A$1:$R$8,MATCH('Incidence calcs'!$C143,'Adult curve ratios'!$A:$A,0),MATCH('Incidence calcs'!AF$4,'Adult curve ratios'!$1:$1,0))</f>
        <v>0.88592874999999993</v>
      </c>
      <c r="AG143" s="357">
        <f>$W143*INDEX('Adult curve ratios'!$A$1:$R$8,MATCH('Incidence calcs'!$C143,'Adult curve ratios'!$A:$A,0),MATCH('Incidence calcs'!AG$4,'Adult curve ratios'!$1:$1,0))</f>
        <v>0.88592874999999993</v>
      </c>
      <c r="AH143" s="357">
        <f>$W143*INDEX('Adult curve ratios'!$A$1:$R$8,MATCH('Incidence calcs'!$C143,'Adult curve ratios'!$A:$A,0),MATCH('Incidence calcs'!AH$4,'Adult curve ratios'!$1:$1,0))</f>
        <v>1.323118</v>
      </c>
      <c r="AI143" s="357">
        <f>$W143*INDEX('Adult curve ratios'!$A$1:$R$8,MATCH('Incidence calcs'!$C143,'Adult curve ratios'!$A:$A,0),MATCH('Incidence calcs'!AI$4,'Adult curve ratios'!$1:$1,0))</f>
        <v>1.323118</v>
      </c>
      <c r="AJ143" s="357">
        <f>$W143*INDEX('Adult curve ratios'!$A$1:$R$8,MATCH('Incidence calcs'!$C143,'Adult curve ratios'!$A:$A,0),MATCH('Incidence calcs'!AJ$4,'Adult curve ratios'!$1:$1,0))</f>
        <v>1.03583625</v>
      </c>
      <c r="AK143" s="357">
        <f>$W143*INDEX('Adult curve ratios'!$A$1:$R$8,MATCH('Incidence calcs'!$C143,'Adult curve ratios'!$A:$A,0),MATCH('Incidence calcs'!AK$4,'Adult curve ratios'!$1:$1,0))</f>
        <v>1.03583625</v>
      </c>
      <c r="AL143" s="357">
        <f>$W143*INDEX('Adult curve ratios'!$A$1:$R$8,MATCH('Incidence calcs'!$C143,'Adult curve ratios'!$A:$A,0),MATCH('Incidence calcs'!AL$4,'Adult curve ratios'!$1:$1,0))</f>
        <v>1.03583625</v>
      </c>
      <c r="AM143" s="357">
        <f>$W143*INDEX('Adult curve ratios'!$A$1:$R$8,MATCH('Incidence calcs'!$C143,'Adult curve ratios'!$A:$A,0),MATCH('Incidence calcs'!AM$4,'Adult curve ratios'!$1:$1,0))</f>
        <v>1.03583625</v>
      </c>
    </row>
    <row r="144" spans="1:39" x14ac:dyDescent="0.45">
      <c r="A144" s="343" t="s">
        <v>211</v>
      </c>
      <c r="B144" s="331" t="s">
        <v>211</v>
      </c>
      <c r="C144" s="353" t="s">
        <v>26</v>
      </c>
      <c r="D144" s="351">
        <f>VALUE(LEFT(INDEX('2019 IDF estimates'!BD:BD,MATCH(IF(G144="N/A",B144,G144),'2019 IDF estimates'!$B:$B,0)),4))</f>
        <v>2009</v>
      </c>
      <c r="E144" s="351">
        <f>VALUE(RIGHT(INDEX('2019 IDF estimates'!BD:BD,MATCH(IF(G144="N/A",B144,G144),'2019 IDF estimates'!$B:$B,0)),4))</f>
        <v>2013</v>
      </c>
      <c r="F144" s="351">
        <f t="shared" si="15"/>
        <v>2011</v>
      </c>
      <c r="G144" s="331" t="s">
        <v>60</v>
      </c>
      <c r="H144" s="354">
        <f>IF($G144="N/A",INDEX('2019 IDF estimates'!AD:AD,MATCH($B144,'2019 IDF estimates'!$B:$B,0)),INDEX('2019 IDF estimates'!AD:AD,MATCH($G144,'2019 IDF estimates'!$B:$B,0)))</f>
        <v>21.5</v>
      </c>
      <c r="I144" s="354">
        <f>IF($G144="N/A",INDEX('2019 IDF estimates'!AE:AE,MATCH($B144,'2019 IDF estimates'!$B:$B,0)),INDEX('2019 IDF estimates'!AE:AE,MATCH($G144,'2019 IDF estimates'!$B:$B,0)))</f>
        <v>34.700000000000003</v>
      </c>
      <c r="J144" s="354">
        <f>IF($G144="N/A",INDEX('2019 IDF estimates'!AF:AF,MATCH($B144,'2019 IDF estimates'!$B:$B,0)),INDEX('2019 IDF estimates'!AF:AF,MATCH($G144,'2019 IDF estimates'!$B:$B,0)))</f>
        <v>49.2</v>
      </c>
      <c r="K144" s="354">
        <f>IF($G144="N/A",INDEX('2019 IDF estimates'!AP:AP,MATCH($B144,'2019 IDF estimates'!$B:$B,0)),INDEX('2019 IDF estimates'!AP:AP,MATCH($G144,'2019 IDF estimates'!$B:$B,0)))</f>
        <v>26.136772731885038</v>
      </c>
      <c r="L144" s="354">
        <f>IF($G144="N/A",INDEX('2019 IDF estimates'!AH:AH,MATCH($B144,'2019 IDF estimates'!$B:$B,0)),INDEX('2019 IDF estimates'!AH:AH,MATCH($G144,'2019 IDF estimates'!$B:$B,0)))</f>
        <v>18.600000000000001</v>
      </c>
      <c r="M144" s="354">
        <f>IF($G144="N/A",INDEX('2019 IDF estimates'!AI:AI,MATCH($B144,'2019 IDF estimates'!$B:$B,0)),INDEX('2019 IDF estimates'!AI:AI,MATCH($G144,'2019 IDF estimates'!$B:$B,0)))</f>
        <v>37.4</v>
      </c>
      <c r="N144" s="354">
        <f>IF($G144="N/A",INDEX('2019 IDF estimates'!AJ:AJ,MATCH($B144,'2019 IDF estimates'!$B:$B,0)),INDEX('2019 IDF estimates'!AJ:AJ,MATCH($G144,'2019 IDF estimates'!$B:$B,0)))</f>
        <v>40.1</v>
      </c>
      <c r="O144" s="354">
        <f>IF($G144="N/A",INDEX('2019 IDF estimates'!AQ:AQ,MATCH($B144,'2019 IDF estimates'!$B:$B,0)),INDEX('2019 IDF estimates'!AQ:AQ,MATCH($G144,'2019 IDF estimates'!$B:$B,0)))</f>
        <v>23.828396792601744</v>
      </c>
      <c r="P144" s="354">
        <f>IF($G144="N/A",INDEX('2019 IDF estimates'!AN:AN,MATCH($B144,'2019 IDF estimates'!$B:$B,0)),INDEX('2019 IDF estimates'!AN:AN,MATCH($G144,'2019 IDF estimates'!$B:$B,0)))</f>
        <v>33.6</v>
      </c>
      <c r="Q144" s="358">
        <f t="shared" si="16"/>
        <v>20.05</v>
      </c>
      <c r="R144" s="358">
        <f t="shared" si="17"/>
        <v>36.049999999999997</v>
      </c>
      <c r="S144" s="358">
        <f t="shared" si="18"/>
        <v>44.650000000000006</v>
      </c>
      <c r="T144" s="358">
        <f t="shared" si="19"/>
        <v>24.982584762243391</v>
      </c>
      <c r="U144" s="352">
        <f t="shared" si="20"/>
        <v>33.583333333333336</v>
      </c>
      <c r="V144" s="352">
        <f t="shared" si="21"/>
        <v>31.433146190560848</v>
      </c>
      <c r="W144" s="352">
        <f>IF(INDEX('Adult curve ratios'!$B:$B,MATCH('Incidence calcs'!C144,'Adult curve ratios'!$A:$A,0))="0-14",'Incidence calcs'!U144,'Incidence calcs'!V144)</f>
        <v>33.583333333333336</v>
      </c>
      <c r="X144" s="357">
        <f>$W144*INDEX('Adult curve ratios'!$A$1:$R$8,MATCH('Incidence calcs'!$C144,'Adult curve ratios'!$A:$A,0),MATCH('Incidence calcs'!X$4,'Adult curve ratios'!$1:$1,0))</f>
        <v>22.8904</v>
      </c>
      <c r="Y144" s="357">
        <f>$W144*INDEX('Adult curve ratios'!$A$1:$R$8,MATCH('Incidence calcs'!$C144,'Adult curve ratios'!$A:$A,0),MATCH('Incidence calcs'!Y$4,'Adult curve ratios'!$1:$1,0))</f>
        <v>22.494116666666667</v>
      </c>
      <c r="Z144" s="357">
        <f>$W144*INDEX('Adult curve ratios'!$A$1:$R$8,MATCH('Incidence calcs'!$C144,'Adult curve ratios'!$A:$A,0),MATCH('Incidence calcs'!Z$4,'Adult curve ratios'!$1:$1,0))</f>
        <v>16.083058333333334</v>
      </c>
      <c r="AA144" s="357">
        <f>$W144*INDEX('Adult curve ratios'!$A$1:$R$8,MATCH('Incidence calcs'!$C144,'Adult curve ratios'!$A:$A,0),MATCH('Incidence calcs'!AA$4,'Adult curve ratios'!$1:$1,0))</f>
        <v>15.975591666666668</v>
      </c>
      <c r="AB144" s="357">
        <f>$W144*INDEX('Adult curve ratios'!$A$1:$R$8,MATCH('Incidence calcs'!$C144,'Adult curve ratios'!$A:$A,0),MATCH('Incidence calcs'!AB$4,'Adult curve ratios'!$1:$1,0))</f>
        <v>14.152016666666668</v>
      </c>
      <c r="AC144" s="357">
        <f>$W144*INDEX('Adult curve ratios'!$A$1:$R$8,MATCH('Incidence calcs'!$C144,'Adult curve ratios'!$A:$A,0),MATCH('Incidence calcs'!AC$4,'Adult curve ratios'!$1:$1,0))</f>
        <v>15.0722</v>
      </c>
      <c r="AD144" s="357">
        <f>$W144*INDEX('Adult curve ratios'!$A$1:$R$8,MATCH('Incidence calcs'!$C144,'Adult curve ratios'!$A:$A,0),MATCH('Incidence calcs'!AD$4,'Adult curve ratios'!$1:$1,0))</f>
        <v>14.786741666666668</v>
      </c>
      <c r="AE144" s="357">
        <f>$W144*INDEX('Adult curve ratios'!$A$1:$R$8,MATCH('Incidence calcs'!$C144,'Adult curve ratios'!$A:$A,0),MATCH('Incidence calcs'!AE$4,'Adult curve ratios'!$1:$1,0))</f>
        <v>14.786741666666668</v>
      </c>
      <c r="AF144" s="357">
        <f>$W144*INDEX('Adult curve ratios'!$A$1:$R$8,MATCH('Incidence calcs'!$C144,'Adult curve ratios'!$A:$A,0),MATCH('Incidence calcs'!AF$4,'Adult curve ratios'!$1:$1,0))</f>
        <v>13.809466666666667</v>
      </c>
      <c r="AG144" s="357">
        <f>$W144*INDEX('Adult curve ratios'!$A$1:$R$8,MATCH('Incidence calcs'!$C144,'Adult curve ratios'!$A:$A,0),MATCH('Incidence calcs'!AG$4,'Adult curve ratios'!$1:$1,0))</f>
        <v>13.809466666666667</v>
      </c>
      <c r="AH144" s="357">
        <f>$W144*INDEX('Adult curve ratios'!$A$1:$R$8,MATCH('Incidence calcs'!$C144,'Adult curve ratios'!$A:$A,0),MATCH('Incidence calcs'!AH$4,'Adult curve ratios'!$1:$1,0))</f>
        <v>18.33314166666667</v>
      </c>
      <c r="AI144" s="357">
        <f>$W144*INDEX('Adult curve ratios'!$A$1:$R$8,MATCH('Incidence calcs'!$C144,'Adult curve ratios'!$A:$A,0),MATCH('Incidence calcs'!AI$4,'Adult curve ratios'!$1:$1,0))</f>
        <v>18.33314166666667</v>
      </c>
      <c r="AJ144" s="357">
        <f>$W144*INDEX('Adult curve ratios'!$A$1:$R$8,MATCH('Incidence calcs'!$C144,'Adult curve ratios'!$A:$A,0),MATCH('Incidence calcs'!AJ$4,'Adult curve ratios'!$1:$1,0))</f>
        <v>12.113508333333336</v>
      </c>
      <c r="AK144" s="357">
        <f>$W144*INDEX('Adult curve ratios'!$A$1:$R$8,MATCH('Incidence calcs'!$C144,'Adult curve ratios'!$A:$A,0),MATCH('Incidence calcs'!AK$4,'Adult curve ratios'!$1:$1,0))</f>
        <v>12.113508333333336</v>
      </c>
      <c r="AL144" s="357">
        <f>$W144*INDEX('Adult curve ratios'!$A$1:$R$8,MATCH('Incidence calcs'!$C144,'Adult curve ratios'!$A:$A,0),MATCH('Incidence calcs'!AL$4,'Adult curve ratios'!$1:$1,0))</f>
        <v>12.113508333333336</v>
      </c>
      <c r="AM144" s="357">
        <f>$W144*INDEX('Adult curve ratios'!$A$1:$R$8,MATCH('Incidence calcs'!$C144,'Adult curve ratios'!$A:$A,0),MATCH('Incidence calcs'!AM$4,'Adult curve ratios'!$1:$1,0))</f>
        <v>12.113508333333336</v>
      </c>
    </row>
    <row r="145" spans="1:39" x14ac:dyDescent="0.45">
      <c r="A145" s="343" t="s">
        <v>75</v>
      </c>
      <c r="B145" s="331" t="s">
        <v>75</v>
      </c>
      <c r="C145" s="353" t="s">
        <v>28</v>
      </c>
      <c r="D145" s="351">
        <f>VALUE(LEFT(INDEX('2019 IDF estimates'!BD:BD,MATCH(IF(G145="N/A",B145,G145),'2019 IDF estimates'!$B:$B,0)),4))</f>
        <v>1993</v>
      </c>
      <c r="E145" s="351">
        <f>VALUE(RIGHT(INDEX('2019 IDF estimates'!BD:BD,MATCH(IF(G145="N/A",B145,G145),'2019 IDF estimates'!$B:$B,0)),4))</f>
        <v>1994</v>
      </c>
      <c r="F145" s="351">
        <f t="shared" si="15"/>
        <v>1994</v>
      </c>
      <c r="G145" s="331" t="s">
        <v>60</v>
      </c>
      <c r="H145" s="354">
        <f>IF($G145="N/A",INDEX('2019 IDF estimates'!AD:AD,MATCH($B145,'2019 IDF estimates'!$B:$B,0)),INDEX('2019 IDF estimates'!AD:AD,MATCH($G145,'2019 IDF estimates'!$B:$B,0)))</f>
        <v>1.3</v>
      </c>
      <c r="I145" s="354">
        <f>IF($G145="N/A",INDEX('2019 IDF estimates'!AE:AE,MATCH($B145,'2019 IDF estimates'!$B:$B,0)),INDEX('2019 IDF estimates'!AE:AE,MATCH($G145,'2019 IDF estimates'!$B:$B,0)))</f>
        <v>2.6</v>
      </c>
      <c r="J145" s="354">
        <f>IF($G145="N/A",INDEX('2019 IDF estimates'!AF:AF,MATCH($B145,'2019 IDF estimates'!$B:$B,0)),INDEX('2019 IDF estimates'!AF:AF,MATCH($G145,'2019 IDF estimates'!$B:$B,0)))</f>
        <v>4</v>
      </c>
      <c r="K145" s="354">
        <f>IF($G145="N/A",INDEX('2019 IDF estimates'!AP:AP,MATCH($B145,'2019 IDF estimates'!$B:$B,0)),INDEX('2019 IDF estimates'!AP:AP,MATCH($G145,'2019 IDF estimates'!$B:$B,0)))</f>
        <v>5.2440312582691968</v>
      </c>
      <c r="L145" s="354">
        <f>IF($G145="N/A",INDEX('2019 IDF estimates'!AH:AH,MATCH($B145,'2019 IDF estimates'!$B:$B,0)),INDEX('2019 IDF estimates'!AH:AH,MATCH($G145,'2019 IDF estimates'!$B:$B,0)))</f>
        <v>1.3</v>
      </c>
      <c r="M145" s="354">
        <f>IF($G145="N/A",INDEX('2019 IDF estimates'!AI:AI,MATCH($B145,'2019 IDF estimates'!$B:$B,0)),INDEX('2019 IDF estimates'!AI:AI,MATCH($G145,'2019 IDF estimates'!$B:$B,0)))</f>
        <v>2.6</v>
      </c>
      <c r="N145" s="354">
        <f>IF($G145="N/A",INDEX('2019 IDF estimates'!AJ:AJ,MATCH($B145,'2019 IDF estimates'!$B:$B,0)),INDEX('2019 IDF estimates'!AJ:AJ,MATCH($G145,'2019 IDF estimates'!$B:$B,0)))</f>
        <v>4</v>
      </c>
      <c r="O145" s="354">
        <f>IF($G145="N/A",INDEX('2019 IDF estimates'!AQ:AQ,MATCH($B145,'2019 IDF estimates'!$B:$B,0)),INDEX('2019 IDF estimates'!AQ:AQ,MATCH($G145,'2019 IDF estimates'!$B:$B,0)))</f>
        <v>3.3832459730769013</v>
      </c>
      <c r="P145" s="354">
        <f>IF($G145="N/A",INDEX('2019 IDF estimates'!AN:AN,MATCH($B145,'2019 IDF estimates'!$B:$B,0)),INDEX('2019 IDF estimates'!AN:AN,MATCH($G145,'2019 IDF estimates'!$B:$B,0)))</f>
        <v>2.5</v>
      </c>
      <c r="Q145" s="358">
        <f t="shared" si="16"/>
        <v>1.3</v>
      </c>
      <c r="R145" s="358">
        <f t="shared" si="17"/>
        <v>2.6</v>
      </c>
      <c r="S145" s="358">
        <f t="shared" si="18"/>
        <v>4</v>
      </c>
      <c r="T145" s="358">
        <f t="shared" si="19"/>
        <v>4.3136386156730495</v>
      </c>
      <c r="U145" s="352">
        <f t="shared" si="20"/>
        <v>2.6333333333333333</v>
      </c>
      <c r="V145" s="352">
        <f t="shared" si="21"/>
        <v>3.0534096539182625</v>
      </c>
      <c r="W145" s="352">
        <f>IF(INDEX('Adult curve ratios'!$B:$B,MATCH('Incidence calcs'!C145,'Adult curve ratios'!$A:$A,0))="0-14",'Incidence calcs'!U145,'Incidence calcs'!V145)</f>
        <v>2.6333333333333333</v>
      </c>
      <c r="X145" s="357">
        <f>$W145*INDEX('Adult curve ratios'!$A$1:$R$8,MATCH('Incidence calcs'!$C145,'Adult curve ratios'!$A:$A,0),MATCH('Incidence calcs'!X$4,'Adult curve ratios'!$1:$1,0))</f>
        <v>1.79488</v>
      </c>
      <c r="Y145" s="357">
        <f>$W145*INDEX('Adult curve ratios'!$A$1:$R$8,MATCH('Incidence calcs'!$C145,'Adult curve ratios'!$A:$A,0),MATCH('Incidence calcs'!Y$4,'Adult curve ratios'!$1:$1,0))</f>
        <v>1.7638066666666665</v>
      </c>
      <c r="Z145" s="357">
        <f>$W145*INDEX('Adult curve ratios'!$A$1:$R$8,MATCH('Incidence calcs'!$C145,'Adult curve ratios'!$A:$A,0),MATCH('Incidence calcs'!Z$4,'Adult curve ratios'!$1:$1,0))</f>
        <v>1.2611033333333332</v>
      </c>
      <c r="AA145" s="357">
        <f>$W145*INDEX('Adult curve ratios'!$A$1:$R$8,MATCH('Incidence calcs'!$C145,'Adult curve ratios'!$A:$A,0),MATCH('Incidence calcs'!AA$4,'Adult curve ratios'!$1:$1,0))</f>
        <v>1.2526766666666667</v>
      </c>
      <c r="AB145" s="357">
        <f>$W145*INDEX('Adult curve ratios'!$A$1:$R$8,MATCH('Incidence calcs'!$C145,'Adult curve ratios'!$A:$A,0),MATCH('Incidence calcs'!AB$4,'Adult curve ratios'!$1:$1,0))</f>
        <v>1.1096866666666667</v>
      </c>
      <c r="AC145" s="357">
        <f>$W145*INDEX('Adult curve ratios'!$A$1:$R$8,MATCH('Incidence calcs'!$C145,'Adult curve ratios'!$A:$A,0),MATCH('Incidence calcs'!AC$4,'Adult curve ratios'!$1:$1,0))</f>
        <v>1.18184</v>
      </c>
      <c r="AD145" s="357">
        <f>$W145*INDEX('Adult curve ratios'!$A$1:$R$8,MATCH('Incidence calcs'!$C145,'Adult curve ratios'!$A:$A,0),MATCH('Incidence calcs'!AD$4,'Adult curve ratios'!$1:$1,0))</f>
        <v>1.1594566666666668</v>
      </c>
      <c r="AE145" s="357">
        <f>$W145*INDEX('Adult curve ratios'!$A$1:$R$8,MATCH('Incidence calcs'!$C145,'Adult curve ratios'!$A:$A,0),MATCH('Incidence calcs'!AE$4,'Adult curve ratios'!$1:$1,0))</f>
        <v>1.1594566666666668</v>
      </c>
      <c r="AF145" s="357">
        <f>$W145*INDEX('Adult curve ratios'!$A$1:$R$8,MATCH('Incidence calcs'!$C145,'Adult curve ratios'!$A:$A,0),MATCH('Incidence calcs'!AF$4,'Adult curve ratios'!$1:$1,0))</f>
        <v>1.0828266666666666</v>
      </c>
      <c r="AG145" s="357">
        <f>$W145*INDEX('Adult curve ratios'!$A$1:$R$8,MATCH('Incidence calcs'!$C145,'Adult curve ratios'!$A:$A,0),MATCH('Incidence calcs'!AG$4,'Adult curve ratios'!$1:$1,0))</f>
        <v>1.0828266666666666</v>
      </c>
      <c r="AH145" s="357">
        <f>$W145*INDEX('Adult curve ratios'!$A$1:$R$8,MATCH('Incidence calcs'!$C145,'Adult curve ratios'!$A:$A,0),MATCH('Incidence calcs'!AH$4,'Adult curve ratios'!$1:$1,0))</f>
        <v>1.4375366666666667</v>
      </c>
      <c r="AI145" s="357">
        <f>$W145*INDEX('Adult curve ratios'!$A$1:$R$8,MATCH('Incidence calcs'!$C145,'Adult curve ratios'!$A:$A,0),MATCH('Incidence calcs'!AI$4,'Adult curve ratios'!$1:$1,0))</f>
        <v>1.4375366666666667</v>
      </c>
      <c r="AJ145" s="357">
        <f>$W145*INDEX('Adult curve ratios'!$A$1:$R$8,MATCH('Incidence calcs'!$C145,'Adult curve ratios'!$A:$A,0),MATCH('Incidence calcs'!AJ$4,'Adult curve ratios'!$1:$1,0))</f>
        <v>0.94984333333333337</v>
      </c>
      <c r="AK145" s="357">
        <f>$W145*INDEX('Adult curve ratios'!$A$1:$R$8,MATCH('Incidence calcs'!$C145,'Adult curve ratios'!$A:$A,0),MATCH('Incidence calcs'!AK$4,'Adult curve ratios'!$1:$1,0))</f>
        <v>0.94984333333333337</v>
      </c>
      <c r="AL145" s="357">
        <f>$W145*INDEX('Adult curve ratios'!$A$1:$R$8,MATCH('Incidence calcs'!$C145,'Adult curve ratios'!$A:$A,0),MATCH('Incidence calcs'!AL$4,'Adult curve ratios'!$1:$1,0))</f>
        <v>0.94984333333333337</v>
      </c>
      <c r="AM145" s="357">
        <f>$W145*INDEX('Adult curve ratios'!$A$1:$R$8,MATCH('Incidence calcs'!$C145,'Adult curve ratios'!$A:$A,0),MATCH('Incidence calcs'!AM$4,'Adult curve ratios'!$1:$1,0))</f>
        <v>0.94984333333333337</v>
      </c>
    </row>
    <row r="146" spans="1:39" x14ac:dyDescent="0.45">
      <c r="A146" s="343" t="s">
        <v>212</v>
      </c>
      <c r="B146" s="331" t="s">
        <v>212</v>
      </c>
      <c r="C146" s="353" t="s">
        <v>33</v>
      </c>
      <c r="D146" s="351">
        <f>VALUE(LEFT(INDEX('2019 IDF estimates'!BD:BD,MATCH(IF(G146="N/A",B146,G146),'2019 IDF estimates'!$B:$B,0)),4))</f>
        <v>1990</v>
      </c>
      <c r="E146" s="351">
        <f>VALUE(RIGHT(INDEX('2019 IDF estimates'!BD:BD,MATCH(IF(G146="N/A",B146,G146),'2019 IDF estimates'!$B:$B,0)),4))</f>
        <v>1999</v>
      </c>
      <c r="F146" s="351">
        <f t="shared" si="15"/>
        <v>1995</v>
      </c>
      <c r="G146" s="331" t="s">
        <v>60</v>
      </c>
      <c r="H146" s="354">
        <f>IF($G146="N/A",INDEX('2019 IDF estimates'!AD:AD,MATCH($B146,'2019 IDF estimates'!$B:$B,0)),INDEX('2019 IDF estimates'!AD:AD,MATCH($G146,'2019 IDF estimates'!$B:$B,0)))</f>
        <v>0.2</v>
      </c>
      <c r="I146" s="354">
        <f>IF($G146="N/A",INDEX('2019 IDF estimates'!AE:AE,MATCH($B146,'2019 IDF estimates'!$B:$B,0)),INDEX('2019 IDF estimates'!AE:AE,MATCH($G146,'2019 IDF estimates'!$B:$B,0)))</f>
        <v>0.3</v>
      </c>
      <c r="J146" s="354">
        <f>IF($G146="N/A",INDEX('2019 IDF estimates'!AF:AF,MATCH($B146,'2019 IDF estimates'!$B:$B,0)),INDEX('2019 IDF estimates'!AF:AF,MATCH($G146,'2019 IDF estimates'!$B:$B,0)))</f>
        <v>0.6</v>
      </c>
      <c r="K146" s="354">
        <f>IF($G146="N/A",INDEX('2019 IDF estimates'!AP:AP,MATCH($B146,'2019 IDF estimates'!$B:$B,0)),INDEX('2019 IDF estimates'!AP:AP,MATCH($G146,'2019 IDF estimates'!$B:$B,0)))</f>
        <v>0.67664919461538031</v>
      </c>
      <c r="L146" s="354">
        <f>IF($G146="N/A",INDEX('2019 IDF estimates'!AH:AH,MATCH($B146,'2019 IDF estimates'!$B:$B,0)),INDEX('2019 IDF estimates'!AH:AH,MATCH($G146,'2019 IDF estimates'!$B:$B,0)))</f>
        <v>0.3</v>
      </c>
      <c r="M146" s="354">
        <f>IF($G146="N/A",INDEX('2019 IDF estimates'!AI:AI,MATCH($B146,'2019 IDF estimates'!$B:$B,0)),INDEX('2019 IDF estimates'!AI:AI,MATCH($G146,'2019 IDF estimates'!$B:$B,0)))</f>
        <v>0.5</v>
      </c>
      <c r="N146" s="354">
        <f>IF($G146="N/A",INDEX('2019 IDF estimates'!AJ:AJ,MATCH($B146,'2019 IDF estimates'!$B:$B,0)),INDEX('2019 IDF estimates'!AJ:AJ,MATCH($G146,'2019 IDF estimates'!$B:$B,0)))</f>
        <v>0.9</v>
      </c>
      <c r="O146" s="354">
        <f>IF($G146="N/A",INDEX('2019 IDF estimates'!AQ:AQ,MATCH($B146,'2019 IDF estimates'!$B:$B,0)),INDEX('2019 IDF estimates'!AQ:AQ,MATCH($G146,'2019 IDF estimates'!$B:$B,0)))</f>
        <v>0.84581149326922533</v>
      </c>
      <c r="P146" s="354">
        <f>IF($G146="N/A",INDEX('2019 IDF estimates'!AN:AN,MATCH($B146,'2019 IDF estimates'!$B:$B,0)),INDEX('2019 IDF estimates'!AN:AN,MATCH($G146,'2019 IDF estimates'!$B:$B,0)))</f>
        <v>0.5</v>
      </c>
      <c r="Q146" s="358">
        <f t="shared" si="16"/>
        <v>0.25</v>
      </c>
      <c r="R146" s="358">
        <f t="shared" si="17"/>
        <v>0.4</v>
      </c>
      <c r="S146" s="358">
        <f t="shared" si="18"/>
        <v>0.75</v>
      </c>
      <c r="T146" s="358">
        <f t="shared" si="19"/>
        <v>0.76123034394230282</v>
      </c>
      <c r="U146" s="352">
        <f t="shared" si="20"/>
        <v>0.46666666666666662</v>
      </c>
      <c r="V146" s="352">
        <f t="shared" si="21"/>
        <v>0.54030758598557571</v>
      </c>
      <c r="W146" s="352">
        <f>IF(INDEX('Adult curve ratios'!$B:$B,MATCH('Incidence calcs'!C146,'Adult curve ratios'!$A:$A,0))="0-14",'Incidence calcs'!U146,'Incidence calcs'!V146)</f>
        <v>0.46666666666666662</v>
      </c>
      <c r="X146" s="357">
        <f>$W146*INDEX('Adult curve ratios'!$A$1:$R$8,MATCH('Incidence calcs'!$C146,'Adult curve ratios'!$A:$A,0),MATCH('Incidence calcs'!X$4,'Adult curve ratios'!$1:$1,0))</f>
        <v>0.31807999999999997</v>
      </c>
      <c r="Y146" s="357">
        <f>$W146*INDEX('Adult curve ratios'!$A$1:$R$8,MATCH('Incidence calcs'!$C146,'Adult curve ratios'!$A:$A,0),MATCH('Incidence calcs'!Y$4,'Adult curve ratios'!$1:$1,0))</f>
        <v>0.31257333333333326</v>
      </c>
      <c r="Z146" s="357">
        <f>$W146*INDEX('Adult curve ratios'!$A$1:$R$8,MATCH('Incidence calcs'!$C146,'Adult curve ratios'!$A:$A,0),MATCH('Incidence calcs'!Z$4,'Adult curve ratios'!$1:$1,0))</f>
        <v>0.22348666666666664</v>
      </c>
      <c r="AA146" s="357">
        <f>$W146*INDEX('Adult curve ratios'!$A$1:$R$8,MATCH('Incidence calcs'!$C146,'Adult curve ratios'!$A:$A,0),MATCH('Incidence calcs'!AA$4,'Adult curve ratios'!$1:$1,0))</f>
        <v>0.22199333333333332</v>
      </c>
      <c r="AB146" s="357">
        <f>$W146*INDEX('Adult curve ratios'!$A$1:$R$8,MATCH('Incidence calcs'!$C146,'Adult curve ratios'!$A:$A,0),MATCH('Incidence calcs'!AB$4,'Adult curve ratios'!$1:$1,0))</f>
        <v>0.19665333333333332</v>
      </c>
      <c r="AC146" s="357">
        <f>$W146*INDEX('Adult curve ratios'!$A$1:$R$8,MATCH('Incidence calcs'!$C146,'Adult curve ratios'!$A:$A,0),MATCH('Incidence calcs'!AC$4,'Adult curve ratios'!$1:$1,0))</f>
        <v>0.20943999999999996</v>
      </c>
      <c r="AD146" s="357">
        <f>$W146*INDEX('Adult curve ratios'!$A$1:$R$8,MATCH('Incidence calcs'!$C146,'Adult curve ratios'!$A:$A,0),MATCH('Incidence calcs'!AD$4,'Adult curve ratios'!$1:$1,0))</f>
        <v>0.20547333333333331</v>
      </c>
      <c r="AE146" s="357">
        <f>$W146*INDEX('Adult curve ratios'!$A$1:$R$8,MATCH('Incidence calcs'!$C146,'Adult curve ratios'!$A:$A,0),MATCH('Incidence calcs'!AE$4,'Adult curve ratios'!$1:$1,0))</f>
        <v>0.20547333333333331</v>
      </c>
      <c r="AF146" s="357">
        <f>$W146*INDEX('Adult curve ratios'!$A$1:$R$8,MATCH('Incidence calcs'!$C146,'Adult curve ratios'!$A:$A,0),MATCH('Incidence calcs'!AF$4,'Adult curve ratios'!$1:$1,0))</f>
        <v>0.1918933333333333</v>
      </c>
      <c r="AG146" s="357">
        <f>$W146*INDEX('Adult curve ratios'!$A$1:$R$8,MATCH('Incidence calcs'!$C146,'Adult curve ratios'!$A:$A,0),MATCH('Incidence calcs'!AG$4,'Adult curve ratios'!$1:$1,0))</f>
        <v>0.1918933333333333</v>
      </c>
      <c r="AH146" s="357">
        <f>$W146*INDEX('Adult curve ratios'!$A$1:$R$8,MATCH('Incidence calcs'!$C146,'Adult curve ratios'!$A:$A,0),MATCH('Incidence calcs'!AH$4,'Adult curve ratios'!$1:$1,0))</f>
        <v>0.25475333333333333</v>
      </c>
      <c r="AI146" s="357">
        <f>$W146*INDEX('Adult curve ratios'!$A$1:$R$8,MATCH('Incidence calcs'!$C146,'Adult curve ratios'!$A:$A,0),MATCH('Incidence calcs'!AI$4,'Adult curve ratios'!$1:$1,0))</f>
        <v>0.25475333333333333</v>
      </c>
      <c r="AJ146" s="357">
        <f>$W146*INDEX('Adult curve ratios'!$A$1:$R$8,MATCH('Incidence calcs'!$C146,'Adult curve ratios'!$A:$A,0),MATCH('Incidence calcs'!AJ$4,'Adult curve ratios'!$1:$1,0))</f>
        <v>0.16832666666666665</v>
      </c>
      <c r="AK146" s="357">
        <f>$W146*INDEX('Adult curve ratios'!$A$1:$R$8,MATCH('Incidence calcs'!$C146,'Adult curve ratios'!$A:$A,0),MATCH('Incidence calcs'!AK$4,'Adult curve ratios'!$1:$1,0))</f>
        <v>0.16832666666666665</v>
      </c>
      <c r="AL146" s="357">
        <f>$W146*INDEX('Adult curve ratios'!$A$1:$R$8,MATCH('Incidence calcs'!$C146,'Adult curve ratios'!$A:$A,0),MATCH('Incidence calcs'!AL$4,'Adult curve ratios'!$1:$1,0))</f>
        <v>0.16832666666666665</v>
      </c>
      <c r="AM146" s="357">
        <f>$W146*INDEX('Adult curve ratios'!$A$1:$R$8,MATCH('Incidence calcs'!$C146,'Adult curve ratios'!$A:$A,0),MATCH('Incidence calcs'!AM$4,'Adult curve ratios'!$1:$1,0))</f>
        <v>0.16832666666666665</v>
      </c>
    </row>
    <row r="147" spans="1:39" x14ac:dyDescent="0.45">
      <c r="A147" s="331" t="s">
        <v>213</v>
      </c>
      <c r="B147" s="331" t="s">
        <v>213</v>
      </c>
      <c r="C147" s="353" t="s">
        <v>32</v>
      </c>
      <c r="D147" s="351">
        <f>VALUE(LEFT(INDEX('2019 IDF estimates'!BD:BD,MATCH(IF(G147="N/A",B147,G147),'2019 IDF estimates'!$B:$B,0)),4))</f>
        <v>1996</v>
      </c>
      <c r="E147" s="351">
        <f>VALUE(RIGHT(INDEX('2019 IDF estimates'!BD:BD,MATCH(IF(G147="N/A",B147,G147),'2019 IDF estimates'!$B:$B,0)),4))</f>
        <v>2000</v>
      </c>
      <c r="F147" s="351">
        <f t="shared" si="15"/>
        <v>1998</v>
      </c>
      <c r="G147" s="331" t="s">
        <v>135</v>
      </c>
      <c r="H147" s="354">
        <f>IF($G147="N/A",INDEX('2019 IDF estimates'!AD:AD,MATCH($B147,'2019 IDF estimates'!$B:$B,0)),INDEX('2019 IDF estimates'!AD:AD,MATCH($G147,'2019 IDF estimates'!$B:$B,0)))</f>
        <v>0</v>
      </c>
      <c r="I147" s="354">
        <f>IF($G147="N/A",INDEX('2019 IDF estimates'!AE:AE,MATCH($B147,'2019 IDF estimates'!$B:$B,0)),INDEX('2019 IDF estimates'!AE:AE,MATCH($G147,'2019 IDF estimates'!$B:$B,0)))</f>
        <v>0</v>
      </c>
      <c r="J147" s="354">
        <f>IF($G147="N/A",INDEX('2019 IDF estimates'!AF:AF,MATCH($B147,'2019 IDF estimates'!$B:$B,0)),INDEX('2019 IDF estimates'!AF:AF,MATCH($G147,'2019 IDF estimates'!$B:$B,0)))</f>
        <v>0</v>
      </c>
      <c r="K147" s="354">
        <f>IF($G147="N/A",INDEX('2019 IDF estimates'!AP:AP,MATCH($B147,'2019 IDF estimates'!$B:$B,0)),INDEX('2019 IDF estimates'!AP:AP,MATCH($G147,'2019 IDF estimates'!$B:$B,0)))</f>
        <v>0.11166596956660294</v>
      </c>
      <c r="L147" s="354">
        <f>IF($G147="N/A",INDEX('2019 IDF estimates'!AH:AH,MATCH($B147,'2019 IDF estimates'!$B:$B,0)),INDEX('2019 IDF estimates'!AH:AH,MATCH($G147,'2019 IDF estimates'!$B:$B,0)))</f>
        <v>0</v>
      </c>
      <c r="M147" s="354">
        <f>IF($G147="N/A",INDEX('2019 IDF estimates'!AI:AI,MATCH($B147,'2019 IDF estimates'!$B:$B,0)),INDEX('2019 IDF estimates'!AI:AI,MATCH($G147,'2019 IDF estimates'!$B:$B,0)))</f>
        <v>0</v>
      </c>
      <c r="N147" s="354">
        <f>IF($G147="N/A",INDEX('2019 IDF estimates'!AJ:AJ,MATCH($B147,'2019 IDF estimates'!$B:$B,0)),INDEX('2019 IDF estimates'!AJ:AJ,MATCH($G147,'2019 IDF estimates'!$B:$B,0)))</f>
        <v>0</v>
      </c>
      <c r="O147" s="354">
        <f>IF($G147="N/A",INDEX('2019 IDF estimates'!AQ:AQ,MATCH($B147,'2019 IDF estimates'!$B:$B,0)),INDEX('2019 IDF estimates'!AQ:AQ,MATCH($G147,'2019 IDF estimates'!$B:$B,0)))</f>
        <v>0.11166596956660294</v>
      </c>
      <c r="P147" s="354">
        <f>IF($G147="N/A",INDEX('2019 IDF estimates'!AN:AN,MATCH($B147,'2019 IDF estimates'!$B:$B,0)),INDEX('2019 IDF estimates'!AN:AN,MATCH($G147,'2019 IDF estimates'!$B:$B,0)))</f>
        <v>0.1</v>
      </c>
      <c r="Q147" s="358">
        <f t="shared" si="16"/>
        <v>0.1</v>
      </c>
      <c r="R147" s="358">
        <f t="shared" si="17"/>
        <v>0.1</v>
      </c>
      <c r="S147" s="358">
        <f t="shared" si="18"/>
        <v>0.1</v>
      </c>
      <c r="T147" s="358">
        <f t="shared" si="19"/>
        <v>0.11166596956660294</v>
      </c>
      <c r="U147" s="352">
        <f t="shared" si="20"/>
        <v>0.10000000000000002</v>
      </c>
      <c r="V147" s="352">
        <f t="shared" si="21"/>
        <v>0.10291649239165074</v>
      </c>
      <c r="W147" s="352">
        <f>IF(INDEX('Adult curve ratios'!$B:$B,MATCH('Incidence calcs'!C147,'Adult curve ratios'!$A:$A,0))="0-14",'Incidence calcs'!U147,'Incidence calcs'!V147)</f>
        <v>0.10000000000000002</v>
      </c>
      <c r="X147" s="357">
        <f>$W147*INDEX('Adult curve ratios'!$A$1:$R$8,MATCH('Incidence calcs'!$C147,'Adult curve ratios'!$A:$A,0),MATCH('Incidence calcs'!X$4,'Adult curve ratios'!$1:$1,0))</f>
        <v>6.8160000000000012E-2</v>
      </c>
      <c r="Y147" s="357">
        <f>$W147*INDEX('Adult curve ratios'!$A$1:$R$8,MATCH('Incidence calcs'!$C147,'Adult curve ratios'!$A:$A,0),MATCH('Incidence calcs'!Y$4,'Adult curve ratios'!$1:$1,0))</f>
        <v>6.6980000000000012E-2</v>
      </c>
      <c r="Z147" s="357">
        <f>$W147*INDEX('Adult curve ratios'!$A$1:$R$8,MATCH('Incidence calcs'!$C147,'Adult curve ratios'!$A:$A,0),MATCH('Incidence calcs'!Z$4,'Adult curve ratios'!$1:$1,0))</f>
        <v>4.7890000000000009E-2</v>
      </c>
      <c r="AA147" s="357">
        <f>$W147*INDEX('Adult curve ratios'!$A$1:$R$8,MATCH('Incidence calcs'!$C147,'Adult curve ratios'!$A:$A,0),MATCH('Incidence calcs'!AA$4,'Adult curve ratios'!$1:$1,0))</f>
        <v>4.7570000000000008E-2</v>
      </c>
      <c r="AB147" s="357">
        <f>$W147*INDEX('Adult curve ratios'!$A$1:$R$8,MATCH('Incidence calcs'!$C147,'Adult curve ratios'!$A:$A,0),MATCH('Incidence calcs'!AB$4,'Adult curve ratios'!$1:$1,0))</f>
        <v>4.2140000000000011E-2</v>
      </c>
      <c r="AC147" s="357">
        <f>$W147*INDEX('Adult curve ratios'!$A$1:$R$8,MATCH('Incidence calcs'!$C147,'Adult curve ratios'!$A:$A,0),MATCH('Incidence calcs'!AC$4,'Adult curve ratios'!$1:$1,0))</f>
        <v>4.4880000000000003E-2</v>
      </c>
      <c r="AD147" s="357">
        <f>$W147*INDEX('Adult curve ratios'!$A$1:$R$8,MATCH('Incidence calcs'!$C147,'Adult curve ratios'!$A:$A,0),MATCH('Incidence calcs'!AD$4,'Adult curve ratios'!$1:$1,0))</f>
        <v>4.4030000000000014E-2</v>
      </c>
      <c r="AE147" s="357">
        <f>$W147*INDEX('Adult curve ratios'!$A$1:$R$8,MATCH('Incidence calcs'!$C147,'Adult curve ratios'!$A:$A,0),MATCH('Incidence calcs'!AE$4,'Adult curve ratios'!$1:$1,0))</f>
        <v>4.4030000000000014E-2</v>
      </c>
      <c r="AF147" s="357">
        <f>$W147*INDEX('Adult curve ratios'!$A$1:$R$8,MATCH('Incidence calcs'!$C147,'Adult curve ratios'!$A:$A,0),MATCH('Incidence calcs'!AF$4,'Adult curve ratios'!$1:$1,0))</f>
        <v>4.1120000000000011E-2</v>
      </c>
      <c r="AG147" s="357">
        <f>$W147*INDEX('Adult curve ratios'!$A$1:$R$8,MATCH('Incidence calcs'!$C147,'Adult curve ratios'!$A:$A,0),MATCH('Incidence calcs'!AG$4,'Adult curve ratios'!$1:$1,0))</f>
        <v>4.1120000000000011E-2</v>
      </c>
      <c r="AH147" s="357">
        <f>$W147*INDEX('Adult curve ratios'!$A$1:$R$8,MATCH('Incidence calcs'!$C147,'Adult curve ratios'!$A:$A,0),MATCH('Incidence calcs'!AH$4,'Adult curve ratios'!$1:$1,0))</f>
        <v>5.4590000000000014E-2</v>
      </c>
      <c r="AI147" s="357">
        <f>$W147*INDEX('Adult curve ratios'!$A$1:$R$8,MATCH('Incidence calcs'!$C147,'Adult curve ratios'!$A:$A,0),MATCH('Incidence calcs'!AI$4,'Adult curve ratios'!$1:$1,0))</f>
        <v>5.4590000000000014E-2</v>
      </c>
      <c r="AJ147" s="357">
        <f>$W147*INDEX('Adult curve ratios'!$A$1:$R$8,MATCH('Incidence calcs'!$C147,'Adult curve ratios'!$A:$A,0),MATCH('Incidence calcs'!AJ$4,'Adult curve ratios'!$1:$1,0))</f>
        <v>3.6070000000000012E-2</v>
      </c>
      <c r="AK147" s="357">
        <f>$W147*INDEX('Adult curve ratios'!$A$1:$R$8,MATCH('Incidence calcs'!$C147,'Adult curve ratios'!$A:$A,0),MATCH('Incidence calcs'!AK$4,'Adult curve ratios'!$1:$1,0))</f>
        <v>3.6070000000000012E-2</v>
      </c>
      <c r="AL147" s="357">
        <f>$W147*INDEX('Adult curve ratios'!$A$1:$R$8,MATCH('Incidence calcs'!$C147,'Adult curve ratios'!$A:$A,0),MATCH('Incidence calcs'!AL$4,'Adult curve ratios'!$1:$1,0))</f>
        <v>3.6070000000000012E-2</v>
      </c>
      <c r="AM147" s="357">
        <f>$W147*INDEX('Adult curve ratios'!$A$1:$R$8,MATCH('Incidence calcs'!$C147,'Adult curve ratios'!$A:$A,0),MATCH('Incidence calcs'!AM$4,'Adult curve ratios'!$1:$1,0))</f>
        <v>3.6070000000000012E-2</v>
      </c>
    </row>
    <row r="148" spans="1:39" x14ac:dyDescent="0.45">
      <c r="A148" s="343" t="s">
        <v>214</v>
      </c>
      <c r="B148" s="331" t="s">
        <v>214</v>
      </c>
      <c r="C148" s="353" t="s">
        <v>31</v>
      </c>
      <c r="D148" s="351">
        <f>VALUE(LEFT(INDEX('2019 IDF estimates'!BD:BD,MATCH(IF(G148="N/A",B148,G148),'2019 IDF estimates'!$B:$B,0)),4))</f>
        <v>1990</v>
      </c>
      <c r="E148" s="351">
        <f>VALUE(RIGHT(INDEX('2019 IDF estimates'!BD:BD,MATCH(IF(G148="N/A",B148,G148),'2019 IDF estimates'!$B:$B,0)),4))</f>
        <v>1999</v>
      </c>
      <c r="F148" s="351">
        <f t="shared" si="15"/>
        <v>1995</v>
      </c>
      <c r="G148" s="331" t="s">
        <v>109</v>
      </c>
      <c r="H148" s="354">
        <f>IF($G148="N/A",INDEX('2019 IDF estimates'!AD:AD,MATCH($B148,'2019 IDF estimates'!$B:$B,0)),INDEX('2019 IDF estimates'!AD:AD,MATCH($G148,'2019 IDF estimates'!$B:$B,0)))</f>
        <v>1</v>
      </c>
      <c r="I148" s="354">
        <f>IF($G148="N/A",INDEX('2019 IDF estimates'!AE:AE,MATCH($B148,'2019 IDF estimates'!$B:$B,0)),INDEX('2019 IDF estimates'!AE:AE,MATCH($G148,'2019 IDF estimates'!$B:$B,0)))</f>
        <v>1.4</v>
      </c>
      <c r="J148" s="354">
        <f>IF($G148="N/A",INDEX('2019 IDF estimates'!AF:AF,MATCH($B148,'2019 IDF estimates'!$B:$B,0)),INDEX('2019 IDF estimates'!AF:AF,MATCH($G148,'2019 IDF estimates'!$B:$B,0)))</f>
        <v>2</v>
      </c>
      <c r="K148" s="354">
        <f>IF($G148="N/A",INDEX('2019 IDF estimates'!AP:AP,MATCH($B148,'2019 IDF estimates'!$B:$B,0)),INDEX('2019 IDF estimates'!AP:AP,MATCH($G148,'2019 IDF estimates'!$B:$B,0)))</f>
        <v>1.0162679425837322</v>
      </c>
      <c r="L148" s="354">
        <f>IF($G148="N/A",INDEX('2019 IDF estimates'!AH:AH,MATCH($B148,'2019 IDF estimates'!$B:$B,0)),INDEX('2019 IDF estimates'!AH:AH,MATCH($G148,'2019 IDF estimates'!$B:$B,0)))</f>
        <v>0.8</v>
      </c>
      <c r="M148" s="354">
        <f>IF($G148="N/A",INDEX('2019 IDF estimates'!AI:AI,MATCH($B148,'2019 IDF estimates'!$B:$B,0)),INDEX('2019 IDF estimates'!AI:AI,MATCH($G148,'2019 IDF estimates'!$B:$B,0)))</f>
        <v>1.4</v>
      </c>
      <c r="N148" s="354">
        <f>IF($G148="N/A",INDEX('2019 IDF estimates'!AJ:AJ,MATCH($B148,'2019 IDF estimates'!$B:$B,0)),INDEX('2019 IDF estimates'!AJ:AJ,MATCH($G148,'2019 IDF estimates'!$B:$B,0)))</f>
        <v>1.2</v>
      </c>
      <c r="O148" s="354">
        <f>IF($G148="N/A",INDEX('2019 IDF estimates'!AQ:AQ,MATCH($B148,'2019 IDF estimates'!$B:$B,0)),INDEX('2019 IDF estimates'!AQ:AQ,MATCH($G148,'2019 IDF estimates'!$B:$B,0)))</f>
        <v>0.74526315789473707</v>
      </c>
      <c r="P148" s="354">
        <f>IF($G148="N/A",INDEX('2019 IDF estimates'!AN:AN,MATCH($B148,'2019 IDF estimates'!$B:$B,0)),INDEX('2019 IDF estimates'!AN:AN,MATCH($G148,'2019 IDF estimates'!$B:$B,0)))</f>
        <v>1.3</v>
      </c>
      <c r="Q148" s="358">
        <f t="shared" si="16"/>
        <v>0.9</v>
      </c>
      <c r="R148" s="358">
        <f t="shared" si="17"/>
        <v>1.4</v>
      </c>
      <c r="S148" s="358">
        <f t="shared" si="18"/>
        <v>1.6</v>
      </c>
      <c r="T148" s="358">
        <f t="shared" si="19"/>
        <v>0.88076555023923464</v>
      </c>
      <c r="U148" s="352">
        <f t="shared" si="20"/>
        <v>1.3</v>
      </c>
      <c r="V148" s="352">
        <f t="shared" si="21"/>
        <v>1.1951913875598086</v>
      </c>
      <c r="W148" s="352">
        <f>IF(INDEX('Adult curve ratios'!$B:$B,MATCH('Incidence calcs'!C148,'Adult curve ratios'!$A:$A,0))="0-14",'Incidence calcs'!U148,'Incidence calcs'!V148)</f>
        <v>1.3</v>
      </c>
      <c r="X148" s="357">
        <f>$W148*INDEX('Adult curve ratios'!$A$1:$R$8,MATCH('Incidence calcs'!$C148,'Adult curve ratios'!$A:$A,0),MATCH('Incidence calcs'!X$4,'Adult curve ratios'!$1:$1,0))</f>
        <v>0.88607999999999998</v>
      </c>
      <c r="Y148" s="357">
        <f>$W148*INDEX('Adult curve ratios'!$A$1:$R$8,MATCH('Incidence calcs'!$C148,'Adult curve ratios'!$A:$A,0),MATCH('Incidence calcs'!Y$4,'Adult curve ratios'!$1:$1,0))</f>
        <v>0.87073999999999996</v>
      </c>
      <c r="Z148" s="357">
        <f>$W148*INDEX('Adult curve ratios'!$A$1:$R$8,MATCH('Incidence calcs'!$C148,'Adult curve ratios'!$A:$A,0),MATCH('Incidence calcs'!Z$4,'Adult curve ratios'!$1:$1,0))</f>
        <v>0.62256999999999996</v>
      </c>
      <c r="AA148" s="357">
        <f>$W148*INDEX('Adult curve ratios'!$A$1:$R$8,MATCH('Incidence calcs'!$C148,'Adult curve ratios'!$A:$A,0),MATCH('Incidence calcs'!AA$4,'Adult curve ratios'!$1:$1,0))</f>
        <v>0.61841000000000002</v>
      </c>
      <c r="AB148" s="357">
        <f>$W148*INDEX('Adult curve ratios'!$A$1:$R$8,MATCH('Incidence calcs'!$C148,'Adult curve ratios'!$A:$A,0),MATCH('Incidence calcs'!AB$4,'Adult curve ratios'!$1:$1,0))</f>
        <v>0.54781999999999997</v>
      </c>
      <c r="AC148" s="357">
        <f>$W148*INDEX('Adult curve ratios'!$A$1:$R$8,MATCH('Incidence calcs'!$C148,'Adult curve ratios'!$A:$A,0),MATCH('Incidence calcs'!AC$4,'Adult curve ratios'!$1:$1,0))</f>
        <v>0.58343999999999996</v>
      </c>
      <c r="AD148" s="357">
        <f>$W148*INDEX('Adult curve ratios'!$A$1:$R$8,MATCH('Incidence calcs'!$C148,'Adult curve ratios'!$A:$A,0),MATCH('Incidence calcs'!AD$4,'Adult curve ratios'!$1:$1,0))</f>
        <v>0.57239000000000007</v>
      </c>
      <c r="AE148" s="357">
        <f>$W148*INDEX('Adult curve ratios'!$A$1:$R$8,MATCH('Incidence calcs'!$C148,'Adult curve ratios'!$A:$A,0),MATCH('Incidence calcs'!AE$4,'Adult curve ratios'!$1:$1,0))</f>
        <v>0.57239000000000007</v>
      </c>
      <c r="AF148" s="357">
        <f>$W148*INDEX('Adult curve ratios'!$A$1:$R$8,MATCH('Incidence calcs'!$C148,'Adult curve ratios'!$A:$A,0),MATCH('Incidence calcs'!AF$4,'Adult curve ratios'!$1:$1,0))</f>
        <v>0.53456000000000004</v>
      </c>
      <c r="AG148" s="357">
        <f>$W148*INDEX('Adult curve ratios'!$A$1:$R$8,MATCH('Incidence calcs'!$C148,'Adult curve ratios'!$A:$A,0),MATCH('Incidence calcs'!AG$4,'Adult curve ratios'!$1:$1,0))</f>
        <v>0.53456000000000004</v>
      </c>
      <c r="AH148" s="357">
        <f>$W148*INDEX('Adult curve ratios'!$A$1:$R$8,MATCH('Incidence calcs'!$C148,'Adult curve ratios'!$A:$A,0),MATCH('Incidence calcs'!AH$4,'Adult curve ratios'!$1:$1,0))</f>
        <v>0.70967000000000013</v>
      </c>
      <c r="AI148" s="357">
        <f>$W148*INDEX('Adult curve ratios'!$A$1:$R$8,MATCH('Incidence calcs'!$C148,'Adult curve ratios'!$A:$A,0),MATCH('Incidence calcs'!AI$4,'Adult curve ratios'!$1:$1,0))</f>
        <v>0.70967000000000013</v>
      </c>
      <c r="AJ148" s="357">
        <f>$W148*INDEX('Adult curve ratios'!$A$1:$R$8,MATCH('Incidence calcs'!$C148,'Adult curve ratios'!$A:$A,0),MATCH('Incidence calcs'!AJ$4,'Adult curve ratios'!$1:$1,0))</f>
        <v>0.46891000000000005</v>
      </c>
      <c r="AK148" s="357">
        <f>$W148*INDEX('Adult curve ratios'!$A$1:$R$8,MATCH('Incidence calcs'!$C148,'Adult curve ratios'!$A:$A,0),MATCH('Incidence calcs'!AK$4,'Adult curve ratios'!$1:$1,0))</f>
        <v>0.46891000000000005</v>
      </c>
      <c r="AL148" s="357">
        <f>$W148*INDEX('Adult curve ratios'!$A$1:$R$8,MATCH('Incidence calcs'!$C148,'Adult curve ratios'!$A:$A,0),MATCH('Incidence calcs'!AL$4,'Adult curve ratios'!$1:$1,0))</f>
        <v>0.46891000000000005</v>
      </c>
      <c r="AM148" s="357">
        <f>$W148*INDEX('Adult curve ratios'!$A$1:$R$8,MATCH('Incidence calcs'!$C148,'Adult curve ratios'!$A:$A,0),MATCH('Incidence calcs'!AM$4,'Adult curve ratios'!$1:$1,0))</f>
        <v>0.46891000000000005</v>
      </c>
    </row>
    <row r="149" spans="1:39" x14ac:dyDescent="0.45">
      <c r="A149" s="343" t="s">
        <v>135</v>
      </c>
      <c r="B149" s="331" t="s">
        <v>135</v>
      </c>
      <c r="C149" s="353" t="s">
        <v>32</v>
      </c>
      <c r="D149" s="351">
        <f>VALUE(LEFT(INDEX('2019 IDF estimates'!BD:BD,MATCH(IF(G149="N/A",B149,G149),'2019 IDF estimates'!$B:$B,0)),4))</f>
        <v>1996</v>
      </c>
      <c r="E149" s="351">
        <f>VALUE(RIGHT(INDEX('2019 IDF estimates'!BD:BD,MATCH(IF(G149="N/A",B149,G149),'2019 IDF estimates'!$B:$B,0)),4))</f>
        <v>2000</v>
      </c>
      <c r="F149" s="351">
        <f t="shared" si="15"/>
        <v>1998</v>
      </c>
      <c r="G149" s="331" t="s">
        <v>60</v>
      </c>
      <c r="H149" s="354">
        <f>IF($G149="N/A",INDEX('2019 IDF estimates'!AD:AD,MATCH($B149,'2019 IDF estimates'!$B:$B,0)),INDEX('2019 IDF estimates'!AD:AD,MATCH($G149,'2019 IDF estimates'!$B:$B,0)))</f>
        <v>0</v>
      </c>
      <c r="I149" s="354">
        <f>IF($G149="N/A",INDEX('2019 IDF estimates'!AE:AE,MATCH($B149,'2019 IDF estimates'!$B:$B,0)),INDEX('2019 IDF estimates'!AE:AE,MATCH($G149,'2019 IDF estimates'!$B:$B,0)))</f>
        <v>0</v>
      </c>
      <c r="J149" s="354">
        <f>IF($G149="N/A",INDEX('2019 IDF estimates'!AF:AF,MATCH($B149,'2019 IDF estimates'!$B:$B,0)),INDEX('2019 IDF estimates'!AF:AF,MATCH($G149,'2019 IDF estimates'!$B:$B,0)))</f>
        <v>0</v>
      </c>
      <c r="K149" s="354">
        <f>IF($G149="N/A",INDEX('2019 IDF estimates'!AP:AP,MATCH($B149,'2019 IDF estimates'!$B:$B,0)),INDEX('2019 IDF estimates'!AP:AP,MATCH($G149,'2019 IDF estimates'!$B:$B,0)))</f>
        <v>0.11166596956660294</v>
      </c>
      <c r="L149" s="354">
        <f>IF($G149="N/A",INDEX('2019 IDF estimates'!AH:AH,MATCH($B149,'2019 IDF estimates'!$B:$B,0)),INDEX('2019 IDF estimates'!AH:AH,MATCH($G149,'2019 IDF estimates'!$B:$B,0)))</f>
        <v>0</v>
      </c>
      <c r="M149" s="354">
        <f>IF($G149="N/A",INDEX('2019 IDF estimates'!AI:AI,MATCH($B149,'2019 IDF estimates'!$B:$B,0)),INDEX('2019 IDF estimates'!AI:AI,MATCH($G149,'2019 IDF estimates'!$B:$B,0)))</f>
        <v>0</v>
      </c>
      <c r="N149" s="354">
        <f>IF($G149="N/A",INDEX('2019 IDF estimates'!AJ:AJ,MATCH($B149,'2019 IDF estimates'!$B:$B,0)),INDEX('2019 IDF estimates'!AJ:AJ,MATCH($G149,'2019 IDF estimates'!$B:$B,0)))</f>
        <v>0</v>
      </c>
      <c r="O149" s="354">
        <f>IF($G149="N/A",INDEX('2019 IDF estimates'!AQ:AQ,MATCH($B149,'2019 IDF estimates'!$B:$B,0)),INDEX('2019 IDF estimates'!AQ:AQ,MATCH($G149,'2019 IDF estimates'!$B:$B,0)))</f>
        <v>0.11166596956660294</v>
      </c>
      <c r="P149" s="354">
        <f>IF($G149="N/A",INDEX('2019 IDF estimates'!AN:AN,MATCH($B149,'2019 IDF estimates'!$B:$B,0)),INDEX('2019 IDF estimates'!AN:AN,MATCH($G149,'2019 IDF estimates'!$B:$B,0)))</f>
        <v>0.1</v>
      </c>
      <c r="Q149" s="358">
        <f t="shared" si="16"/>
        <v>0.1</v>
      </c>
      <c r="R149" s="358">
        <f t="shared" si="17"/>
        <v>0.1</v>
      </c>
      <c r="S149" s="358">
        <f t="shared" si="18"/>
        <v>0.1</v>
      </c>
      <c r="T149" s="358">
        <f t="shared" si="19"/>
        <v>0.11166596956660294</v>
      </c>
      <c r="U149" s="352">
        <f t="shared" si="20"/>
        <v>0.10000000000000002</v>
      </c>
      <c r="V149" s="352">
        <f t="shared" si="21"/>
        <v>0.10291649239165074</v>
      </c>
      <c r="W149" s="352">
        <f>IF(INDEX('Adult curve ratios'!$B:$B,MATCH('Incidence calcs'!C149,'Adult curve ratios'!$A:$A,0))="0-14",'Incidence calcs'!U149,'Incidence calcs'!V149)</f>
        <v>0.10000000000000002</v>
      </c>
      <c r="X149" s="357">
        <f>$W149*INDEX('Adult curve ratios'!$A$1:$R$8,MATCH('Incidence calcs'!$C149,'Adult curve ratios'!$A:$A,0),MATCH('Incidence calcs'!X$4,'Adult curve ratios'!$1:$1,0))</f>
        <v>6.8160000000000012E-2</v>
      </c>
      <c r="Y149" s="357">
        <f>$W149*INDEX('Adult curve ratios'!$A$1:$R$8,MATCH('Incidence calcs'!$C149,'Adult curve ratios'!$A:$A,0),MATCH('Incidence calcs'!Y$4,'Adult curve ratios'!$1:$1,0))</f>
        <v>6.6980000000000012E-2</v>
      </c>
      <c r="Z149" s="357">
        <f>$W149*INDEX('Adult curve ratios'!$A$1:$R$8,MATCH('Incidence calcs'!$C149,'Adult curve ratios'!$A:$A,0),MATCH('Incidence calcs'!Z$4,'Adult curve ratios'!$1:$1,0))</f>
        <v>4.7890000000000009E-2</v>
      </c>
      <c r="AA149" s="357">
        <f>$W149*INDEX('Adult curve ratios'!$A$1:$R$8,MATCH('Incidence calcs'!$C149,'Adult curve ratios'!$A:$A,0),MATCH('Incidence calcs'!AA$4,'Adult curve ratios'!$1:$1,0))</f>
        <v>4.7570000000000008E-2</v>
      </c>
      <c r="AB149" s="357">
        <f>$W149*INDEX('Adult curve ratios'!$A$1:$R$8,MATCH('Incidence calcs'!$C149,'Adult curve ratios'!$A:$A,0),MATCH('Incidence calcs'!AB$4,'Adult curve ratios'!$1:$1,0))</f>
        <v>4.2140000000000011E-2</v>
      </c>
      <c r="AC149" s="357">
        <f>$W149*INDEX('Adult curve ratios'!$A$1:$R$8,MATCH('Incidence calcs'!$C149,'Adult curve ratios'!$A:$A,0),MATCH('Incidence calcs'!AC$4,'Adult curve ratios'!$1:$1,0))</f>
        <v>4.4880000000000003E-2</v>
      </c>
      <c r="AD149" s="357">
        <f>$W149*INDEX('Adult curve ratios'!$A$1:$R$8,MATCH('Incidence calcs'!$C149,'Adult curve ratios'!$A:$A,0),MATCH('Incidence calcs'!AD$4,'Adult curve ratios'!$1:$1,0))</f>
        <v>4.4030000000000014E-2</v>
      </c>
      <c r="AE149" s="357">
        <f>$W149*INDEX('Adult curve ratios'!$A$1:$R$8,MATCH('Incidence calcs'!$C149,'Adult curve ratios'!$A:$A,0),MATCH('Incidence calcs'!AE$4,'Adult curve ratios'!$1:$1,0))</f>
        <v>4.4030000000000014E-2</v>
      </c>
      <c r="AF149" s="357">
        <f>$W149*INDEX('Adult curve ratios'!$A$1:$R$8,MATCH('Incidence calcs'!$C149,'Adult curve ratios'!$A:$A,0),MATCH('Incidence calcs'!AF$4,'Adult curve ratios'!$1:$1,0))</f>
        <v>4.1120000000000011E-2</v>
      </c>
      <c r="AG149" s="357">
        <f>$W149*INDEX('Adult curve ratios'!$A$1:$R$8,MATCH('Incidence calcs'!$C149,'Adult curve ratios'!$A:$A,0),MATCH('Incidence calcs'!AG$4,'Adult curve ratios'!$1:$1,0))</f>
        <v>4.1120000000000011E-2</v>
      </c>
      <c r="AH149" s="357">
        <f>$W149*INDEX('Adult curve ratios'!$A$1:$R$8,MATCH('Incidence calcs'!$C149,'Adult curve ratios'!$A:$A,0),MATCH('Incidence calcs'!AH$4,'Adult curve ratios'!$1:$1,0))</f>
        <v>5.4590000000000014E-2</v>
      </c>
      <c r="AI149" s="357">
        <f>$W149*INDEX('Adult curve ratios'!$A$1:$R$8,MATCH('Incidence calcs'!$C149,'Adult curve ratios'!$A:$A,0),MATCH('Incidence calcs'!AI$4,'Adult curve ratios'!$1:$1,0))</f>
        <v>5.4590000000000014E-2</v>
      </c>
      <c r="AJ149" s="357">
        <f>$W149*INDEX('Adult curve ratios'!$A$1:$R$8,MATCH('Incidence calcs'!$C149,'Adult curve ratios'!$A:$A,0),MATCH('Incidence calcs'!AJ$4,'Adult curve ratios'!$1:$1,0))</f>
        <v>3.6070000000000012E-2</v>
      </c>
      <c r="AK149" s="357">
        <f>$W149*INDEX('Adult curve ratios'!$A$1:$R$8,MATCH('Incidence calcs'!$C149,'Adult curve ratios'!$A:$A,0),MATCH('Incidence calcs'!AK$4,'Adult curve ratios'!$1:$1,0))</f>
        <v>3.6070000000000012E-2</v>
      </c>
      <c r="AL149" s="357">
        <f>$W149*INDEX('Adult curve ratios'!$A$1:$R$8,MATCH('Incidence calcs'!$C149,'Adult curve ratios'!$A:$A,0),MATCH('Incidence calcs'!AL$4,'Adult curve ratios'!$1:$1,0))</f>
        <v>3.6070000000000012E-2</v>
      </c>
      <c r="AM149" s="357">
        <f>$W149*INDEX('Adult curve ratios'!$A$1:$R$8,MATCH('Incidence calcs'!$C149,'Adult curve ratios'!$A:$A,0),MATCH('Incidence calcs'!AM$4,'Adult curve ratios'!$1:$1,0))</f>
        <v>3.6070000000000012E-2</v>
      </c>
    </row>
    <row r="150" spans="1:39" x14ac:dyDescent="0.45">
      <c r="A150" s="343" t="s">
        <v>215</v>
      </c>
      <c r="B150" s="331" t="s">
        <v>215</v>
      </c>
      <c r="C150" s="353" t="s">
        <v>31</v>
      </c>
      <c r="D150" s="351">
        <f>VALUE(LEFT(INDEX('2019 IDF estimates'!BD:BD,MATCH(IF(G150="N/A",B150,G150),'2019 IDF estimates'!$B:$B,0)),4))</f>
        <v>1990</v>
      </c>
      <c r="E150" s="351">
        <f>VALUE(RIGHT(INDEX('2019 IDF estimates'!BD:BD,MATCH(IF(G150="N/A",B150,G150),'2019 IDF estimates'!$B:$B,0)),4))</f>
        <v>1999</v>
      </c>
      <c r="F150" s="351">
        <f t="shared" si="15"/>
        <v>1995</v>
      </c>
      <c r="G150" s="331" t="s">
        <v>60</v>
      </c>
      <c r="H150" s="354">
        <f>IF($G150="N/A",INDEX('2019 IDF estimates'!AD:AD,MATCH($B150,'2019 IDF estimates'!$B:$B,0)),INDEX('2019 IDF estimates'!AD:AD,MATCH($G150,'2019 IDF estimates'!$B:$B,0)))</f>
        <v>0.6</v>
      </c>
      <c r="I150" s="354">
        <f>IF($G150="N/A",INDEX('2019 IDF estimates'!AE:AE,MATCH($B150,'2019 IDF estimates'!$B:$B,0)),INDEX('2019 IDF estimates'!AE:AE,MATCH($G150,'2019 IDF estimates'!$B:$B,0)))</f>
        <v>0.8</v>
      </c>
      <c r="J150" s="354">
        <f>IF($G150="N/A",INDEX('2019 IDF estimates'!AF:AF,MATCH($B150,'2019 IDF estimates'!$B:$B,0)),INDEX('2019 IDF estimates'!AF:AF,MATCH($G150,'2019 IDF estimates'!$B:$B,0)))</f>
        <v>1.5</v>
      </c>
      <c r="K150" s="354">
        <f>IF($G150="N/A",INDEX('2019 IDF estimates'!AP:AP,MATCH($B150,'2019 IDF estimates'!$B:$B,0)),INDEX('2019 IDF estimates'!AP:AP,MATCH($G150,'2019 IDF estimates'!$B:$B,0)))</f>
        <v>0.67751196172248818</v>
      </c>
      <c r="L150" s="354">
        <f>IF($G150="N/A",INDEX('2019 IDF estimates'!AH:AH,MATCH($B150,'2019 IDF estimates'!$B:$B,0)),INDEX('2019 IDF estimates'!AH:AH,MATCH($G150,'2019 IDF estimates'!$B:$B,0)))</f>
        <v>0.5</v>
      </c>
      <c r="M150" s="354">
        <f>IF($G150="N/A",INDEX('2019 IDF estimates'!AI:AI,MATCH($B150,'2019 IDF estimates'!$B:$B,0)),INDEX('2019 IDF estimates'!AI:AI,MATCH($G150,'2019 IDF estimates'!$B:$B,0)))</f>
        <v>1</v>
      </c>
      <c r="N150" s="354">
        <f>IF($G150="N/A",INDEX('2019 IDF estimates'!AJ:AJ,MATCH($B150,'2019 IDF estimates'!$B:$B,0)),INDEX('2019 IDF estimates'!AJ:AJ,MATCH($G150,'2019 IDF estimates'!$B:$B,0)))</f>
        <v>1</v>
      </c>
      <c r="O150" s="354">
        <f>IF($G150="N/A",INDEX('2019 IDF estimates'!AQ:AQ,MATCH($B150,'2019 IDF estimates'!$B:$B,0)),INDEX('2019 IDF estimates'!AQ:AQ,MATCH($G150,'2019 IDF estimates'!$B:$B,0)))</f>
        <v>0.54200956937799061</v>
      </c>
      <c r="P150" s="354">
        <f>IF($G150="N/A",INDEX('2019 IDF estimates'!AN:AN,MATCH($B150,'2019 IDF estimates'!$B:$B,0)),INDEX('2019 IDF estimates'!AN:AN,MATCH($G150,'2019 IDF estimates'!$B:$B,0)))</f>
        <v>0.9</v>
      </c>
      <c r="Q150" s="358">
        <f t="shared" si="16"/>
        <v>0.55000000000000004</v>
      </c>
      <c r="R150" s="358">
        <f t="shared" si="17"/>
        <v>0.9</v>
      </c>
      <c r="S150" s="358">
        <f t="shared" si="18"/>
        <v>1.25</v>
      </c>
      <c r="T150" s="358">
        <f t="shared" si="19"/>
        <v>0.60976076555023939</v>
      </c>
      <c r="U150" s="352">
        <f t="shared" si="20"/>
        <v>0.9</v>
      </c>
      <c r="V150" s="352">
        <f t="shared" si="21"/>
        <v>0.82744019138755986</v>
      </c>
      <c r="W150" s="352">
        <f>IF(INDEX('Adult curve ratios'!$B:$B,MATCH('Incidence calcs'!C150,'Adult curve ratios'!$A:$A,0))="0-14",'Incidence calcs'!U150,'Incidence calcs'!V150)</f>
        <v>0.9</v>
      </c>
      <c r="X150" s="357">
        <f>$W150*INDEX('Adult curve ratios'!$A$1:$R$8,MATCH('Incidence calcs'!$C150,'Adult curve ratios'!$A:$A,0),MATCH('Incidence calcs'!X$4,'Adult curve ratios'!$1:$1,0))</f>
        <v>0.61343999999999999</v>
      </c>
      <c r="Y150" s="357">
        <f>$W150*INDEX('Adult curve ratios'!$A$1:$R$8,MATCH('Incidence calcs'!$C150,'Adult curve ratios'!$A:$A,0),MATCH('Incidence calcs'!Y$4,'Adult curve ratios'!$1:$1,0))</f>
        <v>0.60282000000000002</v>
      </c>
      <c r="Z150" s="357">
        <f>$W150*INDEX('Adult curve ratios'!$A$1:$R$8,MATCH('Incidence calcs'!$C150,'Adult curve ratios'!$A:$A,0),MATCH('Incidence calcs'!Z$4,'Adult curve ratios'!$1:$1,0))</f>
        <v>0.43101</v>
      </c>
      <c r="AA150" s="357">
        <f>$W150*INDEX('Adult curve ratios'!$A$1:$R$8,MATCH('Incidence calcs'!$C150,'Adult curve ratios'!$A:$A,0),MATCH('Incidence calcs'!AA$4,'Adult curve ratios'!$1:$1,0))</f>
        <v>0.42813000000000001</v>
      </c>
      <c r="AB150" s="357">
        <f>$W150*INDEX('Adult curve ratios'!$A$1:$R$8,MATCH('Incidence calcs'!$C150,'Adult curve ratios'!$A:$A,0),MATCH('Incidence calcs'!AB$4,'Adult curve ratios'!$1:$1,0))</f>
        <v>0.37925999999999999</v>
      </c>
      <c r="AC150" s="357">
        <f>$W150*INDEX('Adult curve ratios'!$A$1:$R$8,MATCH('Incidence calcs'!$C150,'Adult curve ratios'!$A:$A,0),MATCH('Incidence calcs'!AC$4,'Adult curve ratios'!$1:$1,0))</f>
        <v>0.40392</v>
      </c>
      <c r="AD150" s="357">
        <f>$W150*INDEX('Adult curve ratios'!$A$1:$R$8,MATCH('Incidence calcs'!$C150,'Adult curve ratios'!$A:$A,0),MATCH('Incidence calcs'!AD$4,'Adult curve ratios'!$1:$1,0))</f>
        <v>0.39627000000000001</v>
      </c>
      <c r="AE150" s="357">
        <f>$W150*INDEX('Adult curve ratios'!$A$1:$R$8,MATCH('Incidence calcs'!$C150,'Adult curve ratios'!$A:$A,0),MATCH('Incidence calcs'!AE$4,'Adult curve ratios'!$1:$1,0))</f>
        <v>0.39627000000000001</v>
      </c>
      <c r="AF150" s="357">
        <f>$W150*INDEX('Adult curve ratios'!$A$1:$R$8,MATCH('Incidence calcs'!$C150,'Adult curve ratios'!$A:$A,0),MATCH('Incidence calcs'!AF$4,'Adult curve ratios'!$1:$1,0))</f>
        <v>0.37008000000000002</v>
      </c>
      <c r="AG150" s="357">
        <f>$W150*INDEX('Adult curve ratios'!$A$1:$R$8,MATCH('Incidence calcs'!$C150,'Adult curve ratios'!$A:$A,0),MATCH('Incidence calcs'!AG$4,'Adult curve ratios'!$1:$1,0))</f>
        <v>0.37008000000000002</v>
      </c>
      <c r="AH150" s="357">
        <f>$W150*INDEX('Adult curve ratios'!$A$1:$R$8,MATCH('Incidence calcs'!$C150,'Adult curve ratios'!$A:$A,0),MATCH('Incidence calcs'!AH$4,'Adult curve ratios'!$1:$1,0))</f>
        <v>0.49131000000000008</v>
      </c>
      <c r="AI150" s="357">
        <f>$W150*INDEX('Adult curve ratios'!$A$1:$R$8,MATCH('Incidence calcs'!$C150,'Adult curve ratios'!$A:$A,0),MATCH('Incidence calcs'!AI$4,'Adult curve ratios'!$1:$1,0))</f>
        <v>0.49131000000000008</v>
      </c>
      <c r="AJ150" s="357">
        <f>$W150*INDEX('Adult curve ratios'!$A$1:$R$8,MATCH('Incidence calcs'!$C150,'Adult curve ratios'!$A:$A,0),MATCH('Incidence calcs'!AJ$4,'Adult curve ratios'!$1:$1,0))</f>
        <v>0.32463000000000003</v>
      </c>
      <c r="AK150" s="357">
        <f>$W150*INDEX('Adult curve ratios'!$A$1:$R$8,MATCH('Incidence calcs'!$C150,'Adult curve ratios'!$A:$A,0),MATCH('Incidence calcs'!AK$4,'Adult curve ratios'!$1:$1,0))</f>
        <v>0.32463000000000003</v>
      </c>
      <c r="AL150" s="357">
        <f>$W150*INDEX('Adult curve ratios'!$A$1:$R$8,MATCH('Incidence calcs'!$C150,'Adult curve ratios'!$A:$A,0),MATCH('Incidence calcs'!AL$4,'Adult curve ratios'!$1:$1,0))</f>
        <v>0.32463000000000003</v>
      </c>
      <c r="AM150" s="357">
        <f>$W150*INDEX('Adult curve ratios'!$A$1:$R$8,MATCH('Incidence calcs'!$C150,'Adult curve ratios'!$A:$A,0),MATCH('Incidence calcs'!AM$4,'Adult curve ratios'!$1:$1,0))</f>
        <v>0.32463000000000003</v>
      </c>
    </row>
    <row r="151" spans="1:39" x14ac:dyDescent="0.45">
      <c r="A151" s="343" t="s">
        <v>216</v>
      </c>
      <c r="B151" s="331" t="s">
        <v>216</v>
      </c>
      <c r="C151" s="353" t="s">
        <v>31</v>
      </c>
      <c r="D151" s="351">
        <f>VALUE(LEFT(INDEX('2019 IDF estimates'!BD:BD,MATCH(IF(G151="N/A",B151,G151),'2019 IDF estimates'!$B:$B,0)),4))</f>
        <v>1990</v>
      </c>
      <c r="E151" s="351">
        <f>VALUE(RIGHT(INDEX('2019 IDF estimates'!BD:BD,MATCH(IF(G151="N/A",B151,G151),'2019 IDF estimates'!$B:$B,0)),4))</f>
        <v>1994</v>
      </c>
      <c r="F151" s="351">
        <f t="shared" si="15"/>
        <v>1992</v>
      </c>
      <c r="G151" s="331" t="s">
        <v>60</v>
      </c>
      <c r="H151" s="354">
        <f>IF($G151="N/A",INDEX('2019 IDF estimates'!AD:AD,MATCH($B151,'2019 IDF estimates'!$B:$B,0)),INDEX('2019 IDF estimates'!AD:AD,MATCH($G151,'2019 IDF estimates'!$B:$B,0)))</f>
        <v>0.3</v>
      </c>
      <c r="I151" s="354">
        <f>IF($G151="N/A",INDEX('2019 IDF estimates'!AE:AE,MATCH($B151,'2019 IDF estimates'!$B:$B,0)),INDEX('2019 IDF estimates'!AE:AE,MATCH($G151,'2019 IDF estimates'!$B:$B,0)))</f>
        <v>0.3</v>
      </c>
      <c r="J151" s="354">
        <f>IF($G151="N/A",INDEX('2019 IDF estimates'!AF:AF,MATCH($B151,'2019 IDF estimates'!$B:$B,0)),INDEX('2019 IDF estimates'!AF:AF,MATCH($G151,'2019 IDF estimates'!$B:$B,0)))</f>
        <v>0.6</v>
      </c>
      <c r="K151" s="354">
        <f>IF($G151="N/A",INDEX('2019 IDF estimates'!AP:AP,MATCH($B151,'2019 IDF estimates'!$B:$B,0)),INDEX('2019 IDF estimates'!AP:AP,MATCH($G151,'2019 IDF estimates'!$B:$B,0)))</f>
        <v>0.2710047846889953</v>
      </c>
      <c r="L151" s="354">
        <f>IF($G151="N/A",INDEX('2019 IDF estimates'!AH:AH,MATCH($B151,'2019 IDF estimates'!$B:$B,0)),INDEX('2019 IDF estimates'!AH:AH,MATCH($G151,'2019 IDF estimates'!$B:$B,0)))</f>
        <v>0.3</v>
      </c>
      <c r="M151" s="354">
        <f>IF($G151="N/A",INDEX('2019 IDF estimates'!AI:AI,MATCH($B151,'2019 IDF estimates'!$B:$B,0)),INDEX('2019 IDF estimates'!AI:AI,MATCH($G151,'2019 IDF estimates'!$B:$B,0)))</f>
        <v>0.6</v>
      </c>
      <c r="N151" s="354">
        <f>IF($G151="N/A",INDEX('2019 IDF estimates'!AJ:AJ,MATCH($B151,'2019 IDF estimates'!$B:$B,0)),INDEX('2019 IDF estimates'!AJ:AJ,MATCH($G151,'2019 IDF estimates'!$B:$B,0)))</f>
        <v>0.9</v>
      </c>
      <c r="O151" s="354">
        <f>IF($G151="N/A",INDEX('2019 IDF estimates'!AQ:AQ,MATCH($B151,'2019 IDF estimates'!$B:$B,0)),INDEX('2019 IDF estimates'!AQ:AQ,MATCH($G151,'2019 IDF estimates'!$B:$B,0)))</f>
        <v>0.40650717703349287</v>
      </c>
      <c r="P151" s="354">
        <f>IF($G151="N/A",INDEX('2019 IDF estimates'!AN:AN,MATCH($B151,'2019 IDF estimates'!$B:$B,0)),INDEX('2019 IDF estimates'!AN:AN,MATCH($G151,'2019 IDF estimates'!$B:$B,0)))</f>
        <v>0.5</v>
      </c>
      <c r="Q151" s="358">
        <f t="shared" si="16"/>
        <v>0.3</v>
      </c>
      <c r="R151" s="358">
        <f t="shared" si="17"/>
        <v>0.44999999999999996</v>
      </c>
      <c r="S151" s="358">
        <f t="shared" si="18"/>
        <v>0.75</v>
      </c>
      <c r="T151" s="358">
        <f t="shared" si="19"/>
        <v>0.33875598086124409</v>
      </c>
      <c r="U151" s="352">
        <f t="shared" si="20"/>
        <v>0.5</v>
      </c>
      <c r="V151" s="352">
        <f t="shared" si="21"/>
        <v>0.45968899521531104</v>
      </c>
      <c r="W151" s="352">
        <f>IF(INDEX('Adult curve ratios'!$B:$B,MATCH('Incidence calcs'!C151,'Adult curve ratios'!$A:$A,0))="0-14",'Incidence calcs'!U151,'Incidence calcs'!V151)</f>
        <v>0.5</v>
      </c>
      <c r="X151" s="357">
        <f>$W151*INDEX('Adult curve ratios'!$A$1:$R$8,MATCH('Incidence calcs'!$C151,'Adult curve ratios'!$A:$A,0),MATCH('Incidence calcs'!X$4,'Adult curve ratios'!$1:$1,0))</f>
        <v>0.34079999999999999</v>
      </c>
      <c r="Y151" s="357">
        <f>$W151*INDEX('Adult curve ratios'!$A$1:$R$8,MATCH('Incidence calcs'!$C151,'Adult curve ratios'!$A:$A,0),MATCH('Incidence calcs'!Y$4,'Adult curve ratios'!$1:$1,0))</f>
        <v>0.33489999999999998</v>
      </c>
      <c r="Z151" s="357">
        <f>$W151*INDEX('Adult curve ratios'!$A$1:$R$8,MATCH('Incidence calcs'!$C151,'Adult curve ratios'!$A:$A,0),MATCH('Incidence calcs'!Z$4,'Adult curve ratios'!$1:$1,0))</f>
        <v>0.23945</v>
      </c>
      <c r="AA151" s="357">
        <f>$W151*INDEX('Adult curve ratios'!$A$1:$R$8,MATCH('Incidence calcs'!$C151,'Adult curve ratios'!$A:$A,0),MATCH('Incidence calcs'!AA$4,'Adult curve ratios'!$1:$1,0))</f>
        <v>0.23785000000000001</v>
      </c>
      <c r="AB151" s="357">
        <f>$W151*INDEX('Adult curve ratios'!$A$1:$R$8,MATCH('Incidence calcs'!$C151,'Adult curve ratios'!$A:$A,0),MATCH('Incidence calcs'!AB$4,'Adult curve ratios'!$1:$1,0))</f>
        <v>0.2107</v>
      </c>
      <c r="AC151" s="357">
        <f>$W151*INDEX('Adult curve ratios'!$A$1:$R$8,MATCH('Incidence calcs'!$C151,'Adult curve ratios'!$A:$A,0),MATCH('Incidence calcs'!AC$4,'Adult curve ratios'!$1:$1,0))</f>
        <v>0.22439999999999999</v>
      </c>
      <c r="AD151" s="357">
        <f>$W151*INDEX('Adult curve ratios'!$A$1:$R$8,MATCH('Incidence calcs'!$C151,'Adult curve ratios'!$A:$A,0),MATCH('Incidence calcs'!AD$4,'Adult curve ratios'!$1:$1,0))</f>
        <v>0.22015000000000001</v>
      </c>
      <c r="AE151" s="357">
        <f>$W151*INDEX('Adult curve ratios'!$A$1:$R$8,MATCH('Incidence calcs'!$C151,'Adult curve ratios'!$A:$A,0),MATCH('Incidence calcs'!AE$4,'Adult curve ratios'!$1:$1,0))</f>
        <v>0.22015000000000001</v>
      </c>
      <c r="AF151" s="357">
        <f>$W151*INDEX('Adult curve ratios'!$A$1:$R$8,MATCH('Incidence calcs'!$C151,'Adult curve ratios'!$A:$A,0),MATCH('Incidence calcs'!AF$4,'Adult curve ratios'!$1:$1,0))</f>
        <v>0.2056</v>
      </c>
      <c r="AG151" s="357">
        <f>$W151*INDEX('Adult curve ratios'!$A$1:$R$8,MATCH('Incidence calcs'!$C151,'Adult curve ratios'!$A:$A,0),MATCH('Incidence calcs'!AG$4,'Adult curve ratios'!$1:$1,0))</f>
        <v>0.2056</v>
      </c>
      <c r="AH151" s="357">
        <f>$W151*INDEX('Adult curve ratios'!$A$1:$R$8,MATCH('Incidence calcs'!$C151,'Adult curve ratios'!$A:$A,0),MATCH('Incidence calcs'!AH$4,'Adult curve ratios'!$1:$1,0))</f>
        <v>0.27295000000000003</v>
      </c>
      <c r="AI151" s="357">
        <f>$W151*INDEX('Adult curve ratios'!$A$1:$R$8,MATCH('Incidence calcs'!$C151,'Adult curve ratios'!$A:$A,0),MATCH('Incidence calcs'!AI$4,'Adult curve ratios'!$1:$1,0))</f>
        <v>0.27295000000000003</v>
      </c>
      <c r="AJ151" s="357">
        <f>$W151*INDEX('Adult curve ratios'!$A$1:$R$8,MATCH('Incidence calcs'!$C151,'Adult curve ratios'!$A:$A,0),MATCH('Incidence calcs'!AJ$4,'Adult curve ratios'!$1:$1,0))</f>
        <v>0.18035000000000001</v>
      </c>
      <c r="AK151" s="357">
        <f>$W151*INDEX('Adult curve ratios'!$A$1:$R$8,MATCH('Incidence calcs'!$C151,'Adult curve ratios'!$A:$A,0),MATCH('Incidence calcs'!AK$4,'Adult curve ratios'!$1:$1,0))</f>
        <v>0.18035000000000001</v>
      </c>
      <c r="AL151" s="357">
        <f>$W151*INDEX('Adult curve ratios'!$A$1:$R$8,MATCH('Incidence calcs'!$C151,'Adult curve ratios'!$A:$A,0),MATCH('Incidence calcs'!AL$4,'Adult curve ratios'!$1:$1,0))</f>
        <v>0.18035000000000001</v>
      </c>
      <c r="AM151" s="357">
        <f>$W151*INDEX('Adult curve ratios'!$A$1:$R$8,MATCH('Incidence calcs'!$C151,'Adult curve ratios'!$A:$A,0),MATCH('Incidence calcs'!AM$4,'Adult curve ratios'!$1:$1,0))</f>
        <v>0.18035000000000001</v>
      </c>
    </row>
    <row r="152" spans="1:39" x14ac:dyDescent="0.45">
      <c r="A152" s="343" t="s">
        <v>217</v>
      </c>
      <c r="B152" s="331" t="s">
        <v>217</v>
      </c>
      <c r="C152" s="353" t="s">
        <v>32</v>
      </c>
      <c r="D152" s="351">
        <f>VALUE(LEFT(INDEX('2019 IDF estimates'!BD:BD,MATCH(IF(G152="N/A",B152,G152),'2019 IDF estimates'!$B:$B,0)),4))</f>
        <v>2001</v>
      </c>
      <c r="E152" s="351">
        <f>VALUE(RIGHT(INDEX('2019 IDF estimates'!BD:BD,MATCH(IF(G152="N/A",B152,G152),'2019 IDF estimates'!$B:$B,0)),4))</f>
        <v>2005</v>
      </c>
      <c r="F152" s="351">
        <f t="shared" si="15"/>
        <v>2003</v>
      </c>
      <c r="G152" s="331" t="s">
        <v>94</v>
      </c>
      <c r="H152" s="354">
        <f>IF($G152="N/A",INDEX('2019 IDF estimates'!AD:AD,MATCH($B152,'2019 IDF estimates'!$B:$B,0)),INDEX('2019 IDF estimates'!AD:AD,MATCH($G152,'2019 IDF estimates'!$B:$B,0)))</f>
        <v>0</v>
      </c>
      <c r="I152" s="354">
        <f>IF($G152="N/A",INDEX('2019 IDF estimates'!AE:AE,MATCH($B152,'2019 IDF estimates'!$B:$B,0)),INDEX('2019 IDF estimates'!AE:AE,MATCH($G152,'2019 IDF estimates'!$B:$B,0)))</f>
        <v>0</v>
      </c>
      <c r="J152" s="354">
        <f>IF($G152="N/A",INDEX('2019 IDF estimates'!AF:AF,MATCH($B152,'2019 IDF estimates'!$B:$B,0)),INDEX('2019 IDF estimates'!AF:AF,MATCH($G152,'2019 IDF estimates'!$B:$B,0)))</f>
        <v>0</v>
      </c>
      <c r="K152" s="354">
        <f>IF($G152="N/A",INDEX('2019 IDF estimates'!AP:AP,MATCH($B152,'2019 IDF estimates'!$B:$B,0)),INDEX('2019 IDF estimates'!AP:AP,MATCH($G152,'2019 IDF estimates'!$B:$B,0)))</f>
        <v>1.0831599047960483</v>
      </c>
      <c r="L152" s="354">
        <f>IF($G152="N/A",INDEX('2019 IDF estimates'!AH:AH,MATCH($B152,'2019 IDF estimates'!$B:$B,0)),INDEX('2019 IDF estimates'!AH:AH,MATCH($G152,'2019 IDF estimates'!$B:$B,0)))</f>
        <v>0</v>
      </c>
      <c r="M152" s="354">
        <f>IF($G152="N/A",INDEX('2019 IDF estimates'!AI:AI,MATCH($B152,'2019 IDF estimates'!$B:$B,0)),INDEX('2019 IDF estimates'!AI:AI,MATCH($G152,'2019 IDF estimates'!$B:$B,0)))</f>
        <v>0</v>
      </c>
      <c r="N152" s="354">
        <f>IF($G152="N/A",INDEX('2019 IDF estimates'!AJ:AJ,MATCH($B152,'2019 IDF estimates'!$B:$B,0)),INDEX('2019 IDF estimates'!AJ:AJ,MATCH($G152,'2019 IDF estimates'!$B:$B,0)))</f>
        <v>0</v>
      </c>
      <c r="O152" s="354">
        <f>IF($G152="N/A",INDEX('2019 IDF estimates'!AQ:AQ,MATCH($B152,'2019 IDF estimates'!$B:$B,0)),INDEX('2019 IDF estimates'!AQ:AQ,MATCH($G152,'2019 IDF estimates'!$B:$B,0)))</f>
        <v>1.0831599047960483</v>
      </c>
      <c r="P152" s="354">
        <f>IF($G152="N/A",INDEX('2019 IDF estimates'!AN:AN,MATCH($B152,'2019 IDF estimates'!$B:$B,0)),INDEX('2019 IDF estimates'!AN:AN,MATCH($G152,'2019 IDF estimates'!$B:$B,0)))</f>
        <v>0.97</v>
      </c>
      <c r="Q152" s="358">
        <f t="shared" si="16"/>
        <v>0.97</v>
      </c>
      <c r="R152" s="358">
        <f t="shared" si="17"/>
        <v>0.97</v>
      </c>
      <c r="S152" s="358">
        <f t="shared" si="18"/>
        <v>0.97</v>
      </c>
      <c r="T152" s="358">
        <f t="shared" si="19"/>
        <v>1.0831599047960483</v>
      </c>
      <c r="U152" s="352">
        <f t="shared" si="20"/>
        <v>0.97000000000000008</v>
      </c>
      <c r="V152" s="352">
        <f t="shared" si="21"/>
        <v>0.99828997619901205</v>
      </c>
      <c r="W152" s="352">
        <f>IF(INDEX('Adult curve ratios'!$B:$B,MATCH('Incidence calcs'!C152,'Adult curve ratios'!$A:$A,0))="0-14",'Incidence calcs'!U152,'Incidence calcs'!V152)</f>
        <v>0.97000000000000008</v>
      </c>
      <c r="X152" s="357">
        <f>$W152*INDEX('Adult curve ratios'!$A$1:$R$8,MATCH('Incidence calcs'!$C152,'Adult curve ratios'!$A:$A,0),MATCH('Incidence calcs'!X$4,'Adult curve ratios'!$1:$1,0))</f>
        <v>0.66115200000000007</v>
      </c>
      <c r="Y152" s="357">
        <f>$W152*INDEX('Adult curve ratios'!$A$1:$R$8,MATCH('Incidence calcs'!$C152,'Adult curve ratios'!$A:$A,0),MATCH('Incidence calcs'!Y$4,'Adult curve ratios'!$1:$1,0))</f>
        <v>0.64970600000000001</v>
      </c>
      <c r="Z152" s="357">
        <f>$W152*INDEX('Adult curve ratios'!$A$1:$R$8,MATCH('Incidence calcs'!$C152,'Adult curve ratios'!$A:$A,0),MATCH('Incidence calcs'!Z$4,'Adult curve ratios'!$1:$1,0))</f>
        <v>0.46453300000000003</v>
      </c>
      <c r="AA152" s="357">
        <f>$W152*INDEX('Adult curve ratios'!$A$1:$R$8,MATCH('Incidence calcs'!$C152,'Adult curve ratios'!$A:$A,0),MATCH('Incidence calcs'!AA$4,'Adult curve ratios'!$1:$1,0))</f>
        <v>0.46142900000000003</v>
      </c>
      <c r="AB152" s="357">
        <f>$W152*INDEX('Adult curve ratios'!$A$1:$R$8,MATCH('Incidence calcs'!$C152,'Adult curve ratios'!$A:$A,0),MATCH('Incidence calcs'!AB$4,'Adult curve ratios'!$1:$1,0))</f>
        <v>0.40875800000000001</v>
      </c>
      <c r="AC152" s="357">
        <f>$W152*INDEX('Adult curve ratios'!$A$1:$R$8,MATCH('Incidence calcs'!$C152,'Adult curve ratios'!$A:$A,0),MATCH('Incidence calcs'!AC$4,'Adult curve ratios'!$1:$1,0))</f>
        <v>0.435336</v>
      </c>
      <c r="AD152" s="357">
        <f>$W152*INDEX('Adult curve ratios'!$A$1:$R$8,MATCH('Incidence calcs'!$C152,'Adult curve ratios'!$A:$A,0),MATCH('Incidence calcs'!AD$4,'Adult curve ratios'!$1:$1,0))</f>
        <v>0.42709100000000005</v>
      </c>
      <c r="AE152" s="357">
        <f>$W152*INDEX('Adult curve ratios'!$A$1:$R$8,MATCH('Incidence calcs'!$C152,'Adult curve ratios'!$A:$A,0),MATCH('Incidence calcs'!AE$4,'Adult curve ratios'!$1:$1,0))</f>
        <v>0.42709100000000005</v>
      </c>
      <c r="AF152" s="357">
        <f>$W152*INDEX('Adult curve ratios'!$A$1:$R$8,MATCH('Incidence calcs'!$C152,'Adult curve ratios'!$A:$A,0),MATCH('Incidence calcs'!AF$4,'Adult curve ratios'!$1:$1,0))</f>
        <v>0.39886400000000005</v>
      </c>
      <c r="AG152" s="357">
        <f>$W152*INDEX('Adult curve ratios'!$A$1:$R$8,MATCH('Incidence calcs'!$C152,'Adult curve ratios'!$A:$A,0),MATCH('Incidence calcs'!AG$4,'Adult curve ratios'!$1:$1,0))</f>
        <v>0.39886400000000005</v>
      </c>
      <c r="AH152" s="357">
        <f>$W152*INDEX('Adult curve ratios'!$A$1:$R$8,MATCH('Incidence calcs'!$C152,'Adult curve ratios'!$A:$A,0),MATCH('Incidence calcs'!AH$4,'Adult curve ratios'!$1:$1,0))</f>
        <v>0.52952300000000008</v>
      </c>
      <c r="AI152" s="357">
        <f>$W152*INDEX('Adult curve ratios'!$A$1:$R$8,MATCH('Incidence calcs'!$C152,'Adult curve ratios'!$A:$A,0),MATCH('Incidence calcs'!AI$4,'Adult curve ratios'!$1:$1,0))</f>
        <v>0.52952300000000008</v>
      </c>
      <c r="AJ152" s="357">
        <f>$W152*INDEX('Adult curve ratios'!$A$1:$R$8,MATCH('Incidence calcs'!$C152,'Adult curve ratios'!$A:$A,0),MATCH('Incidence calcs'!AJ$4,'Adult curve ratios'!$1:$1,0))</f>
        <v>0.34987900000000005</v>
      </c>
      <c r="AK152" s="357">
        <f>$W152*INDEX('Adult curve ratios'!$A$1:$R$8,MATCH('Incidence calcs'!$C152,'Adult curve ratios'!$A:$A,0),MATCH('Incidence calcs'!AK$4,'Adult curve ratios'!$1:$1,0))</f>
        <v>0.34987900000000005</v>
      </c>
      <c r="AL152" s="357">
        <f>$W152*INDEX('Adult curve ratios'!$A$1:$R$8,MATCH('Incidence calcs'!$C152,'Adult curve ratios'!$A:$A,0),MATCH('Incidence calcs'!AL$4,'Adult curve ratios'!$1:$1,0))</f>
        <v>0.34987900000000005</v>
      </c>
      <c r="AM152" s="357">
        <f>$W152*INDEX('Adult curve ratios'!$A$1:$R$8,MATCH('Incidence calcs'!$C152,'Adult curve ratios'!$A:$A,0),MATCH('Incidence calcs'!AM$4,'Adult curve ratios'!$1:$1,0))</f>
        <v>0.34987900000000005</v>
      </c>
    </row>
    <row r="153" spans="1:39" x14ac:dyDescent="0.45">
      <c r="A153" s="343" t="s">
        <v>218</v>
      </c>
      <c r="B153" s="331" t="s">
        <v>218</v>
      </c>
      <c r="C153" s="353" t="s">
        <v>26</v>
      </c>
      <c r="D153" s="351">
        <f>VALUE(LEFT(INDEX('2019 IDF estimates'!BD:BD,MATCH(IF(G153="N/A",B153,G153),'2019 IDF estimates'!$B:$B,0)),4))</f>
        <v>2010</v>
      </c>
      <c r="E153" s="351">
        <f>VALUE(RIGHT(INDEX('2019 IDF estimates'!BD:BD,MATCH(IF(G153="N/A",B153,G153),'2019 IDF estimates'!$B:$B,0)),4))</f>
        <v>2014</v>
      </c>
      <c r="F153" s="351">
        <f t="shared" si="15"/>
        <v>2012</v>
      </c>
      <c r="G153" s="331" t="s">
        <v>60</v>
      </c>
      <c r="H153" s="354">
        <f>IF($G153="N/A",INDEX('2019 IDF estimates'!AD:AD,MATCH($B153,'2019 IDF estimates'!$B:$B,0)),INDEX('2019 IDF estimates'!AD:AD,MATCH($G153,'2019 IDF estimates'!$B:$B,0)))</f>
        <v>12.8</v>
      </c>
      <c r="I153" s="354">
        <f>IF($G153="N/A",INDEX('2019 IDF estimates'!AE:AE,MATCH($B153,'2019 IDF estimates'!$B:$B,0)),INDEX('2019 IDF estimates'!AE:AE,MATCH($G153,'2019 IDF estimates'!$B:$B,0)))</f>
        <v>20.5</v>
      </c>
      <c r="J153" s="354">
        <f>IF($G153="N/A",INDEX('2019 IDF estimates'!AF:AF,MATCH($B153,'2019 IDF estimates'!$B:$B,0)),INDEX('2019 IDF estimates'!AF:AF,MATCH($G153,'2019 IDF estimates'!$B:$B,0)))</f>
        <v>25.1</v>
      </c>
      <c r="K153" s="354">
        <f>IF($G153="N/A",INDEX('2019 IDF estimates'!AP:AP,MATCH($B153,'2019 IDF estimates'!$B:$B,0)),INDEX('2019 IDF estimates'!AP:AP,MATCH($G153,'2019 IDF estimates'!$B:$B,0)))</f>
        <v>8.6999999999999993</v>
      </c>
      <c r="L153" s="354">
        <f>IF($G153="N/A",INDEX('2019 IDF estimates'!AH:AH,MATCH($B153,'2019 IDF estimates'!$B:$B,0)),INDEX('2019 IDF estimates'!AH:AH,MATCH($G153,'2019 IDF estimates'!$B:$B,0)))</f>
        <v>13.8</v>
      </c>
      <c r="M153" s="354">
        <f>IF($G153="N/A",INDEX('2019 IDF estimates'!AI:AI,MATCH($B153,'2019 IDF estimates'!$B:$B,0)),INDEX('2019 IDF estimates'!AI:AI,MATCH($G153,'2019 IDF estimates'!$B:$B,0)))</f>
        <v>20.7</v>
      </c>
      <c r="N153" s="354">
        <f>IF($G153="N/A",INDEX('2019 IDF estimates'!AJ:AJ,MATCH($B153,'2019 IDF estimates'!$B:$B,0)),INDEX('2019 IDF estimates'!AJ:AJ,MATCH($G153,'2019 IDF estimates'!$B:$B,0)))</f>
        <v>19.600000000000001</v>
      </c>
      <c r="O153" s="354">
        <f>IF($G153="N/A",INDEX('2019 IDF estimates'!AQ:AQ,MATCH($B153,'2019 IDF estimates'!$B:$B,0)),INDEX('2019 IDF estimates'!AQ:AQ,MATCH($G153,'2019 IDF estimates'!$B:$B,0)))</f>
        <v>6.5</v>
      </c>
      <c r="P153" s="354">
        <f>IF($G153="N/A",INDEX('2019 IDF estimates'!AN:AN,MATCH($B153,'2019 IDF estimates'!$B:$B,0)),INDEX('2019 IDF estimates'!AN:AN,MATCH($G153,'2019 IDF estimates'!$B:$B,0)))</f>
        <v>18.8</v>
      </c>
      <c r="Q153" s="358">
        <f t="shared" si="16"/>
        <v>13.3</v>
      </c>
      <c r="R153" s="358">
        <f t="shared" si="17"/>
        <v>20.6</v>
      </c>
      <c r="S153" s="358">
        <f t="shared" si="18"/>
        <v>22.35</v>
      </c>
      <c r="T153" s="358">
        <f t="shared" si="19"/>
        <v>7.6</v>
      </c>
      <c r="U153" s="352">
        <f t="shared" si="20"/>
        <v>18.750000000000004</v>
      </c>
      <c r="V153" s="352">
        <f t="shared" si="21"/>
        <v>15.962500000000002</v>
      </c>
      <c r="W153" s="352">
        <f>IF(INDEX('Adult curve ratios'!$B:$B,MATCH('Incidence calcs'!C153,'Adult curve ratios'!$A:$A,0))="0-14",'Incidence calcs'!U153,'Incidence calcs'!V153)</f>
        <v>18.750000000000004</v>
      </c>
      <c r="X153" s="357">
        <f>$W153*INDEX('Adult curve ratios'!$A$1:$R$8,MATCH('Incidence calcs'!$C153,'Adult curve ratios'!$A:$A,0),MATCH('Incidence calcs'!X$4,'Adult curve ratios'!$1:$1,0))</f>
        <v>12.780000000000003</v>
      </c>
      <c r="Y153" s="357">
        <f>$W153*INDEX('Adult curve ratios'!$A$1:$R$8,MATCH('Incidence calcs'!$C153,'Adult curve ratios'!$A:$A,0),MATCH('Incidence calcs'!Y$4,'Adult curve ratios'!$1:$1,0))</f>
        <v>12.558750000000002</v>
      </c>
      <c r="Z153" s="357">
        <f>$W153*INDEX('Adult curve ratios'!$A$1:$R$8,MATCH('Incidence calcs'!$C153,'Adult curve ratios'!$A:$A,0),MATCH('Incidence calcs'!Z$4,'Adult curve ratios'!$1:$1,0))</f>
        <v>8.979375000000001</v>
      </c>
      <c r="AA153" s="357">
        <f>$W153*INDEX('Adult curve ratios'!$A$1:$R$8,MATCH('Incidence calcs'!$C153,'Adult curve ratios'!$A:$A,0),MATCH('Incidence calcs'!AA$4,'Adult curve ratios'!$1:$1,0))</f>
        <v>8.9193750000000023</v>
      </c>
      <c r="AB153" s="357">
        <f>$W153*INDEX('Adult curve ratios'!$A$1:$R$8,MATCH('Incidence calcs'!$C153,'Adult curve ratios'!$A:$A,0),MATCH('Incidence calcs'!AB$4,'Adult curve ratios'!$1:$1,0))</f>
        <v>7.901250000000001</v>
      </c>
      <c r="AC153" s="357">
        <f>$W153*INDEX('Adult curve ratios'!$A$1:$R$8,MATCH('Incidence calcs'!$C153,'Adult curve ratios'!$A:$A,0),MATCH('Incidence calcs'!AC$4,'Adult curve ratios'!$1:$1,0))</f>
        <v>8.4150000000000009</v>
      </c>
      <c r="AD153" s="357">
        <f>$W153*INDEX('Adult curve ratios'!$A$1:$R$8,MATCH('Incidence calcs'!$C153,'Adult curve ratios'!$A:$A,0),MATCH('Incidence calcs'!AD$4,'Adult curve ratios'!$1:$1,0))</f>
        <v>8.255625000000002</v>
      </c>
      <c r="AE153" s="357">
        <f>$W153*INDEX('Adult curve ratios'!$A$1:$R$8,MATCH('Incidence calcs'!$C153,'Adult curve ratios'!$A:$A,0),MATCH('Incidence calcs'!AE$4,'Adult curve ratios'!$1:$1,0))</f>
        <v>8.255625000000002</v>
      </c>
      <c r="AF153" s="357">
        <f>$W153*INDEX('Adult curve ratios'!$A$1:$R$8,MATCH('Incidence calcs'!$C153,'Adult curve ratios'!$A:$A,0),MATCH('Incidence calcs'!AF$4,'Adult curve ratios'!$1:$1,0))</f>
        <v>7.7100000000000017</v>
      </c>
      <c r="AG153" s="357">
        <f>$W153*INDEX('Adult curve ratios'!$A$1:$R$8,MATCH('Incidence calcs'!$C153,'Adult curve ratios'!$A:$A,0),MATCH('Incidence calcs'!AG$4,'Adult curve ratios'!$1:$1,0))</f>
        <v>7.7100000000000017</v>
      </c>
      <c r="AH153" s="357">
        <f>$W153*INDEX('Adult curve ratios'!$A$1:$R$8,MATCH('Incidence calcs'!$C153,'Adult curve ratios'!$A:$A,0),MATCH('Incidence calcs'!AH$4,'Adult curve ratios'!$1:$1,0))</f>
        <v>10.235625000000002</v>
      </c>
      <c r="AI153" s="357">
        <f>$W153*INDEX('Adult curve ratios'!$A$1:$R$8,MATCH('Incidence calcs'!$C153,'Adult curve ratios'!$A:$A,0),MATCH('Incidence calcs'!AI$4,'Adult curve ratios'!$1:$1,0))</f>
        <v>10.235625000000002</v>
      </c>
      <c r="AJ153" s="357">
        <f>$W153*INDEX('Adult curve ratios'!$A$1:$R$8,MATCH('Incidence calcs'!$C153,'Adult curve ratios'!$A:$A,0),MATCH('Incidence calcs'!AJ$4,'Adult curve ratios'!$1:$1,0))</f>
        <v>6.7631250000000014</v>
      </c>
      <c r="AK153" s="357">
        <f>$W153*INDEX('Adult curve ratios'!$A$1:$R$8,MATCH('Incidence calcs'!$C153,'Adult curve ratios'!$A:$A,0),MATCH('Incidence calcs'!AK$4,'Adult curve ratios'!$1:$1,0))</f>
        <v>6.7631250000000014</v>
      </c>
      <c r="AL153" s="357">
        <f>$W153*INDEX('Adult curve ratios'!$A$1:$R$8,MATCH('Incidence calcs'!$C153,'Adult curve ratios'!$A:$A,0),MATCH('Incidence calcs'!AL$4,'Adult curve ratios'!$1:$1,0))</f>
        <v>6.7631250000000014</v>
      </c>
      <c r="AM153" s="357">
        <f>$W153*INDEX('Adult curve ratios'!$A$1:$R$8,MATCH('Incidence calcs'!$C153,'Adult curve ratios'!$A:$A,0),MATCH('Incidence calcs'!AM$4,'Adult curve ratios'!$1:$1,0))</f>
        <v>6.7631250000000014</v>
      </c>
    </row>
    <row r="154" spans="1:39" x14ac:dyDescent="0.45">
      <c r="A154" s="343" t="s">
        <v>219</v>
      </c>
      <c r="B154" s="331" t="s">
        <v>219</v>
      </c>
      <c r="C154" s="353" t="s">
        <v>26</v>
      </c>
      <c r="D154" s="351">
        <f>VALUE(LEFT(INDEX('2019 IDF estimates'!BD:BD,MATCH(IF(G154="N/A",B154,G154),'2019 IDF estimates'!$B:$B,0)),4))</f>
        <v>1994</v>
      </c>
      <c r="E154" s="351">
        <f>VALUE(RIGHT(INDEX('2019 IDF estimates'!BD:BD,MATCH(IF(G154="N/A",B154,G154),'2019 IDF estimates'!$B:$B,0)),4))</f>
        <v>1998</v>
      </c>
      <c r="F154" s="351">
        <f t="shared" si="15"/>
        <v>1996</v>
      </c>
      <c r="G154" s="331" t="s">
        <v>60</v>
      </c>
      <c r="H154" s="354">
        <f>IF($G154="N/A",INDEX('2019 IDF estimates'!AD:AD,MATCH($B154,'2019 IDF estimates'!$B:$B,0)),INDEX('2019 IDF estimates'!AD:AD,MATCH($G154,'2019 IDF estimates'!$B:$B,0)))</f>
        <v>15.6</v>
      </c>
      <c r="I154" s="354">
        <f>IF($G154="N/A",INDEX('2019 IDF estimates'!AE:AE,MATCH($B154,'2019 IDF estimates'!$B:$B,0)),INDEX('2019 IDF estimates'!AE:AE,MATCH($G154,'2019 IDF estimates'!$B:$B,0)))</f>
        <v>9.9</v>
      </c>
      <c r="J154" s="354">
        <f>IF($G154="N/A",INDEX('2019 IDF estimates'!AF:AF,MATCH($B154,'2019 IDF estimates'!$B:$B,0)),INDEX('2019 IDF estimates'!AF:AF,MATCH($G154,'2019 IDF estimates'!$B:$B,0)))</f>
        <v>17.600000000000001</v>
      </c>
      <c r="K154" s="354">
        <f>IF($G154="N/A",INDEX('2019 IDF estimates'!AP:AP,MATCH($B154,'2019 IDF estimates'!$B:$B,0)),INDEX('2019 IDF estimates'!AP:AP,MATCH($G154,'2019 IDF estimates'!$B:$B,0)))</f>
        <v>10.722778556670786</v>
      </c>
      <c r="L154" s="354">
        <f>IF($G154="N/A",INDEX('2019 IDF estimates'!AH:AH,MATCH($B154,'2019 IDF estimates'!$B:$B,0)),INDEX('2019 IDF estimates'!AH:AH,MATCH($G154,'2019 IDF estimates'!$B:$B,0)))</f>
        <v>10.6</v>
      </c>
      <c r="M154" s="354">
        <f>IF($G154="N/A",INDEX('2019 IDF estimates'!AI:AI,MATCH($B154,'2019 IDF estimates'!$B:$B,0)),INDEX('2019 IDF estimates'!AI:AI,MATCH($G154,'2019 IDF estimates'!$B:$B,0)))</f>
        <v>12.5</v>
      </c>
      <c r="N154" s="354">
        <f>IF($G154="N/A",INDEX('2019 IDF estimates'!AJ:AJ,MATCH($B154,'2019 IDF estimates'!$B:$B,0)),INDEX('2019 IDF estimates'!AJ:AJ,MATCH($G154,'2019 IDF estimates'!$B:$B,0)))</f>
        <v>13.2</v>
      </c>
      <c r="O154" s="354">
        <f>IF($G154="N/A",INDEX('2019 IDF estimates'!AQ:AQ,MATCH($B154,'2019 IDF estimates'!$B:$B,0)),INDEX('2019 IDF estimates'!AQ:AQ,MATCH($G154,'2019 IDF estimates'!$B:$B,0)))</f>
        <v>9.0101125372025344</v>
      </c>
      <c r="P154" s="354">
        <f>IF($G154="N/A",INDEX('2019 IDF estimates'!AN:AN,MATCH($B154,'2019 IDF estimates'!$B:$B,0)),INDEX('2019 IDF estimates'!AN:AN,MATCH($G154,'2019 IDF estimates'!$B:$B,0)))</f>
        <v>13.2</v>
      </c>
      <c r="Q154" s="358">
        <f t="shared" si="16"/>
        <v>13.1</v>
      </c>
      <c r="R154" s="358">
        <f t="shared" si="17"/>
        <v>11.2</v>
      </c>
      <c r="S154" s="358">
        <f t="shared" si="18"/>
        <v>15.4</v>
      </c>
      <c r="T154" s="358">
        <f t="shared" si="19"/>
        <v>9.8664455469366601</v>
      </c>
      <c r="U154" s="352">
        <f t="shared" si="20"/>
        <v>13.233333333333333</v>
      </c>
      <c r="V154" s="352">
        <f t="shared" si="21"/>
        <v>12.391611386734164</v>
      </c>
      <c r="W154" s="352">
        <f>IF(INDEX('Adult curve ratios'!$B:$B,MATCH('Incidence calcs'!C154,'Adult curve ratios'!$A:$A,0))="0-14",'Incidence calcs'!U154,'Incidence calcs'!V154)</f>
        <v>13.233333333333333</v>
      </c>
      <c r="X154" s="357">
        <f>$W154*INDEX('Adult curve ratios'!$A$1:$R$8,MATCH('Incidence calcs'!$C154,'Adult curve ratios'!$A:$A,0),MATCH('Incidence calcs'!X$4,'Adult curve ratios'!$1:$1,0))</f>
        <v>9.0198399999999985</v>
      </c>
      <c r="Y154" s="357">
        <f>$W154*INDEX('Adult curve ratios'!$A$1:$R$8,MATCH('Incidence calcs'!$C154,'Adult curve ratios'!$A:$A,0),MATCH('Incidence calcs'!Y$4,'Adult curve ratios'!$1:$1,0))</f>
        <v>8.8636866666666663</v>
      </c>
      <c r="Z154" s="357">
        <f>$W154*INDEX('Adult curve ratios'!$A$1:$R$8,MATCH('Incidence calcs'!$C154,'Adult curve ratios'!$A:$A,0),MATCH('Incidence calcs'!Z$4,'Adult curve ratios'!$1:$1,0))</f>
        <v>6.3374433333333329</v>
      </c>
      <c r="AA154" s="357">
        <f>$W154*INDEX('Adult curve ratios'!$A$1:$R$8,MATCH('Incidence calcs'!$C154,'Adult curve ratios'!$A:$A,0),MATCH('Incidence calcs'!AA$4,'Adult curve ratios'!$1:$1,0))</f>
        <v>6.2950966666666668</v>
      </c>
      <c r="AB154" s="357">
        <f>$W154*INDEX('Adult curve ratios'!$A$1:$R$8,MATCH('Incidence calcs'!$C154,'Adult curve ratios'!$A:$A,0),MATCH('Incidence calcs'!AB$4,'Adult curve ratios'!$1:$1,0))</f>
        <v>5.5765266666666662</v>
      </c>
      <c r="AC154" s="357">
        <f>$W154*INDEX('Adult curve ratios'!$A$1:$R$8,MATCH('Incidence calcs'!$C154,'Adult curve ratios'!$A:$A,0),MATCH('Incidence calcs'!AC$4,'Adult curve ratios'!$1:$1,0))</f>
        <v>5.9391199999999991</v>
      </c>
      <c r="AD154" s="357">
        <f>$W154*INDEX('Adult curve ratios'!$A$1:$R$8,MATCH('Incidence calcs'!$C154,'Adult curve ratios'!$A:$A,0),MATCH('Incidence calcs'!AD$4,'Adult curve ratios'!$1:$1,0))</f>
        <v>5.8266366666666665</v>
      </c>
      <c r="AE154" s="357">
        <f>$W154*INDEX('Adult curve ratios'!$A$1:$R$8,MATCH('Incidence calcs'!$C154,'Adult curve ratios'!$A:$A,0),MATCH('Incidence calcs'!AE$4,'Adult curve ratios'!$1:$1,0))</f>
        <v>5.8266366666666665</v>
      </c>
      <c r="AF154" s="357">
        <f>$W154*INDEX('Adult curve ratios'!$A$1:$R$8,MATCH('Incidence calcs'!$C154,'Adult curve ratios'!$A:$A,0),MATCH('Incidence calcs'!AF$4,'Adult curve ratios'!$1:$1,0))</f>
        <v>5.4415466666666665</v>
      </c>
      <c r="AG154" s="357">
        <f>$W154*INDEX('Adult curve ratios'!$A$1:$R$8,MATCH('Incidence calcs'!$C154,'Adult curve ratios'!$A:$A,0),MATCH('Incidence calcs'!AG$4,'Adult curve ratios'!$1:$1,0))</f>
        <v>5.4415466666666665</v>
      </c>
      <c r="AH154" s="357">
        <f>$W154*INDEX('Adult curve ratios'!$A$1:$R$8,MATCH('Incidence calcs'!$C154,'Adult curve ratios'!$A:$A,0),MATCH('Incidence calcs'!AH$4,'Adult curve ratios'!$1:$1,0))</f>
        <v>7.2240766666666669</v>
      </c>
      <c r="AI154" s="357">
        <f>$W154*INDEX('Adult curve ratios'!$A$1:$R$8,MATCH('Incidence calcs'!$C154,'Adult curve ratios'!$A:$A,0),MATCH('Incidence calcs'!AI$4,'Adult curve ratios'!$1:$1,0))</f>
        <v>7.2240766666666669</v>
      </c>
      <c r="AJ154" s="357">
        <f>$W154*INDEX('Adult curve ratios'!$A$1:$R$8,MATCH('Incidence calcs'!$C154,'Adult curve ratios'!$A:$A,0),MATCH('Incidence calcs'!AJ$4,'Adult curve ratios'!$1:$1,0))</f>
        <v>4.7732633333333334</v>
      </c>
      <c r="AK154" s="357">
        <f>$W154*INDEX('Adult curve ratios'!$A$1:$R$8,MATCH('Incidence calcs'!$C154,'Adult curve ratios'!$A:$A,0),MATCH('Incidence calcs'!AK$4,'Adult curve ratios'!$1:$1,0))</f>
        <v>4.7732633333333334</v>
      </c>
      <c r="AL154" s="357">
        <f>$W154*INDEX('Adult curve ratios'!$A$1:$R$8,MATCH('Incidence calcs'!$C154,'Adult curve ratios'!$A:$A,0),MATCH('Incidence calcs'!AL$4,'Adult curve ratios'!$1:$1,0))</f>
        <v>4.7732633333333334</v>
      </c>
      <c r="AM154" s="357">
        <f>$W154*INDEX('Adult curve ratios'!$A$1:$R$8,MATCH('Incidence calcs'!$C154,'Adult curve ratios'!$A:$A,0),MATCH('Incidence calcs'!AM$4,'Adult curve ratios'!$1:$1,0))</f>
        <v>4.7732633333333334</v>
      </c>
    </row>
    <row r="155" spans="1:39" x14ac:dyDescent="0.45">
      <c r="A155" s="343" t="s">
        <v>220</v>
      </c>
      <c r="B155" s="331" t="s">
        <v>220</v>
      </c>
      <c r="C155" s="353" t="s">
        <v>31</v>
      </c>
      <c r="D155" s="351">
        <f>VALUE(LEFT(INDEX('2019 IDF estimates'!BD:BD,MATCH(IF(G155="N/A",B155,G155),'2019 IDF estimates'!$B:$B,0)),4))</f>
        <v>1990</v>
      </c>
      <c r="E155" s="351">
        <f>VALUE(RIGHT(INDEX('2019 IDF estimates'!BD:BD,MATCH(IF(G155="N/A",B155,G155),'2019 IDF estimates'!$B:$B,0)),4))</f>
        <v>1999</v>
      </c>
      <c r="F155" s="351">
        <f t="shared" si="15"/>
        <v>1995</v>
      </c>
      <c r="G155" s="331" t="s">
        <v>60</v>
      </c>
      <c r="H155" s="354">
        <f>IF($G155="N/A",INDEX('2019 IDF estimates'!AD:AD,MATCH($B155,'2019 IDF estimates'!$B:$B,0)),INDEX('2019 IDF estimates'!AD:AD,MATCH($G155,'2019 IDF estimates'!$B:$B,0)))</f>
        <v>0</v>
      </c>
      <c r="I155" s="354">
        <f>IF($G155="N/A",INDEX('2019 IDF estimates'!AE:AE,MATCH($B155,'2019 IDF estimates'!$B:$B,0)),INDEX('2019 IDF estimates'!AE:AE,MATCH($G155,'2019 IDF estimates'!$B:$B,0)))</f>
        <v>0</v>
      </c>
      <c r="J155" s="354">
        <f>IF($G155="N/A",INDEX('2019 IDF estimates'!AF:AF,MATCH($B155,'2019 IDF estimates'!$B:$B,0)),INDEX('2019 IDF estimates'!AF:AF,MATCH($G155,'2019 IDF estimates'!$B:$B,0)))</f>
        <v>0</v>
      </c>
      <c r="K155" s="354">
        <f>IF($G155="N/A",INDEX('2019 IDF estimates'!AP:AP,MATCH($B155,'2019 IDF estimates'!$B:$B,0)),INDEX('2019 IDF estimates'!AP:AP,MATCH($G155,'2019 IDF estimates'!$B:$B,0)))</f>
        <v>10.704688995215314</v>
      </c>
      <c r="L155" s="354">
        <f>IF($G155="N/A",INDEX('2019 IDF estimates'!AH:AH,MATCH($B155,'2019 IDF estimates'!$B:$B,0)),INDEX('2019 IDF estimates'!AH:AH,MATCH($G155,'2019 IDF estimates'!$B:$B,0)))</f>
        <v>0</v>
      </c>
      <c r="M155" s="354">
        <f>IF($G155="N/A",INDEX('2019 IDF estimates'!AI:AI,MATCH($B155,'2019 IDF estimates'!$B:$B,0)),INDEX('2019 IDF estimates'!AI:AI,MATCH($G155,'2019 IDF estimates'!$B:$B,0)))</f>
        <v>0</v>
      </c>
      <c r="N155" s="354">
        <f>IF($G155="N/A",INDEX('2019 IDF estimates'!AJ:AJ,MATCH($B155,'2019 IDF estimates'!$B:$B,0)),INDEX('2019 IDF estimates'!AJ:AJ,MATCH($G155,'2019 IDF estimates'!$B:$B,0)))</f>
        <v>0</v>
      </c>
      <c r="O155" s="354">
        <f>IF($G155="N/A",INDEX('2019 IDF estimates'!AQ:AQ,MATCH($B155,'2019 IDF estimates'!$B:$B,0)),INDEX('2019 IDF estimates'!AQ:AQ,MATCH($G155,'2019 IDF estimates'!$B:$B,0)))</f>
        <v>12.05971291866029</v>
      </c>
      <c r="P155" s="354">
        <f>IF($G155="N/A",INDEX('2019 IDF estimates'!AN:AN,MATCH($B155,'2019 IDF estimates'!$B:$B,0)),INDEX('2019 IDF estimates'!AN:AN,MATCH($G155,'2019 IDF estimates'!$B:$B,0)))</f>
        <v>16.8</v>
      </c>
      <c r="Q155" s="358">
        <f t="shared" si="16"/>
        <v>16.8</v>
      </c>
      <c r="R155" s="358">
        <f t="shared" si="17"/>
        <v>16.8</v>
      </c>
      <c r="S155" s="358">
        <f t="shared" si="18"/>
        <v>16.8</v>
      </c>
      <c r="T155" s="358">
        <f t="shared" si="19"/>
        <v>11.382200956937801</v>
      </c>
      <c r="U155" s="352">
        <f t="shared" si="20"/>
        <v>16.8</v>
      </c>
      <c r="V155" s="352">
        <f t="shared" si="21"/>
        <v>15.445550239234452</v>
      </c>
      <c r="W155" s="352">
        <f>IF(INDEX('Adult curve ratios'!$B:$B,MATCH('Incidence calcs'!C155,'Adult curve ratios'!$A:$A,0))="0-14",'Incidence calcs'!U155,'Incidence calcs'!V155)</f>
        <v>16.8</v>
      </c>
      <c r="X155" s="357">
        <f>$W155*INDEX('Adult curve ratios'!$A$1:$R$8,MATCH('Incidence calcs'!$C155,'Adult curve ratios'!$A:$A,0),MATCH('Incidence calcs'!X$4,'Adult curve ratios'!$1:$1,0))</f>
        <v>11.45088</v>
      </c>
      <c r="Y155" s="357">
        <f>$W155*INDEX('Adult curve ratios'!$A$1:$R$8,MATCH('Incidence calcs'!$C155,'Adult curve ratios'!$A:$A,0),MATCH('Incidence calcs'!Y$4,'Adult curve ratios'!$1:$1,0))</f>
        <v>11.25264</v>
      </c>
      <c r="Z155" s="357">
        <f>$W155*INDEX('Adult curve ratios'!$A$1:$R$8,MATCH('Incidence calcs'!$C155,'Adult curve ratios'!$A:$A,0),MATCH('Incidence calcs'!Z$4,'Adult curve ratios'!$1:$1,0))</f>
        <v>8.0455199999999998</v>
      </c>
      <c r="AA155" s="357">
        <f>$W155*INDEX('Adult curve ratios'!$A$1:$R$8,MATCH('Incidence calcs'!$C155,'Adult curve ratios'!$A:$A,0),MATCH('Incidence calcs'!AA$4,'Adult curve ratios'!$1:$1,0))</f>
        <v>7.9917600000000002</v>
      </c>
      <c r="AB155" s="357">
        <f>$W155*INDEX('Adult curve ratios'!$A$1:$R$8,MATCH('Incidence calcs'!$C155,'Adult curve ratios'!$A:$A,0),MATCH('Incidence calcs'!AB$4,'Adult curve ratios'!$1:$1,0))</f>
        <v>7.0795200000000005</v>
      </c>
      <c r="AC155" s="357">
        <f>$W155*INDEX('Adult curve ratios'!$A$1:$R$8,MATCH('Incidence calcs'!$C155,'Adult curve ratios'!$A:$A,0),MATCH('Incidence calcs'!AC$4,'Adult curve ratios'!$1:$1,0))</f>
        <v>7.5398399999999999</v>
      </c>
      <c r="AD155" s="357">
        <f>$W155*INDEX('Adult curve ratios'!$A$1:$R$8,MATCH('Incidence calcs'!$C155,'Adult curve ratios'!$A:$A,0),MATCH('Incidence calcs'!AD$4,'Adult curve ratios'!$1:$1,0))</f>
        <v>7.3970400000000005</v>
      </c>
      <c r="AE155" s="357">
        <f>$W155*INDEX('Adult curve ratios'!$A$1:$R$8,MATCH('Incidence calcs'!$C155,'Adult curve ratios'!$A:$A,0),MATCH('Incidence calcs'!AE$4,'Adult curve ratios'!$1:$1,0))</f>
        <v>7.3970400000000005</v>
      </c>
      <c r="AF155" s="357">
        <f>$W155*INDEX('Adult curve ratios'!$A$1:$R$8,MATCH('Incidence calcs'!$C155,'Adult curve ratios'!$A:$A,0),MATCH('Incidence calcs'!AF$4,'Adult curve ratios'!$1:$1,0))</f>
        <v>6.9081600000000005</v>
      </c>
      <c r="AG155" s="357">
        <f>$W155*INDEX('Adult curve ratios'!$A$1:$R$8,MATCH('Incidence calcs'!$C155,'Adult curve ratios'!$A:$A,0),MATCH('Incidence calcs'!AG$4,'Adult curve ratios'!$1:$1,0))</f>
        <v>6.9081600000000005</v>
      </c>
      <c r="AH155" s="357">
        <f>$W155*INDEX('Adult curve ratios'!$A$1:$R$8,MATCH('Incidence calcs'!$C155,'Adult curve ratios'!$A:$A,0),MATCH('Incidence calcs'!AH$4,'Adult curve ratios'!$1:$1,0))</f>
        <v>9.1711200000000019</v>
      </c>
      <c r="AI155" s="357">
        <f>$W155*INDEX('Adult curve ratios'!$A$1:$R$8,MATCH('Incidence calcs'!$C155,'Adult curve ratios'!$A:$A,0),MATCH('Incidence calcs'!AI$4,'Adult curve ratios'!$1:$1,0))</f>
        <v>9.1711200000000019</v>
      </c>
      <c r="AJ155" s="357">
        <f>$W155*INDEX('Adult curve ratios'!$A$1:$R$8,MATCH('Incidence calcs'!$C155,'Adult curve ratios'!$A:$A,0),MATCH('Incidence calcs'!AJ$4,'Adult curve ratios'!$1:$1,0))</f>
        <v>6.0597600000000007</v>
      </c>
      <c r="AK155" s="357">
        <f>$W155*INDEX('Adult curve ratios'!$A$1:$R$8,MATCH('Incidence calcs'!$C155,'Adult curve ratios'!$A:$A,0),MATCH('Incidence calcs'!AK$4,'Adult curve ratios'!$1:$1,0))</f>
        <v>6.0597600000000007</v>
      </c>
      <c r="AL155" s="357">
        <f>$W155*INDEX('Adult curve ratios'!$A$1:$R$8,MATCH('Incidence calcs'!$C155,'Adult curve ratios'!$A:$A,0),MATCH('Incidence calcs'!AL$4,'Adult curve ratios'!$1:$1,0))</f>
        <v>6.0597600000000007</v>
      </c>
      <c r="AM155" s="357">
        <f>$W155*INDEX('Adult curve ratios'!$A$1:$R$8,MATCH('Incidence calcs'!$C155,'Adult curve ratios'!$A:$A,0),MATCH('Incidence calcs'!AM$4,'Adult curve ratios'!$1:$1,0))</f>
        <v>6.0597600000000007</v>
      </c>
    </row>
    <row r="156" spans="1:39" x14ac:dyDescent="0.45">
      <c r="A156" s="343" t="s">
        <v>221</v>
      </c>
      <c r="B156" s="331" t="s">
        <v>221</v>
      </c>
      <c r="C156" s="353" t="s">
        <v>28</v>
      </c>
      <c r="D156" s="351">
        <f>VALUE(LEFT(INDEX('2019 IDF estimates'!BD:BD,MATCH(IF(G156="N/A",B156,G156),'2019 IDF estimates'!$B:$B,0)),4))</f>
        <v>2012</v>
      </c>
      <c r="E156" s="351">
        <f>VALUE(RIGHT(INDEX('2019 IDF estimates'!BD:BD,MATCH(IF(G156="N/A",B156,G156),'2019 IDF estimates'!$B:$B,0)),4))</f>
        <v>2016</v>
      </c>
      <c r="F156" s="351">
        <f t="shared" si="15"/>
        <v>2014</v>
      </c>
      <c r="G156" s="331" t="s">
        <v>60</v>
      </c>
      <c r="H156" s="354">
        <f>IF($G156="N/A",INDEX('2019 IDF estimates'!AD:AD,MATCH($B156,'2019 IDF estimates'!$B:$B,0)),INDEX('2019 IDF estimates'!AD:AD,MATCH($G156,'2019 IDF estimates'!$B:$B,0)))</f>
        <v>0</v>
      </c>
      <c r="I156" s="354">
        <f>IF($G156="N/A",INDEX('2019 IDF estimates'!AE:AE,MATCH($B156,'2019 IDF estimates'!$B:$B,0)),INDEX('2019 IDF estimates'!AE:AE,MATCH($G156,'2019 IDF estimates'!$B:$B,0)))</f>
        <v>0</v>
      </c>
      <c r="J156" s="354">
        <f>IF($G156="N/A",INDEX('2019 IDF estimates'!AF:AF,MATCH($B156,'2019 IDF estimates'!$B:$B,0)),INDEX('2019 IDF estimates'!AF:AF,MATCH($G156,'2019 IDF estimates'!$B:$B,0)))</f>
        <v>0</v>
      </c>
      <c r="K156" s="354">
        <f>IF($G156="N/A",INDEX('2019 IDF estimates'!AP:AP,MATCH($B156,'2019 IDF estimates'!$B:$B,0)),INDEX('2019 IDF estimates'!AP:AP,MATCH($G156,'2019 IDF estimates'!$B:$B,0)))</f>
        <v>48.042092817691994</v>
      </c>
      <c r="L156" s="354">
        <f>IF($G156="N/A",INDEX('2019 IDF estimates'!AH:AH,MATCH($B156,'2019 IDF estimates'!$B:$B,0)),INDEX('2019 IDF estimates'!AH:AH,MATCH($G156,'2019 IDF estimates'!$B:$B,0)))</f>
        <v>0</v>
      </c>
      <c r="M156" s="354">
        <f>IF($G156="N/A",INDEX('2019 IDF estimates'!AI:AI,MATCH($B156,'2019 IDF estimates'!$B:$B,0)),INDEX('2019 IDF estimates'!AI:AI,MATCH($G156,'2019 IDF estimates'!$B:$B,0)))</f>
        <v>0</v>
      </c>
      <c r="N156" s="354">
        <f>IF($G156="N/A",INDEX('2019 IDF estimates'!AJ:AJ,MATCH($B156,'2019 IDF estimates'!$B:$B,0)),INDEX('2019 IDF estimates'!AJ:AJ,MATCH($G156,'2019 IDF estimates'!$B:$B,0)))</f>
        <v>0</v>
      </c>
      <c r="O156" s="354">
        <f>IF($G156="N/A",INDEX('2019 IDF estimates'!AQ:AQ,MATCH($B156,'2019 IDF estimates'!$B:$B,0)),INDEX('2019 IDF estimates'!AQ:AQ,MATCH($G156,'2019 IDF estimates'!$B:$B,0)))</f>
        <v>48.042092817691994</v>
      </c>
      <c r="P156" s="354">
        <f>IF($G156="N/A",INDEX('2019 IDF estimates'!AN:AN,MATCH($B156,'2019 IDF estimates'!$B:$B,0)),INDEX('2019 IDF estimates'!AN:AN,MATCH($G156,'2019 IDF estimates'!$B:$B,0)))</f>
        <v>28.4</v>
      </c>
      <c r="Q156" s="358">
        <f t="shared" si="16"/>
        <v>28.4</v>
      </c>
      <c r="R156" s="358">
        <f t="shared" si="17"/>
        <v>28.4</v>
      </c>
      <c r="S156" s="358">
        <f t="shared" si="18"/>
        <v>28.4</v>
      </c>
      <c r="T156" s="358">
        <f t="shared" si="19"/>
        <v>48.042092817691994</v>
      </c>
      <c r="U156" s="352">
        <f t="shared" si="20"/>
        <v>28.399999999999995</v>
      </c>
      <c r="V156" s="352">
        <f t="shared" si="21"/>
        <v>33.310523204422992</v>
      </c>
      <c r="W156" s="352">
        <f>IF(INDEX('Adult curve ratios'!$B:$B,MATCH('Incidence calcs'!C156,'Adult curve ratios'!$A:$A,0))="0-14",'Incidence calcs'!U156,'Incidence calcs'!V156)</f>
        <v>28.399999999999995</v>
      </c>
      <c r="X156" s="357">
        <f>$W156*INDEX('Adult curve ratios'!$A$1:$R$8,MATCH('Incidence calcs'!$C156,'Adult curve ratios'!$A:$A,0),MATCH('Incidence calcs'!X$4,'Adult curve ratios'!$1:$1,0))</f>
        <v>19.357439999999997</v>
      </c>
      <c r="Y156" s="357">
        <f>$W156*INDEX('Adult curve ratios'!$A$1:$R$8,MATCH('Incidence calcs'!$C156,'Adult curve ratios'!$A:$A,0),MATCH('Incidence calcs'!Y$4,'Adult curve ratios'!$1:$1,0))</f>
        <v>19.022319999999997</v>
      </c>
      <c r="Z156" s="357">
        <f>$W156*INDEX('Adult curve ratios'!$A$1:$R$8,MATCH('Incidence calcs'!$C156,'Adult curve ratios'!$A:$A,0),MATCH('Incidence calcs'!Z$4,'Adult curve ratios'!$1:$1,0))</f>
        <v>13.600759999999998</v>
      </c>
      <c r="AA156" s="357">
        <f>$W156*INDEX('Adult curve ratios'!$A$1:$R$8,MATCH('Incidence calcs'!$C156,'Adult curve ratios'!$A:$A,0),MATCH('Incidence calcs'!AA$4,'Adult curve ratios'!$1:$1,0))</f>
        <v>13.509879999999997</v>
      </c>
      <c r="AB156" s="357">
        <f>$W156*INDEX('Adult curve ratios'!$A$1:$R$8,MATCH('Incidence calcs'!$C156,'Adult curve ratios'!$A:$A,0),MATCH('Incidence calcs'!AB$4,'Adult curve ratios'!$1:$1,0))</f>
        <v>11.967759999999998</v>
      </c>
      <c r="AC156" s="357">
        <f>$W156*INDEX('Adult curve ratios'!$A$1:$R$8,MATCH('Incidence calcs'!$C156,'Adult curve ratios'!$A:$A,0),MATCH('Incidence calcs'!AC$4,'Adult curve ratios'!$1:$1,0))</f>
        <v>12.745919999999996</v>
      </c>
      <c r="AD156" s="357">
        <f>$W156*INDEX('Adult curve ratios'!$A$1:$R$8,MATCH('Incidence calcs'!$C156,'Adult curve ratios'!$A:$A,0),MATCH('Incidence calcs'!AD$4,'Adult curve ratios'!$1:$1,0))</f>
        <v>12.504519999999998</v>
      </c>
      <c r="AE156" s="357">
        <f>$W156*INDEX('Adult curve ratios'!$A$1:$R$8,MATCH('Incidence calcs'!$C156,'Adult curve ratios'!$A:$A,0),MATCH('Incidence calcs'!AE$4,'Adult curve ratios'!$1:$1,0))</f>
        <v>12.504519999999998</v>
      </c>
      <c r="AF156" s="357">
        <f>$W156*INDEX('Adult curve ratios'!$A$1:$R$8,MATCH('Incidence calcs'!$C156,'Adult curve ratios'!$A:$A,0),MATCH('Incidence calcs'!AF$4,'Adult curve ratios'!$1:$1,0))</f>
        <v>11.678079999999998</v>
      </c>
      <c r="AG156" s="357">
        <f>$W156*INDEX('Adult curve ratios'!$A$1:$R$8,MATCH('Incidence calcs'!$C156,'Adult curve ratios'!$A:$A,0),MATCH('Incidence calcs'!AG$4,'Adult curve ratios'!$1:$1,0))</f>
        <v>11.678079999999998</v>
      </c>
      <c r="AH156" s="357">
        <f>$W156*INDEX('Adult curve ratios'!$A$1:$R$8,MATCH('Incidence calcs'!$C156,'Adult curve ratios'!$A:$A,0),MATCH('Incidence calcs'!AH$4,'Adult curve ratios'!$1:$1,0))</f>
        <v>15.503559999999998</v>
      </c>
      <c r="AI156" s="357">
        <f>$W156*INDEX('Adult curve ratios'!$A$1:$R$8,MATCH('Incidence calcs'!$C156,'Adult curve ratios'!$A:$A,0),MATCH('Incidence calcs'!AI$4,'Adult curve ratios'!$1:$1,0))</f>
        <v>15.503559999999998</v>
      </c>
      <c r="AJ156" s="357">
        <f>$W156*INDEX('Adult curve ratios'!$A$1:$R$8,MATCH('Incidence calcs'!$C156,'Adult curve ratios'!$A:$A,0),MATCH('Incidence calcs'!AJ$4,'Adult curve ratios'!$1:$1,0))</f>
        <v>10.243879999999999</v>
      </c>
      <c r="AK156" s="357">
        <f>$W156*INDEX('Adult curve ratios'!$A$1:$R$8,MATCH('Incidence calcs'!$C156,'Adult curve ratios'!$A:$A,0),MATCH('Incidence calcs'!AK$4,'Adult curve ratios'!$1:$1,0))</f>
        <v>10.243879999999999</v>
      </c>
      <c r="AL156" s="357">
        <f>$W156*INDEX('Adult curve ratios'!$A$1:$R$8,MATCH('Incidence calcs'!$C156,'Adult curve ratios'!$A:$A,0),MATCH('Incidence calcs'!AL$4,'Adult curve ratios'!$1:$1,0))</f>
        <v>10.243879999999999</v>
      </c>
      <c r="AM156" s="357">
        <f>$W156*INDEX('Adult curve ratios'!$A$1:$R$8,MATCH('Incidence calcs'!$C156,'Adult curve ratios'!$A:$A,0),MATCH('Incidence calcs'!AM$4,'Adult curve ratios'!$1:$1,0))</f>
        <v>10.243879999999999</v>
      </c>
    </row>
    <row r="157" spans="1:39" x14ac:dyDescent="0.45">
      <c r="A157" s="343" t="s">
        <v>222</v>
      </c>
      <c r="B157" s="331" t="s">
        <v>222</v>
      </c>
      <c r="C157" s="353" t="s">
        <v>29</v>
      </c>
      <c r="D157" s="351">
        <f>VALUE(LEFT(INDEX('2019 IDF estimates'!BD:BD,MATCH(IF(G157="N/A",B157,G157),'2019 IDF estimates'!$B:$B,0)),4))</f>
        <v>2007</v>
      </c>
      <c r="E157" s="351">
        <f>VALUE(RIGHT(INDEX('2019 IDF estimates'!BD:BD,MATCH(IF(G157="N/A",B157,G157),'2019 IDF estimates'!$B:$B,0)),4))</f>
        <v>2011</v>
      </c>
      <c r="F157" s="351">
        <f t="shared" si="15"/>
        <v>2009</v>
      </c>
      <c r="G157" s="331" t="s">
        <v>64</v>
      </c>
      <c r="H157" s="354">
        <f>IF($G157="N/A",INDEX('2019 IDF estimates'!AD:AD,MATCH($B157,'2019 IDF estimates'!$B:$B,0)),INDEX('2019 IDF estimates'!AD:AD,MATCH($G157,'2019 IDF estimates'!$B:$B,0)))</f>
        <v>0.19</v>
      </c>
      <c r="I157" s="354">
        <f>IF($G157="N/A",INDEX('2019 IDF estimates'!AE:AE,MATCH($B157,'2019 IDF estimates'!$B:$B,0)),INDEX('2019 IDF estimates'!AE:AE,MATCH($G157,'2019 IDF estimates'!$B:$B,0)))</f>
        <v>0.84</v>
      </c>
      <c r="J157" s="354">
        <f>IF($G157="N/A",INDEX('2019 IDF estimates'!AF:AF,MATCH($B157,'2019 IDF estimates'!$B:$B,0)),INDEX('2019 IDF estimates'!AF:AF,MATCH($G157,'2019 IDF estimates'!$B:$B,0)))</f>
        <v>2.6</v>
      </c>
      <c r="K157" s="354">
        <f>IF($G157="N/A",INDEX('2019 IDF estimates'!AP:AP,MATCH($B157,'2019 IDF estimates'!$B:$B,0)),INDEX('2019 IDF estimates'!AP:AP,MATCH($G157,'2019 IDF estimates'!$B:$B,0)))</f>
        <v>6.2</v>
      </c>
      <c r="L157" s="354">
        <f>IF($G157="N/A",INDEX('2019 IDF estimates'!AH:AH,MATCH($B157,'2019 IDF estimates'!$B:$B,0)),INDEX('2019 IDF estimates'!AH:AH,MATCH($G157,'2019 IDF estimates'!$B:$B,0)))</f>
        <v>0.19</v>
      </c>
      <c r="M157" s="354">
        <f>IF($G157="N/A",INDEX('2019 IDF estimates'!AI:AI,MATCH($B157,'2019 IDF estimates'!$B:$B,0)),INDEX('2019 IDF estimates'!AI:AI,MATCH($G157,'2019 IDF estimates'!$B:$B,0)))</f>
        <v>0.84</v>
      </c>
      <c r="N157" s="354">
        <f>IF($G157="N/A",INDEX('2019 IDF estimates'!AJ:AJ,MATCH($B157,'2019 IDF estimates'!$B:$B,0)),INDEX('2019 IDF estimates'!AJ:AJ,MATCH($G157,'2019 IDF estimates'!$B:$B,0)))</f>
        <v>2.6</v>
      </c>
      <c r="O157" s="354">
        <f>IF($G157="N/A",INDEX('2019 IDF estimates'!AQ:AQ,MATCH($B157,'2019 IDF estimates'!$B:$B,0)),INDEX('2019 IDF estimates'!AQ:AQ,MATCH($G157,'2019 IDF estimates'!$B:$B,0)))</f>
        <v>6.2</v>
      </c>
      <c r="P157" s="354">
        <f>IF($G157="N/A",INDEX('2019 IDF estimates'!AN:AN,MATCH($B157,'2019 IDF estimates'!$B:$B,0)),INDEX('2019 IDF estimates'!AN:AN,MATCH($G157,'2019 IDF estimates'!$B:$B,0)))</f>
        <v>1.2</v>
      </c>
      <c r="Q157" s="358">
        <f t="shared" si="16"/>
        <v>0.19</v>
      </c>
      <c r="R157" s="358">
        <f t="shared" si="17"/>
        <v>0.84</v>
      </c>
      <c r="S157" s="358">
        <f t="shared" si="18"/>
        <v>2.6</v>
      </c>
      <c r="T157" s="358">
        <f t="shared" si="19"/>
        <v>6.2</v>
      </c>
      <c r="U157" s="352">
        <f t="shared" si="20"/>
        <v>1.21</v>
      </c>
      <c r="V157" s="352">
        <f t="shared" si="21"/>
        <v>2.4575</v>
      </c>
      <c r="W157" s="352">
        <f>IF(INDEX('Adult curve ratios'!$B:$B,MATCH('Incidence calcs'!C157,'Adult curve ratios'!$A:$A,0))="0-14",'Incidence calcs'!U157,'Incidence calcs'!V157)</f>
        <v>2.4575</v>
      </c>
      <c r="X157" s="357">
        <f>$W157*INDEX('Adult curve ratios'!$A$1:$R$8,MATCH('Incidence calcs'!$C157,'Adult curve ratios'!$A:$A,0),MATCH('Incidence calcs'!X$4,'Adult curve ratios'!$1:$1,0))</f>
        <v>1.7627647500000001</v>
      </c>
      <c r="Y157" s="357">
        <f>$W157*INDEX('Adult curve ratios'!$A$1:$R$8,MATCH('Incidence calcs'!$C157,'Adult curve ratios'!$A:$A,0),MATCH('Incidence calcs'!Y$4,'Adult curve ratios'!$1:$1,0))</f>
        <v>1.7315545000000001</v>
      </c>
      <c r="Z157" s="357">
        <f>$W157*INDEX('Adult curve ratios'!$A$1:$R$8,MATCH('Incidence calcs'!$C157,'Adult curve ratios'!$A:$A,0),MATCH('Incidence calcs'!Z$4,'Adult curve ratios'!$1:$1,0))</f>
        <v>1.25406225</v>
      </c>
      <c r="AA157" s="357">
        <f>$W157*INDEX('Adult curve ratios'!$A$1:$R$8,MATCH('Incidence calcs'!$C157,'Adult curve ratios'!$A:$A,0),MATCH('Incidence calcs'!AA$4,'Adult curve ratios'!$1:$1,0))</f>
        <v>1.22801275</v>
      </c>
      <c r="AB157" s="357">
        <f>$W157*INDEX('Adult curve ratios'!$A$1:$R$8,MATCH('Incidence calcs'!$C157,'Adult curve ratios'!$A:$A,0),MATCH('Incidence calcs'!AB$4,'Adult curve ratios'!$1:$1,0))</f>
        <v>1.154042</v>
      </c>
      <c r="AC157" s="357">
        <f>$W157*INDEX('Adult curve ratios'!$A$1:$R$8,MATCH('Incidence calcs'!$C157,'Adult curve ratios'!$A:$A,0),MATCH('Incidence calcs'!AC$4,'Adult curve ratios'!$1:$1,0))</f>
        <v>1.020354</v>
      </c>
      <c r="AD157" s="357">
        <f>$W157*INDEX('Adult curve ratios'!$A$1:$R$8,MATCH('Incidence calcs'!$C157,'Adult curve ratios'!$A:$A,0),MATCH('Incidence calcs'!AD$4,'Adult curve ratios'!$1:$1,0))</f>
        <v>1.09727375</v>
      </c>
      <c r="AE157" s="357">
        <f>$W157*INDEX('Adult curve ratios'!$A$1:$R$8,MATCH('Incidence calcs'!$C157,'Adult curve ratios'!$A:$A,0),MATCH('Incidence calcs'!AE$4,'Adult curve ratios'!$1:$1,0))</f>
        <v>1.09727375</v>
      </c>
      <c r="AF157" s="357">
        <f>$W157*INDEX('Adult curve ratios'!$A$1:$R$8,MATCH('Incidence calcs'!$C157,'Adult curve ratios'!$A:$A,0),MATCH('Incidence calcs'!AF$4,'Adult curve ratios'!$1:$1,0))</f>
        <v>0.88592874999999993</v>
      </c>
      <c r="AG157" s="357">
        <f>$W157*INDEX('Adult curve ratios'!$A$1:$R$8,MATCH('Incidence calcs'!$C157,'Adult curve ratios'!$A:$A,0),MATCH('Incidence calcs'!AG$4,'Adult curve ratios'!$1:$1,0))</f>
        <v>0.88592874999999993</v>
      </c>
      <c r="AH157" s="357">
        <f>$W157*INDEX('Adult curve ratios'!$A$1:$R$8,MATCH('Incidence calcs'!$C157,'Adult curve ratios'!$A:$A,0),MATCH('Incidence calcs'!AH$4,'Adult curve ratios'!$1:$1,0))</f>
        <v>1.323118</v>
      </c>
      <c r="AI157" s="357">
        <f>$W157*INDEX('Adult curve ratios'!$A$1:$R$8,MATCH('Incidence calcs'!$C157,'Adult curve ratios'!$A:$A,0),MATCH('Incidence calcs'!AI$4,'Adult curve ratios'!$1:$1,0))</f>
        <v>1.323118</v>
      </c>
      <c r="AJ157" s="357">
        <f>$W157*INDEX('Adult curve ratios'!$A$1:$R$8,MATCH('Incidence calcs'!$C157,'Adult curve ratios'!$A:$A,0),MATCH('Incidence calcs'!AJ$4,'Adult curve ratios'!$1:$1,0))</f>
        <v>1.03583625</v>
      </c>
      <c r="AK157" s="357">
        <f>$W157*INDEX('Adult curve ratios'!$A$1:$R$8,MATCH('Incidence calcs'!$C157,'Adult curve ratios'!$A:$A,0),MATCH('Incidence calcs'!AK$4,'Adult curve ratios'!$1:$1,0))</f>
        <v>1.03583625</v>
      </c>
      <c r="AL157" s="357">
        <f>$W157*INDEX('Adult curve ratios'!$A$1:$R$8,MATCH('Incidence calcs'!$C157,'Adult curve ratios'!$A:$A,0),MATCH('Incidence calcs'!AL$4,'Adult curve ratios'!$1:$1,0))</f>
        <v>1.03583625</v>
      </c>
      <c r="AM157" s="357">
        <f>$W157*INDEX('Adult curve ratios'!$A$1:$R$8,MATCH('Incidence calcs'!$C157,'Adult curve ratios'!$A:$A,0),MATCH('Incidence calcs'!AM$4,'Adult curve ratios'!$1:$1,0))</f>
        <v>1.03583625</v>
      </c>
    </row>
    <row r="158" spans="1:39" x14ac:dyDescent="0.45">
      <c r="A158" s="343" t="s">
        <v>120</v>
      </c>
      <c r="B158" s="331" t="s">
        <v>120</v>
      </c>
      <c r="C158" s="353" t="s">
        <v>32</v>
      </c>
      <c r="D158" s="351">
        <f>VALUE(LEFT(INDEX('2019 IDF estimates'!BD:BD,MATCH(IF(G158="N/A",B158,G158),'2019 IDF estimates'!$B:$B,0)),4))</f>
        <v>2012</v>
      </c>
      <c r="E158" s="351">
        <f>VALUE(RIGHT(INDEX('2019 IDF estimates'!BD:BD,MATCH(IF(G158="N/A",B158,G158),'2019 IDF estimates'!$B:$B,0)),4))</f>
        <v>2014</v>
      </c>
      <c r="F158" s="351">
        <f t="shared" si="15"/>
        <v>2013</v>
      </c>
      <c r="G158" s="331" t="s">
        <v>60</v>
      </c>
      <c r="H158" s="354">
        <f>IF($G158="N/A",INDEX('2019 IDF estimates'!AD:AD,MATCH($B158,'2019 IDF estimates'!$B:$B,0)),INDEX('2019 IDF estimates'!AD:AD,MATCH($G158,'2019 IDF estimates'!$B:$B,0)))</f>
        <v>1.38</v>
      </c>
      <c r="I158" s="354">
        <f>IF($G158="N/A",INDEX('2019 IDF estimates'!AE:AE,MATCH($B158,'2019 IDF estimates'!$B:$B,0)),INDEX('2019 IDF estimates'!AE:AE,MATCH($G158,'2019 IDF estimates'!$B:$B,0)))</f>
        <v>2.69</v>
      </c>
      <c r="J158" s="354">
        <f>IF($G158="N/A",INDEX('2019 IDF estimates'!AF:AF,MATCH($B158,'2019 IDF estimates'!$B:$B,0)),INDEX('2019 IDF estimates'!AF:AF,MATCH($G158,'2019 IDF estimates'!$B:$B,0)))</f>
        <v>4.16</v>
      </c>
      <c r="K158" s="354">
        <f>IF($G158="N/A",INDEX('2019 IDF estimates'!AP:AP,MATCH($B158,'2019 IDF estimates'!$B:$B,0)),INDEX('2019 IDF estimates'!AP:AP,MATCH($G158,'2019 IDF estimates'!$B:$B,0)))</f>
        <v>3.1713135356915232</v>
      </c>
      <c r="L158" s="354">
        <f>IF($G158="N/A",INDEX('2019 IDF estimates'!AH:AH,MATCH($B158,'2019 IDF estimates'!$B:$B,0)),INDEX('2019 IDF estimates'!AH:AH,MATCH($G158,'2019 IDF estimates'!$B:$B,0)))</f>
        <v>2</v>
      </c>
      <c r="M158" s="354">
        <f>IF($G158="N/A",INDEX('2019 IDF estimates'!AI:AI,MATCH($B158,'2019 IDF estimates'!$B:$B,0)),INDEX('2019 IDF estimates'!AI:AI,MATCH($G158,'2019 IDF estimates'!$B:$B,0)))</f>
        <v>3.66</v>
      </c>
      <c r="N158" s="354">
        <f>IF($G158="N/A",INDEX('2019 IDF estimates'!AJ:AJ,MATCH($B158,'2019 IDF estimates'!$B:$B,0)),INDEX('2019 IDF estimates'!AJ:AJ,MATCH($G158,'2019 IDF estimates'!$B:$B,0)))</f>
        <v>4.79</v>
      </c>
      <c r="O158" s="354">
        <f>IF($G158="N/A",INDEX('2019 IDF estimates'!AQ:AQ,MATCH($B158,'2019 IDF estimates'!$B:$B,0)),INDEX('2019 IDF estimates'!AQ:AQ,MATCH($G158,'2019 IDF estimates'!$B:$B,0)))</f>
        <v>3.9753085165710642</v>
      </c>
      <c r="P158" s="354">
        <f>IF($G158="N/A",INDEX('2019 IDF estimates'!AN:AN,MATCH($B158,'2019 IDF estimates'!$B:$B,0)),INDEX('2019 IDF estimates'!AN:AN,MATCH($G158,'2019 IDF estimates'!$B:$B,0)))</f>
        <v>3.19</v>
      </c>
      <c r="Q158" s="358">
        <f t="shared" si="16"/>
        <v>1.69</v>
      </c>
      <c r="R158" s="358">
        <f t="shared" si="17"/>
        <v>3.1749999999999998</v>
      </c>
      <c r="S158" s="358">
        <f t="shared" si="18"/>
        <v>4.4749999999999996</v>
      </c>
      <c r="T158" s="358">
        <f t="shared" si="19"/>
        <v>3.5733110261312939</v>
      </c>
      <c r="U158" s="352">
        <f t="shared" si="20"/>
        <v>3.1133333333333333</v>
      </c>
      <c r="V158" s="352">
        <f t="shared" si="21"/>
        <v>3.2283277565328232</v>
      </c>
      <c r="W158" s="352">
        <f>IF(INDEX('Adult curve ratios'!$B:$B,MATCH('Incidence calcs'!C158,'Adult curve ratios'!$A:$A,0))="0-14",'Incidence calcs'!U158,'Incidence calcs'!V158)</f>
        <v>3.1133333333333333</v>
      </c>
      <c r="X158" s="357">
        <f>$W158*INDEX('Adult curve ratios'!$A$1:$R$8,MATCH('Incidence calcs'!$C158,'Adult curve ratios'!$A:$A,0),MATCH('Incidence calcs'!X$4,'Adult curve ratios'!$1:$1,0))</f>
        <v>2.1220479999999999</v>
      </c>
      <c r="Y158" s="357">
        <f>$W158*INDEX('Adult curve ratios'!$A$1:$R$8,MATCH('Incidence calcs'!$C158,'Adult curve ratios'!$A:$A,0),MATCH('Incidence calcs'!Y$4,'Adult curve ratios'!$1:$1,0))</f>
        <v>2.0853106666666665</v>
      </c>
      <c r="Z158" s="357">
        <f>$W158*INDEX('Adult curve ratios'!$A$1:$R$8,MATCH('Incidence calcs'!$C158,'Adult curve ratios'!$A:$A,0),MATCH('Incidence calcs'!Z$4,'Adult curve ratios'!$1:$1,0))</f>
        <v>1.4909753333333333</v>
      </c>
      <c r="AA158" s="357">
        <f>$W158*INDEX('Adult curve ratios'!$A$1:$R$8,MATCH('Incidence calcs'!$C158,'Adult curve ratios'!$A:$A,0),MATCH('Incidence calcs'!AA$4,'Adult curve ratios'!$1:$1,0))</f>
        <v>1.4810126666666668</v>
      </c>
      <c r="AB158" s="357">
        <f>$W158*INDEX('Adult curve ratios'!$A$1:$R$8,MATCH('Incidence calcs'!$C158,'Adult curve ratios'!$A:$A,0),MATCH('Incidence calcs'!AB$4,'Adult curve ratios'!$1:$1,0))</f>
        <v>1.3119586666666667</v>
      </c>
      <c r="AC158" s="357">
        <f>$W158*INDEX('Adult curve ratios'!$A$1:$R$8,MATCH('Incidence calcs'!$C158,'Adult curve ratios'!$A:$A,0),MATCH('Incidence calcs'!AC$4,'Adult curve ratios'!$1:$1,0))</f>
        <v>1.3972639999999998</v>
      </c>
      <c r="AD158" s="357">
        <f>$W158*INDEX('Adult curve ratios'!$A$1:$R$8,MATCH('Incidence calcs'!$C158,'Adult curve ratios'!$A:$A,0),MATCH('Incidence calcs'!AD$4,'Adult curve ratios'!$1:$1,0))</f>
        <v>1.3708006666666668</v>
      </c>
      <c r="AE158" s="357">
        <f>$W158*INDEX('Adult curve ratios'!$A$1:$R$8,MATCH('Incidence calcs'!$C158,'Adult curve ratios'!$A:$A,0),MATCH('Incidence calcs'!AE$4,'Adult curve ratios'!$1:$1,0))</f>
        <v>1.3708006666666668</v>
      </c>
      <c r="AF158" s="357">
        <f>$W158*INDEX('Adult curve ratios'!$A$1:$R$8,MATCH('Incidence calcs'!$C158,'Adult curve ratios'!$A:$A,0),MATCH('Incidence calcs'!AF$4,'Adult curve ratios'!$1:$1,0))</f>
        <v>1.2802026666666666</v>
      </c>
      <c r="AG158" s="357">
        <f>$W158*INDEX('Adult curve ratios'!$A$1:$R$8,MATCH('Incidence calcs'!$C158,'Adult curve ratios'!$A:$A,0),MATCH('Incidence calcs'!AG$4,'Adult curve ratios'!$1:$1,0))</f>
        <v>1.2802026666666666</v>
      </c>
      <c r="AH158" s="357">
        <f>$W158*INDEX('Adult curve ratios'!$A$1:$R$8,MATCH('Incidence calcs'!$C158,'Adult curve ratios'!$A:$A,0),MATCH('Incidence calcs'!AH$4,'Adult curve ratios'!$1:$1,0))</f>
        <v>1.6995686666666667</v>
      </c>
      <c r="AI158" s="357">
        <f>$W158*INDEX('Adult curve ratios'!$A$1:$R$8,MATCH('Incidence calcs'!$C158,'Adult curve ratios'!$A:$A,0),MATCH('Incidence calcs'!AI$4,'Adult curve ratios'!$1:$1,0))</f>
        <v>1.6995686666666667</v>
      </c>
      <c r="AJ158" s="357">
        <f>$W158*INDEX('Adult curve ratios'!$A$1:$R$8,MATCH('Incidence calcs'!$C158,'Adult curve ratios'!$A:$A,0),MATCH('Incidence calcs'!AJ$4,'Adult curve ratios'!$1:$1,0))</f>
        <v>1.1229793333333333</v>
      </c>
      <c r="AK158" s="357">
        <f>$W158*INDEX('Adult curve ratios'!$A$1:$R$8,MATCH('Incidence calcs'!$C158,'Adult curve ratios'!$A:$A,0),MATCH('Incidence calcs'!AK$4,'Adult curve ratios'!$1:$1,0))</f>
        <v>1.1229793333333333</v>
      </c>
      <c r="AL158" s="357">
        <f>$W158*INDEX('Adult curve ratios'!$A$1:$R$8,MATCH('Incidence calcs'!$C158,'Adult curve ratios'!$A:$A,0),MATCH('Incidence calcs'!AL$4,'Adult curve ratios'!$1:$1,0))</f>
        <v>1.1229793333333333</v>
      </c>
      <c r="AM158" s="357">
        <f>$W158*INDEX('Adult curve ratios'!$A$1:$R$8,MATCH('Incidence calcs'!$C158,'Adult curve ratios'!$A:$A,0),MATCH('Incidence calcs'!AM$4,'Adult curve ratios'!$1:$1,0))</f>
        <v>1.1229793333333333</v>
      </c>
    </row>
    <row r="159" spans="1:39" x14ac:dyDescent="0.45">
      <c r="A159" s="343" t="s">
        <v>195</v>
      </c>
      <c r="B159" s="331" t="s">
        <v>195</v>
      </c>
      <c r="C159" s="353" t="s">
        <v>26</v>
      </c>
      <c r="D159" s="351">
        <f>VALUE(LEFT(INDEX('2019 IDF estimates'!BD:BD,MATCH(IF(G159="N/A",B159,G159),'2019 IDF estimates'!$B:$B,0)),4))</f>
        <v>2002</v>
      </c>
      <c r="E159" s="351">
        <f>VALUE(RIGHT(INDEX('2019 IDF estimates'!BD:BD,MATCH(IF(G159="N/A",B159,G159),'2019 IDF estimates'!$B:$B,0)),4))</f>
        <v>2011</v>
      </c>
      <c r="F159" s="351">
        <f t="shared" si="15"/>
        <v>2007</v>
      </c>
      <c r="G159" s="331" t="s">
        <v>60</v>
      </c>
      <c r="H159" s="354">
        <f>IF($G159="N/A",INDEX('2019 IDF estimates'!AD:AD,MATCH($B159,'2019 IDF estimates'!$B:$B,0)),INDEX('2019 IDF estimates'!AD:AD,MATCH($G159,'2019 IDF estimates'!$B:$B,0)))</f>
        <v>5.0999999999999996</v>
      </c>
      <c r="I159" s="354">
        <f>IF($G159="N/A",INDEX('2019 IDF estimates'!AE:AE,MATCH($B159,'2019 IDF estimates'!$B:$B,0)),INDEX('2019 IDF estimates'!AE:AE,MATCH($G159,'2019 IDF estimates'!$B:$B,0)))</f>
        <v>8.6999999999999993</v>
      </c>
      <c r="J159" s="354">
        <f>IF($G159="N/A",INDEX('2019 IDF estimates'!AF:AF,MATCH($B159,'2019 IDF estimates'!$B:$B,0)),INDEX('2019 IDF estimates'!AF:AF,MATCH($G159,'2019 IDF estimates'!$B:$B,0)))</f>
        <v>9.9</v>
      </c>
      <c r="K159" s="354">
        <f>IF($G159="N/A",INDEX('2019 IDF estimates'!AP:AP,MATCH($B159,'2019 IDF estimates'!$B:$B,0)),INDEX('2019 IDF estimates'!AP:AP,MATCH($G159,'2019 IDF estimates'!$B:$B,0)))</f>
        <v>6.2</v>
      </c>
      <c r="L159" s="354">
        <f>IF($G159="N/A",INDEX('2019 IDF estimates'!AH:AH,MATCH($B159,'2019 IDF estimates'!$B:$B,0)),INDEX('2019 IDF estimates'!AH:AH,MATCH($G159,'2019 IDF estimates'!$B:$B,0)))</f>
        <v>4.5</v>
      </c>
      <c r="M159" s="354">
        <f>IF($G159="N/A",INDEX('2019 IDF estimates'!AI:AI,MATCH($B159,'2019 IDF estimates'!$B:$B,0)),INDEX('2019 IDF estimates'!AI:AI,MATCH($G159,'2019 IDF estimates'!$B:$B,0)))</f>
        <v>8.9</v>
      </c>
      <c r="N159" s="354">
        <f>IF($G159="N/A",INDEX('2019 IDF estimates'!AJ:AJ,MATCH($B159,'2019 IDF estimates'!$B:$B,0)),INDEX('2019 IDF estimates'!AJ:AJ,MATCH($G159,'2019 IDF estimates'!$B:$B,0)))</f>
        <v>9.1999999999999993</v>
      </c>
      <c r="O159" s="354">
        <f>IF($G159="N/A",INDEX('2019 IDF estimates'!AQ:AQ,MATCH($B159,'2019 IDF estimates'!$B:$B,0)),INDEX('2019 IDF estimates'!AQ:AQ,MATCH($G159,'2019 IDF estimates'!$B:$B,0)))</f>
        <v>5</v>
      </c>
      <c r="P159" s="354">
        <f>IF($G159="N/A",INDEX('2019 IDF estimates'!AN:AN,MATCH($B159,'2019 IDF estimates'!$B:$B,0)),INDEX('2019 IDF estimates'!AN:AN,MATCH($G159,'2019 IDF estimates'!$B:$B,0)))</f>
        <v>7.7</v>
      </c>
      <c r="Q159" s="358">
        <f t="shared" si="16"/>
        <v>4.8</v>
      </c>
      <c r="R159" s="358">
        <f t="shared" si="17"/>
        <v>8.8000000000000007</v>
      </c>
      <c r="S159" s="358">
        <f t="shared" si="18"/>
        <v>9.5500000000000007</v>
      </c>
      <c r="T159" s="358">
        <f t="shared" si="19"/>
        <v>5.6</v>
      </c>
      <c r="U159" s="352">
        <f t="shared" si="20"/>
        <v>7.7166666666666677</v>
      </c>
      <c r="V159" s="352">
        <f t="shared" si="21"/>
        <v>7.1875</v>
      </c>
      <c r="W159" s="352">
        <f>IF(INDEX('Adult curve ratios'!$B:$B,MATCH('Incidence calcs'!C159,'Adult curve ratios'!$A:$A,0))="0-14",'Incidence calcs'!U159,'Incidence calcs'!V159)</f>
        <v>7.7166666666666677</v>
      </c>
      <c r="X159" s="357">
        <f>$W159*INDEX('Adult curve ratios'!$A$1:$R$8,MATCH('Incidence calcs'!$C159,'Adult curve ratios'!$A:$A,0),MATCH('Incidence calcs'!X$4,'Adult curve ratios'!$1:$1,0))</f>
        <v>5.2596800000000004</v>
      </c>
      <c r="Y159" s="357">
        <f>$W159*INDEX('Adult curve ratios'!$A$1:$R$8,MATCH('Incidence calcs'!$C159,'Adult curve ratios'!$A:$A,0),MATCH('Incidence calcs'!Y$4,'Adult curve ratios'!$1:$1,0))</f>
        <v>5.1686233333333336</v>
      </c>
      <c r="Z159" s="357">
        <f>$W159*INDEX('Adult curve ratios'!$A$1:$R$8,MATCH('Incidence calcs'!$C159,'Adult curve ratios'!$A:$A,0),MATCH('Incidence calcs'!Z$4,'Adult curve ratios'!$1:$1,0))</f>
        <v>3.695511666666667</v>
      </c>
      <c r="AA159" s="357">
        <f>$W159*INDEX('Adult curve ratios'!$A$1:$R$8,MATCH('Incidence calcs'!$C159,'Adult curve ratios'!$A:$A,0),MATCH('Incidence calcs'!AA$4,'Adult curve ratios'!$1:$1,0))</f>
        <v>3.670818333333334</v>
      </c>
      <c r="AB159" s="357">
        <f>$W159*INDEX('Adult curve ratios'!$A$1:$R$8,MATCH('Incidence calcs'!$C159,'Adult curve ratios'!$A:$A,0),MATCH('Incidence calcs'!AB$4,'Adult curve ratios'!$1:$1,0))</f>
        <v>3.2518033333333336</v>
      </c>
      <c r="AC159" s="357">
        <f>$W159*INDEX('Adult curve ratios'!$A$1:$R$8,MATCH('Incidence calcs'!$C159,'Adult curve ratios'!$A:$A,0),MATCH('Incidence calcs'!AC$4,'Adult curve ratios'!$1:$1,0))</f>
        <v>3.4632400000000003</v>
      </c>
      <c r="AD159" s="357">
        <f>$W159*INDEX('Adult curve ratios'!$A$1:$R$8,MATCH('Incidence calcs'!$C159,'Adult curve ratios'!$A:$A,0),MATCH('Incidence calcs'!AD$4,'Adult curve ratios'!$1:$1,0))</f>
        <v>3.397648333333334</v>
      </c>
      <c r="AE159" s="357">
        <f>$W159*INDEX('Adult curve ratios'!$A$1:$R$8,MATCH('Incidence calcs'!$C159,'Adult curve ratios'!$A:$A,0),MATCH('Incidence calcs'!AE$4,'Adult curve ratios'!$1:$1,0))</f>
        <v>3.397648333333334</v>
      </c>
      <c r="AF159" s="357">
        <f>$W159*INDEX('Adult curve ratios'!$A$1:$R$8,MATCH('Incidence calcs'!$C159,'Adult curve ratios'!$A:$A,0),MATCH('Incidence calcs'!AF$4,'Adult curve ratios'!$1:$1,0))</f>
        <v>3.173093333333334</v>
      </c>
      <c r="AG159" s="357">
        <f>$W159*INDEX('Adult curve ratios'!$A$1:$R$8,MATCH('Incidence calcs'!$C159,'Adult curve ratios'!$A:$A,0),MATCH('Incidence calcs'!AG$4,'Adult curve ratios'!$1:$1,0))</f>
        <v>3.173093333333334</v>
      </c>
      <c r="AH159" s="357">
        <f>$W159*INDEX('Adult curve ratios'!$A$1:$R$8,MATCH('Incidence calcs'!$C159,'Adult curve ratios'!$A:$A,0),MATCH('Incidence calcs'!AH$4,'Adult curve ratios'!$1:$1,0))</f>
        <v>4.2125283333333341</v>
      </c>
      <c r="AI159" s="357">
        <f>$W159*INDEX('Adult curve ratios'!$A$1:$R$8,MATCH('Incidence calcs'!$C159,'Adult curve ratios'!$A:$A,0),MATCH('Incidence calcs'!AI$4,'Adult curve ratios'!$1:$1,0))</f>
        <v>4.2125283333333341</v>
      </c>
      <c r="AJ159" s="357">
        <f>$W159*INDEX('Adult curve ratios'!$A$1:$R$8,MATCH('Incidence calcs'!$C159,'Adult curve ratios'!$A:$A,0),MATCH('Incidence calcs'!AJ$4,'Adult curve ratios'!$1:$1,0))</f>
        <v>2.7834016666666672</v>
      </c>
      <c r="AK159" s="357">
        <f>$W159*INDEX('Adult curve ratios'!$A$1:$R$8,MATCH('Incidence calcs'!$C159,'Adult curve ratios'!$A:$A,0),MATCH('Incidence calcs'!AK$4,'Adult curve ratios'!$1:$1,0))</f>
        <v>2.7834016666666672</v>
      </c>
      <c r="AL159" s="357">
        <f>$W159*INDEX('Adult curve ratios'!$A$1:$R$8,MATCH('Incidence calcs'!$C159,'Adult curve ratios'!$A:$A,0),MATCH('Incidence calcs'!AL$4,'Adult curve ratios'!$1:$1,0))</f>
        <v>2.7834016666666672</v>
      </c>
      <c r="AM159" s="357">
        <f>$W159*INDEX('Adult curve ratios'!$A$1:$R$8,MATCH('Incidence calcs'!$C159,'Adult curve ratios'!$A:$A,0),MATCH('Incidence calcs'!AM$4,'Adult curve ratios'!$1:$1,0))</f>
        <v>2.7834016666666672</v>
      </c>
    </row>
    <row r="160" spans="1:39" x14ac:dyDescent="0.45">
      <c r="A160" s="343" t="s">
        <v>223</v>
      </c>
      <c r="B160" s="331" t="s">
        <v>223</v>
      </c>
      <c r="C160" s="353" t="s">
        <v>26</v>
      </c>
      <c r="D160" s="351">
        <f>VALUE(LEFT(INDEX('2019 IDF estimates'!BD:BD,MATCH(IF(G160="N/A",B160,G160),'2019 IDF estimates'!$B:$B,0)),4))</f>
        <v>2011</v>
      </c>
      <c r="E160" s="351">
        <f>VALUE(RIGHT(INDEX('2019 IDF estimates'!BD:BD,MATCH(IF(G160="N/A",B160,G160),'2019 IDF estimates'!$B:$B,0)),4))</f>
        <v>2011</v>
      </c>
      <c r="F160" s="351">
        <f t="shared" si="15"/>
        <v>2011</v>
      </c>
      <c r="G160" s="331" t="s">
        <v>60</v>
      </c>
      <c r="H160" s="354">
        <f>IF($G160="N/A",INDEX('2019 IDF estimates'!AD:AD,MATCH($B160,'2019 IDF estimates'!$B:$B,0)),INDEX('2019 IDF estimates'!AD:AD,MATCH($G160,'2019 IDF estimates'!$B:$B,0)))</f>
        <v>0</v>
      </c>
      <c r="I160" s="354">
        <f>IF($G160="N/A",INDEX('2019 IDF estimates'!AE:AE,MATCH($B160,'2019 IDF estimates'!$B:$B,0)),INDEX('2019 IDF estimates'!AE:AE,MATCH($G160,'2019 IDF estimates'!$B:$B,0)))</f>
        <v>0</v>
      </c>
      <c r="J160" s="354">
        <f>IF($G160="N/A",INDEX('2019 IDF estimates'!AF:AF,MATCH($B160,'2019 IDF estimates'!$B:$B,0)),INDEX('2019 IDF estimates'!AF:AF,MATCH($G160,'2019 IDF estimates'!$B:$B,0)))</f>
        <v>0</v>
      </c>
      <c r="K160" s="354">
        <f>IF($G160="N/A",INDEX('2019 IDF estimates'!AP:AP,MATCH($B160,'2019 IDF estimates'!$B:$B,0)),INDEX('2019 IDF estimates'!AP:AP,MATCH($G160,'2019 IDF estimates'!$B:$B,0)))</f>
        <v>9.2335037571331764</v>
      </c>
      <c r="L160" s="354">
        <f>IF($G160="N/A",INDEX('2019 IDF estimates'!AH:AH,MATCH($B160,'2019 IDF estimates'!$B:$B,0)),INDEX('2019 IDF estimates'!AH:AH,MATCH($G160,'2019 IDF estimates'!$B:$B,0)))</f>
        <v>0</v>
      </c>
      <c r="M160" s="354">
        <f>IF($G160="N/A",INDEX('2019 IDF estimates'!AI:AI,MATCH($B160,'2019 IDF estimates'!$B:$B,0)),INDEX('2019 IDF estimates'!AI:AI,MATCH($G160,'2019 IDF estimates'!$B:$B,0)))</f>
        <v>0</v>
      </c>
      <c r="N160" s="354">
        <f>IF($G160="N/A",INDEX('2019 IDF estimates'!AJ:AJ,MATCH($B160,'2019 IDF estimates'!$B:$B,0)),INDEX('2019 IDF estimates'!AJ:AJ,MATCH($G160,'2019 IDF estimates'!$B:$B,0)))</f>
        <v>0</v>
      </c>
      <c r="O160" s="354">
        <f>IF($G160="N/A",INDEX('2019 IDF estimates'!AQ:AQ,MATCH($B160,'2019 IDF estimates'!$B:$B,0)),INDEX('2019 IDF estimates'!AQ:AQ,MATCH($G160,'2019 IDF estimates'!$B:$B,0)))</f>
        <v>9.2335037571331764</v>
      </c>
      <c r="P160" s="354">
        <f>IF($G160="N/A",INDEX('2019 IDF estimates'!AN:AN,MATCH($B160,'2019 IDF estimates'!$B:$B,0)),INDEX('2019 IDF estimates'!AN:AN,MATCH($G160,'2019 IDF estimates'!$B:$B,0)))</f>
        <v>12.4</v>
      </c>
      <c r="Q160" s="358">
        <f t="shared" si="16"/>
        <v>12.4</v>
      </c>
      <c r="R160" s="358">
        <f t="shared" si="17"/>
        <v>12.4</v>
      </c>
      <c r="S160" s="358">
        <f t="shared" si="18"/>
        <v>12.4</v>
      </c>
      <c r="T160" s="358">
        <f t="shared" si="19"/>
        <v>9.2335037571331764</v>
      </c>
      <c r="U160" s="352">
        <f t="shared" si="20"/>
        <v>12.4</v>
      </c>
      <c r="V160" s="352">
        <f t="shared" si="21"/>
        <v>11.608375939283295</v>
      </c>
      <c r="W160" s="352">
        <f>IF(INDEX('Adult curve ratios'!$B:$B,MATCH('Incidence calcs'!C160,'Adult curve ratios'!$A:$A,0))="0-14",'Incidence calcs'!U160,'Incidence calcs'!V160)</f>
        <v>12.4</v>
      </c>
      <c r="X160" s="357">
        <f>$W160*INDEX('Adult curve ratios'!$A$1:$R$8,MATCH('Incidence calcs'!$C160,'Adult curve ratios'!$A:$A,0),MATCH('Incidence calcs'!X$4,'Adult curve ratios'!$1:$1,0))</f>
        <v>8.4518400000000007</v>
      </c>
      <c r="Y160" s="357">
        <f>$W160*INDEX('Adult curve ratios'!$A$1:$R$8,MATCH('Incidence calcs'!$C160,'Adult curve ratios'!$A:$A,0),MATCH('Incidence calcs'!Y$4,'Adult curve ratios'!$1:$1,0))</f>
        <v>8.3055199999999996</v>
      </c>
      <c r="Z160" s="357">
        <f>$W160*INDEX('Adult curve ratios'!$A$1:$R$8,MATCH('Incidence calcs'!$C160,'Adult curve ratios'!$A:$A,0),MATCH('Incidence calcs'!Z$4,'Adult curve ratios'!$1:$1,0))</f>
        <v>5.9383600000000003</v>
      </c>
      <c r="AA160" s="357">
        <f>$W160*INDEX('Adult curve ratios'!$A$1:$R$8,MATCH('Incidence calcs'!$C160,'Adult curve ratios'!$A:$A,0),MATCH('Incidence calcs'!AA$4,'Adult curve ratios'!$1:$1,0))</f>
        <v>5.8986800000000006</v>
      </c>
      <c r="AB160" s="357">
        <f>$W160*INDEX('Adult curve ratios'!$A$1:$R$8,MATCH('Incidence calcs'!$C160,'Adult curve ratios'!$A:$A,0),MATCH('Incidence calcs'!AB$4,'Adult curve ratios'!$1:$1,0))</f>
        <v>5.2253600000000002</v>
      </c>
      <c r="AC160" s="357">
        <f>$W160*INDEX('Adult curve ratios'!$A$1:$R$8,MATCH('Incidence calcs'!$C160,'Adult curve ratios'!$A:$A,0),MATCH('Incidence calcs'!AC$4,'Adult curve ratios'!$1:$1,0))</f>
        <v>5.5651200000000003</v>
      </c>
      <c r="AD160" s="357">
        <f>$W160*INDEX('Adult curve ratios'!$A$1:$R$8,MATCH('Incidence calcs'!$C160,'Adult curve ratios'!$A:$A,0),MATCH('Incidence calcs'!AD$4,'Adult curve ratios'!$1:$1,0))</f>
        <v>5.4597200000000008</v>
      </c>
      <c r="AE160" s="357">
        <f>$W160*INDEX('Adult curve ratios'!$A$1:$R$8,MATCH('Incidence calcs'!$C160,'Adult curve ratios'!$A:$A,0),MATCH('Incidence calcs'!AE$4,'Adult curve ratios'!$1:$1,0))</f>
        <v>5.4597200000000008</v>
      </c>
      <c r="AF160" s="357">
        <f>$W160*INDEX('Adult curve ratios'!$A$1:$R$8,MATCH('Incidence calcs'!$C160,'Adult curve ratios'!$A:$A,0),MATCH('Incidence calcs'!AF$4,'Adult curve ratios'!$1:$1,0))</f>
        <v>5.0988800000000003</v>
      </c>
      <c r="AG160" s="357">
        <f>$W160*INDEX('Adult curve ratios'!$A$1:$R$8,MATCH('Incidence calcs'!$C160,'Adult curve ratios'!$A:$A,0),MATCH('Incidence calcs'!AG$4,'Adult curve ratios'!$1:$1,0))</f>
        <v>5.0988800000000003</v>
      </c>
      <c r="AH160" s="357">
        <f>$W160*INDEX('Adult curve ratios'!$A$1:$R$8,MATCH('Incidence calcs'!$C160,'Adult curve ratios'!$A:$A,0),MATCH('Incidence calcs'!AH$4,'Adult curve ratios'!$1:$1,0))</f>
        <v>6.7691600000000012</v>
      </c>
      <c r="AI160" s="357">
        <f>$W160*INDEX('Adult curve ratios'!$A$1:$R$8,MATCH('Incidence calcs'!$C160,'Adult curve ratios'!$A:$A,0),MATCH('Incidence calcs'!AI$4,'Adult curve ratios'!$1:$1,0))</f>
        <v>6.7691600000000012</v>
      </c>
      <c r="AJ160" s="357">
        <f>$W160*INDEX('Adult curve ratios'!$A$1:$R$8,MATCH('Incidence calcs'!$C160,'Adult curve ratios'!$A:$A,0),MATCH('Incidence calcs'!AJ$4,'Adult curve ratios'!$1:$1,0))</f>
        <v>4.4726800000000004</v>
      </c>
      <c r="AK160" s="357">
        <f>$W160*INDEX('Adult curve ratios'!$A$1:$R$8,MATCH('Incidence calcs'!$C160,'Adult curve ratios'!$A:$A,0),MATCH('Incidence calcs'!AK$4,'Adult curve ratios'!$1:$1,0))</f>
        <v>4.4726800000000004</v>
      </c>
      <c r="AL160" s="357">
        <f>$W160*INDEX('Adult curve ratios'!$A$1:$R$8,MATCH('Incidence calcs'!$C160,'Adult curve ratios'!$A:$A,0),MATCH('Incidence calcs'!AL$4,'Adult curve ratios'!$1:$1,0))</f>
        <v>4.4726800000000004</v>
      </c>
      <c r="AM160" s="357">
        <f>$W160*INDEX('Adult curve ratios'!$A$1:$R$8,MATCH('Incidence calcs'!$C160,'Adult curve ratios'!$A:$A,0),MATCH('Incidence calcs'!AM$4,'Adult curve ratios'!$1:$1,0))</f>
        <v>4.4726800000000004</v>
      </c>
    </row>
    <row r="161" spans="1:39" x14ac:dyDescent="0.45">
      <c r="A161" s="343" t="s">
        <v>64</v>
      </c>
      <c r="B161" s="331" t="s">
        <v>64</v>
      </c>
      <c r="C161" s="353" t="s">
        <v>29</v>
      </c>
      <c r="D161" s="351">
        <f>VALUE(LEFT(INDEX('2019 IDF estimates'!BD:BD,MATCH(IF(G161="N/A",B161,G161),'2019 IDF estimates'!$B:$B,0)),4))</f>
        <v>2007</v>
      </c>
      <c r="E161" s="351">
        <f>VALUE(RIGHT(INDEX('2019 IDF estimates'!BD:BD,MATCH(IF(G161="N/A",B161,G161),'2019 IDF estimates'!$B:$B,0)),4))</f>
        <v>2011</v>
      </c>
      <c r="F161" s="351">
        <f t="shared" si="15"/>
        <v>2009</v>
      </c>
      <c r="G161" s="331" t="s">
        <v>60</v>
      </c>
      <c r="H161" s="354">
        <f>IF($G161="N/A",INDEX('2019 IDF estimates'!AD:AD,MATCH($B161,'2019 IDF estimates'!$B:$B,0)),INDEX('2019 IDF estimates'!AD:AD,MATCH($G161,'2019 IDF estimates'!$B:$B,0)))</f>
        <v>0.19</v>
      </c>
      <c r="I161" s="354">
        <f>IF($G161="N/A",INDEX('2019 IDF estimates'!AE:AE,MATCH($B161,'2019 IDF estimates'!$B:$B,0)),INDEX('2019 IDF estimates'!AE:AE,MATCH($G161,'2019 IDF estimates'!$B:$B,0)))</f>
        <v>0.84</v>
      </c>
      <c r="J161" s="354">
        <f>IF($G161="N/A",INDEX('2019 IDF estimates'!AF:AF,MATCH($B161,'2019 IDF estimates'!$B:$B,0)),INDEX('2019 IDF estimates'!AF:AF,MATCH($G161,'2019 IDF estimates'!$B:$B,0)))</f>
        <v>2.6</v>
      </c>
      <c r="K161" s="354">
        <f>IF($G161="N/A",INDEX('2019 IDF estimates'!AP:AP,MATCH($B161,'2019 IDF estimates'!$B:$B,0)),INDEX('2019 IDF estimates'!AP:AP,MATCH($G161,'2019 IDF estimates'!$B:$B,0)))</f>
        <v>6.2</v>
      </c>
      <c r="L161" s="354">
        <f>IF($G161="N/A",INDEX('2019 IDF estimates'!AH:AH,MATCH($B161,'2019 IDF estimates'!$B:$B,0)),INDEX('2019 IDF estimates'!AH:AH,MATCH($G161,'2019 IDF estimates'!$B:$B,0)))</f>
        <v>0.19</v>
      </c>
      <c r="M161" s="354">
        <f>IF($G161="N/A",INDEX('2019 IDF estimates'!AI:AI,MATCH($B161,'2019 IDF estimates'!$B:$B,0)),INDEX('2019 IDF estimates'!AI:AI,MATCH($G161,'2019 IDF estimates'!$B:$B,0)))</f>
        <v>0.84</v>
      </c>
      <c r="N161" s="354">
        <f>IF($G161="N/A",INDEX('2019 IDF estimates'!AJ:AJ,MATCH($B161,'2019 IDF estimates'!$B:$B,0)),INDEX('2019 IDF estimates'!AJ:AJ,MATCH($G161,'2019 IDF estimates'!$B:$B,0)))</f>
        <v>2.6</v>
      </c>
      <c r="O161" s="354">
        <f>IF($G161="N/A",INDEX('2019 IDF estimates'!AQ:AQ,MATCH($B161,'2019 IDF estimates'!$B:$B,0)),INDEX('2019 IDF estimates'!AQ:AQ,MATCH($G161,'2019 IDF estimates'!$B:$B,0)))</f>
        <v>6.2</v>
      </c>
      <c r="P161" s="354">
        <f>IF($G161="N/A",INDEX('2019 IDF estimates'!AN:AN,MATCH($B161,'2019 IDF estimates'!$B:$B,0)),INDEX('2019 IDF estimates'!AN:AN,MATCH($G161,'2019 IDF estimates'!$B:$B,0)))</f>
        <v>1.2</v>
      </c>
      <c r="Q161" s="358">
        <f t="shared" si="16"/>
        <v>0.19</v>
      </c>
      <c r="R161" s="358">
        <f t="shared" si="17"/>
        <v>0.84</v>
      </c>
      <c r="S161" s="358">
        <f t="shared" si="18"/>
        <v>2.6</v>
      </c>
      <c r="T161" s="358">
        <f t="shared" si="19"/>
        <v>6.2</v>
      </c>
      <c r="U161" s="352">
        <f t="shared" si="20"/>
        <v>1.21</v>
      </c>
      <c r="V161" s="352">
        <f t="shared" si="21"/>
        <v>2.4575</v>
      </c>
      <c r="W161" s="352">
        <f>IF(INDEX('Adult curve ratios'!$B:$B,MATCH('Incidence calcs'!C161,'Adult curve ratios'!$A:$A,0))="0-14",'Incidence calcs'!U161,'Incidence calcs'!V161)</f>
        <v>2.4575</v>
      </c>
      <c r="X161" s="357">
        <f>$W161*INDEX('Adult curve ratios'!$A$1:$R$8,MATCH('Incidence calcs'!$C161,'Adult curve ratios'!$A:$A,0),MATCH('Incidence calcs'!X$4,'Adult curve ratios'!$1:$1,0))</f>
        <v>1.7627647500000001</v>
      </c>
      <c r="Y161" s="357">
        <f>$W161*INDEX('Adult curve ratios'!$A$1:$R$8,MATCH('Incidence calcs'!$C161,'Adult curve ratios'!$A:$A,0),MATCH('Incidence calcs'!Y$4,'Adult curve ratios'!$1:$1,0))</f>
        <v>1.7315545000000001</v>
      </c>
      <c r="Z161" s="357">
        <f>$W161*INDEX('Adult curve ratios'!$A$1:$R$8,MATCH('Incidence calcs'!$C161,'Adult curve ratios'!$A:$A,0),MATCH('Incidence calcs'!Z$4,'Adult curve ratios'!$1:$1,0))</f>
        <v>1.25406225</v>
      </c>
      <c r="AA161" s="357">
        <f>$W161*INDEX('Adult curve ratios'!$A$1:$R$8,MATCH('Incidence calcs'!$C161,'Adult curve ratios'!$A:$A,0),MATCH('Incidence calcs'!AA$4,'Adult curve ratios'!$1:$1,0))</f>
        <v>1.22801275</v>
      </c>
      <c r="AB161" s="357">
        <f>$W161*INDEX('Adult curve ratios'!$A$1:$R$8,MATCH('Incidence calcs'!$C161,'Adult curve ratios'!$A:$A,0),MATCH('Incidence calcs'!AB$4,'Adult curve ratios'!$1:$1,0))</f>
        <v>1.154042</v>
      </c>
      <c r="AC161" s="357">
        <f>$W161*INDEX('Adult curve ratios'!$A$1:$R$8,MATCH('Incidence calcs'!$C161,'Adult curve ratios'!$A:$A,0),MATCH('Incidence calcs'!AC$4,'Adult curve ratios'!$1:$1,0))</f>
        <v>1.020354</v>
      </c>
      <c r="AD161" s="357">
        <f>$W161*INDEX('Adult curve ratios'!$A$1:$R$8,MATCH('Incidence calcs'!$C161,'Adult curve ratios'!$A:$A,0),MATCH('Incidence calcs'!AD$4,'Adult curve ratios'!$1:$1,0))</f>
        <v>1.09727375</v>
      </c>
      <c r="AE161" s="357">
        <f>$W161*INDEX('Adult curve ratios'!$A$1:$R$8,MATCH('Incidence calcs'!$C161,'Adult curve ratios'!$A:$A,0),MATCH('Incidence calcs'!AE$4,'Adult curve ratios'!$1:$1,0))</f>
        <v>1.09727375</v>
      </c>
      <c r="AF161" s="357">
        <f>$W161*INDEX('Adult curve ratios'!$A$1:$R$8,MATCH('Incidence calcs'!$C161,'Adult curve ratios'!$A:$A,0),MATCH('Incidence calcs'!AF$4,'Adult curve ratios'!$1:$1,0))</f>
        <v>0.88592874999999993</v>
      </c>
      <c r="AG161" s="357">
        <f>$W161*INDEX('Adult curve ratios'!$A$1:$R$8,MATCH('Incidence calcs'!$C161,'Adult curve ratios'!$A:$A,0),MATCH('Incidence calcs'!AG$4,'Adult curve ratios'!$1:$1,0))</f>
        <v>0.88592874999999993</v>
      </c>
      <c r="AH161" s="357">
        <f>$W161*INDEX('Adult curve ratios'!$A$1:$R$8,MATCH('Incidence calcs'!$C161,'Adult curve ratios'!$A:$A,0),MATCH('Incidence calcs'!AH$4,'Adult curve ratios'!$1:$1,0))</f>
        <v>1.323118</v>
      </c>
      <c r="AI161" s="357">
        <f>$W161*INDEX('Adult curve ratios'!$A$1:$R$8,MATCH('Incidence calcs'!$C161,'Adult curve ratios'!$A:$A,0),MATCH('Incidence calcs'!AI$4,'Adult curve ratios'!$1:$1,0))</f>
        <v>1.323118</v>
      </c>
      <c r="AJ161" s="357">
        <f>$W161*INDEX('Adult curve ratios'!$A$1:$R$8,MATCH('Incidence calcs'!$C161,'Adult curve ratios'!$A:$A,0),MATCH('Incidence calcs'!AJ$4,'Adult curve ratios'!$1:$1,0))</f>
        <v>1.03583625</v>
      </c>
      <c r="AK161" s="357">
        <f>$W161*INDEX('Adult curve ratios'!$A$1:$R$8,MATCH('Incidence calcs'!$C161,'Adult curve ratios'!$A:$A,0),MATCH('Incidence calcs'!AK$4,'Adult curve ratios'!$1:$1,0))</f>
        <v>1.03583625</v>
      </c>
      <c r="AL161" s="357">
        <f>$W161*INDEX('Adult curve ratios'!$A$1:$R$8,MATCH('Incidence calcs'!$C161,'Adult curve ratios'!$A:$A,0),MATCH('Incidence calcs'!AL$4,'Adult curve ratios'!$1:$1,0))</f>
        <v>1.03583625</v>
      </c>
      <c r="AM161" s="357">
        <f>$W161*INDEX('Adult curve ratios'!$A$1:$R$8,MATCH('Incidence calcs'!$C161,'Adult curve ratios'!$A:$A,0),MATCH('Incidence calcs'!AM$4,'Adult curve ratios'!$1:$1,0))</f>
        <v>1.03583625</v>
      </c>
    </row>
    <row r="162" spans="1:39" x14ac:dyDescent="0.45">
      <c r="A162" s="343" t="s">
        <v>224</v>
      </c>
      <c r="B162" s="331" t="s">
        <v>224</v>
      </c>
      <c r="C162" s="353" t="s">
        <v>32</v>
      </c>
      <c r="D162" s="351">
        <f>VALUE(LEFT(INDEX('2019 IDF estimates'!BD:BD,MATCH(IF(G162="N/A",B162,G162),'2019 IDF estimates'!$B:$B,0)),4))</f>
        <v>2001</v>
      </c>
      <c r="E162" s="351">
        <f>VALUE(RIGHT(INDEX('2019 IDF estimates'!BD:BD,MATCH(IF(G162="N/A",B162,G162),'2019 IDF estimates'!$B:$B,0)),4))</f>
        <v>2012</v>
      </c>
      <c r="F162" s="351">
        <f t="shared" si="15"/>
        <v>2007</v>
      </c>
      <c r="G162" s="331" t="s">
        <v>136</v>
      </c>
      <c r="H162" s="354">
        <f>IF($G162="N/A",INDEX('2019 IDF estimates'!AD:AD,MATCH($B162,'2019 IDF estimates'!$B:$B,0)),INDEX('2019 IDF estimates'!AD:AD,MATCH($G162,'2019 IDF estimates'!$B:$B,0)))</f>
        <v>0</v>
      </c>
      <c r="I162" s="354">
        <f>IF($G162="N/A",INDEX('2019 IDF estimates'!AE:AE,MATCH($B162,'2019 IDF estimates'!$B:$B,0)),INDEX('2019 IDF estimates'!AE:AE,MATCH($G162,'2019 IDF estimates'!$B:$B,0)))</f>
        <v>0</v>
      </c>
      <c r="J162" s="354">
        <f>IF($G162="N/A",INDEX('2019 IDF estimates'!AF:AF,MATCH($B162,'2019 IDF estimates'!$B:$B,0)),INDEX('2019 IDF estimates'!AF:AF,MATCH($G162,'2019 IDF estimates'!$B:$B,0)))</f>
        <v>0</v>
      </c>
      <c r="K162" s="354">
        <f>IF($G162="N/A",INDEX('2019 IDF estimates'!AP:AP,MATCH($B162,'2019 IDF estimates'!$B:$B,0)),INDEX('2019 IDF estimates'!AP:AP,MATCH($G162,'2019 IDF estimates'!$B:$B,0)))</f>
        <v>1.0049937260994264</v>
      </c>
      <c r="L162" s="354">
        <f>IF($G162="N/A",INDEX('2019 IDF estimates'!AH:AH,MATCH($B162,'2019 IDF estimates'!$B:$B,0)),INDEX('2019 IDF estimates'!AH:AH,MATCH($G162,'2019 IDF estimates'!$B:$B,0)))</f>
        <v>0</v>
      </c>
      <c r="M162" s="354">
        <f>IF($G162="N/A",INDEX('2019 IDF estimates'!AI:AI,MATCH($B162,'2019 IDF estimates'!$B:$B,0)),INDEX('2019 IDF estimates'!AI:AI,MATCH($G162,'2019 IDF estimates'!$B:$B,0)))</f>
        <v>0</v>
      </c>
      <c r="N162" s="354">
        <f>IF($G162="N/A",INDEX('2019 IDF estimates'!AJ:AJ,MATCH($B162,'2019 IDF estimates'!$B:$B,0)),INDEX('2019 IDF estimates'!AJ:AJ,MATCH($G162,'2019 IDF estimates'!$B:$B,0)))</f>
        <v>0</v>
      </c>
      <c r="O162" s="354">
        <f>IF($G162="N/A",INDEX('2019 IDF estimates'!AQ:AQ,MATCH($B162,'2019 IDF estimates'!$B:$B,0)),INDEX('2019 IDF estimates'!AQ:AQ,MATCH($G162,'2019 IDF estimates'!$B:$B,0)))</f>
        <v>1.0049937260994264</v>
      </c>
      <c r="P162" s="354">
        <f>IF($G162="N/A",INDEX('2019 IDF estimates'!AN:AN,MATCH($B162,'2019 IDF estimates'!$B:$B,0)),INDEX('2019 IDF estimates'!AN:AN,MATCH($G162,'2019 IDF estimates'!$B:$B,0)))</f>
        <v>0.9</v>
      </c>
      <c r="Q162" s="358">
        <f t="shared" si="16"/>
        <v>0.9</v>
      </c>
      <c r="R162" s="358">
        <f t="shared" si="17"/>
        <v>0.9</v>
      </c>
      <c r="S162" s="358">
        <f t="shared" si="18"/>
        <v>0.9</v>
      </c>
      <c r="T162" s="358">
        <f t="shared" si="19"/>
        <v>1.0049937260994264</v>
      </c>
      <c r="U162" s="352">
        <f t="shared" si="20"/>
        <v>0.9</v>
      </c>
      <c r="V162" s="352">
        <f t="shared" si="21"/>
        <v>0.9262484315248567</v>
      </c>
      <c r="W162" s="352">
        <f>IF(INDEX('Adult curve ratios'!$B:$B,MATCH('Incidence calcs'!C162,'Adult curve ratios'!$A:$A,0))="0-14",'Incidence calcs'!U162,'Incidence calcs'!V162)</f>
        <v>0.9</v>
      </c>
      <c r="X162" s="357">
        <f>$W162*INDEX('Adult curve ratios'!$A$1:$R$8,MATCH('Incidence calcs'!$C162,'Adult curve ratios'!$A:$A,0),MATCH('Incidence calcs'!X$4,'Adult curve ratios'!$1:$1,0))</f>
        <v>0.61343999999999999</v>
      </c>
      <c r="Y162" s="357">
        <f>$W162*INDEX('Adult curve ratios'!$A$1:$R$8,MATCH('Incidence calcs'!$C162,'Adult curve ratios'!$A:$A,0),MATCH('Incidence calcs'!Y$4,'Adult curve ratios'!$1:$1,0))</f>
        <v>0.60282000000000002</v>
      </c>
      <c r="Z162" s="357">
        <f>$W162*INDEX('Adult curve ratios'!$A$1:$R$8,MATCH('Incidence calcs'!$C162,'Adult curve ratios'!$A:$A,0),MATCH('Incidence calcs'!Z$4,'Adult curve ratios'!$1:$1,0))</f>
        <v>0.43101</v>
      </c>
      <c r="AA162" s="357">
        <f>$W162*INDEX('Adult curve ratios'!$A$1:$R$8,MATCH('Incidence calcs'!$C162,'Adult curve ratios'!$A:$A,0),MATCH('Incidence calcs'!AA$4,'Adult curve ratios'!$1:$1,0))</f>
        <v>0.42813000000000001</v>
      </c>
      <c r="AB162" s="357">
        <f>$W162*INDEX('Adult curve ratios'!$A$1:$R$8,MATCH('Incidence calcs'!$C162,'Adult curve ratios'!$A:$A,0),MATCH('Incidence calcs'!AB$4,'Adult curve ratios'!$1:$1,0))</f>
        <v>0.37925999999999999</v>
      </c>
      <c r="AC162" s="357">
        <f>$W162*INDEX('Adult curve ratios'!$A$1:$R$8,MATCH('Incidence calcs'!$C162,'Adult curve ratios'!$A:$A,0),MATCH('Incidence calcs'!AC$4,'Adult curve ratios'!$1:$1,0))</f>
        <v>0.40392</v>
      </c>
      <c r="AD162" s="357">
        <f>$W162*INDEX('Adult curve ratios'!$A$1:$R$8,MATCH('Incidence calcs'!$C162,'Adult curve ratios'!$A:$A,0),MATCH('Incidence calcs'!AD$4,'Adult curve ratios'!$1:$1,0))</f>
        <v>0.39627000000000001</v>
      </c>
      <c r="AE162" s="357">
        <f>$W162*INDEX('Adult curve ratios'!$A$1:$R$8,MATCH('Incidence calcs'!$C162,'Adult curve ratios'!$A:$A,0),MATCH('Incidence calcs'!AE$4,'Adult curve ratios'!$1:$1,0))</f>
        <v>0.39627000000000001</v>
      </c>
      <c r="AF162" s="357">
        <f>$W162*INDEX('Adult curve ratios'!$A$1:$R$8,MATCH('Incidence calcs'!$C162,'Adult curve ratios'!$A:$A,0),MATCH('Incidence calcs'!AF$4,'Adult curve ratios'!$1:$1,0))</f>
        <v>0.37008000000000002</v>
      </c>
      <c r="AG162" s="357">
        <f>$W162*INDEX('Adult curve ratios'!$A$1:$R$8,MATCH('Incidence calcs'!$C162,'Adult curve ratios'!$A:$A,0),MATCH('Incidence calcs'!AG$4,'Adult curve ratios'!$1:$1,0))</f>
        <v>0.37008000000000002</v>
      </c>
      <c r="AH162" s="357">
        <f>$W162*INDEX('Adult curve ratios'!$A$1:$R$8,MATCH('Incidence calcs'!$C162,'Adult curve ratios'!$A:$A,0),MATCH('Incidence calcs'!AH$4,'Adult curve ratios'!$1:$1,0))</f>
        <v>0.49131000000000008</v>
      </c>
      <c r="AI162" s="357">
        <f>$W162*INDEX('Adult curve ratios'!$A$1:$R$8,MATCH('Incidence calcs'!$C162,'Adult curve ratios'!$A:$A,0),MATCH('Incidence calcs'!AI$4,'Adult curve ratios'!$1:$1,0))</f>
        <v>0.49131000000000008</v>
      </c>
      <c r="AJ162" s="357">
        <f>$W162*INDEX('Adult curve ratios'!$A$1:$R$8,MATCH('Incidence calcs'!$C162,'Adult curve ratios'!$A:$A,0),MATCH('Incidence calcs'!AJ$4,'Adult curve ratios'!$1:$1,0))</f>
        <v>0.32463000000000003</v>
      </c>
      <c r="AK162" s="357">
        <f>$W162*INDEX('Adult curve ratios'!$A$1:$R$8,MATCH('Incidence calcs'!$C162,'Adult curve ratios'!$A:$A,0),MATCH('Incidence calcs'!AK$4,'Adult curve ratios'!$1:$1,0))</f>
        <v>0.32463000000000003</v>
      </c>
      <c r="AL162" s="357">
        <f>$W162*INDEX('Adult curve ratios'!$A$1:$R$8,MATCH('Incidence calcs'!$C162,'Adult curve ratios'!$A:$A,0),MATCH('Incidence calcs'!AL$4,'Adult curve ratios'!$1:$1,0))</f>
        <v>0.32463000000000003</v>
      </c>
      <c r="AM162" s="357">
        <f>$W162*INDEX('Adult curve ratios'!$A$1:$R$8,MATCH('Incidence calcs'!$C162,'Adult curve ratios'!$A:$A,0),MATCH('Incidence calcs'!AM$4,'Adult curve ratios'!$1:$1,0))</f>
        <v>0.32463000000000003</v>
      </c>
    </row>
    <row r="163" spans="1:39" x14ac:dyDescent="0.45">
      <c r="A163" s="331" t="s">
        <v>225</v>
      </c>
      <c r="B163" s="331" t="s">
        <v>225</v>
      </c>
      <c r="C163" s="353" t="s">
        <v>26</v>
      </c>
      <c r="D163" s="351">
        <f>VALUE(LEFT(INDEX('2019 IDF estimates'!BD:BD,MATCH(IF(G163="N/A",B163,G163),'2019 IDF estimates'!$B:$B,0)),4))</f>
        <v>2003</v>
      </c>
      <c r="E163" s="351">
        <f>VALUE(RIGHT(INDEX('2019 IDF estimates'!BD:BD,MATCH(IF(G163="N/A",B163,G163),'2019 IDF estimates'!$B:$B,0)),4))</f>
        <v>2012</v>
      </c>
      <c r="F163" s="351">
        <f t="shared" si="15"/>
        <v>2008</v>
      </c>
      <c r="G163" s="331" t="s">
        <v>165</v>
      </c>
      <c r="H163" s="354">
        <f>IF($G163="N/A",INDEX('2019 IDF estimates'!AD:AD,MATCH($B163,'2019 IDF estimates'!$B:$B,0)),INDEX('2019 IDF estimates'!AD:AD,MATCH($G163,'2019 IDF estimates'!$B:$B,0)))</f>
        <v>9.1999999999999993</v>
      </c>
      <c r="I163" s="354">
        <f>IF($G163="N/A",INDEX('2019 IDF estimates'!AE:AE,MATCH($B163,'2019 IDF estimates'!$B:$B,0)),INDEX('2019 IDF estimates'!AE:AE,MATCH($G163,'2019 IDF estimates'!$B:$B,0)))</f>
        <v>18.100000000000001</v>
      </c>
      <c r="J163" s="354">
        <f>IF($G163="N/A",INDEX('2019 IDF estimates'!AF:AF,MATCH($B163,'2019 IDF estimates'!$B:$B,0)),INDEX('2019 IDF estimates'!AF:AF,MATCH($G163,'2019 IDF estimates'!$B:$B,0)))</f>
        <v>21.2</v>
      </c>
      <c r="K163" s="354">
        <f>IF($G163="N/A",INDEX('2019 IDF estimates'!AP:AP,MATCH($B163,'2019 IDF estimates'!$B:$B,0)),INDEX('2019 IDF estimates'!AP:AP,MATCH($G163,'2019 IDF estimates'!$B:$B,0)))</f>
        <v>13.2</v>
      </c>
      <c r="L163" s="354">
        <f>IF($G163="N/A",INDEX('2019 IDF estimates'!AH:AH,MATCH($B163,'2019 IDF estimates'!$B:$B,0)),INDEX('2019 IDF estimates'!AH:AH,MATCH($G163,'2019 IDF estimates'!$B:$B,0)))</f>
        <v>9.1999999999999993</v>
      </c>
      <c r="M163" s="354">
        <f>IF($G163="N/A",INDEX('2019 IDF estimates'!AI:AI,MATCH($B163,'2019 IDF estimates'!$B:$B,0)),INDEX('2019 IDF estimates'!AI:AI,MATCH($G163,'2019 IDF estimates'!$B:$B,0)))</f>
        <v>18.100000000000001</v>
      </c>
      <c r="N163" s="354">
        <f>IF($G163="N/A",INDEX('2019 IDF estimates'!AJ:AJ,MATCH($B163,'2019 IDF estimates'!$B:$B,0)),INDEX('2019 IDF estimates'!AJ:AJ,MATCH($G163,'2019 IDF estimates'!$B:$B,0)))</f>
        <v>21.2</v>
      </c>
      <c r="O163" s="354">
        <f>IF($G163="N/A",INDEX('2019 IDF estimates'!AQ:AQ,MATCH($B163,'2019 IDF estimates'!$B:$B,0)),INDEX('2019 IDF estimates'!AQ:AQ,MATCH($G163,'2019 IDF estimates'!$B:$B,0)))</f>
        <v>13.2</v>
      </c>
      <c r="P163" s="354">
        <f>IF($G163="N/A",INDEX('2019 IDF estimates'!AN:AN,MATCH($B163,'2019 IDF estimates'!$B:$B,0)),INDEX('2019 IDF estimates'!AN:AN,MATCH($G163,'2019 IDF estimates'!$B:$B,0)))</f>
        <v>16.2</v>
      </c>
      <c r="Q163" s="358">
        <f t="shared" si="16"/>
        <v>9.1999999999999993</v>
      </c>
      <c r="R163" s="358">
        <f t="shared" si="17"/>
        <v>18.100000000000001</v>
      </c>
      <c r="S163" s="358">
        <f t="shared" si="18"/>
        <v>21.2</v>
      </c>
      <c r="T163" s="358">
        <f t="shared" si="19"/>
        <v>13.2</v>
      </c>
      <c r="U163" s="352">
        <f t="shared" si="20"/>
        <v>16.166666666666668</v>
      </c>
      <c r="V163" s="352">
        <f t="shared" si="21"/>
        <v>15.425000000000001</v>
      </c>
      <c r="W163" s="352">
        <f>IF(INDEX('Adult curve ratios'!$B:$B,MATCH('Incidence calcs'!C163,'Adult curve ratios'!$A:$A,0))="0-14",'Incidence calcs'!U163,'Incidence calcs'!V163)</f>
        <v>16.166666666666668</v>
      </c>
      <c r="X163" s="357">
        <f>$W163*INDEX('Adult curve ratios'!$A$1:$R$8,MATCH('Incidence calcs'!$C163,'Adult curve ratios'!$A:$A,0),MATCH('Incidence calcs'!X$4,'Adult curve ratios'!$1:$1,0))</f>
        <v>11.0192</v>
      </c>
      <c r="Y163" s="357">
        <f>$W163*INDEX('Adult curve ratios'!$A$1:$R$8,MATCH('Incidence calcs'!$C163,'Adult curve ratios'!$A:$A,0),MATCH('Incidence calcs'!Y$4,'Adult curve ratios'!$1:$1,0))</f>
        <v>10.828433333333333</v>
      </c>
      <c r="Z163" s="357">
        <f>$W163*INDEX('Adult curve ratios'!$A$1:$R$8,MATCH('Incidence calcs'!$C163,'Adult curve ratios'!$A:$A,0),MATCH('Incidence calcs'!Z$4,'Adult curve ratios'!$1:$1,0))</f>
        <v>7.7422166666666667</v>
      </c>
      <c r="AA163" s="357">
        <f>$W163*INDEX('Adult curve ratios'!$A$1:$R$8,MATCH('Incidence calcs'!$C163,'Adult curve ratios'!$A:$A,0),MATCH('Incidence calcs'!AA$4,'Adult curve ratios'!$1:$1,0))</f>
        <v>7.6904833333333338</v>
      </c>
      <c r="AB163" s="357">
        <f>$W163*INDEX('Adult curve ratios'!$A$1:$R$8,MATCH('Incidence calcs'!$C163,'Adult curve ratios'!$A:$A,0),MATCH('Incidence calcs'!AB$4,'Adult curve ratios'!$1:$1,0))</f>
        <v>6.8126333333333342</v>
      </c>
      <c r="AC163" s="357">
        <f>$W163*INDEX('Adult curve ratios'!$A$1:$R$8,MATCH('Incidence calcs'!$C163,'Adult curve ratios'!$A:$A,0),MATCH('Incidence calcs'!AC$4,'Adult curve ratios'!$1:$1,0))</f>
        <v>7.2556000000000003</v>
      </c>
      <c r="AD163" s="357">
        <f>$W163*INDEX('Adult curve ratios'!$A$1:$R$8,MATCH('Incidence calcs'!$C163,'Adult curve ratios'!$A:$A,0),MATCH('Incidence calcs'!AD$4,'Adult curve ratios'!$1:$1,0))</f>
        <v>7.1181833333333344</v>
      </c>
      <c r="AE163" s="357">
        <f>$W163*INDEX('Adult curve ratios'!$A$1:$R$8,MATCH('Incidence calcs'!$C163,'Adult curve ratios'!$A:$A,0),MATCH('Incidence calcs'!AE$4,'Adult curve ratios'!$1:$1,0))</f>
        <v>7.1181833333333344</v>
      </c>
      <c r="AF163" s="357">
        <f>$W163*INDEX('Adult curve ratios'!$A$1:$R$8,MATCH('Incidence calcs'!$C163,'Adult curve ratios'!$A:$A,0),MATCH('Incidence calcs'!AF$4,'Adult curve ratios'!$1:$1,0))</f>
        <v>6.6477333333333339</v>
      </c>
      <c r="AG163" s="357">
        <f>$W163*INDEX('Adult curve ratios'!$A$1:$R$8,MATCH('Incidence calcs'!$C163,'Adult curve ratios'!$A:$A,0),MATCH('Incidence calcs'!AG$4,'Adult curve ratios'!$1:$1,0))</f>
        <v>6.6477333333333339</v>
      </c>
      <c r="AH163" s="357">
        <f>$W163*INDEX('Adult curve ratios'!$A$1:$R$8,MATCH('Incidence calcs'!$C163,'Adult curve ratios'!$A:$A,0),MATCH('Incidence calcs'!AH$4,'Adult curve ratios'!$1:$1,0))</f>
        <v>8.8253833333333347</v>
      </c>
      <c r="AI163" s="357">
        <f>$W163*INDEX('Adult curve ratios'!$A$1:$R$8,MATCH('Incidence calcs'!$C163,'Adult curve ratios'!$A:$A,0),MATCH('Incidence calcs'!AI$4,'Adult curve ratios'!$1:$1,0))</f>
        <v>8.8253833333333347</v>
      </c>
      <c r="AJ163" s="357">
        <f>$W163*INDEX('Adult curve ratios'!$A$1:$R$8,MATCH('Incidence calcs'!$C163,'Adult curve ratios'!$A:$A,0),MATCH('Incidence calcs'!AJ$4,'Adult curve ratios'!$1:$1,0))</f>
        <v>5.8313166666666678</v>
      </c>
      <c r="AK163" s="357">
        <f>$W163*INDEX('Adult curve ratios'!$A$1:$R$8,MATCH('Incidence calcs'!$C163,'Adult curve ratios'!$A:$A,0),MATCH('Incidence calcs'!AK$4,'Adult curve ratios'!$1:$1,0))</f>
        <v>5.8313166666666678</v>
      </c>
      <c r="AL163" s="357">
        <f>$W163*INDEX('Adult curve ratios'!$A$1:$R$8,MATCH('Incidence calcs'!$C163,'Adult curve ratios'!$A:$A,0),MATCH('Incidence calcs'!AL$4,'Adult curve ratios'!$1:$1,0))</f>
        <v>5.8313166666666678</v>
      </c>
      <c r="AM163" s="357">
        <f>$W163*INDEX('Adult curve ratios'!$A$1:$R$8,MATCH('Incidence calcs'!$C163,'Adult curve ratios'!$A:$A,0),MATCH('Incidence calcs'!AM$4,'Adult curve ratios'!$1:$1,0))</f>
        <v>5.8313166666666678</v>
      </c>
    </row>
    <row r="164" spans="1:39" x14ac:dyDescent="0.45">
      <c r="A164" s="343" t="s">
        <v>226</v>
      </c>
      <c r="B164" s="331" t="s">
        <v>226</v>
      </c>
      <c r="C164" s="353" t="s">
        <v>29</v>
      </c>
      <c r="D164" s="351">
        <f>VALUE(LEFT(INDEX('2019 IDF estimates'!BD:BD,MATCH(IF(G164="N/A",B164,G164),'2019 IDF estimates'!$B:$B,0)),4))</f>
        <v>2007</v>
      </c>
      <c r="E164" s="351">
        <f>VALUE(RIGHT(INDEX('2019 IDF estimates'!BD:BD,MATCH(IF(G164="N/A",B164,G164),'2019 IDF estimates'!$B:$B,0)),4))</f>
        <v>2011</v>
      </c>
      <c r="F164" s="351">
        <f t="shared" si="15"/>
        <v>2009</v>
      </c>
      <c r="G164" s="331" t="s">
        <v>64</v>
      </c>
      <c r="H164" s="354">
        <f>IF($G164="N/A",INDEX('2019 IDF estimates'!AD:AD,MATCH($B164,'2019 IDF estimates'!$B:$B,0)),INDEX('2019 IDF estimates'!AD:AD,MATCH($G164,'2019 IDF estimates'!$B:$B,0)))</f>
        <v>0.19</v>
      </c>
      <c r="I164" s="354">
        <f>IF($G164="N/A",INDEX('2019 IDF estimates'!AE:AE,MATCH($B164,'2019 IDF estimates'!$B:$B,0)),INDEX('2019 IDF estimates'!AE:AE,MATCH($G164,'2019 IDF estimates'!$B:$B,0)))</f>
        <v>0.84</v>
      </c>
      <c r="J164" s="354">
        <f>IF($G164="N/A",INDEX('2019 IDF estimates'!AF:AF,MATCH($B164,'2019 IDF estimates'!$B:$B,0)),INDEX('2019 IDF estimates'!AF:AF,MATCH($G164,'2019 IDF estimates'!$B:$B,0)))</f>
        <v>2.6</v>
      </c>
      <c r="K164" s="354">
        <f>IF($G164="N/A",INDEX('2019 IDF estimates'!AP:AP,MATCH($B164,'2019 IDF estimates'!$B:$B,0)),INDEX('2019 IDF estimates'!AP:AP,MATCH($G164,'2019 IDF estimates'!$B:$B,0)))</f>
        <v>6.2</v>
      </c>
      <c r="L164" s="354">
        <f>IF($G164="N/A",INDEX('2019 IDF estimates'!AH:AH,MATCH($B164,'2019 IDF estimates'!$B:$B,0)),INDEX('2019 IDF estimates'!AH:AH,MATCH($G164,'2019 IDF estimates'!$B:$B,0)))</f>
        <v>0.19</v>
      </c>
      <c r="M164" s="354">
        <f>IF($G164="N/A",INDEX('2019 IDF estimates'!AI:AI,MATCH($B164,'2019 IDF estimates'!$B:$B,0)),INDEX('2019 IDF estimates'!AI:AI,MATCH($G164,'2019 IDF estimates'!$B:$B,0)))</f>
        <v>0.84</v>
      </c>
      <c r="N164" s="354">
        <f>IF($G164="N/A",INDEX('2019 IDF estimates'!AJ:AJ,MATCH($B164,'2019 IDF estimates'!$B:$B,0)),INDEX('2019 IDF estimates'!AJ:AJ,MATCH($G164,'2019 IDF estimates'!$B:$B,0)))</f>
        <v>2.6</v>
      </c>
      <c r="O164" s="354">
        <f>IF($G164="N/A",INDEX('2019 IDF estimates'!AQ:AQ,MATCH($B164,'2019 IDF estimates'!$B:$B,0)),INDEX('2019 IDF estimates'!AQ:AQ,MATCH($G164,'2019 IDF estimates'!$B:$B,0)))</f>
        <v>6.2</v>
      </c>
      <c r="P164" s="354">
        <f>IF($G164="N/A",INDEX('2019 IDF estimates'!AN:AN,MATCH($B164,'2019 IDF estimates'!$B:$B,0)),INDEX('2019 IDF estimates'!AN:AN,MATCH($G164,'2019 IDF estimates'!$B:$B,0)))</f>
        <v>1.2</v>
      </c>
      <c r="Q164" s="358">
        <f t="shared" si="16"/>
        <v>0.19</v>
      </c>
      <c r="R164" s="358">
        <f t="shared" si="17"/>
        <v>0.84</v>
      </c>
      <c r="S164" s="358">
        <f t="shared" si="18"/>
        <v>2.6</v>
      </c>
      <c r="T164" s="358">
        <f t="shared" si="19"/>
        <v>6.2</v>
      </c>
      <c r="U164" s="352">
        <f t="shared" si="20"/>
        <v>1.21</v>
      </c>
      <c r="V164" s="352">
        <f t="shared" si="21"/>
        <v>2.4575</v>
      </c>
      <c r="W164" s="352">
        <f>IF(INDEX('Adult curve ratios'!$B:$B,MATCH('Incidence calcs'!C164,'Adult curve ratios'!$A:$A,0))="0-14",'Incidence calcs'!U164,'Incidence calcs'!V164)</f>
        <v>2.4575</v>
      </c>
      <c r="X164" s="357">
        <f>$W164*INDEX('Adult curve ratios'!$A$1:$R$8,MATCH('Incidence calcs'!$C164,'Adult curve ratios'!$A:$A,0),MATCH('Incidence calcs'!X$4,'Adult curve ratios'!$1:$1,0))</f>
        <v>1.7627647500000001</v>
      </c>
      <c r="Y164" s="357">
        <f>$W164*INDEX('Adult curve ratios'!$A$1:$R$8,MATCH('Incidence calcs'!$C164,'Adult curve ratios'!$A:$A,0),MATCH('Incidence calcs'!Y$4,'Adult curve ratios'!$1:$1,0))</f>
        <v>1.7315545000000001</v>
      </c>
      <c r="Z164" s="357">
        <f>$W164*INDEX('Adult curve ratios'!$A$1:$R$8,MATCH('Incidence calcs'!$C164,'Adult curve ratios'!$A:$A,0),MATCH('Incidence calcs'!Z$4,'Adult curve ratios'!$1:$1,0))</f>
        <v>1.25406225</v>
      </c>
      <c r="AA164" s="357">
        <f>$W164*INDEX('Adult curve ratios'!$A$1:$R$8,MATCH('Incidence calcs'!$C164,'Adult curve ratios'!$A:$A,0),MATCH('Incidence calcs'!AA$4,'Adult curve ratios'!$1:$1,0))</f>
        <v>1.22801275</v>
      </c>
      <c r="AB164" s="357">
        <f>$W164*INDEX('Adult curve ratios'!$A$1:$R$8,MATCH('Incidence calcs'!$C164,'Adult curve ratios'!$A:$A,0),MATCH('Incidence calcs'!AB$4,'Adult curve ratios'!$1:$1,0))</f>
        <v>1.154042</v>
      </c>
      <c r="AC164" s="357">
        <f>$W164*INDEX('Adult curve ratios'!$A$1:$R$8,MATCH('Incidence calcs'!$C164,'Adult curve ratios'!$A:$A,0),MATCH('Incidence calcs'!AC$4,'Adult curve ratios'!$1:$1,0))</f>
        <v>1.020354</v>
      </c>
      <c r="AD164" s="357">
        <f>$W164*INDEX('Adult curve ratios'!$A$1:$R$8,MATCH('Incidence calcs'!$C164,'Adult curve ratios'!$A:$A,0),MATCH('Incidence calcs'!AD$4,'Adult curve ratios'!$1:$1,0))</f>
        <v>1.09727375</v>
      </c>
      <c r="AE164" s="357">
        <f>$W164*INDEX('Adult curve ratios'!$A$1:$R$8,MATCH('Incidence calcs'!$C164,'Adult curve ratios'!$A:$A,0),MATCH('Incidence calcs'!AE$4,'Adult curve ratios'!$1:$1,0))</f>
        <v>1.09727375</v>
      </c>
      <c r="AF164" s="357">
        <f>$W164*INDEX('Adult curve ratios'!$A$1:$R$8,MATCH('Incidence calcs'!$C164,'Adult curve ratios'!$A:$A,0),MATCH('Incidence calcs'!AF$4,'Adult curve ratios'!$1:$1,0))</f>
        <v>0.88592874999999993</v>
      </c>
      <c r="AG164" s="357">
        <f>$W164*INDEX('Adult curve ratios'!$A$1:$R$8,MATCH('Incidence calcs'!$C164,'Adult curve ratios'!$A:$A,0),MATCH('Incidence calcs'!AG$4,'Adult curve ratios'!$1:$1,0))</f>
        <v>0.88592874999999993</v>
      </c>
      <c r="AH164" s="357">
        <f>$W164*INDEX('Adult curve ratios'!$A$1:$R$8,MATCH('Incidence calcs'!$C164,'Adult curve ratios'!$A:$A,0),MATCH('Incidence calcs'!AH$4,'Adult curve ratios'!$1:$1,0))</f>
        <v>1.323118</v>
      </c>
      <c r="AI164" s="357">
        <f>$W164*INDEX('Adult curve ratios'!$A$1:$R$8,MATCH('Incidence calcs'!$C164,'Adult curve ratios'!$A:$A,0),MATCH('Incidence calcs'!AI$4,'Adult curve ratios'!$1:$1,0))</f>
        <v>1.323118</v>
      </c>
      <c r="AJ164" s="357">
        <f>$W164*INDEX('Adult curve ratios'!$A$1:$R$8,MATCH('Incidence calcs'!$C164,'Adult curve ratios'!$A:$A,0),MATCH('Incidence calcs'!AJ$4,'Adult curve ratios'!$1:$1,0))</f>
        <v>1.03583625</v>
      </c>
      <c r="AK164" s="357">
        <f>$W164*INDEX('Adult curve ratios'!$A$1:$R$8,MATCH('Incidence calcs'!$C164,'Adult curve ratios'!$A:$A,0),MATCH('Incidence calcs'!AK$4,'Adult curve ratios'!$1:$1,0))</f>
        <v>1.03583625</v>
      </c>
      <c r="AL164" s="357">
        <f>$W164*INDEX('Adult curve ratios'!$A$1:$R$8,MATCH('Incidence calcs'!$C164,'Adult curve ratios'!$A:$A,0),MATCH('Incidence calcs'!AL$4,'Adult curve ratios'!$1:$1,0))</f>
        <v>1.03583625</v>
      </c>
      <c r="AM164" s="357">
        <f>$W164*INDEX('Adult curve ratios'!$A$1:$R$8,MATCH('Incidence calcs'!$C164,'Adult curve ratios'!$A:$A,0),MATCH('Incidence calcs'!AM$4,'Adult curve ratios'!$1:$1,0))</f>
        <v>1.03583625</v>
      </c>
    </row>
    <row r="165" spans="1:39" x14ac:dyDescent="0.45">
      <c r="A165" s="343" t="s">
        <v>227</v>
      </c>
      <c r="B165" s="331" t="s">
        <v>227</v>
      </c>
      <c r="C165" s="353" t="s">
        <v>28</v>
      </c>
      <c r="D165" s="351">
        <f>VALUE(LEFT(INDEX('2019 IDF estimates'!BD:BD,MATCH(IF(G165="N/A",B165,G165),'2019 IDF estimates'!$B:$B,0)),4))</f>
        <v>2004</v>
      </c>
      <c r="E165" s="351">
        <f>VALUE(RIGHT(INDEX('2019 IDF estimates'!BD:BD,MATCH(IF(G165="N/A",B165,G165),'2019 IDF estimates'!$B:$B,0)),4))</f>
        <v>2009</v>
      </c>
      <c r="F165" s="351">
        <f t="shared" si="15"/>
        <v>2007</v>
      </c>
      <c r="G165" s="331" t="s">
        <v>60</v>
      </c>
      <c r="H165" s="354">
        <f>IF($G165="N/A",INDEX('2019 IDF estimates'!AD:AD,MATCH($B165,'2019 IDF estimates'!$B:$B,0)),INDEX('2019 IDF estimates'!AD:AD,MATCH($G165,'2019 IDF estimates'!$B:$B,0)))</f>
        <v>13.9</v>
      </c>
      <c r="I165" s="354">
        <f>IF($G165="N/A",INDEX('2019 IDF estimates'!AE:AE,MATCH($B165,'2019 IDF estimates'!$B:$B,0)),INDEX('2019 IDF estimates'!AE:AE,MATCH($G165,'2019 IDF estimates'!$B:$B,0)))</f>
        <v>26.5</v>
      </c>
      <c r="J165" s="354">
        <f>IF($G165="N/A",INDEX('2019 IDF estimates'!AF:AF,MATCH($B165,'2019 IDF estimates'!$B:$B,0)),INDEX('2019 IDF estimates'!AF:AF,MATCH($G165,'2019 IDF estimates'!$B:$B,0)))</f>
        <v>34.1</v>
      </c>
      <c r="K165" s="354">
        <f>IF($G165="N/A",INDEX('2019 IDF estimates'!AP:AP,MATCH($B165,'2019 IDF estimates'!$B:$B,0)),INDEX('2019 IDF estimates'!AP:AP,MATCH($G165,'2019 IDF estimates'!$B:$B,0)))</f>
        <v>41.952250066153574</v>
      </c>
      <c r="L165" s="354">
        <f>IF($G165="N/A",INDEX('2019 IDF estimates'!AH:AH,MATCH($B165,'2019 IDF estimates'!$B:$B,0)),INDEX('2019 IDF estimates'!AH:AH,MATCH($G165,'2019 IDF estimates'!$B:$B,0)))</f>
        <v>20.399999999999999</v>
      </c>
      <c r="M165" s="354">
        <f>IF($G165="N/A",INDEX('2019 IDF estimates'!AI:AI,MATCH($B165,'2019 IDF estimates'!$B:$B,0)),INDEX('2019 IDF estimates'!AI:AI,MATCH($G165,'2019 IDF estimates'!$B:$B,0)))</f>
        <v>35.6</v>
      </c>
      <c r="N165" s="354">
        <f>IF($G165="N/A",INDEX('2019 IDF estimates'!AJ:AJ,MATCH($B165,'2019 IDF estimates'!$B:$B,0)),INDEX('2019 IDF estimates'!AJ:AJ,MATCH($G165,'2019 IDF estimates'!$B:$B,0)))</f>
        <v>57.7</v>
      </c>
      <c r="O165" s="354">
        <f>IF($G165="N/A",INDEX('2019 IDF estimates'!AQ:AQ,MATCH($B165,'2019 IDF estimates'!$B:$B,0)),INDEX('2019 IDF estimates'!AQ:AQ,MATCH($G165,'2019 IDF estimates'!$B:$B,0)))</f>
        <v>64.112511189807279</v>
      </c>
      <c r="P165" s="354">
        <f>IF($G165="N/A",INDEX('2019 IDF estimates'!AN:AN,MATCH($B165,'2019 IDF estimates'!$B:$B,0)),INDEX('2019 IDF estimates'!AN:AN,MATCH($G165,'2019 IDF estimates'!$B:$B,0)))</f>
        <v>31.4</v>
      </c>
      <c r="Q165" s="358">
        <f t="shared" si="16"/>
        <v>17.149999999999999</v>
      </c>
      <c r="R165" s="358">
        <f t="shared" si="17"/>
        <v>31.05</v>
      </c>
      <c r="S165" s="358">
        <f t="shared" si="18"/>
        <v>45.900000000000006</v>
      </c>
      <c r="T165" s="358">
        <f t="shared" si="19"/>
        <v>53.03238062798043</v>
      </c>
      <c r="U165" s="352">
        <f t="shared" si="20"/>
        <v>31.366666666666671</v>
      </c>
      <c r="V165" s="352">
        <f t="shared" si="21"/>
        <v>36.78309515699511</v>
      </c>
      <c r="W165" s="352">
        <f>IF(INDEX('Adult curve ratios'!$B:$B,MATCH('Incidence calcs'!C165,'Adult curve ratios'!$A:$A,0))="0-14",'Incidence calcs'!U165,'Incidence calcs'!V165)</f>
        <v>31.366666666666671</v>
      </c>
      <c r="X165" s="357">
        <f>$W165*INDEX('Adult curve ratios'!$A$1:$R$8,MATCH('Incidence calcs'!$C165,'Adult curve ratios'!$A:$A,0),MATCH('Incidence calcs'!X$4,'Adult curve ratios'!$1:$1,0))</f>
        <v>21.379520000000003</v>
      </c>
      <c r="Y165" s="357">
        <f>$W165*INDEX('Adult curve ratios'!$A$1:$R$8,MATCH('Incidence calcs'!$C165,'Adult curve ratios'!$A:$A,0),MATCH('Incidence calcs'!Y$4,'Adult curve ratios'!$1:$1,0))</f>
        <v>21.009393333333335</v>
      </c>
      <c r="Z165" s="357">
        <f>$W165*INDEX('Adult curve ratios'!$A$1:$R$8,MATCH('Incidence calcs'!$C165,'Adult curve ratios'!$A:$A,0),MATCH('Incidence calcs'!Z$4,'Adult curve ratios'!$1:$1,0))</f>
        <v>15.021496666666668</v>
      </c>
      <c r="AA165" s="357">
        <f>$W165*INDEX('Adult curve ratios'!$A$1:$R$8,MATCH('Incidence calcs'!$C165,'Adult curve ratios'!$A:$A,0),MATCH('Incidence calcs'!AA$4,'Adult curve ratios'!$1:$1,0))</f>
        <v>14.921123333333336</v>
      </c>
      <c r="AB165" s="357">
        <f>$W165*INDEX('Adult curve ratios'!$A$1:$R$8,MATCH('Incidence calcs'!$C165,'Adult curve ratios'!$A:$A,0),MATCH('Incidence calcs'!AB$4,'Adult curve ratios'!$1:$1,0))</f>
        <v>13.217913333333335</v>
      </c>
      <c r="AC165" s="357">
        <f>$W165*INDEX('Adult curve ratios'!$A$1:$R$8,MATCH('Incidence calcs'!$C165,'Adult curve ratios'!$A:$A,0),MATCH('Incidence calcs'!AC$4,'Adult curve ratios'!$1:$1,0))</f>
        <v>14.077360000000001</v>
      </c>
      <c r="AD165" s="357">
        <f>$W165*INDEX('Adult curve ratios'!$A$1:$R$8,MATCH('Incidence calcs'!$C165,'Adult curve ratios'!$A:$A,0),MATCH('Incidence calcs'!AD$4,'Adult curve ratios'!$1:$1,0))</f>
        <v>13.810743333333336</v>
      </c>
      <c r="AE165" s="357">
        <f>$W165*INDEX('Adult curve ratios'!$A$1:$R$8,MATCH('Incidence calcs'!$C165,'Adult curve ratios'!$A:$A,0),MATCH('Incidence calcs'!AE$4,'Adult curve ratios'!$1:$1,0))</f>
        <v>13.810743333333336</v>
      </c>
      <c r="AF165" s="357">
        <f>$W165*INDEX('Adult curve ratios'!$A$1:$R$8,MATCH('Incidence calcs'!$C165,'Adult curve ratios'!$A:$A,0),MATCH('Incidence calcs'!AF$4,'Adult curve ratios'!$1:$1,0))</f>
        <v>12.897973333333335</v>
      </c>
      <c r="AG165" s="357">
        <f>$W165*INDEX('Adult curve ratios'!$A$1:$R$8,MATCH('Incidence calcs'!$C165,'Adult curve ratios'!$A:$A,0),MATCH('Incidence calcs'!AG$4,'Adult curve ratios'!$1:$1,0))</f>
        <v>12.897973333333335</v>
      </c>
      <c r="AH165" s="357">
        <f>$W165*INDEX('Adult curve ratios'!$A$1:$R$8,MATCH('Incidence calcs'!$C165,'Adult curve ratios'!$A:$A,0),MATCH('Incidence calcs'!AH$4,'Adult curve ratios'!$1:$1,0))</f>
        <v>17.123063333333338</v>
      </c>
      <c r="AI165" s="357">
        <f>$W165*INDEX('Adult curve ratios'!$A$1:$R$8,MATCH('Incidence calcs'!$C165,'Adult curve ratios'!$A:$A,0),MATCH('Incidence calcs'!AI$4,'Adult curve ratios'!$1:$1,0))</f>
        <v>17.123063333333338</v>
      </c>
      <c r="AJ165" s="357">
        <f>$W165*INDEX('Adult curve ratios'!$A$1:$R$8,MATCH('Incidence calcs'!$C165,'Adult curve ratios'!$A:$A,0),MATCH('Incidence calcs'!AJ$4,'Adult curve ratios'!$1:$1,0))</f>
        <v>11.31395666666667</v>
      </c>
      <c r="AK165" s="357">
        <f>$W165*INDEX('Adult curve ratios'!$A$1:$R$8,MATCH('Incidence calcs'!$C165,'Adult curve ratios'!$A:$A,0),MATCH('Incidence calcs'!AK$4,'Adult curve ratios'!$1:$1,0))</f>
        <v>11.31395666666667</v>
      </c>
      <c r="AL165" s="357">
        <f>$W165*INDEX('Adult curve ratios'!$A$1:$R$8,MATCH('Incidence calcs'!$C165,'Adult curve ratios'!$A:$A,0),MATCH('Incidence calcs'!AL$4,'Adult curve ratios'!$1:$1,0))</f>
        <v>11.31395666666667</v>
      </c>
      <c r="AM165" s="357">
        <f>$W165*INDEX('Adult curve ratios'!$A$1:$R$8,MATCH('Incidence calcs'!$C165,'Adult curve ratios'!$A:$A,0),MATCH('Incidence calcs'!AM$4,'Adult curve ratios'!$1:$1,0))</f>
        <v>11.31395666666667</v>
      </c>
    </row>
    <row r="166" spans="1:39" x14ac:dyDescent="0.45">
      <c r="A166" s="343" t="s">
        <v>228</v>
      </c>
      <c r="B166" s="331" t="s">
        <v>228</v>
      </c>
      <c r="C166" s="353" t="s">
        <v>29</v>
      </c>
      <c r="D166" s="351">
        <f>VALUE(LEFT(INDEX('2019 IDF estimates'!BD:BD,MATCH(IF(G166="N/A",B166,G166),'2019 IDF estimates'!$B:$B,0)),4))</f>
        <v>2007</v>
      </c>
      <c r="E166" s="351">
        <f>VALUE(RIGHT(INDEX('2019 IDF estimates'!BD:BD,MATCH(IF(G166="N/A",B166,G166),'2019 IDF estimates'!$B:$B,0)),4))</f>
        <v>2011</v>
      </c>
      <c r="F166" s="351">
        <f t="shared" si="15"/>
        <v>2009</v>
      </c>
      <c r="G166" s="331" t="s">
        <v>64</v>
      </c>
      <c r="H166" s="354">
        <f>IF($G166="N/A",INDEX('2019 IDF estimates'!AD:AD,MATCH($B166,'2019 IDF estimates'!$B:$B,0)),INDEX('2019 IDF estimates'!AD:AD,MATCH($G166,'2019 IDF estimates'!$B:$B,0)))</f>
        <v>0.19</v>
      </c>
      <c r="I166" s="354">
        <f>IF($G166="N/A",INDEX('2019 IDF estimates'!AE:AE,MATCH($B166,'2019 IDF estimates'!$B:$B,0)),INDEX('2019 IDF estimates'!AE:AE,MATCH($G166,'2019 IDF estimates'!$B:$B,0)))</f>
        <v>0.84</v>
      </c>
      <c r="J166" s="354">
        <f>IF($G166="N/A",INDEX('2019 IDF estimates'!AF:AF,MATCH($B166,'2019 IDF estimates'!$B:$B,0)),INDEX('2019 IDF estimates'!AF:AF,MATCH($G166,'2019 IDF estimates'!$B:$B,0)))</f>
        <v>2.6</v>
      </c>
      <c r="K166" s="354">
        <f>IF($G166="N/A",INDEX('2019 IDF estimates'!AP:AP,MATCH($B166,'2019 IDF estimates'!$B:$B,0)),INDEX('2019 IDF estimates'!AP:AP,MATCH($G166,'2019 IDF estimates'!$B:$B,0)))</f>
        <v>6.2</v>
      </c>
      <c r="L166" s="354">
        <f>IF($G166="N/A",INDEX('2019 IDF estimates'!AH:AH,MATCH($B166,'2019 IDF estimates'!$B:$B,0)),INDEX('2019 IDF estimates'!AH:AH,MATCH($G166,'2019 IDF estimates'!$B:$B,0)))</f>
        <v>0.19</v>
      </c>
      <c r="M166" s="354">
        <f>IF($G166="N/A",INDEX('2019 IDF estimates'!AI:AI,MATCH($B166,'2019 IDF estimates'!$B:$B,0)),INDEX('2019 IDF estimates'!AI:AI,MATCH($G166,'2019 IDF estimates'!$B:$B,0)))</f>
        <v>0.84</v>
      </c>
      <c r="N166" s="354">
        <f>IF($G166="N/A",INDEX('2019 IDF estimates'!AJ:AJ,MATCH($B166,'2019 IDF estimates'!$B:$B,0)),INDEX('2019 IDF estimates'!AJ:AJ,MATCH($G166,'2019 IDF estimates'!$B:$B,0)))</f>
        <v>2.6</v>
      </c>
      <c r="O166" s="354">
        <f>IF($G166="N/A",INDEX('2019 IDF estimates'!AQ:AQ,MATCH($B166,'2019 IDF estimates'!$B:$B,0)),INDEX('2019 IDF estimates'!AQ:AQ,MATCH($G166,'2019 IDF estimates'!$B:$B,0)))</f>
        <v>6.2</v>
      </c>
      <c r="P166" s="354">
        <f>IF($G166="N/A",INDEX('2019 IDF estimates'!AN:AN,MATCH($B166,'2019 IDF estimates'!$B:$B,0)),INDEX('2019 IDF estimates'!AN:AN,MATCH($G166,'2019 IDF estimates'!$B:$B,0)))</f>
        <v>1.2</v>
      </c>
      <c r="Q166" s="358">
        <f t="shared" si="16"/>
        <v>0.19</v>
      </c>
      <c r="R166" s="358">
        <f t="shared" si="17"/>
        <v>0.84</v>
      </c>
      <c r="S166" s="358">
        <f t="shared" si="18"/>
        <v>2.6</v>
      </c>
      <c r="T166" s="358">
        <f t="shared" si="19"/>
        <v>6.2</v>
      </c>
      <c r="U166" s="352">
        <f t="shared" si="20"/>
        <v>1.21</v>
      </c>
      <c r="V166" s="352">
        <f t="shared" si="21"/>
        <v>2.4575</v>
      </c>
      <c r="W166" s="352">
        <f>IF(INDEX('Adult curve ratios'!$B:$B,MATCH('Incidence calcs'!C166,'Adult curve ratios'!$A:$A,0))="0-14",'Incidence calcs'!U166,'Incidence calcs'!V166)</f>
        <v>2.4575</v>
      </c>
      <c r="X166" s="357">
        <f>$W166*INDEX('Adult curve ratios'!$A$1:$R$8,MATCH('Incidence calcs'!$C166,'Adult curve ratios'!$A:$A,0),MATCH('Incidence calcs'!X$4,'Adult curve ratios'!$1:$1,0))</f>
        <v>1.7627647500000001</v>
      </c>
      <c r="Y166" s="357">
        <f>$W166*INDEX('Adult curve ratios'!$A$1:$R$8,MATCH('Incidence calcs'!$C166,'Adult curve ratios'!$A:$A,0),MATCH('Incidence calcs'!Y$4,'Adult curve ratios'!$1:$1,0))</f>
        <v>1.7315545000000001</v>
      </c>
      <c r="Z166" s="357">
        <f>$W166*INDEX('Adult curve ratios'!$A$1:$R$8,MATCH('Incidence calcs'!$C166,'Adult curve ratios'!$A:$A,0),MATCH('Incidence calcs'!Z$4,'Adult curve ratios'!$1:$1,0))</f>
        <v>1.25406225</v>
      </c>
      <c r="AA166" s="357">
        <f>$W166*INDEX('Adult curve ratios'!$A$1:$R$8,MATCH('Incidence calcs'!$C166,'Adult curve ratios'!$A:$A,0),MATCH('Incidence calcs'!AA$4,'Adult curve ratios'!$1:$1,0))</f>
        <v>1.22801275</v>
      </c>
      <c r="AB166" s="357">
        <f>$W166*INDEX('Adult curve ratios'!$A$1:$R$8,MATCH('Incidence calcs'!$C166,'Adult curve ratios'!$A:$A,0),MATCH('Incidence calcs'!AB$4,'Adult curve ratios'!$1:$1,0))</f>
        <v>1.154042</v>
      </c>
      <c r="AC166" s="357">
        <f>$W166*INDEX('Adult curve ratios'!$A$1:$R$8,MATCH('Incidence calcs'!$C166,'Adult curve ratios'!$A:$A,0),MATCH('Incidence calcs'!AC$4,'Adult curve ratios'!$1:$1,0))</f>
        <v>1.020354</v>
      </c>
      <c r="AD166" s="357">
        <f>$W166*INDEX('Adult curve ratios'!$A$1:$R$8,MATCH('Incidence calcs'!$C166,'Adult curve ratios'!$A:$A,0),MATCH('Incidence calcs'!AD$4,'Adult curve ratios'!$1:$1,0))</f>
        <v>1.09727375</v>
      </c>
      <c r="AE166" s="357">
        <f>$W166*INDEX('Adult curve ratios'!$A$1:$R$8,MATCH('Incidence calcs'!$C166,'Adult curve ratios'!$A:$A,0),MATCH('Incidence calcs'!AE$4,'Adult curve ratios'!$1:$1,0))</f>
        <v>1.09727375</v>
      </c>
      <c r="AF166" s="357">
        <f>$W166*INDEX('Adult curve ratios'!$A$1:$R$8,MATCH('Incidence calcs'!$C166,'Adult curve ratios'!$A:$A,0),MATCH('Incidence calcs'!AF$4,'Adult curve ratios'!$1:$1,0))</f>
        <v>0.88592874999999993</v>
      </c>
      <c r="AG166" s="357">
        <f>$W166*INDEX('Adult curve ratios'!$A$1:$R$8,MATCH('Incidence calcs'!$C166,'Adult curve ratios'!$A:$A,0),MATCH('Incidence calcs'!AG$4,'Adult curve ratios'!$1:$1,0))</f>
        <v>0.88592874999999993</v>
      </c>
      <c r="AH166" s="357">
        <f>$W166*INDEX('Adult curve ratios'!$A$1:$R$8,MATCH('Incidence calcs'!$C166,'Adult curve ratios'!$A:$A,0),MATCH('Incidence calcs'!AH$4,'Adult curve ratios'!$1:$1,0))</f>
        <v>1.323118</v>
      </c>
      <c r="AI166" s="357">
        <f>$W166*INDEX('Adult curve ratios'!$A$1:$R$8,MATCH('Incidence calcs'!$C166,'Adult curve ratios'!$A:$A,0),MATCH('Incidence calcs'!AI$4,'Adult curve ratios'!$1:$1,0))</f>
        <v>1.323118</v>
      </c>
      <c r="AJ166" s="357">
        <f>$W166*INDEX('Adult curve ratios'!$A$1:$R$8,MATCH('Incidence calcs'!$C166,'Adult curve ratios'!$A:$A,0),MATCH('Incidence calcs'!AJ$4,'Adult curve ratios'!$1:$1,0))</f>
        <v>1.03583625</v>
      </c>
      <c r="AK166" s="357">
        <f>$W166*INDEX('Adult curve ratios'!$A$1:$R$8,MATCH('Incidence calcs'!$C166,'Adult curve ratios'!$A:$A,0),MATCH('Incidence calcs'!AK$4,'Adult curve ratios'!$1:$1,0))</f>
        <v>1.03583625</v>
      </c>
      <c r="AL166" s="357">
        <f>$W166*INDEX('Adult curve ratios'!$A$1:$R$8,MATCH('Incidence calcs'!$C166,'Adult curve ratios'!$A:$A,0),MATCH('Incidence calcs'!AL$4,'Adult curve ratios'!$1:$1,0))</f>
        <v>1.03583625</v>
      </c>
      <c r="AM166" s="357">
        <f>$W166*INDEX('Adult curve ratios'!$A$1:$R$8,MATCH('Incidence calcs'!$C166,'Adult curve ratios'!$A:$A,0),MATCH('Incidence calcs'!AM$4,'Adult curve ratios'!$1:$1,0))</f>
        <v>1.03583625</v>
      </c>
    </row>
    <row r="167" spans="1:39" x14ac:dyDescent="0.45">
      <c r="A167" s="343" t="s">
        <v>229</v>
      </c>
      <c r="B167" s="331" t="s">
        <v>229</v>
      </c>
      <c r="C167" s="353" t="s">
        <v>26</v>
      </c>
      <c r="D167" s="351">
        <f>VALUE(LEFT(INDEX('2019 IDF estimates'!BD:BD,MATCH(IF(G167="N/A",B167,G167),'2019 IDF estimates'!$B:$B,0)),4))</f>
        <v>2007</v>
      </c>
      <c r="E167" s="351">
        <f>VALUE(RIGHT(INDEX('2019 IDF estimates'!BD:BD,MATCH(IF(G167="N/A",B167,G167),'2019 IDF estimates'!$B:$B,0)),4))</f>
        <v>2017</v>
      </c>
      <c r="F167" s="351">
        <f t="shared" si="15"/>
        <v>2012</v>
      </c>
      <c r="G167" s="331" t="s">
        <v>60</v>
      </c>
      <c r="H167" s="354">
        <f>IF($G167="N/A",INDEX('2019 IDF estimates'!AD:AD,MATCH($B167,'2019 IDF estimates'!$B:$B,0)),INDEX('2019 IDF estimates'!AD:AD,MATCH($G167,'2019 IDF estimates'!$B:$B,0)))</f>
        <v>10</v>
      </c>
      <c r="I167" s="354">
        <f>IF($G167="N/A",INDEX('2019 IDF estimates'!AE:AE,MATCH($B167,'2019 IDF estimates'!$B:$B,0)),INDEX('2019 IDF estimates'!AE:AE,MATCH($G167,'2019 IDF estimates'!$B:$B,0)))</f>
        <v>15.8</v>
      </c>
      <c r="J167" s="354">
        <f>IF($G167="N/A",INDEX('2019 IDF estimates'!AF:AF,MATCH($B167,'2019 IDF estimates'!$B:$B,0)),INDEX('2019 IDF estimates'!AF:AF,MATCH($G167,'2019 IDF estimates'!$B:$B,0)))</f>
        <v>18</v>
      </c>
      <c r="K167" s="354">
        <f>IF($G167="N/A",INDEX('2019 IDF estimates'!AP:AP,MATCH($B167,'2019 IDF estimates'!$B:$B,0)),INDEX('2019 IDF estimates'!AP:AP,MATCH($G167,'2019 IDF estimates'!$B:$B,0)))</f>
        <v>4.8</v>
      </c>
      <c r="L167" s="354">
        <f>IF($G167="N/A",INDEX('2019 IDF estimates'!AH:AH,MATCH($B167,'2019 IDF estimates'!$B:$B,0)),INDEX('2019 IDF estimates'!AH:AH,MATCH($G167,'2019 IDF estimates'!$B:$B,0)))</f>
        <v>9.6</v>
      </c>
      <c r="M167" s="354">
        <f>IF($G167="N/A",INDEX('2019 IDF estimates'!AI:AI,MATCH($B167,'2019 IDF estimates'!$B:$B,0)),INDEX('2019 IDF estimates'!AI:AI,MATCH($G167,'2019 IDF estimates'!$B:$B,0)))</f>
        <v>17.5</v>
      </c>
      <c r="N167" s="354">
        <f>IF($G167="N/A",INDEX('2019 IDF estimates'!AJ:AJ,MATCH($B167,'2019 IDF estimates'!$B:$B,0)),INDEX('2019 IDF estimates'!AJ:AJ,MATCH($G167,'2019 IDF estimates'!$B:$B,0)))</f>
        <v>16.100000000000001</v>
      </c>
      <c r="O167" s="354">
        <f>IF($G167="N/A",INDEX('2019 IDF estimates'!AQ:AQ,MATCH($B167,'2019 IDF estimates'!$B:$B,0)),INDEX('2019 IDF estimates'!AQ:AQ,MATCH($G167,'2019 IDF estimates'!$B:$B,0)))</f>
        <v>3.4</v>
      </c>
      <c r="P167" s="354">
        <f>IF($G167="N/A",INDEX('2019 IDF estimates'!AN:AN,MATCH($B167,'2019 IDF estimates'!$B:$B,0)),INDEX('2019 IDF estimates'!AN:AN,MATCH($G167,'2019 IDF estimates'!$B:$B,0)))</f>
        <v>14.5</v>
      </c>
      <c r="Q167" s="358">
        <f t="shared" si="16"/>
        <v>9.8000000000000007</v>
      </c>
      <c r="R167" s="358">
        <f t="shared" si="17"/>
        <v>16.649999999999999</v>
      </c>
      <c r="S167" s="358">
        <f t="shared" si="18"/>
        <v>17.05</v>
      </c>
      <c r="T167" s="358">
        <f t="shared" si="19"/>
        <v>4.0999999999999996</v>
      </c>
      <c r="U167" s="352">
        <f t="shared" si="20"/>
        <v>14.5</v>
      </c>
      <c r="V167" s="352">
        <f t="shared" si="21"/>
        <v>11.9</v>
      </c>
      <c r="W167" s="352">
        <f>IF(INDEX('Adult curve ratios'!$B:$B,MATCH('Incidence calcs'!C167,'Adult curve ratios'!$A:$A,0))="0-14",'Incidence calcs'!U167,'Incidence calcs'!V167)</f>
        <v>14.5</v>
      </c>
      <c r="X167" s="357">
        <f>$W167*INDEX('Adult curve ratios'!$A$1:$R$8,MATCH('Incidence calcs'!$C167,'Adult curve ratios'!$A:$A,0),MATCH('Incidence calcs'!X$4,'Adult curve ratios'!$1:$1,0))</f>
        <v>9.8832000000000004</v>
      </c>
      <c r="Y167" s="357">
        <f>$W167*INDEX('Adult curve ratios'!$A$1:$R$8,MATCH('Incidence calcs'!$C167,'Adult curve ratios'!$A:$A,0),MATCH('Incidence calcs'!Y$4,'Adult curve ratios'!$1:$1,0))</f>
        <v>9.7120999999999995</v>
      </c>
      <c r="Z167" s="357">
        <f>$W167*INDEX('Adult curve ratios'!$A$1:$R$8,MATCH('Incidence calcs'!$C167,'Adult curve ratios'!$A:$A,0),MATCH('Incidence calcs'!Z$4,'Adult curve ratios'!$1:$1,0))</f>
        <v>6.9440499999999998</v>
      </c>
      <c r="AA167" s="357">
        <f>$W167*INDEX('Adult curve ratios'!$A$1:$R$8,MATCH('Incidence calcs'!$C167,'Adult curve ratios'!$A:$A,0),MATCH('Incidence calcs'!AA$4,'Adult curve ratios'!$1:$1,0))</f>
        <v>6.8976500000000005</v>
      </c>
      <c r="AB167" s="357">
        <f>$W167*INDEX('Adult curve ratios'!$A$1:$R$8,MATCH('Incidence calcs'!$C167,'Adult curve ratios'!$A:$A,0),MATCH('Incidence calcs'!AB$4,'Adult curve ratios'!$1:$1,0))</f>
        <v>6.1102999999999996</v>
      </c>
      <c r="AC167" s="357">
        <f>$W167*INDEX('Adult curve ratios'!$A$1:$R$8,MATCH('Incidence calcs'!$C167,'Adult curve ratios'!$A:$A,0),MATCH('Incidence calcs'!AC$4,'Adult curve ratios'!$1:$1,0))</f>
        <v>6.5076000000000001</v>
      </c>
      <c r="AD167" s="357">
        <f>$W167*INDEX('Adult curve ratios'!$A$1:$R$8,MATCH('Incidence calcs'!$C167,'Adult curve ratios'!$A:$A,0),MATCH('Incidence calcs'!AD$4,'Adult curve ratios'!$1:$1,0))</f>
        <v>6.3843500000000004</v>
      </c>
      <c r="AE167" s="357">
        <f>$W167*INDEX('Adult curve ratios'!$A$1:$R$8,MATCH('Incidence calcs'!$C167,'Adult curve ratios'!$A:$A,0),MATCH('Incidence calcs'!AE$4,'Adult curve ratios'!$1:$1,0))</f>
        <v>6.3843500000000004</v>
      </c>
      <c r="AF167" s="357">
        <f>$W167*INDEX('Adult curve ratios'!$A$1:$R$8,MATCH('Incidence calcs'!$C167,'Adult curve ratios'!$A:$A,0),MATCH('Incidence calcs'!AF$4,'Adult curve ratios'!$1:$1,0))</f>
        <v>5.9624000000000006</v>
      </c>
      <c r="AG167" s="357">
        <f>$W167*INDEX('Adult curve ratios'!$A$1:$R$8,MATCH('Incidence calcs'!$C167,'Adult curve ratios'!$A:$A,0),MATCH('Incidence calcs'!AG$4,'Adult curve ratios'!$1:$1,0))</f>
        <v>5.9624000000000006</v>
      </c>
      <c r="AH167" s="357">
        <f>$W167*INDEX('Adult curve ratios'!$A$1:$R$8,MATCH('Incidence calcs'!$C167,'Adult curve ratios'!$A:$A,0),MATCH('Incidence calcs'!AH$4,'Adult curve ratios'!$1:$1,0))</f>
        <v>7.9155500000000005</v>
      </c>
      <c r="AI167" s="357">
        <f>$W167*INDEX('Adult curve ratios'!$A$1:$R$8,MATCH('Incidence calcs'!$C167,'Adult curve ratios'!$A:$A,0),MATCH('Incidence calcs'!AI$4,'Adult curve ratios'!$1:$1,0))</f>
        <v>7.9155500000000005</v>
      </c>
      <c r="AJ167" s="357">
        <f>$W167*INDEX('Adult curve ratios'!$A$1:$R$8,MATCH('Incidence calcs'!$C167,'Adult curve ratios'!$A:$A,0),MATCH('Incidence calcs'!AJ$4,'Adult curve ratios'!$1:$1,0))</f>
        <v>5.2301500000000001</v>
      </c>
      <c r="AK167" s="357">
        <f>$W167*INDEX('Adult curve ratios'!$A$1:$R$8,MATCH('Incidence calcs'!$C167,'Adult curve ratios'!$A:$A,0),MATCH('Incidence calcs'!AK$4,'Adult curve ratios'!$1:$1,0))</f>
        <v>5.2301500000000001</v>
      </c>
      <c r="AL167" s="357">
        <f>$W167*INDEX('Adult curve ratios'!$A$1:$R$8,MATCH('Incidence calcs'!$C167,'Adult curve ratios'!$A:$A,0),MATCH('Incidence calcs'!AL$4,'Adult curve ratios'!$1:$1,0))</f>
        <v>5.2301500000000001</v>
      </c>
      <c r="AM167" s="357">
        <f>$W167*INDEX('Adult curve ratios'!$A$1:$R$8,MATCH('Incidence calcs'!$C167,'Adult curve ratios'!$A:$A,0),MATCH('Incidence calcs'!AM$4,'Adult curve ratios'!$1:$1,0))</f>
        <v>5.2301500000000001</v>
      </c>
    </row>
    <row r="168" spans="1:39" x14ac:dyDescent="0.45">
      <c r="A168" s="343" t="s">
        <v>230</v>
      </c>
      <c r="B168" s="331" t="s">
        <v>230</v>
      </c>
      <c r="C168" s="353" t="s">
        <v>29</v>
      </c>
      <c r="D168" s="351">
        <f>VALUE(LEFT(INDEX('2019 IDF estimates'!BD:BD,MATCH(IF(G168="N/A",B168,G168),'2019 IDF estimates'!$B:$B,0)),4))</f>
        <v>1990</v>
      </c>
      <c r="E168" s="351">
        <f>VALUE(RIGHT(INDEX('2019 IDF estimates'!BD:BD,MATCH(IF(G168="N/A",B168,G168),'2019 IDF estimates'!$B:$B,0)),4))</f>
        <v>1994</v>
      </c>
      <c r="F168" s="351">
        <f t="shared" si="15"/>
        <v>1992</v>
      </c>
      <c r="G168" s="331" t="s">
        <v>111</v>
      </c>
      <c r="H168" s="354">
        <f>IF($G168="N/A",INDEX('2019 IDF estimates'!AD:AD,MATCH($B168,'2019 IDF estimates'!$B:$B,0)),INDEX('2019 IDF estimates'!AD:AD,MATCH($G168,'2019 IDF estimates'!$B:$B,0)))</f>
        <v>0.8</v>
      </c>
      <c r="I168" s="354">
        <f>IF($G168="N/A",INDEX('2019 IDF estimates'!AE:AE,MATCH($B168,'2019 IDF estimates'!$B:$B,0)),INDEX('2019 IDF estimates'!AE:AE,MATCH($G168,'2019 IDF estimates'!$B:$B,0)))</f>
        <v>0.4</v>
      </c>
      <c r="J168" s="354">
        <f>IF($G168="N/A",INDEX('2019 IDF estimates'!AF:AF,MATCH($B168,'2019 IDF estimates'!$B:$B,0)),INDEX('2019 IDF estimates'!AF:AF,MATCH($G168,'2019 IDF estimates'!$B:$B,0)))</f>
        <v>2.5</v>
      </c>
      <c r="K168" s="354">
        <f>IF($G168="N/A",INDEX('2019 IDF estimates'!AP:AP,MATCH($B168,'2019 IDF estimates'!$B:$B,0)),INDEX('2019 IDF estimates'!AP:AP,MATCH($G168,'2019 IDF estimates'!$B:$B,0)))</f>
        <v>1.5426775612822126</v>
      </c>
      <c r="L168" s="354">
        <f>IF($G168="N/A",INDEX('2019 IDF estimates'!AH:AH,MATCH($B168,'2019 IDF estimates'!$B:$B,0)),INDEX('2019 IDF estimates'!AH:AH,MATCH($G168,'2019 IDF estimates'!$B:$B,0)))</f>
        <v>0.8</v>
      </c>
      <c r="M168" s="354">
        <f>IF($G168="N/A",INDEX('2019 IDF estimates'!AI:AI,MATCH($B168,'2019 IDF estimates'!$B:$B,0)),INDEX('2019 IDF estimates'!AI:AI,MATCH($G168,'2019 IDF estimates'!$B:$B,0)))</f>
        <v>1.3</v>
      </c>
      <c r="N168" s="354">
        <f>IF($G168="N/A",INDEX('2019 IDF estimates'!AJ:AJ,MATCH($B168,'2019 IDF estimates'!$B:$B,0)),INDEX('2019 IDF estimates'!AJ:AJ,MATCH($G168,'2019 IDF estimates'!$B:$B,0)))</f>
        <v>2.2000000000000002</v>
      </c>
      <c r="O168" s="354">
        <f>IF($G168="N/A",INDEX('2019 IDF estimates'!AQ:AQ,MATCH($B168,'2019 IDF estimates'!$B:$B,0)),INDEX('2019 IDF estimates'!AQ:AQ,MATCH($G168,'2019 IDF estimates'!$B:$B,0)))</f>
        <v>1.7800125707102452</v>
      </c>
      <c r="P168" s="354">
        <f>IF($G168="N/A",INDEX('2019 IDF estimates'!AN:AN,MATCH($B168,'2019 IDF estimates'!$B:$B,0)),INDEX('2019 IDF estimates'!AN:AN,MATCH($G168,'2019 IDF estimates'!$B:$B,0)))</f>
        <v>1.4</v>
      </c>
      <c r="Q168" s="358">
        <f t="shared" si="16"/>
        <v>0.8</v>
      </c>
      <c r="R168" s="358">
        <f t="shared" si="17"/>
        <v>0.85000000000000009</v>
      </c>
      <c r="S168" s="358">
        <f t="shared" si="18"/>
        <v>2.35</v>
      </c>
      <c r="T168" s="358">
        <f t="shared" si="19"/>
        <v>1.6613450659962288</v>
      </c>
      <c r="U168" s="352">
        <f t="shared" si="20"/>
        <v>1.3333333333333333</v>
      </c>
      <c r="V168" s="352">
        <f t="shared" si="21"/>
        <v>1.4153362664990572</v>
      </c>
      <c r="W168" s="352">
        <f>IF(INDEX('Adult curve ratios'!$B:$B,MATCH('Incidence calcs'!C168,'Adult curve ratios'!$A:$A,0))="0-14",'Incidence calcs'!U168,'Incidence calcs'!V168)</f>
        <v>1.4153362664990572</v>
      </c>
      <c r="X168" s="357">
        <f>$W168*INDEX('Adult curve ratios'!$A$1:$R$8,MATCH('Incidence calcs'!$C168,'Adult curve ratios'!$A:$A,0),MATCH('Incidence calcs'!X$4,'Adult curve ratios'!$1:$1,0))</f>
        <v>1.0152207039597738</v>
      </c>
      <c r="Y168" s="357">
        <f>$W168*INDEX('Adult curve ratios'!$A$1:$R$8,MATCH('Incidence calcs'!$C168,'Adult curve ratios'!$A:$A,0),MATCH('Incidence calcs'!Y$4,'Adult curve ratios'!$1:$1,0))</f>
        <v>0.9972459333752357</v>
      </c>
      <c r="Z168" s="357">
        <f>$W168*INDEX('Adult curve ratios'!$A$1:$R$8,MATCH('Incidence calcs'!$C168,'Adult curve ratios'!$A:$A,0),MATCH('Incidence calcs'!Z$4,'Adult curve ratios'!$1:$1,0))</f>
        <v>0.72224609679446883</v>
      </c>
      <c r="AA168" s="357">
        <f>$W168*INDEX('Adult curve ratios'!$A$1:$R$8,MATCH('Incidence calcs'!$C168,'Adult curve ratios'!$A:$A,0),MATCH('Incidence calcs'!AA$4,'Adult curve ratios'!$1:$1,0))</f>
        <v>0.70724353236957882</v>
      </c>
      <c r="AB168" s="357">
        <f>$W168*INDEX('Adult curve ratios'!$A$1:$R$8,MATCH('Incidence calcs'!$C168,'Adult curve ratios'!$A:$A,0),MATCH('Incidence calcs'!AB$4,'Adult curve ratios'!$1:$1,0))</f>
        <v>0.66464191074795731</v>
      </c>
      <c r="AC168" s="357">
        <f>$W168*INDEX('Adult curve ratios'!$A$1:$R$8,MATCH('Incidence calcs'!$C168,'Adult curve ratios'!$A:$A,0),MATCH('Incidence calcs'!AC$4,'Adult curve ratios'!$1:$1,0))</f>
        <v>0.58764761785040853</v>
      </c>
      <c r="AD168" s="357">
        <f>$W168*INDEX('Adult curve ratios'!$A$1:$R$8,MATCH('Incidence calcs'!$C168,'Adult curve ratios'!$A:$A,0),MATCH('Incidence calcs'!AD$4,'Adult curve ratios'!$1:$1,0))</f>
        <v>0.63194764299182904</v>
      </c>
      <c r="AE168" s="357">
        <f>$W168*INDEX('Adult curve ratios'!$A$1:$R$8,MATCH('Incidence calcs'!$C168,'Adult curve ratios'!$A:$A,0),MATCH('Incidence calcs'!AE$4,'Adult curve ratios'!$1:$1,0))</f>
        <v>0.63194764299182904</v>
      </c>
      <c r="AF168" s="357">
        <f>$W168*INDEX('Adult curve ratios'!$A$1:$R$8,MATCH('Incidence calcs'!$C168,'Adult curve ratios'!$A:$A,0),MATCH('Incidence calcs'!AF$4,'Adult curve ratios'!$1:$1,0))</f>
        <v>0.51022872407291009</v>
      </c>
      <c r="AG168" s="357">
        <f>$W168*INDEX('Adult curve ratios'!$A$1:$R$8,MATCH('Incidence calcs'!$C168,'Adult curve ratios'!$A:$A,0),MATCH('Incidence calcs'!AG$4,'Adult curve ratios'!$1:$1,0))</f>
        <v>0.51022872407291009</v>
      </c>
      <c r="AH168" s="357">
        <f>$W168*INDEX('Adult curve ratios'!$A$1:$R$8,MATCH('Incidence calcs'!$C168,'Adult curve ratios'!$A:$A,0),MATCH('Incidence calcs'!AH$4,'Adult curve ratios'!$1:$1,0))</f>
        <v>0.76201704588309238</v>
      </c>
      <c r="AI168" s="357">
        <f>$W168*INDEX('Adult curve ratios'!$A$1:$R$8,MATCH('Incidence calcs'!$C168,'Adult curve ratios'!$A:$A,0),MATCH('Incidence calcs'!AI$4,'Adult curve ratios'!$1:$1,0))</f>
        <v>0.76201704588309238</v>
      </c>
      <c r="AJ168" s="357">
        <f>$W168*INDEX('Adult curve ratios'!$A$1:$R$8,MATCH('Incidence calcs'!$C168,'Adult curve ratios'!$A:$A,0),MATCH('Incidence calcs'!AJ$4,'Adult curve ratios'!$1:$1,0))</f>
        <v>0.59656423632935263</v>
      </c>
      <c r="AK168" s="357">
        <f>$W168*INDEX('Adult curve ratios'!$A$1:$R$8,MATCH('Incidence calcs'!$C168,'Adult curve ratios'!$A:$A,0),MATCH('Incidence calcs'!AK$4,'Adult curve ratios'!$1:$1,0))</f>
        <v>0.59656423632935263</v>
      </c>
      <c r="AL168" s="357">
        <f>$W168*INDEX('Adult curve ratios'!$A$1:$R$8,MATCH('Incidence calcs'!$C168,'Adult curve ratios'!$A:$A,0),MATCH('Incidence calcs'!AL$4,'Adult curve ratios'!$1:$1,0))</f>
        <v>0.59656423632935263</v>
      </c>
      <c r="AM168" s="357">
        <f>$W168*INDEX('Adult curve ratios'!$A$1:$R$8,MATCH('Incidence calcs'!$C168,'Adult curve ratios'!$A:$A,0),MATCH('Incidence calcs'!AM$4,'Adult curve ratios'!$1:$1,0))</f>
        <v>0.59656423632935263</v>
      </c>
    </row>
    <row r="169" spans="1:39" x14ac:dyDescent="0.45">
      <c r="A169" s="343" t="s">
        <v>231</v>
      </c>
      <c r="B169" s="331" t="s">
        <v>231</v>
      </c>
      <c r="C169" s="353" t="s">
        <v>29</v>
      </c>
      <c r="D169" s="351">
        <f>VALUE(LEFT(INDEX('2019 IDF estimates'!BD:BD,MATCH(IF(G169="N/A",B169,G169),'2019 IDF estimates'!$B:$B,0)),4))</f>
        <v>2007</v>
      </c>
      <c r="E169" s="351">
        <f>VALUE(RIGHT(INDEX('2019 IDF estimates'!BD:BD,MATCH(IF(G169="N/A",B169,G169),'2019 IDF estimates'!$B:$B,0)),4))</f>
        <v>2011</v>
      </c>
      <c r="F169" s="351">
        <f t="shared" si="15"/>
        <v>2009</v>
      </c>
      <c r="G169" s="331" t="s">
        <v>64</v>
      </c>
      <c r="H169" s="354">
        <f>IF($G169="N/A",INDEX('2019 IDF estimates'!AD:AD,MATCH($B169,'2019 IDF estimates'!$B:$B,0)),INDEX('2019 IDF estimates'!AD:AD,MATCH($G169,'2019 IDF estimates'!$B:$B,0)))</f>
        <v>0.19</v>
      </c>
      <c r="I169" s="354">
        <f>IF($G169="N/A",INDEX('2019 IDF estimates'!AE:AE,MATCH($B169,'2019 IDF estimates'!$B:$B,0)),INDEX('2019 IDF estimates'!AE:AE,MATCH($G169,'2019 IDF estimates'!$B:$B,0)))</f>
        <v>0.84</v>
      </c>
      <c r="J169" s="354">
        <f>IF($G169="N/A",INDEX('2019 IDF estimates'!AF:AF,MATCH($B169,'2019 IDF estimates'!$B:$B,0)),INDEX('2019 IDF estimates'!AF:AF,MATCH($G169,'2019 IDF estimates'!$B:$B,0)))</f>
        <v>2.6</v>
      </c>
      <c r="K169" s="354">
        <f>IF($G169="N/A",INDEX('2019 IDF estimates'!AP:AP,MATCH($B169,'2019 IDF estimates'!$B:$B,0)),INDEX('2019 IDF estimates'!AP:AP,MATCH($G169,'2019 IDF estimates'!$B:$B,0)))</f>
        <v>6.2</v>
      </c>
      <c r="L169" s="354">
        <f>IF($G169="N/A",INDEX('2019 IDF estimates'!AH:AH,MATCH($B169,'2019 IDF estimates'!$B:$B,0)),INDEX('2019 IDF estimates'!AH:AH,MATCH($G169,'2019 IDF estimates'!$B:$B,0)))</f>
        <v>0.19</v>
      </c>
      <c r="M169" s="354">
        <f>IF($G169="N/A",INDEX('2019 IDF estimates'!AI:AI,MATCH($B169,'2019 IDF estimates'!$B:$B,0)),INDEX('2019 IDF estimates'!AI:AI,MATCH($G169,'2019 IDF estimates'!$B:$B,0)))</f>
        <v>0.84</v>
      </c>
      <c r="N169" s="354">
        <f>IF($G169="N/A",INDEX('2019 IDF estimates'!AJ:AJ,MATCH($B169,'2019 IDF estimates'!$B:$B,0)),INDEX('2019 IDF estimates'!AJ:AJ,MATCH($G169,'2019 IDF estimates'!$B:$B,0)))</f>
        <v>2.6</v>
      </c>
      <c r="O169" s="354">
        <f>IF($G169="N/A",INDEX('2019 IDF estimates'!AQ:AQ,MATCH($B169,'2019 IDF estimates'!$B:$B,0)),INDEX('2019 IDF estimates'!AQ:AQ,MATCH($G169,'2019 IDF estimates'!$B:$B,0)))</f>
        <v>6.2</v>
      </c>
      <c r="P169" s="354">
        <f>IF($G169="N/A",INDEX('2019 IDF estimates'!AN:AN,MATCH($B169,'2019 IDF estimates'!$B:$B,0)),INDEX('2019 IDF estimates'!AN:AN,MATCH($G169,'2019 IDF estimates'!$B:$B,0)))</f>
        <v>1.2</v>
      </c>
      <c r="Q169" s="358">
        <f t="shared" si="16"/>
        <v>0.19</v>
      </c>
      <c r="R169" s="358">
        <f t="shared" si="17"/>
        <v>0.84</v>
      </c>
      <c r="S169" s="358">
        <f t="shared" si="18"/>
        <v>2.6</v>
      </c>
      <c r="T169" s="358">
        <f t="shared" si="19"/>
        <v>6.2</v>
      </c>
      <c r="U169" s="352">
        <f t="shared" si="20"/>
        <v>1.21</v>
      </c>
      <c r="V169" s="352">
        <f t="shared" si="21"/>
        <v>2.4575</v>
      </c>
      <c r="W169" s="352">
        <f>IF(INDEX('Adult curve ratios'!$B:$B,MATCH('Incidence calcs'!C169,'Adult curve ratios'!$A:$A,0))="0-14",'Incidence calcs'!U169,'Incidence calcs'!V169)</f>
        <v>2.4575</v>
      </c>
      <c r="X169" s="357">
        <f>$W169*INDEX('Adult curve ratios'!$A$1:$R$8,MATCH('Incidence calcs'!$C169,'Adult curve ratios'!$A:$A,0),MATCH('Incidence calcs'!X$4,'Adult curve ratios'!$1:$1,0))</f>
        <v>1.7627647500000001</v>
      </c>
      <c r="Y169" s="357">
        <f>$W169*INDEX('Adult curve ratios'!$A$1:$R$8,MATCH('Incidence calcs'!$C169,'Adult curve ratios'!$A:$A,0),MATCH('Incidence calcs'!Y$4,'Adult curve ratios'!$1:$1,0))</f>
        <v>1.7315545000000001</v>
      </c>
      <c r="Z169" s="357">
        <f>$W169*INDEX('Adult curve ratios'!$A$1:$R$8,MATCH('Incidence calcs'!$C169,'Adult curve ratios'!$A:$A,0),MATCH('Incidence calcs'!Z$4,'Adult curve ratios'!$1:$1,0))</f>
        <v>1.25406225</v>
      </c>
      <c r="AA169" s="357">
        <f>$W169*INDEX('Adult curve ratios'!$A$1:$R$8,MATCH('Incidence calcs'!$C169,'Adult curve ratios'!$A:$A,0),MATCH('Incidence calcs'!AA$4,'Adult curve ratios'!$1:$1,0))</f>
        <v>1.22801275</v>
      </c>
      <c r="AB169" s="357">
        <f>$W169*INDEX('Adult curve ratios'!$A$1:$R$8,MATCH('Incidence calcs'!$C169,'Adult curve ratios'!$A:$A,0),MATCH('Incidence calcs'!AB$4,'Adult curve ratios'!$1:$1,0))</f>
        <v>1.154042</v>
      </c>
      <c r="AC169" s="357">
        <f>$W169*INDEX('Adult curve ratios'!$A$1:$R$8,MATCH('Incidence calcs'!$C169,'Adult curve ratios'!$A:$A,0),MATCH('Incidence calcs'!AC$4,'Adult curve ratios'!$1:$1,0))</f>
        <v>1.020354</v>
      </c>
      <c r="AD169" s="357">
        <f>$W169*INDEX('Adult curve ratios'!$A$1:$R$8,MATCH('Incidence calcs'!$C169,'Adult curve ratios'!$A:$A,0),MATCH('Incidence calcs'!AD$4,'Adult curve ratios'!$1:$1,0))</f>
        <v>1.09727375</v>
      </c>
      <c r="AE169" s="357">
        <f>$W169*INDEX('Adult curve ratios'!$A$1:$R$8,MATCH('Incidence calcs'!$C169,'Adult curve ratios'!$A:$A,0),MATCH('Incidence calcs'!AE$4,'Adult curve ratios'!$1:$1,0))</f>
        <v>1.09727375</v>
      </c>
      <c r="AF169" s="357">
        <f>$W169*INDEX('Adult curve ratios'!$A$1:$R$8,MATCH('Incidence calcs'!$C169,'Adult curve ratios'!$A:$A,0),MATCH('Incidence calcs'!AF$4,'Adult curve ratios'!$1:$1,0))</f>
        <v>0.88592874999999993</v>
      </c>
      <c r="AG169" s="357">
        <f>$W169*INDEX('Adult curve ratios'!$A$1:$R$8,MATCH('Incidence calcs'!$C169,'Adult curve ratios'!$A:$A,0),MATCH('Incidence calcs'!AG$4,'Adult curve ratios'!$1:$1,0))</f>
        <v>0.88592874999999993</v>
      </c>
      <c r="AH169" s="357">
        <f>$W169*INDEX('Adult curve ratios'!$A$1:$R$8,MATCH('Incidence calcs'!$C169,'Adult curve ratios'!$A:$A,0),MATCH('Incidence calcs'!AH$4,'Adult curve ratios'!$1:$1,0))</f>
        <v>1.323118</v>
      </c>
      <c r="AI169" s="357">
        <f>$W169*INDEX('Adult curve ratios'!$A$1:$R$8,MATCH('Incidence calcs'!$C169,'Adult curve ratios'!$A:$A,0),MATCH('Incidence calcs'!AI$4,'Adult curve ratios'!$1:$1,0))</f>
        <v>1.323118</v>
      </c>
      <c r="AJ169" s="357">
        <f>$W169*INDEX('Adult curve ratios'!$A$1:$R$8,MATCH('Incidence calcs'!$C169,'Adult curve ratios'!$A:$A,0),MATCH('Incidence calcs'!AJ$4,'Adult curve ratios'!$1:$1,0))</f>
        <v>1.03583625</v>
      </c>
      <c r="AK169" s="357">
        <f>$W169*INDEX('Adult curve ratios'!$A$1:$R$8,MATCH('Incidence calcs'!$C169,'Adult curve ratios'!$A:$A,0),MATCH('Incidence calcs'!AK$4,'Adult curve ratios'!$1:$1,0))</f>
        <v>1.03583625</v>
      </c>
      <c r="AL169" s="357">
        <f>$W169*INDEX('Adult curve ratios'!$A$1:$R$8,MATCH('Incidence calcs'!$C169,'Adult curve ratios'!$A:$A,0),MATCH('Incidence calcs'!AL$4,'Adult curve ratios'!$1:$1,0))</f>
        <v>1.03583625</v>
      </c>
      <c r="AM169" s="357">
        <f>$W169*INDEX('Adult curve ratios'!$A$1:$R$8,MATCH('Incidence calcs'!$C169,'Adult curve ratios'!$A:$A,0),MATCH('Incidence calcs'!AM$4,'Adult curve ratios'!$1:$1,0))</f>
        <v>1.03583625</v>
      </c>
    </row>
    <row r="170" spans="1:39" x14ac:dyDescent="0.45">
      <c r="A170" s="343" t="s">
        <v>232</v>
      </c>
      <c r="B170" s="331" t="s">
        <v>232</v>
      </c>
      <c r="C170" s="353" t="s">
        <v>32</v>
      </c>
      <c r="D170" s="351">
        <f>VALUE(LEFT(INDEX('2019 IDF estimates'!BD:BD,MATCH(IF(G170="N/A",B170,G170),'2019 IDF estimates'!$B:$B,0)),4))</f>
        <v>1992</v>
      </c>
      <c r="E170" s="351">
        <f>VALUE(RIGHT(INDEX('2019 IDF estimates'!BD:BD,MATCH(IF(G170="N/A",B170,G170),'2019 IDF estimates'!$B:$B,0)),4))</f>
        <v>1994</v>
      </c>
      <c r="F170" s="351">
        <f t="shared" si="15"/>
        <v>1993</v>
      </c>
      <c r="G170" s="331" t="s">
        <v>60</v>
      </c>
      <c r="H170" s="354">
        <f>IF($G170="N/A",INDEX('2019 IDF estimates'!AD:AD,MATCH($B170,'2019 IDF estimates'!$B:$B,0)),INDEX('2019 IDF estimates'!AD:AD,MATCH($G170,'2019 IDF estimates'!$B:$B,0)))</f>
        <v>2.4</v>
      </c>
      <c r="I170" s="354">
        <f>IF($G170="N/A",INDEX('2019 IDF estimates'!AE:AE,MATCH($B170,'2019 IDF estimates'!$B:$B,0)),INDEX('2019 IDF estimates'!AE:AE,MATCH($G170,'2019 IDF estimates'!$B:$B,0)))</f>
        <v>1.6</v>
      </c>
      <c r="J170" s="354">
        <f>IF($G170="N/A",INDEX('2019 IDF estimates'!AF:AF,MATCH($B170,'2019 IDF estimates'!$B:$B,0)),INDEX('2019 IDF estimates'!AF:AF,MATCH($G170,'2019 IDF estimates'!$B:$B,0)))</f>
        <v>3.3</v>
      </c>
      <c r="K170" s="354">
        <f>IF($G170="N/A",INDEX('2019 IDF estimates'!AP:AP,MATCH($B170,'2019 IDF estimates'!$B:$B,0)),INDEX('2019 IDF estimates'!AP:AP,MATCH($G170,'2019 IDF estimates'!$B:$B,0)))</f>
        <v>1.786655513065647</v>
      </c>
      <c r="L170" s="354">
        <f>IF($G170="N/A",INDEX('2019 IDF estimates'!AH:AH,MATCH($B170,'2019 IDF estimates'!$B:$B,0)),INDEX('2019 IDF estimates'!AH:AH,MATCH($G170,'2019 IDF estimates'!$B:$B,0)))</f>
        <v>2.4</v>
      </c>
      <c r="M170" s="354">
        <f>IF($G170="N/A",INDEX('2019 IDF estimates'!AI:AI,MATCH($B170,'2019 IDF estimates'!$B:$B,0)),INDEX('2019 IDF estimates'!AI:AI,MATCH($G170,'2019 IDF estimates'!$B:$B,0)))</f>
        <v>1.6</v>
      </c>
      <c r="N170" s="354">
        <f>IF($G170="N/A",INDEX('2019 IDF estimates'!AJ:AJ,MATCH($B170,'2019 IDF estimates'!$B:$B,0)),INDEX('2019 IDF estimates'!AJ:AJ,MATCH($G170,'2019 IDF estimates'!$B:$B,0)))</f>
        <v>3.3</v>
      </c>
      <c r="O170" s="354">
        <f>IF($G170="N/A",INDEX('2019 IDF estimates'!AQ:AQ,MATCH($B170,'2019 IDF estimates'!$B:$B,0)),INDEX('2019 IDF estimates'!AQ:AQ,MATCH($G170,'2019 IDF estimates'!$B:$B,0)))</f>
        <v>3.461645056564691</v>
      </c>
      <c r="P170" s="354">
        <f>IF($G170="N/A",INDEX('2019 IDF estimates'!AN:AN,MATCH($B170,'2019 IDF estimates'!$B:$B,0)),INDEX('2019 IDF estimates'!AN:AN,MATCH($G170,'2019 IDF estimates'!$B:$B,0)))</f>
        <v>2.4</v>
      </c>
      <c r="Q170" s="358">
        <f t="shared" si="16"/>
        <v>2.4</v>
      </c>
      <c r="R170" s="358">
        <f t="shared" si="17"/>
        <v>1.6</v>
      </c>
      <c r="S170" s="358">
        <f t="shared" si="18"/>
        <v>3.3</v>
      </c>
      <c r="T170" s="358">
        <f t="shared" si="19"/>
        <v>2.624150284815169</v>
      </c>
      <c r="U170" s="352">
        <f t="shared" si="20"/>
        <v>2.4333333333333331</v>
      </c>
      <c r="V170" s="352">
        <f t="shared" si="21"/>
        <v>2.4810375712037924</v>
      </c>
      <c r="W170" s="352">
        <f>IF(INDEX('Adult curve ratios'!$B:$B,MATCH('Incidence calcs'!C170,'Adult curve ratios'!$A:$A,0))="0-14",'Incidence calcs'!U170,'Incidence calcs'!V170)</f>
        <v>2.4333333333333331</v>
      </c>
      <c r="X170" s="357">
        <f>$W170*INDEX('Adult curve ratios'!$A$1:$R$8,MATCH('Incidence calcs'!$C170,'Adult curve ratios'!$A:$A,0),MATCH('Incidence calcs'!X$4,'Adult curve ratios'!$1:$1,0))</f>
        <v>1.6585599999999998</v>
      </c>
      <c r="Y170" s="357">
        <f>$W170*INDEX('Adult curve ratios'!$A$1:$R$8,MATCH('Incidence calcs'!$C170,'Adult curve ratios'!$A:$A,0),MATCH('Incidence calcs'!Y$4,'Adult curve ratios'!$1:$1,0))</f>
        <v>1.6298466666666664</v>
      </c>
      <c r="Z170" s="357">
        <f>$W170*INDEX('Adult curve ratios'!$A$1:$R$8,MATCH('Incidence calcs'!$C170,'Adult curve ratios'!$A:$A,0),MATCH('Incidence calcs'!Z$4,'Adult curve ratios'!$1:$1,0))</f>
        <v>1.1653233333333333</v>
      </c>
      <c r="AA170" s="357">
        <f>$W170*INDEX('Adult curve ratios'!$A$1:$R$8,MATCH('Incidence calcs'!$C170,'Adult curve ratios'!$A:$A,0),MATCH('Incidence calcs'!AA$4,'Adult curve ratios'!$1:$1,0))</f>
        <v>1.1575366666666667</v>
      </c>
      <c r="AB170" s="357">
        <f>$W170*INDEX('Adult curve ratios'!$A$1:$R$8,MATCH('Incidence calcs'!$C170,'Adult curve ratios'!$A:$A,0),MATCH('Incidence calcs'!AB$4,'Adult curve ratios'!$1:$1,0))</f>
        <v>1.0254066666666666</v>
      </c>
      <c r="AC170" s="357">
        <f>$W170*INDEX('Adult curve ratios'!$A$1:$R$8,MATCH('Incidence calcs'!$C170,'Adult curve ratios'!$A:$A,0),MATCH('Incidence calcs'!AC$4,'Adult curve ratios'!$1:$1,0))</f>
        <v>1.0920799999999999</v>
      </c>
      <c r="AD170" s="357">
        <f>$W170*INDEX('Adult curve ratios'!$A$1:$R$8,MATCH('Incidence calcs'!$C170,'Adult curve ratios'!$A:$A,0),MATCH('Incidence calcs'!AD$4,'Adult curve ratios'!$1:$1,0))</f>
        <v>1.0713966666666666</v>
      </c>
      <c r="AE170" s="357">
        <f>$W170*INDEX('Adult curve ratios'!$A$1:$R$8,MATCH('Incidence calcs'!$C170,'Adult curve ratios'!$A:$A,0),MATCH('Incidence calcs'!AE$4,'Adult curve ratios'!$1:$1,0))</f>
        <v>1.0713966666666666</v>
      </c>
      <c r="AF170" s="357">
        <f>$W170*INDEX('Adult curve ratios'!$A$1:$R$8,MATCH('Incidence calcs'!$C170,'Adult curve ratios'!$A:$A,0),MATCH('Incidence calcs'!AF$4,'Adult curve ratios'!$1:$1,0))</f>
        <v>1.0005866666666665</v>
      </c>
      <c r="AG170" s="357">
        <f>$W170*INDEX('Adult curve ratios'!$A$1:$R$8,MATCH('Incidence calcs'!$C170,'Adult curve ratios'!$A:$A,0),MATCH('Incidence calcs'!AG$4,'Adult curve ratios'!$1:$1,0))</f>
        <v>1.0005866666666665</v>
      </c>
      <c r="AH170" s="357">
        <f>$W170*INDEX('Adult curve ratios'!$A$1:$R$8,MATCH('Incidence calcs'!$C170,'Adult curve ratios'!$A:$A,0),MATCH('Incidence calcs'!AH$4,'Adult curve ratios'!$1:$1,0))</f>
        <v>1.3283566666666666</v>
      </c>
      <c r="AI170" s="357">
        <f>$W170*INDEX('Adult curve ratios'!$A$1:$R$8,MATCH('Incidence calcs'!$C170,'Adult curve ratios'!$A:$A,0),MATCH('Incidence calcs'!AI$4,'Adult curve ratios'!$1:$1,0))</f>
        <v>1.3283566666666666</v>
      </c>
      <c r="AJ170" s="357">
        <f>$W170*INDEX('Adult curve ratios'!$A$1:$R$8,MATCH('Incidence calcs'!$C170,'Adult curve ratios'!$A:$A,0),MATCH('Incidence calcs'!AJ$4,'Adult curve ratios'!$1:$1,0))</f>
        <v>0.87770333333333328</v>
      </c>
      <c r="AK170" s="357">
        <f>$W170*INDEX('Adult curve ratios'!$A$1:$R$8,MATCH('Incidence calcs'!$C170,'Adult curve ratios'!$A:$A,0),MATCH('Incidence calcs'!AK$4,'Adult curve ratios'!$1:$1,0))</f>
        <v>0.87770333333333328</v>
      </c>
      <c r="AL170" s="357">
        <f>$W170*INDEX('Adult curve ratios'!$A$1:$R$8,MATCH('Incidence calcs'!$C170,'Adult curve ratios'!$A:$A,0),MATCH('Incidence calcs'!AL$4,'Adult curve ratios'!$1:$1,0))</f>
        <v>0.87770333333333328</v>
      </c>
      <c r="AM170" s="357">
        <f>$W170*INDEX('Adult curve ratios'!$A$1:$R$8,MATCH('Incidence calcs'!$C170,'Adult curve ratios'!$A:$A,0),MATCH('Incidence calcs'!AM$4,'Adult curve ratios'!$1:$1,0))</f>
        <v>0.87770333333333328</v>
      </c>
    </row>
    <row r="171" spans="1:39" x14ac:dyDescent="0.45">
      <c r="A171" s="331" t="s">
        <v>233</v>
      </c>
      <c r="B171" s="331" t="s">
        <v>233</v>
      </c>
      <c r="C171" s="353" t="s">
        <v>31</v>
      </c>
      <c r="D171" s="351">
        <f>VALUE(LEFT(INDEX('2019 IDF estimates'!BD:BD,MATCH(IF(G171="N/A",B171,G171),'2019 IDF estimates'!$B:$B,0)),4))</f>
        <v>1982</v>
      </c>
      <c r="E171" s="351">
        <f>VALUE(RIGHT(INDEX('2019 IDF estimates'!BD:BD,MATCH(IF(G171="N/A",B171,G171),'2019 IDF estimates'!$B:$B,0)),4))</f>
        <v>1991</v>
      </c>
      <c r="F171" s="351">
        <f t="shared" si="15"/>
        <v>1987</v>
      </c>
      <c r="G171" s="331" t="s">
        <v>77</v>
      </c>
      <c r="H171" s="354">
        <f>IF($G171="N/A",INDEX('2019 IDF estimates'!AD:AD,MATCH($B171,'2019 IDF estimates'!$B:$B,0)),INDEX('2019 IDF estimates'!AD:AD,MATCH($G171,'2019 IDF estimates'!$B:$B,0)))</f>
        <v>0</v>
      </c>
      <c r="I171" s="354">
        <f>IF($G171="N/A",INDEX('2019 IDF estimates'!AE:AE,MATCH($B171,'2019 IDF estimates'!$B:$B,0)),INDEX('2019 IDF estimates'!AE:AE,MATCH($G171,'2019 IDF estimates'!$B:$B,0)))</f>
        <v>0</v>
      </c>
      <c r="J171" s="354">
        <f>IF($G171="N/A",INDEX('2019 IDF estimates'!AF:AF,MATCH($B171,'2019 IDF estimates'!$B:$B,0)),INDEX('2019 IDF estimates'!AF:AF,MATCH($G171,'2019 IDF estimates'!$B:$B,0)))</f>
        <v>0</v>
      </c>
      <c r="K171" s="354">
        <f>IF($G171="N/A",INDEX('2019 IDF estimates'!AP:AP,MATCH($B171,'2019 IDF estimates'!$B:$B,0)),INDEX('2019 IDF estimates'!AP:AP,MATCH($G171,'2019 IDF estimates'!$B:$B,0)))</f>
        <v>2.6571167236332349</v>
      </c>
      <c r="L171" s="354">
        <f>IF($G171="N/A",INDEX('2019 IDF estimates'!AH:AH,MATCH($B171,'2019 IDF estimates'!$B:$B,0)),INDEX('2019 IDF estimates'!AH:AH,MATCH($G171,'2019 IDF estimates'!$B:$B,0)))</f>
        <v>0</v>
      </c>
      <c r="M171" s="354">
        <f>IF($G171="N/A",INDEX('2019 IDF estimates'!AI:AI,MATCH($B171,'2019 IDF estimates'!$B:$B,0)),INDEX('2019 IDF estimates'!AI:AI,MATCH($G171,'2019 IDF estimates'!$B:$B,0)))</f>
        <v>0</v>
      </c>
      <c r="N171" s="354">
        <f>IF($G171="N/A",INDEX('2019 IDF estimates'!AJ:AJ,MATCH($B171,'2019 IDF estimates'!$B:$B,0)),INDEX('2019 IDF estimates'!AJ:AJ,MATCH($G171,'2019 IDF estimates'!$B:$B,0)))</f>
        <v>0</v>
      </c>
      <c r="O171" s="354">
        <f>IF($G171="N/A",INDEX('2019 IDF estimates'!AQ:AQ,MATCH($B171,'2019 IDF estimates'!$B:$B,0)),INDEX('2019 IDF estimates'!AQ:AQ,MATCH($G171,'2019 IDF estimates'!$B:$B,0)))</f>
        <v>2.6571167236332349</v>
      </c>
      <c r="P171" s="354">
        <f>IF($G171="N/A",INDEX('2019 IDF estimates'!AN:AN,MATCH($B171,'2019 IDF estimates'!$B:$B,0)),INDEX('2019 IDF estimates'!AN:AN,MATCH($G171,'2019 IDF estimates'!$B:$B,0)))</f>
        <v>4.97</v>
      </c>
      <c r="Q171" s="358">
        <f t="shared" si="16"/>
        <v>4.97</v>
      </c>
      <c r="R171" s="358">
        <f t="shared" si="17"/>
        <v>4.97</v>
      </c>
      <c r="S171" s="358">
        <f t="shared" si="18"/>
        <v>4.97</v>
      </c>
      <c r="T171" s="358">
        <f t="shared" si="19"/>
        <v>2.6571167236332349</v>
      </c>
      <c r="U171" s="352">
        <f t="shared" si="20"/>
        <v>4.97</v>
      </c>
      <c r="V171" s="352">
        <f t="shared" si="21"/>
        <v>4.3917791809083084</v>
      </c>
      <c r="W171" s="352">
        <f>IF(INDEX('Adult curve ratios'!$B:$B,MATCH('Incidence calcs'!C171,'Adult curve ratios'!$A:$A,0))="0-14",'Incidence calcs'!U171,'Incidence calcs'!V171)</f>
        <v>4.97</v>
      </c>
      <c r="X171" s="357">
        <f>$W171*INDEX('Adult curve ratios'!$A$1:$R$8,MATCH('Incidence calcs'!$C171,'Adult curve ratios'!$A:$A,0),MATCH('Incidence calcs'!X$4,'Adult curve ratios'!$1:$1,0))</f>
        <v>3.3875519999999999</v>
      </c>
      <c r="Y171" s="357">
        <f>$W171*INDEX('Adult curve ratios'!$A$1:$R$8,MATCH('Incidence calcs'!$C171,'Adult curve ratios'!$A:$A,0),MATCH('Incidence calcs'!Y$4,'Adult curve ratios'!$1:$1,0))</f>
        <v>3.3289059999999995</v>
      </c>
      <c r="Z171" s="357">
        <f>$W171*INDEX('Adult curve ratios'!$A$1:$R$8,MATCH('Incidence calcs'!$C171,'Adult curve ratios'!$A:$A,0),MATCH('Incidence calcs'!Z$4,'Adult curve ratios'!$1:$1,0))</f>
        <v>2.3801329999999998</v>
      </c>
      <c r="AA171" s="357">
        <f>$W171*INDEX('Adult curve ratios'!$A$1:$R$8,MATCH('Incidence calcs'!$C171,'Adult curve ratios'!$A:$A,0),MATCH('Incidence calcs'!AA$4,'Adult curve ratios'!$1:$1,0))</f>
        <v>2.3642289999999999</v>
      </c>
      <c r="AB171" s="357">
        <f>$W171*INDEX('Adult curve ratios'!$A$1:$R$8,MATCH('Incidence calcs'!$C171,'Adult curve ratios'!$A:$A,0),MATCH('Incidence calcs'!AB$4,'Adult curve ratios'!$1:$1,0))</f>
        <v>2.0943579999999997</v>
      </c>
      <c r="AC171" s="357">
        <f>$W171*INDEX('Adult curve ratios'!$A$1:$R$8,MATCH('Incidence calcs'!$C171,'Adult curve ratios'!$A:$A,0),MATCH('Incidence calcs'!AC$4,'Adult curve ratios'!$1:$1,0))</f>
        <v>2.2305359999999999</v>
      </c>
      <c r="AD171" s="357">
        <f>$W171*INDEX('Adult curve ratios'!$A$1:$R$8,MATCH('Incidence calcs'!$C171,'Adult curve ratios'!$A:$A,0),MATCH('Incidence calcs'!AD$4,'Adult curve ratios'!$1:$1,0))</f>
        <v>2.188291</v>
      </c>
      <c r="AE171" s="357">
        <f>$W171*INDEX('Adult curve ratios'!$A$1:$R$8,MATCH('Incidence calcs'!$C171,'Adult curve ratios'!$A:$A,0),MATCH('Incidence calcs'!AE$4,'Adult curve ratios'!$1:$1,0))</f>
        <v>2.188291</v>
      </c>
      <c r="AF171" s="357">
        <f>$W171*INDEX('Adult curve ratios'!$A$1:$R$8,MATCH('Incidence calcs'!$C171,'Adult curve ratios'!$A:$A,0),MATCH('Incidence calcs'!AF$4,'Adult curve ratios'!$1:$1,0))</f>
        <v>2.0436640000000001</v>
      </c>
      <c r="AG171" s="357">
        <f>$W171*INDEX('Adult curve ratios'!$A$1:$R$8,MATCH('Incidence calcs'!$C171,'Adult curve ratios'!$A:$A,0),MATCH('Incidence calcs'!AG$4,'Adult curve ratios'!$1:$1,0))</f>
        <v>2.0436640000000001</v>
      </c>
      <c r="AH171" s="357">
        <f>$W171*INDEX('Adult curve ratios'!$A$1:$R$8,MATCH('Incidence calcs'!$C171,'Adult curve ratios'!$A:$A,0),MATCH('Incidence calcs'!AH$4,'Adult curve ratios'!$1:$1,0))</f>
        <v>2.713123</v>
      </c>
      <c r="AI171" s="357">
        <f>$W171*INDEX('Adult curve ratios'!$A$1:$R$8,MATCH('Incidence calcs'!$C171,'Adult curve ratios'!$A:$A,0),MATCH('Incidence calcs'!AI$4,'Adult curve ratios'!$1:$1,0))</f>
        <v>2.713123</v>
      </c>
      <c r="AJ171" s="357">
        <f>$W171*INDEX('Adult curve ratios'!$A$1:$R$8,MATCH('Incidence calcs'!$C171,'Adult curve ratios'!$A:$A,0),MATCH('Incidence calcs'!AJ$4,'Adult curve ratios'!$1:$1,0))</f>
        <v>1.7926789999999999</v>
      </c>
      <c r="AK171" s="357">
        <f>$W171*INDEX('Adult curve ratios'!$A$1:$R$8,MATCH('Incidence calcs'!$C171,'Adult curve ratios'!$A:$A,0),MATCH('Incidence calcs'!AK$4,'Adult curve ratios'!$1:$1,0))</f>
        <v>1.7926789999999999</v>
      </c>
      <c r="AL171" s="357">
        <f>$W171*INDEX('Adult curve ratios'!$A$1:$R$8,MATCH('Incidence calcs'!$C171,'Adult curve ratios'!$A:$A,0),MATCH('Incidence calcs'!AL$4,'Adult curve ratios'!$1:$1,0))</f>
        <v>1.7926789999999999</v>
      </c>
      <c r="AM171" s="357">
        <f>$W171*INDEX('Adult curve ratios'!$A$1:$R$8,MATCH('Incidence calcs'!$C171,'Adult curve ratios'!$A:$A,0),MATCH('Incidence calcs'!AM$4,'Adult curve ratios'!$1:$1,0))</f>
        <v>1.7926789999999999</v>
      </c>
    </row>
    <row r="172" spans="1:39" x14ac:dyDescent="0.45">
      <c r="A172" s="343" t="s">
        <v>234</v>
      </c>
      <c r="B172" s="331" t="s">
        <v>234</v>
      </c>
      <c r="C172" s="353" t="s">
        <v>26</v>
      </c>
      <c r="D172" s="351">
        <f>VALUE(LEFT(INDEX('2019 IDF estimates'!BD:BD,MATCH(IF(G172="N/A",B172,G172),'2019 IDF estimates'!$B:$B,0)),4))</f>
        <v>1999</v>
      </c>
      <c r="E172" s="351">
        <f>VALUE(RIGHT(INDEX('2019 IDF estimates'!BD:BD,MATCH(IF(G172="N/A",B172,G172),'2019 IDF estimates'!$B:$B,0)),4))</f>
        <v>2003</v>
      </c>
      <c r="F172" s="351">
        <f t="shared" si="15"/>
        <v>2001</v>
      </c>
      <c r="G172" s="331" t="s">
        <v>60</v>
      </c>
      <c r="H172" s="354">
        <f>IF($G172="N/A",INDEX('2019 IDF estimates'!AD:AD,MATCH($B172,'2019 IDF estimates'!$B:$B,0)),INDEX('2019 IDF estimates'!AD:AD,MATCH($G172,'2019 IDF estimates'!$B:$B,0)))</f>
        <v>11.872893769353853</v>
      </c>
      <c r="I172" s="354">
        <f>IF($G172="N/A",INDEX('2019 IDF estimates'!AE:AE,MATCH($B172,'2019 IDF estimates'!$B:$B,0)),INDEX('2019 IDF estimates'!AE:AE,MATCH($G172,'2019 IDF estimates'!$B:$B,0)))</f>
        <v>12.542330364981813</v>
      </c>
      <c r="J172" s="354">
        <f>IF($G172="N/A",INDEX('2019 IDF estimates'!AF:AF,MATCH($B172,'2019 IDF estimates'!$B:$B,0)),INDEX('2019 IDF estimates'!AF:AF,MATCH($G172,'2019 IDF estimates'!$B:$B,0)))</f>
        <v>15.685097793174936</v>
      </c>
      <c r="K172" s="354">
        <f>IF($G172="N/A",INDEX('2019 IDF estimates'!AP:AP,MATCH($B172,'2019 IDF estimates'!$B:$B,0)),INDEX('2019 IDF estimates'!AP:AP,MATCH($G172,'2019 IDF estimates'!$B:$B,0)))</f>
        <v>9.9781411569019802</v>
      </c>
      <c r="L172" s="354">
        <f>IF($G172="N/A",INDEX('2019 IDF estimates'!AH:AH,MATCH($B172,'2019 IDF estimates'!$B:$B,0)),INDEX('2019 IDF estimates'!AH:AH,MATCH($G172,'2019 IDF estimates'!$B:$B,0)))</f>
        <v>9.438619928556907</v>
      </c>
      <c r="M172" s="354">
        <f>IF($G172="N/A",INDEX('2019 IDF estimates'!AI:AI,MATCH($B172,'2019 IDF estimates'!$B:$B,0)),INDEX('2019 IDF estimates'!AI:AI,MATCH($G172,'2019 IDF estimates'!$B:$B,0)))</f>
        <v>14.705830031439641</v>
      </c>
      <c r="N172" s="354">
        <f>IF($G172="N/A",INDEX('2019 IDF estimates'!AJ:AJ,MATCH($B172,'2019 IDF estimates'!$B:$B,0)),INDEX('2019 IDF estimates'!AJ:AJ,MATCH($G172,'2019 IDF estimates'!$B:$B,0)))</f>
        <v>17.378914193897867</v>
      </c>
      <c r="O172" s="354">
        <f>IF($G172="N/A",INDEX('2019 IDF estimates'!AQ:AQ,MATCH($B172,'2019 IDF estimates'!$B:$B,0)),INDEX('2019 IDF estimates'!AQ:AQ,MATCH($G172,'2019 IDF estimates'!$B:$B,0)))</f>
        <v>10.275996116809502</v>
      </c>
      <c r="P172" s="354">
        <f>IF($G172="N/A",INDEX('2019 IDF estimates'!AN:AN,MATCH($B172,'2019 IDF estimates'!$B:$B,0)),INDEX('2019 IDF estimates'!AN:AN,MATCH($G172,'2019 IDF estimates'!$B:$B,0)))</f>
        <v>13.6</v>
      </c>
      <c r="Q172" s="358">
        <f t="shared" si="16"/>
        <v>10.655756848955381</v>
      </c>
      <c r="R172" s="358">
        <f t="shared" si="17"/>
        <v>13.624080198210727</v>
      </c>
      <c r="S172" s="358">
        <f t="shared" si="18"/>
        <v>16.532005993536401</v>
      </c>
      <c r="T172" s="358">
        <f t="shared" si="19"/>
        <v>10.127068636855741</v>
      </c>
      <c r="U172" s="352">
        <f t="shared" si="20"/>
        <v>13.603947680234171</v>
      </c>
      <c r="V172" s="352">
        <f t="shared" si="21"/>
        <v>12.734727919389563</v>
      </c>
      <c r="W172" s="352">
        <f>IF(INDEX('Adult curve ratios'!$B:$B,MATCH('Incidence calcs'!C172,'Adult curve ratios'!$A:$A,0))="0-14",'Incidence calcs'!U172,'Incidence calcs'!V172)</f>
        <v>13.603947680234171</v>
      </c>
      <c r="X172" s="357">
        <f>$W172*INDEX('Adult curve ratios'!$A$1:$R$8,MATCH('Incidence calcs'!$C172,'Adult curve ratios'!$A:$A,0),MATCH('Incidence calcs'!X$4,'Adult curve ratios'!$1:$1,0))</f>
        <v>9.2724507388476116</v>
      </c>
      <c r="Y172" s="357">
        <f>$W172*INDEX('Adult curve ratios'!$A$1:$R$8,MATCH('Incidence calcs'!$C172,'Adult curve ratios'!$A:$A,0),MATCH('Incidence calcs'!Y$4,'Adult curve ratios'!$1:$1,0))</f>
        <v>9.1119241562208479</v>
      </c>
      <c r="Z172" s="357">
        <f>$W172*INDEX('Adult curve ratios'!$A$1:$R$8,MATCH('Incidence calcs'!$C172,'Adult curve ratios'!$A:$A,0),MATCH('Incidence calcs'!Z$4,'Adult curve ratios'!$1:$1,0))</f>
        <v>6.5149305440641445</v>
      </c>
      <c r="AA172" s="357">
        <f>$W172*INDEX('Adult curve ratios'!$A$1:$R$8,MATCH('Incidence calcs'!$C172,'Adult curve ratios'!$A:$A,0),MATCH('Incidence calcs'!AA$4,'Adult curve ratios'!$1:$1,0))</f>
        <v>6.4713979114873954</v>
      </c>
      <c r="AB172" s="357">
        <f>$W172*INDEX('Adult curve ratios'!$A$1:$R$8,MATCH('Incidence calcs'!$C172,'Adult curve ratios'!$A:$A,0),MATCH('Incidence calcs'!AB$4,'Adult curve ratios'!$1:$1,0))</f>
        <v>5.7327035524506798</v>
      </c>
      <c r="AC172" s="357">
        <f>$W172*INDEX('Adult curve ratios'!$A$1:$R$8,MATCH('Incidence calcs'!$C172,'Adult curve ratios'!$A:$A,0),MATCH('Incidence calcs'!AC$4,'Adult curve ratios'!$1:$1,0))</f>
        <v>6.1054517188890953</v>
      </c>
      <c r="AD172" s="357">
        <f>$W172*INDEX('Adult curve ratios'!$A$1:$R$8,MATCH('Incidence calcs'!$C172,'Adult curve ratios'!$A:$A,0),MATCH('Incidence calcs'!AD$4,'Adult curve ratios'!$1:$1,0))</f>
        <v>5.9898181636071062</v>
      </c>
      <c r="AE172" s="357">
        <f>$W172*INDEX('Adult curve ratios'!$A$1:$R$8,MATCH('Incidence calcs'!$C172,'Adult curve ratios'!$A:$A,0),MATCH('Incidence calcs'!AE$4,'Adult curve ratios'!$1:$1,0))</f>
        <v>5.9898181636071062</v>
      </c>
      <c r="AF172" s="357">
        <f>$W172*INDEX('Adult curve ratios'!$A$1:$R$8,MATCH('Incidence calcs'!$C172,'Adult curve ratios'!$A:$A,0),MATCH('Incidence calcs'!AF$4,'Adult curve ratios'!$1:$1,0))</f>
        <v>5.5939432861122915</v>
      </c>
      <c r="AG172" s="357">
        <f>$W172*INDEX('Adult curve ratios'!$A$1:$R$8,MATCH('Incidence calcs'!$C172,'Adult curve ratios'!$A:$A,0),MATCH('Incidence calcs'!AG$4,'Adult curve ratios'!$1:$1,0))</f>
        <v>5.5939432861122915</v>
      </c>
      <c r="AH172" s="357">
        <f>$W172*INDEX('Adult curve ratios'!$A$1:$R$8,MATCH('Incidence calcs'!$C172,'Adult curve ratios'!$A:$A,0),MATCH('Incidence calcs'!AH$4,'Adult curve ratios'!$1:$1,0))</f>
        <v>7.4263950386398347</v>
      </c>
      <c r="AI172" s="357">
        <f>$W172*INDEX('Adult curve ratios'!$A$1:$R$8,MATCH('Incidence calcs'!$C172,'Adult curve ratios'!$A:$A,0),MATCH('Incidence calcs'!AI$4,'Adult curve ratios'!$1:$1,0))</f>
        <v>7.4263950386398347</v>
      </c>
      <c r="AJ172" s="357">
        <f>$W172*INDEX('Adult curve ratios'!$A$1:$R$8,MATCH('Incidence calcs'!$C172,'Adult curve ratios'!$A:$A,0),MATCH('Incidence calcs'!AJ$4,'Adult curve ratios'!$1:$1,0))</f>
        <v>4.9069439282604659</v>
      </c>
      <c r="AK172" s="357">
        <f>$W172*INDEX('Adult curve ratios'!$A$1:$R$8,MATCH('Incidence calcs'!$C172,'Adult curve ratios'!$A:$A,0),MATCH('Incidence calcs'!AK$4,'Adult curve ratios'!$1:$1,0))</f>
        <v>4.9069439282604659</v>
      </c>
      <c r="AL172" s="357">
        <f>$W172*INDEX('Adult curve ratios'!$A$1:$R$8,MATCH('Incidence calcs'!$C172,'Adult curve ratios'!$A:$A,0),MATCH('Incidence calcs'!AL$4,'Adult curve ratios'!$1:$1,0))</f>
        <v>4.9069439282604659</v>
      </c>
      <c r="AM172" s="357">
        <f>$W172*INDEX('Adult curve ratios'!$A$1:$R$8,MATCH('Incidence calcs'!$C172,'Adult curve ratios'!$A:$A,0),MATCH('Incidence calcs'!AM$4,'Adult curve ratios'!$1:$1,0))</f>
        <v>4.9069439282604659</v>
      </c>
    </row>
    <row r="173" spans="1:39" x14ac:dyDescent="0.45">
      <c r="A173" s="343" t="s">
        <v>235</v>
      </c>
      <c r="B173" s="331" t="s">
        <v>235</v>
      </c>
      <c r="C173" s="353" t="s">
        <v>26</v>
      </c>
      <c r="D173" s="351">
        <f>VALUE(LEFT(INDEX('2019 IDF estimates'!BD:BD,MATCH(IF(G173="N/A",B173,G173),'2019 IDF estimates'!$B:$B,0)),4))</f>
        <v>2009</v>
      </c>
      <c r="E173" s="351">
        <f>VALUE(RIGHT(INDEX('2019 IDF estimates'!BD:BD,MATCH(IF(G173="N/A",B173,G173),'2019 IDF estimates'!$B:$B,0)),4))</f>
        <v>2013</v>
      </c>
      <c r="F173" s="351">
        <f t="shared" si="15"/>
        <v>2011</v>
      </c>
      <c r="G173" s="331" t="s">
        <v>60</v>
      </c>
      <c r="H173" s="354">
        <f>IF($G173="N/A",INDEX('2019 IDF estimates'!AD:AD,MATCH($B173,'2019 IDF estimates'!$B:$B,0)),INDEX('2019 IDF estimates'!AD:AD,MATCH($G173,'2019 IDF estimates'!$B:$B,0)))</f>
        <v>10.199999999999999</v>
      </c>
      <c r="I173" s="354">
        <f>IF($G173="N/A",INDEX('2019 IDF estimates'!AE:AE,MATCH($B173,'2019 IDF estimates'!$B:$B,0)),INDEX('2019 IDF estimates'!AE:AE,MATCH($G173,'2019 IDF estimates'!$B:$B,0)))</f>
        <v>18.100000000000001</v>
      </c>
      <c r="J173" s="354">
        <f>IF($G173="N/A",INDEX('2019 IDF estimates'!AF:AF,MATCH($B173,'2019 IDF estimates'!$B:$B,0)),INDEX('2019 IDF estimates'!AF:AF,MATCH($G173,'2019 IDF estimates'!$B:$B,0)))</f>
        <v>16.7</v>
      </c>
      <c r="K173" s="354">
        <f>IF($G173="N/A",INDEX('2019 IDF estimates'!AP:AP,MATCH($B173,'2019 IDF estimates'!$B:$B,0)),INDEX('2019 IDF estimates'!AP:AP,MATCH($G173,'2019 IDF estimates'!$B:$B,0)))</f>
        <v>11.169560996532068</v>
      </c>
      <c r="L173" s="354">
        <f>IF($G173="N/A",INDEX('2019 IDF estimates'!AH:AH,MATCH($B173,'2019 IDF estimates'!$B:$B,0)),INDEX('2019 IDF estimates'!AH:AH,MATCH($G173,'2019 IDF estimates'!$B:$B,0)))</f>
        <v>13.5</v>
      </c>
      <c r="M173" s="354">
        <f>IF($G173="N/A",INDEX('2019 IDF estimates'!AI:AI,MATCH($B173,'2019 IDF estimates'!$B:$B,0)),INDEX('2019 IDF estimates'!AI:AI,MATCH($G173,'2019 IDF estimates'!$B:$B,0)))</f>
        <v>18.2</v>
      </c>
      <c r="N173" s="354">
        <f>IF($G173="N/A",INDEX('2019 IDF estimates'!AJ:AJ,MATCH($B173,'2019 IDF estimates'!$B:$B,0)),INDEX('2019 IDF estimates'!AJ:AJ,MATCH($G173,'2019 IDF estimates'!$B:$B,0)))</f>
        <v>20.9</v>
      </c>
      <c r="O173" s="354">
        <f>IF($G173="N/A",INDEX('2019 IDF estimates'!AQ:AQ,MATCH($B173,'2019 IDF estimates'!$B:$B,0)),INDEX('2019 IDF estimates'!AQ:AQ,MATCH($G173,'2019 IDF estimates'!$B:$B,0)))</f>
        <v>13.031154495954079</v>
      </c>
      <c r="P173" s="354">
        <f>IF($G173="N/A",INDEX('2019 IDF estimates'!AN:AN,MATCH($B173,'2019 IDF estimates'!$B:$B,0)),INDEX('2019 IDF estimates'!AN:AN,MATCH($G173,'2019 IDF estimates'!$B:$B,0)))</f>
        <v>16.3</v>
      </c>
      <c r="Q173" s="358">
        <f t="shared" si="16"/>
        <v>11.85</v>
      </c>
      <c r="R173" s="358">
        <f t="shared" si="17"/>
        <v>18.149999999999999</v>
      </c>
      <c r="S173" s="358">
        <f t="shared" si="18"/>
        <v>18.799999999999997</v>
      </c>
      <c r="T173" s="358">
        <f t="shared" si="19"/>
        <v>12.100357746243073</v>
      </c>
      <c r="U173" s="352">
        <f t="shared" si="20"/>
        <v>16.266666666666666</v>
      </c>
      <c r="V173" s="352">
        <f t="shared" si="21"/>
        <v>15.225089436560769</v>
      </c>
      <c r="W173" s="352">
        <f>IF(INDEX('Adult curve ratios'!$B:$B,MATCH('Incidence calcs'!C173,'Adult curve ratios'!$A:$A,0))="0-14",'Incidence calcs'!U173,'Incidence calcs'!V173)</f>
        <v>16.266666666666666</v>
      </c>
      <c r="X173" s="357">
        <f>$W173*INDEX('Adult curve ratios'!$A$1:$R$8,MATCH('Incidence calcs'!$C173,'Adult curve ratios'!$A:$A,0),MATCH('Incidence calcs'!X$4,'Adult curve ratios'!$1:$1,0))</f>
        <v>11.087359999999999</v>
      </c>
      <c r="Y173" s="357">
        <f>$W173*INDEX('Adult curve ratios'!$A$1:$R$8,MATCH('Incidence calcs'!$C173,'Adult curve ratios'!$A:$A,0),MATCH('Incidence calcs'!Y$4,'Adult curve ratios'!$1:$1,0))</f>
        <v>10.895413333333332</v>
      </c>
      <c r="Z173" s="357">
        <f>$W173*INDEX('Adult curve ratios'!$A$1:$R$8,MATCH('Incidence calcs'!$C173,'Adult curve ratios'!$A:$A,0),MATCH('Incidence calcs'!Z$4,'Adult curve ratios'!$1:$1,0))</f>
        <v>7.7901066666666665</v>
      </c>
      <c r="AA173" s="357">
        <f>$W173*INDEX('Adult curve ratios'!$A$1:$R$8,MATCH('Incidence calcs'!$C173,'Adult curve ratios'!$A:$A,0),MATCH('Incidence calcs'!AA$4,'Adult curve ratios'!$1:$1,0))</f>
        <v>7.7380533333333332</v>
      </c>
      <c r="AB173" s="357">
        <f>$W173*INDEX('Adult curve ratios'!$A$1:$R$8,MATCH('Incidence calcs'!$C173,'Adult curve ratios'!$A:$A,0),MATCH('Incidence calcs'!AB$4,'Adult curve ratios'!$1:$1,0))</f>
        <v>6.8547733333333332</v>
      </c>
      <c r="AC173" s="357">
        <f>$W173*INDEX('Adult curve ratios'!$A$1:$R$8,MATCH('Incidence calcs'!$C173,'Adult curve ratios'!$A:$A,0),MATCH('Incidence calcs'!AC$4,'Adult curve ratios'!$1:$1,0))</f>
        <v>7.3004799999999994</v>
      </c>
      <c r="AD173" s="357">
        <f>$W173*INDEX('Adult curve ratios'!$A$1:$R$8,MATCH('Incidence calcs'!$C173,'Adult curve ratios'!$A:$A,0),MATCH('Incidence calcs'!AD$4,'Adult curve ratios'!$1:$1,0))</f>
        <v>7.1622133333333329</v>
      </c>
      <c r="AE173" s="357">
        <f>$W173*INDEX('Adult curve ratios'!$A$1:$R$8,MATCH('Incidence calcs'!$C173,'Adult curve ratios'!$A:$A,0),MATCH('Incidence calcs'!AE$4,'Adult curve ratios'!$1:$1,0))</f>
        <v>7.1622133333333329</v>
      </c>
      <c r="AF173" s="357">
        <f>$W173*INDEX('Adult curve ratios'!$A$1:$R$8,MATCH('Incidence calcs'!$C173,'Adult curve ratios'!$A:$A,0),MATCH('Incidence calcs'!AF$4,'Adult curve ratios'!$1:$1,0))</f>
        <v>6.6888533333333333</v>
      </c>
      <c r="AG173" s="357">
        <f>$W173*INDEX('Adult curve ratios'!$A$1:$R$8,MATCH('Incidence calcs'!$C173,'Adult curve ratios'!$A:$A,0),MATCH('Incidence calcs'!AG$4,'Adult curve ratios'!$1:$1,0))</f>
        <v>6.6888533333333333</v>
      </c>
      <c r="AH173" s="357">
        <f>$W173*INDEX('Adult curve ratios'!$A$1:$R$8,MATCH('Incidence calcs'!$C173,'Adult curve ratios'!$A:$A,0),MATCH('Incidence calcs'!AH$4,'Adult curve ratios'!$1:$1,0))</f>
        <v>8.8799733333333339</v>
      </c>
      <c r="AI173" s="357">
        <f>$W173*INDEX('Adult curve ratios'!$A$1:$R$8,MATCH('Incidence calcs'!$C173,'Adult curve ratios'!$A:$A,0),MATCH('Incidence calcs'!AI$4,'Adult curve ratios'!$1:$1,0))</f>
        <v>8.8799733333333339</v>
      </c>
      <c r="AJ173" s="357">
        <f>$W173*INDEX('Adult curve ratios'!$A$1:$R$8,MATCH('Incidence calcs'!$C173,'Adult curve ratios'!$A:$A,0),MATCH('Incidence calcs'!AJ$4,'Adult curve ratios'!$1:$1,0))</f>
        <v>5.8673866666666665</v>
      </c>
      <c r="AK173" s="357">
        <f>$W173*INDEX('Adult curve ratios'!$A$1:$R$8,MATCH('Incidence calcs'!$C173,'Adult curve ratios'!$A:$A,0),MATCH('Incidence calcs'!AK$4,'Adult curve ratios'!$1:$1,0))</f>
        <v>5.8673866666666665</v>
      </c>
      <c r="AL173" s="357">
        <f>$W173*INDEX('Adult curve ratios'!$A$1:$R$8,MATCH('Incidence calcs'!$C173,'Adult curve ratios'!$A:$A,0),MATCH('Incidence calcs'!AL$4,'Adult curve ratios'!$1:$1,0))</f>
        <v>5.8673866666666665</v>
      </c>
      <c r="AM173" s="357">
        <f>$W173*INDEX('Adult curve ratios'!$A$1:$R$8,MATCH('Incidence calcs'!$C173,'Adult curve ratios'!$A:$A,0),MATCH('Incidence calcs'!AM$4,'Adult curve ratios'!$1:$1,0))</f>
        <v>5.8673866666666665</v>
      </c>
    </row>
    <row r="174" spans="1:39" x14ac:dyDescent="0.45">
      <c r="A174" s="343" t="s">
        <v>236</v>
      </c>
      <c r="B174" s="331" t="s">
        <v>236</v>
      </c>
      <c r="C174" s="353" t="s">
        <v>32</v>
      </c>
      <c r="D174" s="351">
        <f>VALUE(LEFT(INDEX('2019 IDF estimates'!BD:BD,MATCH(IF(G174="N/A",B174,G174),'2019 IDF estimates'!$B:$B,0)),4))</f>
        <v>1996</v>
      </c>
      <c r="E174" s="351">
        <f>VALUE(RIGHT(INDEX('2019 IDF estimates'!BD:BD,MATCH(IF(G174="N/A",B174,G174),'2019 IDF estimates'!$B:$B,0)),4))</f>
        <v>2000</v>
      </c>
      <c r="F174" s="351">
        <f t="shared" si="15"/>
        <v>1998</v>
      </c>
      <c r="G174" s="331" t="s">
        <v>135</v>
      </c>
      <c r="H174" s="354">
        <f>IF($G174="N/A",INDEX('2019 IDF estimates'!AD:AD,MATCH($B174,'2019 IDF estimates'!$B:$B,0)),INDEX('2019 IDF estimates'!AD:AD,MATCH($G174,'2019 IDF estimates'!$B:$B,0)))</f>
        <v>0</v>
      </c>
      <c r="I174" s="354">
        <f>IF($G174="N/A",INDEX('2019 IDF estimates'!AE:AE,MATCH($B174,'2019 IDF estimates'!$B:$B,0)),INDEX('2019 IDF estimates'!AE:AE,MATCH($G174,'2019 IDF estimates'!$B:$B,0)))</f>
        <v>0</v>
      </c>
      <c r="J174" s="354">
        <f>IF($G174="N/A",INDEX('2019 IDF estimates'!AF:AF,MATCH($B174,'2019 IDF estimates'!$B:$B,0)),INDEX('2019 IDF estimates'!AF:AF,MATCH($G174,'2019 IDF estimates'!$B:$B,0)))</f>
        <v>0</v>
      </c>
      <c r="K174" s="354">
        <f>IF($G174="N/A",INDEX('2019 IDF estimates'!AP:AP,MATCH($B174,'2019 IDF estimates'!$B:$B,0)),INDEX('2019 IDF estimates'!AP:AP,MATCH($G174,'2019 IDF estimates'!$B:$B,0)))</f>
        <v>0.11166596956660294</v>
      </c>
      <c r="L174" s="354">
        <f>IF($G174="N/A",INDEX('2019 IDF estimates'!AH:AH,MATCH($B174,'2019 IDF estimates'!$B:$B,0)),INDEX('2019 IDF estimates'!AH:AH,MATCH($G174,'2019 IDF estimates'!$B:$B,0)))</f>
        <v>0</v>
      </c>
      <c r="M174" s="354">
        <f>IF($G174="N/A",INDEX('2019 IDF estimates'!AI:AI,MATCH($B174,'2019 IDF estimates'!$B:$B,0)),INDEX('2019 IDF estimates'!AI:AI,MATCH($G174,'2019 IDF estimates'!$B:$B,0)))</f>
        <v>0</v>
      </c>
      <c r="N174" s="354">
        <f>IF($G174="N/A",INDEX('2019 IDF estimates'!AJ:AJ,MATCH($B174,'2019 IDF estimates'!$B:$B,0)),INDEX('2019 IDF estimates'!AJ:AJ,MATCH($G174,'2019 IDF estimates'!$B:$B,0)))</f>
        <v>0</v>
      </c>
      <c r="O174" s="354">
        <f>IF($G174="N/A",INDEX('2019 IDF estimates'!AQ:AQ,MATCH($B174,'2019 IDF estimates'!$B:$B,0)),INDEX('2019 IDF estimates'!AQ:AQ,MATCH($G174,'2019 IDF estimates'!$B:$B,0)))</f>
        <v>0.11166596956660294</v>
      </c>
      <c r="P174" s="354">
        <f>IF($G174="N/A",INDEX('2019 IDF estimates'!AN:AN,MATCH($B174,'2019 IDF estimates'!$B:$B,0)),INDEX('2019 IDF estimates'!AN:AN,MATCH($G174,'2019 IDF estimates'!$B:$B,0)))</f>
        <v>0.1</v>
      </c>
      <c r="Q174" s="358">
        <f t="shared" si="16"/>
        <v>0.1</v>
      </c>
      <c r="R174" s="358">
        <f t="shared" si="17"/>
        <v>0.1</v>
      </c>
      <c r="S174" s="358">
        <f t="shared" si="18"/>
        <v>0.1</v>
      </c>
      <c r="T174" s="358">
        <f t="shared" si="19"/>
        <v>0.11166596956660294</v>
      </c>
      <c r="U174" s="352">
        <f t="shared" si="20"/>
        <v>0.10000000000000002</v>
      </c>
      <c r="V174" s="352">
        <f t="shared" si="21"/>
        <v>0.10291649239165074</v>
      </c>
      <c r="W174" s="352">
        <f>IF(INDEX('Adult curve ratios'!$B:$B,MATCH('Incidence calcs'!C174,'Adult curve ratios'!$A:$A,0))="0-14",'Incidence calcs'!U174,'Incidence calcs'!V174)</f>
        <v>0.10000000000000002</v>
      </c>
      <c r="X174" s="357">
        <f>$W174*INDEX('Adult curve ratios'!$A$1:$R$8,MATCH('Incidence calcs'!$C174,'Adult curve ratios'!$A:$A,0),MATCH('Incidence calcs'!X$4,'Adult curve ratios'!$1:$1,0))</f>
        <v>6.8160000000000012E-2</v>
      </c>
      <c r="Y174" s="357">
        <f>$W174*INDEX('Adult curve ratios'!$A$1:$R$8,MATCH('Incidence calcs'!$C174,'Adult curve ratios'!$A:$A,0),MATCH('Incidence calcs'!Y$4,'Adult curve ratios'!$1:$1,0))</f>
        <v>6.6980000000000012E-2</v>
      </c>
      <c r="Z174" s="357">
        <f>$W174*INDEX('Adult curve ratios'!$A$1:$R$8,MATCH('Incidence calcs'!$C174,'Adult curve ratios'!$A:$A,0),MATCH('Incidence calcs'!Z$4,'Adult curve ratios'!$1:$1,0))</f>
        <v>4.7890000000000009E-2</v>
      </c>
      <c r="AA174" s="357">
        <f>$W174*INDEX('Adult curve ratios'!$A$1:$R$8,MATCH('Incidence calcs'!$C174,'Adult curve ratios'!$A:$A,0),MATCH('Incidence calcs'!AA$4,'Adult curve ratios'!$1:$1,0))</f>
        <v>4.7570000000000008E-2</v>
      </c>
      <c r="AB174" s="357">
        <f>$W174*INDEX('Adult curve ratios'!$A$1:$R$8,MATCH('Incidence calcs'!$C174,'Adult curve ratios'!$A:$A,0),MATCH('Incidence calcs'!AB$4,'Adult curve ratios'!$1:$1,0))</f>
        <v>4.2140000000000011E-2</v>
      </c>
      <c r="AC174" s="357">
        <f>$W174*INDEX('Adult curve ratios'!$A$1:$R$8,MATCH('Incidence calcs'!$C174,'Adult curve ratios'!$A:$A,0),MATCH('Incidence calcs'!AC$4,'Adult curve ratios'!$1:$1,0))</f>
        <v>4.4880000000000003E-2</v>
      </c>
      <c r="AD174" s="357">
        <f>$W174*INDEX('Adult curve ratios'!$A$1:$R$8,MATCH('Incidence calcs'!$C174,'Adult curve ratios'!$A:$A,0),MATCH('Incidence calcs'!AD$4,'Adult curve ratios'!$1:$1,0))</f>
        <v>4.4030000000000014E-2</v>
      </c>
      <c r="AE174" s="357">
        <f>$W174*INDEX('Adult curve ratios'!$A$1:$R$8,MATCH('Incidence calcs'!$C174,'Adult curve ratios'!$A:$A,0),MATCH('Incidence calcs'!AE$4,'Adult curve ratios'!$1:$1,0))</f>
        <v>4.4030000000000014E-2</v>
      </c>
      <c r="AF174" s="357">
        <f>$W174*INDEX('Adult curve ratios'!$A$1:$R$8,MATCH('Incidence calcs'!$C174,'Adult curve ratios'!$A:$A,0),MATCH('Incidence calcs'!AF$4,'Adult curve ratios'!$1:$1,0))</f>
        <v>4.1120000000000011E-2</v>
      </c>
      <c r="AG174" s="357">
        <f>$W174*INDEX('Adult curve ratios'!$A$1:$R$8,MATCH('Incidence calcs'!$C174,'Adult curve ratios'!$A:$A,0),MATCH('Incidence calcs'!AG$4,'Adult curve ratios'!$1:$1,0))</f>
        <v>4.1120000000000011E-2</v>
      </c>
      <c r="AH174" s="357">
        <f>$W174*INDEX('Adult curve ratios'!$A$1:$R$8,MATCH('Incidence calcs'!$C174,'Adult curve ratios'!$A:$A,0),MATCH('Incidence calcs'!AH$4,'Adult curve ratios'!$1:$1,0))</f>
        <v>5.4590000000000014E-2</v>
      </c>
      <c r="AI174" s="357">
        <f>$W174*INDEX('Adult curve ratios'!$A$1:$R$8,MATCH('Incidence calcs'!$C174,'Adult curve ratios'!$A:$A,0),MATCH('Incidence calcs'!AI$4,'Adult curve ratios'!$1:$1,0))</f>
        <v>5.4590000000000014E-2</v>
      </c>
      <c r="AJ174" s="357">
        <f>$W174*INDEX('Adult curve ratios'!$A$1:$R$8,MATCH('Incidence calcs'!$C174,'Adult curve ratios'!$A:$A,0),MATCH('Incidence calcs'!AJ$4,'Adult curve ratios'!$1:$1,0))</f>
        <v>3.6070000000000012E-2</v>
      </c>
      <c r="AK174" s="357">
        <f>$W174*INDEX('Adult curve ratios'!$A$1:$R$8,MATCH('Incidence calcs'!$C174,'Adult curve ratios'!$A:$A,0),MATCH('Incidence calcs'!AK$4,'Adult curve ratios'!$1:$1,0))</f>
        <v>3.6070000000000012E-2</v>
      </c>
      <c r="AL174" s="357">
        <f>$W174*INDEX('Adult curve ratios'!$A$1:$R$8,MATCH('Incidence calcs'!$C174,'Adult curve ratios'!$A:$A,0),MATCH('Incidence calcs'!AL$4,'Adult curve ratios'!$1:$1,0))</f>
        <v>3.6070000000000012E-2</v>
      </c>
      <c r="AM174" s="357">
        <f>$W174*INDEX('Adult curve ratios'!$A$1:$R$8,MATCH('Incidence calcs'!$C174,'Adult curve ratios'!$A:$A,0),MATCH('Incidence calcs'!AM$4,'Adult curve ratios'!$1:$1,0))</f>
        <v>3.6070000000000012E-2</v>
      </c>
    </row>
    <row r="175" spans="1:39" x14ac:dyDescent="0.45">
      <c r="A175" s="343" t="s">
        <v>237</v>
      </c>
      <c r="B175" s="331" t="s">
        <v>237</v>
      </c>
      <c r="C175" s="353" t="s">
        <v>29</v>
      </c>
      <c r="D175" s="351">
        <f>VALUE(LEFT(INDEX('2019 IDF estimates'!BD:BD,MATCH(IF(G175="N/A",B175,G175),'2019 IDF estimates'!$B:$B,0)),4))</f>
        <v>1995</v>
      </c>
      <c r="E175" s="351">
        <f>VALUE(RIGHT(INDEX('2019 IDF estimates'!BD:BD,MATCH(IF(G175="N/A",B175,G175),'2019 IDF estimates'!$B:$B,0)),4))</f>
        <v>2008</v>
      </c>
      <c r="F175" s="351">
        <f t="shared" si="15"/>
        <v>2002</v>
      </c>
      <c r="G175" s="331" t="s">
        <v>124</v>
      </c>
      <c r="H175" s="354">
        <f>IF($G175="N/A",INDEX('2019 IDF estimates'!AD:AD,MATCH($B175,'2019 IDF estimates'!$B:$B,0)),INDEX('2019 IDF estimates'!AD:AD,MATCH($G175,'2019 IDF estimates'!$B:$B,0)))</f>
        <v>0.1</v>
      </c>
      <c r="I175" s="354">
        <f>IF($G175="N/A",INDEX('2019 IDF estimates'!AE:AE,MATCH($B175,'2019 IDF estimates'!$B:$B,0)),INDEX('2019 IDF estimates'!AE:AE,MATCH($G175,'2019 IDF estimates'!$B:$B,0)))</f>
        <v>0.2</v>
      </c>
      <c r="J175" s="354">
        <f>IF($G175="N/A",INDEX('2019 IDF estimates'!AF:AF,MATCH($B175,'2019 IDF estimates'!$B:$B,0)),INDEX('2019 IDF estimates'!AF:AF,MATCH($G175,'2019 IDF estimates'!$B:$B,0)))</f>
        <v>0.7</v>
      </c>
      <c r="K175" s="354">
        <f>IF($G175="N/A",INDEX('2019 IDF estimates'!AP:AP,MATCH($B175,'2019 IDF estimates'!$B:$B,0)),INDEX('2019 IDF estimates'!AP:AP,MATCH($G175,'2019 IDF estimates'!$B:$B,0)))</f>
        <v>6.2</v>
      </c>
      <c r="L175" s="354">
        <f>IF($G175="N/A",INDEX('2019 IDF estimates'!AH:AH,MATCH($B175,'2019 IDF estimates'!$B:$B,0)),INDEX('2019 IDF estimates'!AH:AH,MATCH($G175,'2019 IDF estimates'!$B:$B,0)))</f>
        <v>0.1</v>
      </c>
      <c r="M175" s="354">
        <f>IF($G175="N/A",INDEX('2019 IDF estimates'!AI:AI,MATCH($B175,'2019 IDF estimates'!$B:$B,0)),INDEX('2019 IDF estimates'!AI:AI,MATCH($G175,'2019 IDF estimates'!$B:$B,0)))</f>
        <v>0.2</v>
      </c>
      <c r="N175" s="354">
        <f>IF($G175="N/A",INDEX('2019 IDF estimates'!AJ:AJ,MATCH($B175,'2019 IDF estimates'!$B:$B,0)),INDEX('2019 IDF estimates'!AJ:AJ,MATCH($G175,'2019 IDF estimates'!$B:$B,0)))</f>
        <v>0.6</v>
      </c>
      <c r="O175" s="354">
        <f>IF($G175="N/A",INDEX('2019 IDF estimates'!AQ:AQ,MATCH($B175,'2019 IDF estimates'!$B:$B,0)),INDEX('2019 IDF estimates'!AQ:AQ,MATCH($G175,'2019 IDF estimates'!$B:$B,0)))</f>
        <v>2.4</v>
      </c>
      <c r="P175" s="354">
        <f>IF($G175="N/A",INDEX('2019 IDF estimates'!AN:AN,MATCH($B175,'2019 IDF estimates'!$B:$B,0)),INDEX('2019 IDF estimates'!AN:AN,MATCH($G175,'2019 IDF estimates'!$B:$B,0)))</f>
        <v>0.3</v>
      </c>
      <c r="Q175" s="358">
        <f t="shared" si="16"/>
        <v>0.1</v>
      </c>
      <c r="R175" s="358">
        <f t="shared" si="17"/>
        <v>0.2</v>
      </c>
      <c r="S175" s="358">
        <f t="shared" si="18"/>
        <v>0.64999999999999991</v>
      </c>
      <c r="T175" s="358">
        <f t="shared" si="19"/>
        <v>4.3</v>
      </c>
      <c r="U175" s="352">
        <f t="shared" si="20"/>
        <v>0.31666666666666665</v>
      </c>
      <c r="V175" s="352">
        <f t="shared" si="21"/>
        <v>1.3125</v>
      </c>
      <c r="W175" s="352">
        <f>IF(INDEX('Adult curve ratios'!$B:$B,MATCH('Incidence calcs'!C175,'Adult curve ratios'!$A:$A,0))="0-14",'Incidence calcs'!U175,'Incidence calcs'!V175)</f>
        <v>1.3125</v>
      </c>
      <c r="X175" s="357">
        <f>$W175*INDEX('Adult curve ratios'!$A$1:$R$8,MATCH('Incidence calcs'!$C175,'Adult curve ratios'!$A:$A,0),MATCH('Incidence calcs'!X$4,'Adult curve ratios'!$1:$1,0))</f>
        <v>0.94145625000000011</v>
      </c>
      <c r="Y175" s="357">
        <f>$W175*INDEX('Adult curve ratios'!$A$1:$R$8,MATCH('Incidence calcs'!$C175,'Adult curve ratios'!$A:$A,0),MATCH('Incidence calcs'!Y$4,'Adult curve ratios'!$1:$1,0))</f>
        <v>0.92478749999999998</v>
      </c>
      <c r="Z175" s="357">
        <f>$W175*INDEX('Adult curve ratios'!$A$1:$R$8,MATCH('Incidence calcs'!$C175,'Adult curve ratios'!$A:$A,0),MATCH('Incidence calcs'!Z$4,'Adult curve ratios'!$1:$1,0))</f>
        <v>0.66976875000000002</v>
      </c>
      <c r="AA175" s="357">
        <f>$W175*INDEX('Adult curve ratios'!$A$1:$R$8,MATCH('Incidence calcs'!$C175,'Adult curve ratios'!$A:$A,0),MATCH('Incidence calcs'!AA$4,'Adult curve ratios'!$1:$1,0))</f>
        <v>0.65585624999999992</v>
      </c>
      <c r="AB175" s="357">
        <f>$W175*INDEX('Adult curve ratios'!$A$1:$R$8,MATCH('Incidence calcs'!$C175,'Adult curve ratios'!$A:$A,0),MATCH('Incidence calcs'!AB$4,'Adult curve ratios'!$1:$1,0))</f>
        <v>0.61635000000000006</v>
      </c>
      <c r="AC175" s="357">
        <f>$W175*INDEX('Adult curve ratios'!$A$1:$R$8,MATCH('Incidence calcs'!$C175,'Adult curve ratios'!$A:$A,0),MATCH('Incidence calcs'!AC$4,'Adult curve ratios'!$1:$1,0))</f>
        <v>0.54495000000000005</v>
      </c>
      <c r="AD175" s="357">
        <f>$W175*INDEX('Adult curve ratios'!$A$1:$R$8,MATCH('Incidence calcs'!$C175,'Adult curve ratios'!$A:$A,0),MATCH('Incidence calcs'!AD$4,'Adult curve ratios'!$1:$1,0))</f>
        <v>0.58603125</v>
      </c>
      <c r="AE175" s="357">
        <f>$W175*INDEX('Adult curve ratios'!$A$1:$R$8,MATCH('Incidence calcs'!$C175,'Adult curve ratios'!$A:$A,0),MATCH('Incidence calcs'!AE$4,'Adult curve ratios'!$1:$1,0))</f>
        <v>0.58603125</v>
      </c>
      <c r="AF175" s="357">
        <f>$W175*INDEX('Adult curve ratios'!$A$1:$R$8,MATCH('Incidence calcs'!$C175,'Adult curve ratios'!$A:$A,0),MATCH('Incidence calcs'!AF$4,'Adult curve ratios'!$1:$1,0))</f>
        <v>0.47315625</v>
      </c>
      <c r="AG175" s="357">
        <f>$W175*INDEX('Adult curve ratios'!$A$1:$R$8,MATCH('Incidence calcs'!$C175,'Adult curve ratios'!$A:$A,0),MATCH('Incidence calcs'!AG$4,'Adult curve ratios'!$1:$1,0))</f>
        <v>0.47315625</v>
      </c>
      <c r="AH175" s="357">
        <f>$W175*INDEX('Adult curve ratios'!$A$1:$R$8,MATCH('Incidence calcs'!$C175,'Adult curve ratios'!$A:$A,0),MATCH('Incidence calcs'!AH$4,'Adult curve ratios'!$1:$1,0))</f>
        <v>0.70665</v>
      </c>
      <c r="AI175" s="357">
        <f>$W175*INDEX('Adult curve ratios'!$A$1:$R$8,MATCH('Incidence calcs'!$C175,'Adult curve ratios'!$A:$A,0),MATCH('Incidence calcs'!AI$4,'Adult curve ratios'!$1:$1,0))</f>
        <v>0.70665</v>
      </c>
      <c r="AJ175" s="357">
        <f>$W175*INDEX('Adult curve ratios'!$A$1:$R$8,MATCH('Incidence calcs'!$C175,'Adult curve ratios'!$A:$A,0),MATCH('Incidence calcs'!AJ$4,'Adult curve ratios'!$1:$1,0))</f>
        <v>0.55321874999999998</v>
      </c>
      <c r="AK175" s="357">
        <f>$W175*INDEX('Adult curve ratios'!$A$1:$R$8,MATCH('Incidence calcs'!$C175,'Adult curve ratios'!$A:$A,0),MATCH('Incidence calcs'!AK$4,'Adult curve ratios'!$1:$1,0))</f>
        <v>0.55321874999999998</v>
      </c>
      <c r="AL175" s="357">
        <f>$W175*INDEX('Adult curve ratios'!$A$1:$R$8,MATCH('Incidence calcs'!$C175,'Adult curve ratios'!$A:$A,0),MATCH('Incidence calcs'!AL$4,'Adult curve ratios'!$1:$1,0))</f>
        <v>0.55321874999999998</v>
      </c>
      <c r="AM175" s="357">
        <f>$W175*INDEX('Adult curve ratios'!$A$1:$R$8,MATCH('Incidence calcs'!$C175,'Adult curve ratios'!$A:$A,0),MATCH('Incidence calcs'!AM$4,'Adult curve ratios'!$1:$1,0))</f>
        <v>0.55321874999999998</v>
      </c>
    </row>
    <row r="176" spans="1:39" x14ac:dyDescent="0.45">
      <c r="A176" s="343" t="s">
        <v>238</v>
      </c>
      <c r="B176" s="331" t="s">
        <v>238</v>
      </c>
      <c r="C176" s="353" t="s">
        <v>29</v>
      </c>
      <c r="D176" s="351">
        <f>VALUE(LEFT(INDEX('2019 IDF estimates'!BD:BD,MATCH(IF(G176="N/A",B176,G176),'2019 IDF estimates'!$B:$B,0)),4))</f>
        <v>1982</v>
      </c>
      <c r="E176" s="351">
        <f>VALUE(RIGHT(INDEX('2019 IDF estimates'!BD:BD,MATCH(IF(G176="N/A",B176,G176),'2019 IDF estimates'!$B:$B,0)),4))</f>
        <v>1991</v>
      </c>
      <c r="F176" s="351">
        <f t="shared" si="15"/>
        <v>1987</v>
      </c>
      <c r="G176" s="331" t="s">
        <v>170</v>
      </c>
      <c r="H176" s="354">
        <f>IF($G176="N/A",INDEX('2019 IDF estimates'!AD:AD,MATCH($B176,'2019 IDF estimates'!$B:$B,0)),INDEX('2019 IDF estimates'!AD:AD,MATCH($G176,'2019 IDF estimates'!$B:$B,0)))</f>
        <v>0.1</v>
      </c>
      <c r="I176" s="354">
        <f>IF($G176="N/A",INDEX('2019 IDF estimates'!AE:AE,MATCH($B176,'2019 IDF estimates'!$B:$B,0)),INDEX('2019 IDF estimates'!AE:AE,MATCH($G176,'2019 IDF estimates'!$B:$B,0)))</f>
        <v>0.5</v>
      </c>
      <c r="J176" s="354">
        <f>IF($G176="N/A",INDEX('2019 IDF estimates'!AF:AF,MATCH($B176,'2019 IDF estimates'!$B:$B,0)),INDEX('2019 IDF estimates'!AF:AF,MATCH($G176,'2019 IDF estimates'!$B:$B,0)))</f>
        <v>2.2000000000000002</v>
      </c>
      <c r="K176" s="354">
        <f>IF($G176="N/A",INDEX('2019 IDF estimates'!AP:AP,MATCH($B176,'2019 IDF estimates'!$B:$B,0)),INDEX('2019 IDF estimates'!AP:AP,MATCH($G176,'2019 IDF estimates'!$B:$B,0)))</f>
        <v>3.4</v>
      </c>
      <c r="L176" s="354">
        <f>IF($G176="N/A",INDEX('2019 IDF estimates'!AH:AH,MATCH($B176,'2019 IDF estimates'!$B:$B,0)),INDEX('2019 IDF estimates'!AH:AH,MATCH($G176,'2019 IDF estimates'!$B:$B,0)))</f>
        <v>0.1</v>
      </c>
      <c r="M176" s="354">
        <f>IF($G176="N/A",INDEX('2019 IDF estimates'!AI:AI,MATCH($B176,'2019 IDF estimates'!$B:$B,0)),INDEX('2019 IDF estimates'!AI:AI,MATCH($G176,'2019 IDF estimates'!$B:$B,0)))</f>
        <v>0.5</v>
      </c>
      <c r="N176" s="354">
        <f>IF($G176="N/A",INDEX('2019 IDF estimates'!AJ:AJ,MATCH($B176,'2019 IDF estimates'!$B:$B,0)),INDEX('2019 IDF estimates'!AJ:AJ,MATCH($G176,'2019 IDF estimates'!$B:$B,0)))</f>
        <v>2.2000000000000002</v>
      </c>
      <c r="O176" s="354">
        <f>IF($G176="N/A",INDEX('2019 IDF estimates'!AQ:AQ,MATCH($B176,'2019 IDF estimates'!$B:$B,0)),INDEX('2019 IDF estimates'!AQ:AQ,MATCH($G176,'2019 IDF estimates'!$B:$B,0)))</f>
        <v>3.4</v>
      </c>
      <c r="P176" s="354">
        <f>IF($G176="N/A",INDEX('2019 IDF estimates'!AN:AN,MATCH($B176,'2019 IDF estimates'!$B:$B,0)),INDEX('2019 IDF estimates'!AN:AN,MATCH($G176,'2019 IDF estimates'!$B:$B,0)))</f>
        <v>0.9</v>
      </c>
      <c r="Q176" s="358">
        <f t="shared" si="16"/>
        <v>0.1</v>
      </c>
      <c r="R176" s="358">
        <f t="shared" si="17"/>
        <v>0.5</v>
      </c>
      <c r="S176" s="358">
        <f t="shared" si="18"/>
        <v>2.2000000000000002</v>
      </c>
      <c r="T176" s="358">
        <f t="shared" si="19"/>
        <v>3.4</v>
      </c>
      <c r="U176" s="352">
        <f t="shared" si="20"/>
        <v>0.93333333333333346</v>
      </c>
      <c r="V176" s="352">
        <f t="shared" si="21"/>
        <v>1.55</v>
      </c>
      <c r="W176" s="352">
        <f>IF(INDEX('Adult curve ratios'!$B:$B,MATCH('Incidence calcs'!C176,'Adult curve ratios'!$A:$A,0))="0-14",'Incidence calcs'!U176,'Incidence calcs'!V176)</f>
        <v>1.55</v>
      </c>
      <c r="X176" s="357">
        <f>$W176*INDEX('Adult curve ratios'!$A$1:$R$8,MATCH('Incidence calcs'!$C176,'Adult curve ratios'!$A:$A,0),MATCH('Incidence calcs'!X$4,'Adult curve ratios'!$1:$1,0))</f>
        <v>1.111815</v>
      </c>
      <c r="Y176" s="357">
        <f>$W176*INDEX('Adult curve ratios'!$A$1:$R$8,MATCH('Incidence calcs'!$C176,'Adult curve ratios'!$A:$A,0),MATCH('Incidence calcs'!Y$4,'Adult curve ratios'!$1:$1,0))</f>
        <v>1.09213</v>
      </c>
      <c r="Z176" s="357">
        <f>$W176*INDEX('Adult curve ratios'!$A$1:$R$8,MATCH('Incidence calcs'!$C176,'Adult curve ratios'!$A:$A,0),MATCH('Incidence calcs'!Z$4,'Adult curve ratios'!$1:$1,0))</f>
        <v>0.79096500000000003</v>
      </c>
      <c r="AA176" s="357">
        <f>$W176*INDEX('Adult curve ratios'!$A$1:$R$8,MATCH('Incidence calcs'!$C176,'Adult curve ratios'!$A:$A,0),MATCH('Incidence calcs'!AA$4,'Adult curve ratios'!$1:$1,0))</f>
        <v>0.77453499999999997</v>
      </c>
      <c r="AB176" s="357">
        <f>$W176*INDEX('Adult curve ratios'!$A$1:$R$8,MATCH('Incidence calcs'!$C176,'Adult curve ratios'!$A:$A,0),MATCH('Incidence calcs'!AB$4,'Adult curve ratios'!$1:$1,0))</f>
        <v>0.72788000000000008</v>
      </c>
      <c r="AC176" s="357">
        <f>$W176*INDEX('Adult curve ratios'!$A$1:$R$8,MATCH('Incidence calcs'!$C176,'Adult curve ratios'!$A:$A,0),MATCH('Incidence calcs'!AC$4,'Adult curve ratios'!$1:$1,0))</f>
        <v>0.64356000000000002</v>
      </c>
      <c r="AD176" s="357">
        <f>$W176*INDEX('Adult curve ratios'!$A$1:$R$8,MATCH('Incidence calcs'!$C176,'Adult curve ratios'!$A:$A,0),MATCH('Incidence calcs'!AD$4,'Adult curve ratios'!$1:$1,0))</f>
        <v>0.692075</v>
      </c>
      <c r="AE176" s="357">
        <f>$W176*INDEX('Adult curve ratios'!$A$1:$R$8,MATCH('Incidence calcs'!$C176,'Adult curve ratios'!$A:$A,0),MATCH('Incidence calcs'!AE$4,'Adult curve ratios'!$1:$1,0))</f>
        <v>0.692075</v>
      </c>
      <c r="AF176" s="357">
        <f>$W176*INDEX('Adult curve ratios'!$A$1:$R$8,MATCH('Incidence calcs'!$C176,'Adult curve ratios'!$A:$A,0),MATCH('Incidence calcs'!AF$4,'Adult curve ratios'!$1:$1,0))</f>
        <v>0.55877500000000002</v>
      </c>
      <c r="AG176" s="357">
        <f>$W176*INDEX('Adult curve ratios'!$A$1:$R$8,MATCH('Incidence calcs'!$C176,'Adult curve ratios'!$A:$A,0),MATCH('Incidence calcs'!AG$4,'Adult curve ratios'!$1:$1,0))</f>
        <v>0.55877500000000002</v>
      </c>
      <c r="AH176" s="357">
        <f>$W176*INDEX('Adult curve ratios'!$A$1:$R$8,MATCH('Incidence calcs'!$C176,'Adult curve ratios'!$A:$A,0),MATCH('Incidence calcs'!AH$4,'Adult curve ratios'!$1:$1,0))</f>
        <v>0.83452000000000004</v>
      </c>
      <c r="AI176" s="357">
        <f>$W176*INDEX('Adult curve ratios'!$A$1:$R$8,MATCH('Incidence calcs'!$C176,'Adult curve ratios'!$A:$A,0),MATCH('Incidence calcs'!AI$4,'Adult curve ratios'!$1:$1,0))</f>
        <v>0.83452000000000004</v>
      </c>
      <c r="AJ176" s="357">
        <f>$W176*INDEX('Adult curve ratios'!$A$1:$R$8,MATCH('Incidence calcs'!$C176,'Adult curve ratios'!$A:$A,0),MATCH('Incidence calcs'!AJ$4,'Adult curve ratios'!$1:$1,0))</f>
        <v>0.65332500000000004</v>
      </c>
      <c r="AK176" s="357">
        <f>$W176*INDEX('Adult curve ratios'!$A$1:$R$8,MATCH('Incidence calcs'!$C176,'Adult curve ratios'!$A:$A,0),MATCH('Incidence calcs'!AK$4,'Adult curve ratios'!$1:$1,0))</f>
        <v>0.65332500000000004</v>
      </c>
      <c r="AL176" s="357">
        <f>$W176*INDEX('Adult curve ratios'!$A$1:$R$8,MATCH('Incidence calcs'!$C176,'Adult curve ratios'!$A:$A,0),MATCH('Incidence calcs'!AL$4,'Adult curve ratios'!$1:$1,0))</f>
        <v>0.65332500000000004</v>
      </c>
      <c r="AM176" s="357">
        <f>$W176*INDEX('Adult curve ratios'!$A$1:$R$8,MATCH('Incidence calcs'!$C176,'Adult curve ratios'!$A:$A,0),MATCH('Incidence calcs'!AM$4,'Adult curve ratios'!$1:$1,0))</f>
        <v>0.65332500000000004</v>
      </c>
    </row>
    <row r="177" spans="1:39" x14ac:dyDescent="0.45">
      <c r="A177" s="343" t="s">
        <v>239</v>
      </c>
      <c r="B177" s="331" t="s">
        <v>239</v>
      </c>
      <c r="C177" s="353" t="s">
        <v>29</v>
      </c>
      <c r="D177" s="351">
        <f>VALUE(LEFT(INDEX('2019 IDF estimates'!BD:BD,MATCH(IF(G177="N/A",B177,G177),'2019 IDF estimates'!$B:$B,0)),4))</f>
        <v>1982</v>
      </c>
      <c r="E177" s="351">
        <f>VALUE(RIGHT(INDEX('2019 IDF estimates'!BD:BD,MATCH(IF(G177="N/A",B177,G177),'2019 IDF estimates'!$B:$B,0)),4))</f>
        <v>1991</v>
      </c>
      <c r="F177" s="351">
        <f t="shared" si="15"/>
        <v>1987</v>
      </c>
      <c r="G177" s="331" t="s">
        <v>170</v>
      </c>
      <c r="H177" s="354">
        <f>IF($G177="N/A",INDEX('2019 IDF estimates'!AD:AD,MATCH($B177,'2019 IDF estimates'!$B:$B,0)),INDEX('2019 IDF estimates'!AD:AD,MATCH($G177,'2019 IDF estimates'!$B:$B,0)))</f>
        <v>0.1</v>
      </c>
      <c r="I177" s="354">
        <f>IF($G177="N/A",INDEX('2019 IDF estimates'!AE:AE,MATCH($B177,'2019 IDF estimates'!$B:$B,0)),INDEX('2019 IDF estimates'!AE:AE,MATCH($G177,'2019 IDF estimates'!$B:$B,0)))</f>
        <v>0.5</v>
      </c>
      <c r="J177" s="354">
        <f>IF($G177="N/A",INDEX('2019 IDF estimates'!AF:AF,MATCH($B177,'2019 IDF estimates'!$B:$B,0)),INDEX('2019 IDF estimates'!AF:AF,MATCH($G177,'2019 IDF estimates'!$B:$B,0)))</f>
        <v>2.2000000000000002</v>
      </c>
      <c r="K177" s="354">
        <f>IF($G177="N/A",INDEX('2019 IDF estimates'!AP:AP,MATCH($B177,'2019 IDF estimates'!$B:$B,0)),INDEX('2019 IDF estimates'!AP:AP,MATCH($G177,'2019 IDF estimates'!$B:$B,0)))</f>
        <v>3.4</v>
      </c>
      <c r="L177" s="354">
        <f>IF($G177="N/A",INDEX('2019 IDF estimates'!AH:AH,MATCH($B177,'2019 IDF estimates'!$B:$B,0)),INDEX('2019 IDF estimates'!AH:AH,MATCH($G177,'2019 IDF estimates'!$B:$B,0)))</f>
        <v>0.1</v>
      </c>
      <c r="M177" s="354">
        <f>IF($G177="N/A",INDEX('2019 IDF estimates'!AI:AI,MATCH($B177,'2019 IDF estimates'!$B:$B,0)),INDEX('2019 IDF estimates'!AI:AI,MATCH($G177,'2019 IDF estimates'!$B:$B,0)))</f>
        <v>0.5</v>
      </c>
      <c r="N177" s="354">
        <f>IF($G177="N/A",INDEX('2019 IDF estimates'!AJ:AJ,MATCH($B177,'2019 IDF estimates'!$B:$B,0)),INDEX('2019 IDF estimates'!AJ:AJ,MATCH($G177,'2019 IDF estimates'!$B:$B,0)))</f>
        <v>2.2000000000000002</v>
      </c>
      <c r="O177" s="354">
        <f>IF($G177="N/A",INDEX('2019 IDF estimates'!AQ:AQ,MATCH($B177,'2019 IDF estimates'!$B:$B,0)),INDEX('2019 IDF estimates'!AQ:AQ,MATCH($G177,'2019 IDF estimates'!$B:$B,0)))</f>
        <v>3.4</v>
      </c>
      <c r="P177" s="354">
        <f>IF($G177="N/A",INDEX('2019 IDF estimates'!AN:AN,MATCH($B177,'2019 IDF estimates'!$B:$B,0)),INDEX('2019 IDF estimates'!AN:AN,MATCH($G177,'2019 IDF estimates'!$B:$B,0)))</f>
        <v>0.9</v>
      </c>
      <c r="Q177" s="358">
        <f t="shared" si="16"/>
        <v>0.1</v>
      </c>
      <c r="R177" s="358">
        <f t="shared" si="17"/>
        <v>0.5</v>
      </c>
      <c r="S177" s="358">
        <f t="shared" si="18"/>
        <v>2.2000000000000002</v>
      </c>
      <c r="T177" s="358">
        <f t="shared" si="19"/>
        <v>3.4</v>
      </c>
      <c r="U177" s="352">
        <f t="shared" si="20"/>
        <v>0.93333333333333346</v>
      </c>
      <c r="V177" s="352">
        <f t="shared" si="21"/>
        <v>1.55</v>
      </c>
      <c r="W177" s="352">
        <f>IF(INDEX('Adult curve ratios'!$B:$B,MATCH('Incidence calcs'!C177,'Adult curve ratios'!$A:$A,0))="0-14",'Incidence calcs'!U177,'Incidence calcs'!V177)</f>
        <v>1.55</v>
      </c>
      <c r="X177" s="357">
        <f>$W177*INDEX('Adult curve ratios'!$A$1:$R$8,MATCH('Incidence calcs'!$C177,'Adult curve ratios'!$A:$A,0),MATCH('Incidence calcs'!X$4,'Adult curve ratios'!$1:$1,0))</f>
        <v>1.111815</v>
      </c>
      <c r="Y177" s="357">
        <f>$W177*INDEX('Adult curve ratios'!$A$1:$R$8,MATCH('Incidence calcs'!$C177,'Adult curve ratios'!$A:$A,0),MATCH('Incidence calcs'!Y$4,'Adult curve ratios'!$1:$1,0))</f>
        <v>1.09213</v>
      </c>
      <c r="Z177" s="357">
        <f>$W177*INDEX('Adult curve ratios'!$A$1:$R$8,MATCH('Incidence calcs'!$C177,'Adult curve ratios'!$A:$A,0),MATCH('Incidence calcs'!Z$4,'Adult curve ratios'!$1:$1,0))</f>
        <v>0.79096500000000003</v>
      </c>
      <c r="AA177" s="357">
        <f>$W177*INDEX('Adult curve ratios'!$A$1:$R$8,MATCH('Incidence calcs'!$C177,'Adult curve ratios'!$A:$A,0),MATCH('Incidence calcs'!AA$4,'Adult curve ratios'!$1:$1,0))</f>
        <v>0.77453499999999997</v>
      </c>
      <c r="AB177" s="357">
        <f>$W177*INDEX('Adult curve ratios'!$A$1:$R$8,MATCH('Incidence calcs'!$C177,'Adult curve ratios'!$A:$A,0),MATCH('Incidence calcs'!AB$4,'Adult curve ratios'!$1:$1,0))</f>
        <v>0.72788000000000008</v>
      </c>
      <c r="AC177" s="357">
        <f>$W177*INDEX('Adult curve ratios'!$A$1:$R$8,MATCH('Incidence calcs'!$C177,'Adult curve ratios'!$A:$A,0),MATCH('Incidence calcs'!AC$4,'Adult curve ratios'!$1:$1,0))</f>
        <v>0.64356000000000002</v>
      </c>
      <c r="AD177" s="357">
        <f>$W177*INDEX('Adult curve ratios'!$A$1:$R$8,MATCH('Incidence calcs'!$C177,'Adult curve ratios'!$A:$A,0),MATCH('Incidence calcs'!AD$4,'Adult curve ratios'!$1:$1,0))</f>
        <v>0.692075</v>
      </c>
      <c r="AE177" s="357">
        <f>$W177*INDEX('Adult curve ratios'!$A$1:$R$8,MATCH('Incidence calcs'!$C177,'Adult curve ratios'!$A:$A,0),MATCH('Incidence calcs'!AE$4,'Adult curve ratios'!$1:$1,0))</f>
        <v>0.692075</v>
      </c>
      <c r="AF177" s="357">
        <f>$W177*INDEX('Adult curve ratios'!$A$1:$R$8,MATCH('Incidence calcs'!$C177,'Adult curve ratios'!$A:$A,0),MATCH('Incidence calcs'!AF$4,'Adult curve ratios'!$1:$1,0))</f>
        <v>0.55877500000000002</v>
      </c>
      <c r="AG177" s="357">
        <f>$W177*INDEX('Adult curve ratios'!$A$1:$R$8,MATCH('Incidence calcs'!$C177,'Adult curve ratios'!$A:$A,0),MATCH('Incidence calcs'!AG$4,'Adult curve ratios'!$1:$1,0))</f>
        <v>0.55877500000000002</v>
      </c>
      <c r="AH177" s="357">
        <f>$W177*INDEX('Adult curve ratios'!$A$1:$R$8,MATCH('Incidence calcs'!$C177,'Adult curve ratios'!$A:$A,0),MATCH('Incidence calcs'!AH$4,'Adult curve ratios'!$1:$1,0))</f>
        <v>0.83452000000000004</v>
      </c>
      <c r="AI177" s="357">
        <f>$W177*INDEX('Adult curve ratios'!$A$1:$R$8,MATCH('Incidence calcs'!$C177,'Adult curve ratios'!$A:$A,0),MATCH('Incidence calcs'!AI$4,'Adult curve ratios'!$1:$1,0))</f>
        <v>0.83452000000000004</v>
      </c>
      <c r="AJ177" s="357">
        <f>$W177*INDEX('Adult curve ratios'!$A$1:$R$8,MATCH('Incidence calcs'!$C177,'Adult curve ratios'!$A:$A,0),MATCH('Incidence calcs'!AJ$4,'Adult curve ratios'!$1:$1,0))</f>
        <v>0.65332500000000004</v>
      </c>
      <c r="AK177" s="357">
        <f>$W177*INDEX('Adult curve ratios'!$A$1:$R$8,MATCH('Incidence calcs'!$C177,'Adult curve ratios'!$A:$A,0),MATCH('Incidence calcs'!AK$4,'Adult curve ratios'!$1:$1,0))</f>
        <v>0.65332500000000004</v>
      </c>
      <c r="AL177" s="357">
        <f>$W177*INDEX('Adult curve ratios'!$A$1:$R$8,MATCH('Incidence calcs'!$C177,'Adult curve ratios'!$A:$A,0),MATCH('Incidence calcs'!AL$4,'Adult curve ratios'!$1:$1,0))</f>
        <v>0.65332500000000004</v>
      </c>
      <c r="AM177" s="357">
        <f>$W177*INDEX('Adult curve ratios'!$A$1:$R$8,MATCH('Incidence calcs'!$C177,'Adult curve ratios'!$A:$A,0),MATCH('Incidence calcs'!AM$4,'Adult curve ratios'!$1:$1,0))</f>
        <v>0.65332500000000004</v>
      </c>
    </row>
    <row r="178" spans="1:39" x14ac:dyDescent="0.45">
      <c r="A178" s="343" t="s">
        <v>62</v>
      </c>
      <c r="B178" s="331" t="s">
        <v>62</v>
      </c>
      <c r="C178" s="353" t="s">
        <v>26</v>
      </c>
      <c r="D178" s="351">
        <f>VALUE(LEFT(INDEX('2019 IDF estimates'!BD:BD,MATCH(IF(G178="N/A",B178,G178),'2019 IDF estimates'!$B:$B,0)),4))</f>
        <v>2011</v>
      </c>
      <c r="E178" s="351">
        <f>VALUE(RIGHT(INDEX('2019 IDF estimates'!BD:BD,MATCH(IF(G178="N/A",B178,G178),'2019 IDF estimates'!$B:$B,0)),4))</f>
        <v>2011</v>
      </c>
      <c r="F178" s="351">
        <f t="shared" si="15"/>
        <v>2011</v>
      </c>
      <c r="G178" s="331" t="s">
        <v>60</v>
      </c>
      <c r="H178" s="354">
        <f>IF($G178="N/A",INDEX('2019 IDF estimates'!AD:AD,MATCH($B178,'2019 IDF estimates'!$B:$B,0)),INDEX('2019 IDF estimates'!AD:AD,MATCH($G178,'2019 IDF estimates'!$B:$B,0)))</f>
        <v>0</v>
      </c>
      <c r="I178" s="354">
        <f>IF($G178="N/A",INDEX('2019 IDF estimates'!AE:AE,MATCH($B178,'2019 IDF estimates'!$B:$B,0)),INDEX('2019 IDF estimates'!AE:AE,MATCH($G178,'2019 IDF estimates'!$B:$B,0)))</f>
        <v>0</v>
      </c>
      <c r="J178" s="354">
        <f>IF($G178="N/A",INDEX('2019 IDF estimates'!AF:AF,MATCH($B178,'2019 IDF estimates'!$B:$B,0)),INDEX('2019 IDF estimates'!AF:AF,MATCH($G178,'2019 IDF estimates'!$B:$B,0)))</f>
        <v>0</v>
      </c>
      <c r="K178" s="354">
        <f>IF($G178="N/A",INDEX('2019 IDF estimates'!AP:AP,MATCH($B178,'2019 IDF estimates'!$B:$B,0)),INDEX('2019 IDF estimates'!AP:AP,MATCH($G178,'2019 IDF estimates'!$B:$B,0)))</f>
        <v>13.180081975907839</v>
      </c>
      <c r="L178" s="354">
        <f>IF($G178="N/A",INDEX('2019 IDF estimates'!AH:AH,MATCH($B178,'2019 IDF estimates'!$B:$B,0)),INDEX('2019 IDF estimates'!AH:AH,MATCH($G178,'2019 IDF estimates'!$B:$B,0)))</f>
        <v>0</v>
      </c>
      <c r="M178" s="354">
        <f>IF($G178="N/A",INDEX('2019 IDF estimates'!AI:AI,MATCH($B178,'2019 IDF estimates'!$B:$B,0)),INDEX('2019 IDF estimates'!AI:AI,MATCH($G178,'2019 IDF estimates'!$B:$B,0)))</f>
        <v>0</v>
      </c>
      <c r="N178" s="354">
        <f>IF($G178="N/A",INDEX('2019 IDF estimates'!AJ:AJ,MATCH($B178,'2019 IDF estimates'!$B:$B,0)),INDEX('2019 IDF estimates'!AJ:AJ,MATCH($G178,'2019 IDF estimates'!$B:$B,0)))</f>
        <v>0</v>
      </c>
      <c r="O178" s="354">
        <f>IF($G178="N/A",INDEX('2019 IDF estimates'!AQ:AQ,MATCH($B178,'2019 IDF estimates'!$B:$B,0)),INDEX('2019 IDF estimates'!AQ:AQ,MATCH($G178,'2019 IDF estimates'!$B:$B,0)))</f>
        <v>13.180081975907839</v>
      </c>
      <c r="P178" s="354">
        <f>IF($G178="N/A",INDEX('2019 IDF estimates'!AN:AN,MATCH($B178,'2019 IDF estimates'!$B:$B,0)),INDEX('2019 IDF estimates'!AN:AN,MATCH($G178,'2019 IDF estimates'!$B:$B,0)))</f>
        <v>17.7</v>
      </c>
      <c r="Q178" s="358">
        <f t="shared" si="16"/>
        <v>17.7</v>
      </c>
      <c r="R178" s="358">
        <f t="shared" si="17"/>
        <v>17.7</v>
      </c>
      <c r="S178" s="358">
        <f t="shared" si="18"/>
        <v>17.7</v>
      </c>
      <c r="T178" s="358">
        <f t="shared" si="19"/>
        <v>13.180081975907839</v>
      </c>
      <c r="U178" s="352">
        <f t="shared" si="20"/>
        <v>17.7</v>
      </c>
      <c r="V178" s="352">
        <f t="shared" si="21"/>
        <v>16.570020493976958</v>
      </c>
      <c r="W178" s="352">
        <f>IF(INDEX('Adult curve ratios'!$B:$B,MATCH('Incidence calcs'!C178,'Adult curve ratios'!$A:$A,0))="0-14",'Incidence calcs'!U178,'Incidence calcs'!V178)</f>
        <v>17.7</v>
      </c>
      <c r="X178" s="357">
        <f>$W178*INDEX('Adult curve ratios'!$A$1:$R$8,MATCH('Incidence calcs'!$C178,'Adult curve ratios'!$A:$A,0),MATCH('Incidence calcs'!X$4,'Adult curve ratios'!$1:$1,0))</f>
        <v>12.064319999999999</v>
      </c>
      <c r="Y178" s="357">
        <f>$W178*INDEX('Adult curve ratios'!$A$1:$R$8,MATCH('Incidence calcs'!$C178,'Adult curve ratios'!$A:$A,0),MATCH('Incidence calcs'!Y$4,'Adult curve ratios'!$1:$1,0))</f>
        <v>11.855459999999999</v>
      </c>
      <c r="Z178" s="357">
        <f>$W178*INDEX('Adult curve ratios'!$A$1:$R$8,MATCH('Incidence calcs'!$C178,'Adult curve ratios'!$A:$A,0),MATCH('Incidence calcs'!Z$4,'Adult curve ratios'!$1:$1,0))</f>
        <v>8.4765300000000003</v>
      </c>
      <c r="AA178" s="357">
        <f>$W178*INDEX('Adult curve ratios'!$A$1:$R$8,MATCH('Incidence calcs'!$C178,'Adult curve ratios'!$A:$A,0),MATCH('Incidence calcs'!AA$4,'Adult curve ratios'!$1:$1,0))</f>
        <v>8.4198900000000005</v>
      </c>
      <c r="AB178" s="357">
        <f>$W178*INDEX('Adult curve ratios'!$A$1:$R$8,MATCH('Incidence calcs'!$C178,'Adult curve ratios'!$A:$A,0),MATCH('Incidence calcs'!AB$4,'Adult curve ratios'!$1:$1,0))</f>
        <v>7.45878</v>
      </c>
      <c r="AC178" s="357">
        <f>$W178*INDEX('Adult curve ratios'!$A$1:$R$8,MATCH('Incidence calcs'!$C178,'Adult curve ratios'!$A:$A,0),MATCH('Incidence calcs'!AC$4,'Adult curve ratios'!$1:$1,0))</f>
        <v>7.9437599999999993</v>
      </c>
      <c r="AD178" s="357">
        <f>$W178*INDEX('Adult curve ratios'!$A$1:$R$8,MATCH('Incidence calcs'!$C178,'Adult curve ratios'!$A:$A,0),MATCH('Incidence calcs'!AD$4,'Adult curve ratios'!$1:$1,0))</f>
        <v>7.79331</v>
      </c>
      <c r="AE178" s="357">
        <f>$W178*INDEX('Adult curve ratios'!$A$1:$R$8,MATCH('Incidence calcs'!$C178,'Adult curve ratios'!$A:$A,0),MATCH('Incidence calcs'!AE$4,'Adult curve ratios'!$1:$1,0))</f>
        <v>7.79331</v>
      </c>
      <c r="AF178" s="357">
        <f>$W178*INDEX('Adult curve ratios'!$A$1:$R$8,MATCH('Incidence calcs'!$C178,'Adult curve ratios'!$A:$A,0),MATCH('Incidence calcs'!AF$4,'Adult curve ratios'!$1:$1,0))</f>
        <v>7.2782400000000003</v>
      </c>
      <c r="AG178" s="357">
        <f>$W178*INDEX('Adult curve ratios'!$A$1:$R$8,MATCH('Incidence calcs'!$C178,'Adult curve ratios'!$A:$A,0),MATCH('Incidence calcs'!AG$4,'Adult curve ratios'!$1:$1,0))</f>
        <v>7.2782400000000003</v>
      </c>
      <c r="AH178" s="357">
        <f>$W178*INDEX('Adult curve ratios'!$A$1:$R$8,MATCH('Incidence calcs'!$C178,'Adult curve ratios'!$A:$A,0),MATCH('Incidence calcs'!AH$4,'Adult curve ratios'!$1:$1,0))</f>
        <v>9.6624300000000005</v>
      </c>
      <c r="AI178" s="357">
        <f>$W178*INDEX('Adult curve ratios'!$A$1:$R$8,MATCH('Incidence calcs'!$C178,'Adult curve ratios'!$A:$A,0),MATCH('Incidence calcs'!AI$4,'Adult curve ratios'!$1:$1,0))</f>
        <v>9.6624300000000005</v>
      </c>
      <c r="AJ178" s="357">
        <f>$W178*INDEX('Adult curve ratios'!$A$1:$R$8,MATCH('Incidence calcs'!$C178,'Adult curve ratios'!$A:$A,0),MATCH('Incidence calcs'!AJ$4,'Adult curve ratios'!$1:$1,0))</f>
        <v>6.3843899999999998</v>
      </c>
      <c r="AK178" s="357">
        <f>$W178*INDEX('Adult curve ratios'!$A$1:$R$8,MATCH('Incidence calcs'!$C178,'Adult curve ratios'!$A:$A,0),MATCH('Incidence calcs'!AK$4,'Adult curve ratios'!$1:$1,0))</f>
        <v>6.3843899999999998</v>
      </c>
      <c r="AL178" s="357">
        <f>$W178*INDEX('Adult curve ratios'!$A$1:$R$8,MATCH('Incidence calcs'!$C178,'Adult curve ratios'!$A:$A,0),MATCH('Incidence calcs'!AL$4,'Adult curve ratios'!$1:$1,0))</f>
        <v>6.3843899999999998</v>
      </c>
      <c r="AM178" s="357">
        <f>$W178*INDEX('Adult curve ratios'!$A$1:$R$8,MATCH('Incidence calcs'!$C178,'Adult curve ratios'!$A:$A,0),MATCH('Incidence calcs'!AM$4,'Adult curve ratios'!$1:$1,0))</f>
        <v>6.3843899999999998</v>
      </c>
    </row>
    <row r="179" spans="1:39" x14ac:dyDescent="0.45">
      <c r="A179" s="343" t="s">
        <v>240</v>
      </c>
      <c r="B179" s="331" t="s">
        <v>240</v>
      </c>
      <c r="C179" s="343" t="s">
        <v>33</v>
      </c>
      <c r="D179" s="351">
        <f>VALUE(LEFT(INDEX('2019 IDF estimates'!BD:BD,MATCH(IF(G179="N/A",B179,G179),'2019 IDF estimates'!$B:$B,0)),4))</f>
        <v>2006</v>
      </c>
      <c r="E179" s="351">
        <f>VALUE(RIGHT(INDEX('2019 IDF estimates'!BD:BD,MATCH(IF(G179="N/A",B179,G179),'2019 IDF estimates'!$B:$B,0)),4))</f>
        <v>2012</v>
      </c>
      <c r="F179" s="351">
        <f t="shared" si="15"/>
        <v>2009</v>
      </c>
      <c r="G179" s="331" t="s">
        <v>86</v>
      </c>
      <c r="H179" s="354">
        <f>IF($G179="N/A",INDEX('2019 IDF estimates'!AD:AD,MATCH($B179,'2019 IDF estimates'!$B:$B,0)),INDEX('2019 IDF estimates'!AD:AD,MATCH($G179,'2019 IDF estimates'!$B:$B,0)))</f>
        <v>3</v>
      </c>
      <c r="I179" s="354">
        <f>IF($G179="N/A",INDEX('2019 IDF estimates'!AE:AE,MATCH($B179,'2019 IDF estimates'!$B:$B,0)),INDEX('2019 IDF estimates'!AE:AE,MATCH($G179,'2019 IDF estimates'!$B:$B,0)))</f>
        <v>5</v>
      </c>
      <c r="J179" s="354">
        <f>IF($G179="N/A",INDEX('2019 IDF estimates'!AF:AF,MATCH($B179,'2019 IDF estimates'!$B:$B,0)),INDEX('2019 IDF estimates'!AF:AF,MATCH($G179,'2019 IDF estimates'!$B:$B,0)))</f>
        <v>4.9000000000000004</v>
      </c>
      <c r="K179" s="354">
        <f>IF($G179="N/A",INDEX('2019 IDF estimates'!AP:AP,MATCH($B179,'2019 IDF estimates'!$B:$B,0)),INDEX('2019 IDF estimates'!AP:AP,MATCH($G179,'2019 IDF estimates'!$B:$B,0)))</f>
        <v>3</v>
      </c>
      <c r="L179" s="354">
        <f>IF($G179="N/A",INDEX('2019 IDF estimates'!AH:AH,MATCH($B179,'2019 IDF estimates'!$B:$B,0)),INDEX('2019 IDF estimates'!AH:AH,MATCH($G179,'2019 IDF estimates'!$B:$B,0)))</f>
        <v>3</v>
      </c>
      <c r="M179" s="354">
        <f>IF($G179="N/A",INDEX('2019 IDF estimates'!AI:AI,MATCH($B179,'2019 IDF estimates'!$B:$B,0)),INDEX('2019 IDF estimates'!AI:AI,MATCH($G179,'2019 IDF estimates'!$B:$B,0)))</f>
        <v>5</v>
      </c>
      <c r="N179" s="354">
        <f>IF($G179="N/A",INDEX('2019 IDF estimates'!AJ:AJ,MATCH($B179,'2019 IDF estimates'!$B:$B,0)),INDEX('2019 IDF estimates'!AJ:AJ,MATCH($G179,'2019 IDF estimates'!$B:$B,0)))</f>
        <v>4.9000000000000004</v>
      </c>
      <c r="O179" s="354">
        <f>IF($G179="N/A",INDEX('2019 IDF estimates'!AQ:AQ,MATCH($B179,'2019 IDF estimates'!$B:$B,0)),INDEX('2019 IDF estimates'!AQ:AQ,MATCH($G179,'2019 IDF estimates'!$B:$B,0)))</f>
        <v>3</v>
      </c>
      <c r="P179" s="354">
        <f>IF($G179="N/A",INDEX('2019 IDF estimates'!AN:AN,MATCH($B179,'2019 IDF estimates'!$B:$B,0)),INDEX('2019 IDF estimates'!AN:AN,MATCH($G179,'2019 IDF estimates'!$B:$B,0)))</f>
        <v>4.3</v>
      </c>
      <c r="Q179" s="358">
        <f t="shared" si="16"/>
        <v>3</v>
      </c>
      <c r="R179" s="358">
        <f t="shared" si="17"/>
        <v>5</v>
      </c>
      <c r="S179" s="358">
        <f t="shared" si="18"/>
        <v>4.9000000000000004</v>
      </c>
      <c r="T179" s="358">
        <f t="shared" si="19"/>
        <v>3</v>
      </c>
      <c r="U179" s="352">
        <f t="shared" si="20"/>
        <v>4.3</v>
      </c>
      <c r="V179" s="352">
        <f t="shared" si="21"/>
        <v>3.9750000000000001</v>
      </c>
      <c r="W179" s="352">
        <f>IF(INDEX('Adult curve ratios'!$B:$B,MATCH('Incidence calcs'!C179,'Adult curve ratios'!$A:$A,0))="0-14",'Incidence calcs'!U179,'Incidence calcs'!V179)</f>
        <v>4.3</v>
      </c>
      <c r="X179" s="357">
        <f>$W179*INDEX('Adult curve ratios'!$A$1:$R$8,MATCH('Incidence calcs'!$C179,'Adult curve ratios'!$A:$A,0),MATCH('Incidence calcs'!X$4,'Adult curve ratios'!$1:$1,0))</f>
        <v>2.9308799999999997</v>
      </c>
      <c r="Y179" s="357">
        <f>$W179*INDEX('Adult curve ratios'!$A$1:$R$8,MATCH('Incidence calcs'!$C179,'Adult curve ratios'!$A:$A,0),MATCH('Incidence calcs'!Y$4,'Adult curve ratios'!$1:$1,0))</f>
        <v>2.8801399999999995</v>
      </c>
      <c r="Z179" s="357">
        <f>$W179*INDEX('Adult curve ratios'!$A$1:$R$8,MATCH('Incidence calcs'!$C179,'Adult curve ratios'!$A:$A,0),MATCH('Incidence calcs'!Z$4,'Adult curve ratios'!$1:$1,0))</f>
        <v>2.0592699999999997</v>
      </c>
      <c r="AA179" s="357">
        <f>$W179*INDEX('Adult curve ratios'!$A$1:$R$8,MATCH('Incidence calcs'!$C179,'Adult curve ratios'!$A:$A,0),MATCH('Incidence calcs'!AA$4,'Adult curve ratios'!$1:$1,0))</f>
        <v>2.0455100000000002</v>
      </c>
      <c r="AB179" s="357">
        <f>$W179*INDEX('Adult curve ratios'!$A$1:$R$8,MATCH('Incidence calcs'!$C179,'Adult curve ratios'!$A:$A,0),MATCH('Incidence calcs'!AB$4,'Adult curve ratios'!$1:$1,0))</f>
        <v>1.81202</v>
      </c>
      <c r="AC179" s="357">
        <f>$W179*INDEX('Adult curve ratios'!$A$1:$R$8,MATCH('Incidence calcs'!$C179,'Adult curve ratios'!$A:$A,0),MATCH('Incidence calcs'!AC$4,'Adult curve ratios'!$1:$1,0))</f>
        <v>1.9298399999999998</v>
      </c>
      <c r="AD179" s="357">
        <f>$W179*INDEX('Adult curve ratios'!$A$1:$R$8,MATCH('Incidence calcs'!$C179,'Adult curve ratios'!$A:$A,0),MATCH('Incidence calcs'!AD$4,'Adult curve ratios'!$1:$1,0))</f>
        <v>1.8932899999999999</v>
      </c>
      <c r="AE179" s="357">
        <f>$W179*INDEX('Adult curve ratios'!$A$1:$R$8,MATCH('Incidence calcs'!$C179,'Adult curve ratios'!$A:$A,0),MATCH('Incidence calcs'!AE$4,'Adult curve ratios'!$1:$1,0))</f>
        <v>1.8932899999999999</v>
      </c>
      <c r="AF179" s="357">
        <f>$W179*INDEX('Adult curve ratios'!$A$1:$R$8,MATCH('Incidence calcs'!$C179,'Adult curve ratios'!$A:$A,0),MATCH('Incidence calcs'!AF$4,'Adult curve ratios'!$1:$1,0))</f>
        <v>1.76816</v>
      </c>
      <c r="AG179" s="357">
        <f>$W179*INDEX('Adult curve ratios'!$A$1:$R$8,MATCH('Incidence calcs'!$C179,'Adult curve ratios'!$A:$A,0),MATCH('Incidence calcs'!AG$4,'Adult curve ratios'!$1:$1,0))</f>
        <v>1.76816</v>
      </c>
      <c r="AH179" s="357">
        <f>$W179*INDEX('Adult curve ratios'!$A$1:$R$8,MATCH('Incidence calcs'!$C179,'Adult curve ratios'!$A:$A,0),MATCH('Incidence calcs'!AH$4,'Adult curve ratios'!$1:$1,0))</f>
        <v>2.3473700000000002</v>
      </c>
      <c r="AI179" s="357">
        <f>$W179*INDEX('Adult curve ratios'!$A$1:$R$8,MATCH('Incidence calcs'!$C179,'Adult curve ratios'!$A:$A,0),MATCH('Incidence calcs'!AI$4,'Adult curve ratios'!$1:$1,0))</f>
        <v>2.3473700000000002</v>
      </c>
      <c r="AJ179" s="357">
        <f>$W179*INDEX('Adult curve ratios'!$A$1:$R$8,MATCH('Incidence calcs'!$C179,'Adult curve ratios'!$A:$A,0),MATCH('Incidence calcs'!AJ$4,'Adult curve ratios'!$1:$1,0))</f>
        <v>1.55101</v>
      </c>
      <c r="AK179" s="357">
        <f>$W179*INDEX('Adult curve ratios'!$A$1:$R$8,MATCH('Incidence calcs'!$C179,'Adult curve ratios'!$A:$A,0),MATCH('Incidence calcs'!AK$4,'Adult curve ratios'!$1:$1,0))</f>
        <v>1.55101</v>
      </c>
      <c r="AL179" s="357">
        <f>$W179*INDEX('Adult curve ratios'!$A$1:$R$8,MATCH('Incidence calcs'!$C179,'Adult curve ratios'!$A:$A,0),MATCH('Incidence calcs'!AL$4,'Adult curve ratios'!$1:$1,0))</f>
        <v>1.55101</v>
      </c>
      <c r="AM179" s="357">
        <f>$W179*INDEX('Adult curve ratios'!$A$1:$R$8,MATCH('Incidence calcs'!$C179,'Adult curve ratios'!$A:$A,0),MATCH('Incidence calcs'!AM$4,'Adult curve ratios'!$1:$1,0))</f>
        <v>1.55101</v>
      </c>
    </row>
    <row r="180" spans="1:39" x14ac:dyDescent="0.45">
      <c r="A180" s="331" t="s">
        <v>241</v>
      </c>
      <c r="B180" s="331" t="s">
        <v>241</v>
      </c>
      <c r="C180" s="353" t="s">
        <v>31</v>
      </c>
      <c r="D180" s="351">
        <f>VALUE(LEFT(INDEX('2019 IDF estimates'!BD:BD,MATCH(IF(G180="N/A",B180,G180),'2019 IDF estimates'!$B:$B,0)),4))</f>
        <v>1982</v>
      </c>
      <c r="E180" s="351">
        <f>VALUE(RIGHT(INDEX('2019 IDF estimates'!BD:BD,MATCH(IF(G180="N/A",B180,G180),'2019 IDF estimates'!$B:$B,0)),4))</f>
        <v>1991</v>
      </c>
      <c r="F180" s="351">
        <f t="shared" si="15"/>
        <v>1987</v>
      </c>
      <c r="G180" s="331" t="s">
        <v>77</v>
      </c>
      <c r="H180" s="354">
        <f>IF($G180="N/A",INDEX('2019 IDF estimates'!AD:AD,MATCH($B180,'2019 IDF estimates'!$B:$B,0)),INDEX('2019 IDF estimates'!AD:AD,MATCH($G180,'2019 IDF estimates'!$B:$B,0)))</f>
        <v>0</v>
      </c>
      <c r="I180" s="354">
        <f>IF($G180="N/A",INDEX('2019 IDF estimates'!AE:AE,MATCH($B180,'2019 IDF estimates'!$B:$B,0)),INDEX('2019 IDF estimates'!AE:AE,MATCH($G180,'2019 IDF estimates'!$B:$B,0)))</f>
        <v>0</v>
      </c>
      <c r="J180" s="354">
        <f>IF($G180="N/A",INDEX('2019 IDF estimates'!AF:AF,MATCH($B180,'2019 IDF estimates'!$B:$B,0)),INDEX('2019 IDF estimates'!AF:AF,MATCH($G180,'2019 IDF estimates'!$B:$B,0)))</f>
        <v>0</v>
      </c>
      <c r="K180" s="354">
        <f>IF($G180="N/A",INDEX('2019 IDF estimates'!AP:AP,MATCH($B180,'2019 IDF estimates'!$B:$B,0)),INDEX('2019 IDF estimates'!AP:AP,MATCH($G180,'2019 IDF estimates'!$B:$B,0)))</f>
        <v>2.6571167236332349</v>
      </c>
      <c r="L180" s="354">
        <f>IF($G180="N/A",INDEX('2019 IDF estimates'!AH:AH,MATCH($B180,'2019 IDF estimates'!$B:$B,0)),INDEX('2019 IDF estimates'!AH:AH,MATCH($G180,'2019 IDF estimates'!$B:$B,0)))</f>
        <v>0</v>
      </c>
      <c r="M180" s="354">
        <f>IF($G180="N/A",INDEX('2019 IDF estimates'!AI:AI,MATCH($B180,'2019 IDF estimates'!$B:$B,0)),INDEX('2019 IDF estimates'!AI:AI,MATCH($G180,'2019 IDF estimates'!$B:$B,0)))</f>
        <v>0</v>
      </c>
      <c r="N180" s="354">
        <f>IF($G180="N/A",INDEX('2019 IDF estimates'!AJ:AJ,MATCH($B180,'2019 IDF estimates'!$B:$B,0)),INDEX('2019 IDF estimates'!AJ:AJ,MATCH($G180,'2019 IDF estimates'!$B:$B,0)))</f>
        <v>0</v>
      </c>
      <c r="O180" s="354">
        <f>IF($G180="N/A",INDEX('2019 IDF estimates'!AQ:AQ,MATCH($B180,'2019 IDF estimates'!$B:$B,0)),INDEX('2019 IDF estimates'!AQ:AQ,MATCH($G180,'2019 IDF estimates'!$B:$B,0)))</f>
        <v>2.6571167236332349</v>
      </c>
      <c r="P180" s="354">
        <f>IF($G180="N/A",INDEX('2019 IDF estimates'!AN:AN,MATCH($B180,'2019 IDF estimates'!$B:$B,0)),INDEX('2019 IDF estimates'!AN:AN,MATCH($G180,'2019 IDF estimates'!$B:$B,0)))</f>
        <v>4.97</v>
      </c>
      <c r="Q180" s="358">
        <f t="shared" si="16"/>
        <v>4.97</v>
      </c>
      <c r="R180" s="358">
        <f t="shared" si="17"/>
        <v>4.97</v>
      </c>
      <c r="S180" s="358">
        <f t="shared" si="18"/>
        <v>4.97</v>
      </c>
      <c r="T180" s="358">
        <f t="shared" si="19"/>
        <v>2.6571167236332349</v>
      </c>
      <c r="U180" s="352">
        <f t="shared" si="20"/>
        <v>4.97</v>
      </c>
      <c r="V180" s="352">
        <f t="shared" si="21"/>
        <v>4.3917791809083084</v>
      </c>
      <c r="W180" s="352">
        <f>IF(INDEX('Adult curve ratios'!$B:$B,MATCH('Incidence calcs'!C180,'Adult curve ratios'!$A:$A,0))="0-14",'Incidence calcs'!U180,'Incidence calcs'!V180)</f>
        <v>4.97</v>
      </c>
      <c r="X180" s="357">
        <f>$W180*INDEX('Adult curve ratios'!$A$1:$R$8,MATCH('Incidence calcs'!$C180,'Adult curve ratios'!$A:$A,0),MATCH('Incidence calcs'!X$4,'Adult curve ratios'!$1:$1,0))</f>
        <v>3.3875519999999999</v>
      </c>
      <c r="Y180" s="357">
        <f>$W180*INDEX('Adult curve ratios'!$A$1:$R$8,MATCH('Incidence calcs'!$C180,'Adult curve ratios'!$A:$A,0),MATCH('Incidence calcs'!Y$4,'Adult curve ratios'!$1:$1,0))</f>
        <v>3.3289059999999995</v>
      </c>
      <c r="Z180" s="357">
        <f>$W180*INDEX('Adult curve ratios'!$A$1:$R$8,MATCH('Incidence calcs'!$C180,'Adult curve ratios'!$A:$A,0),MATCH('Incidence calcs'!Z$4,'Adult curve ratios'!$1:$1,0))</f>
        <v>2.3801329999999998</v>
      </c>
      <c r="AA180" s="357">
        <f>$W180*INDEX('Adult curve ratios'!$A$1:$R$8,MATCH('Incidence calcs'!$C180,'Adult curve ratios'!$A:$A,0),MATCH('Incidence calcs'!AA$4,'Adult curve ratios'!$1:$1,0))</f>
        <v>2.3642289999999999</v>
      </c>
      <c r="AB180" s="357">
        <f>$W180*INDEX('Adult curve ratios'!$A$1:$R$8,MATCH('Incidence calcs'!$C180,'Adult curve ratios'!$A:$A,0),MATCH('Incidence calcs'!AB$4,'Adult curve ratios'!$1:$1,0))</f>
        <v>2.0943579999999997</v>
      </c>
      <c r="AC180" s="357">
        <f>$W180*INDEX('Adult curve ratios'!$A$1:$R$8,MATCH('Incidence calcs'!$C180,'Adult curve ratios'!$A:$A,0),MATCH('Incidence calcs'!AC$4,'Adult curve ratios'!$1:$1,0))</f>
        <v>2.2305359999999999</v>
      </c>
      <c r="AD180" s="357">
        <f>$W180*INDEX('Adult curve ratios'!$A$1:$R$8,MATCH('Incidence calcs'!$C180,'Adult curve ratios'!$A:$A,0),MATCH('Incidence calcs'!AD$4,'Adult curve ratios'!$1:$1,0))</f>
        <v>2.188291</v>
      </c>
      <c r="AE180" s="357">
        <f>$W180*INDEX('Adult curve ratios'!$A$1:$R$8,MATCH('Incidence calcs'!$C180,'Adult curve ratios'!$A:$A,0),MATCH('Incidence calcs'!AE$4,'Adult curve ratios'!$1:$1,0))</f>
        <v>2.188291</v>
      </c>
      <c r="AF180" s="357">
        <f>$W180*INDEX('Adult curve ratios'!$A$1:$R$8,MATCH('Incidence calcs'!$C180,'Adult curve ratios'!$A:$A,0),MATCH('Incidence calcs'!AF$4,'Adult curve ratios'!$1:$1,0))</f>
        <v>2.0436640000000001</v>
      </c>
      <c r="AG180" s="357">
        <f>$W180*INDEX('Adult curve ratios'!$A$1:$R$8,MATCH('Incidence calcs'!$C180,'Adult curve ratios'!$A:$A,0),MATCH('Incidence calcs'!AG$4,'Adult curve ratios'!$1:$1,0))</f>
        <v>2.0436640000000001</v>
      </c>
      <c r="AH180" s="357">
        <f>$W180*INDEX('Adult curve ratios'!$A$1:$R$8,MATCH('Incidence calcs'!$C180,'Adult curve ratios'!$A:$A,0),MATCH('Incidence calcs'!AH$4,'Adult curve ratios'!$1:$1,0))</f>
        <v>2.713123</v>
      </c>
      <c r="AI180" s="357">
        <f>$W180*INDEX('Adult curve ratios'!$A$1:$R$8,MATCH('Incidence calcs'!$C180,'Adult curve ratios'!$A:$A,0),MATCH('Incidence calcs'!AI$4,'Adult curve ratios'!$1:$1,0))</f>
        <v>2.713123</v>
      </c>
      <c r="AJ180" s="357">
        <f>$W180*INDEX('Adult curve ratios'!$A$1:$R$8,MATCH('Incidence calcs'!$C180,'Adult curve ratios'!$A:$A,0),MATCH('Incidence calcs'!AJ$4,'Adult curve ratios'!$1:$1,0))</f>
        <v>1.7926789999999999</v>
      </c>
      <c r="AK180" s="357">
        <f>$W180*INDEX('Adult curve ratios'!$A$1:$R$8,MATCH('Incidence calcs'!$C180,'Adult curve ratios'!$A:$A,0),MATCH('Incidence calcs'!AK$4,'Adult curve ratios'!$1:$1,0))</f>
        <v>1.7926789999999999</v>
      </c>
      <c r="AL180" s="357">
        <f>$W180*INDEX('Adult curve ratios'!$A$1:$R$8,MATCH('Incidence calcs'!$C180,'Adult curve ratios'!$A:$A,0),MATCH('Incidence calcs'!AL$4,'Adult curve ratios'!$1:$1,0))</f>
        <v>1.7926789999999999</v>
      </c>
      <c r="AM180" s="357">
        <f>$W180*INDEX('Adult curve ratios'!$A$1:$R$8,MATCH('Incidence calcs'!$C180,'Adult curve ratios'!$A:$A,0),MATCH('Incidence calcs'!AM$4,'Adult curve ratios'!$1:$1,0))</f>
        <v>1.7926789999999999</v>
      </c>
    </row>
    <row r="181" spans="1:39" x14ac:dyDescent="0.45">
      <c r="A181" s="343" t="s">
        <v>242</v>
      </c>
      <c r="B181" s="331" t="s">
        <v>242</v>
      </c>
      <c r="C181" s="353" t="s">
        <v>31</v>
      </c>
      <c r="D181" s="351">
        <f>VALUE(LEFT(INDEX('2019 IDF estimates'!BD:BD,MATCH(IF(G181="N/A",B181,G181),'2019 IDF estimates'!$B:$B,0)),4))</f>
        <v>1982</v>
      </c>
      <c r="E181" s="351">
        <f>VALUE(RIGHT(INDEX('2019 IDF estimates'!BD:BD,MATCH(IF(G181="N/A",B181,G181),'2019 IDF estimates'!$B:$B,0)),4))</f>
        <v>1991</v>
      </c>
      <c r="F181" s="351">
        <f t="shared" si="15"/>
        <v>1987</v>
      </c>
      <c r="G181" s="331" t="s">
        <v>77</v>
      </c>
      <c r="H181" s="354">
        <f>IF($G181="N/A",INDEX('2019 IDF estimates'!AD:AD,MATCH($B181,'2019 IDF estimates'!$B:$B,0)),INDEX('2019 IDF estimates'!AD:AD,MATCH($G181,'2019 IDF estimates'!$B:$B,0)))</f>
        <v>0</v>
      </c>
      <c r="I181" s="354">
        <f>IF($G181="N/A",INDEX('2019 IDF estimates'!AE:AE,MATCH($B181,'2019 IDF estimates'!$B:$B,0)),INDEX('2019 IDF estimates'!AE:AE,MATCH($G181,'2019 IDF estimates'!$B:$B,0)))</f>
        <v>0</v>
      </c>
      <c r="J181" s="354">
        <f>IF($G181="N/A",INDEX('2019 IDF estimates'!AF:AF,MATCH($B181,'2019 IDF estimates'!$B:$B,0)),INDEX('2019 IDF estimates'!AF:AF,MATCH($G181,'2019 IDF estimates'!$B:$B,0)))</f>
        <v>0</v>
      </c>
      <c r="K181" s="354">
        <f>IF($G181="N/A",INDEX('2019 IDF estimates'!AP:AP,MATCH($B181,'2019 IDF estimates'!$B:$B,0)),INDEX('2019 IDF estimates'!AP:AP,MATCH($G181,'2019 IDF estimates'!$B:$B,0)))</f>
        <v>2.6571167236332349</v>
      </c>
      <c r="L181" s="354">
        <f>IF($G181="N/A",INDEX('2019 IDF estimates'!AH:AH,MATCH($B181,'2019 IDF estimates'!$B:$B,0)),INDEX('2019 IDF estimates'!AH:AH,MATCH($G181,'2019 IDF estimates'!$B:$B,0)))</f>
        <v>0</v>
      </c>
      <c r="M181" s="354">
        <f>IF($G181="N/A",INDEX('2019 IDF estimates'!AI:AI,MATCH($B181,'2019 IDF estimates'!$B:$B,0)),INDEX('2019 IDF estimates'!AI:AI,MATCH($G181,'2019 IDF estimates'!$B:$B,0)))</f>
        <v>0</v>
      </c>
      <c r="N181" s="354">
        <f>IF($G181="N/A",INDEX('2019 IDF estimates'!AJ:AJ,MATCH($B181,'2019 IDF estimates'!$B:$B,0)),INDEX('2019 IDF estimates'!AJ:AJ,MATCH($G181,'2019 IDF estimates'!$B:$B,0)))</f>
        <v>0</v>
      </c>
      <c r="O181" s="354">
        <f>IF($G181="N/A",INDEX('2019 IDF estimates'!AQ:AQ,MATCH($B181,'2019 IDF estimates'!$B:$B,0)),INDEX('2019 IDF estimates'!AQ:AQ,MATCH($G181,'2019 IDF estimates'!$B:$B,0)))</f>
        <v>2.6571167236332349</v>
      </c>
      <c r="P181" s="354">
        <f>IF($G181="N/A",INDEX('2019 IDF estimates'!AN:AN,MATCH($B181,'2019 IDF estimates'!$B:$B,0)),INDEX('2019 IDF estimates'!AN:AN,MATCH($G181,'2019 IDF estimates'!$B:$B,0)))</f>
        <v>4.97</v>
      </c>
      <c r="Q181" s="358">
        <f t="shared" si="16"/>
        <v>4.97</v>
      </c>
      <c r="R181" s="358">
        <f t="shared" si="17"/>
        <v>4.97</v>
      </c>
      <c r="S181" s="358">
        <f t="shared" si="18"/>
        <v>4.97</v>
      </c>
      <c r="T181" s="358">
        <f t="shared" si="19"/>
        <v>2.6571167236332349</v>
      </c>
      <c r="U181" s="352">
        <f t="shared" si="20"/>
        <v>4.97</v>
      </c>
      <c r="V181" s="352">
        <f t="shared" si="21"/>
        <v>4.3917791809083084</v>
      </c>
      <c r="W181" s="352">
        <f>IF(INDEX('Adult curve ratios'!$B:$B,MATCH('Incidence calcs'!C181,'Adult curve ratios'!$A:$A,0))="0-14",'Incidence calcs'!U181,'Incidence calcs'!V181)</f>
        <v>4.97</v>
      </c>
      <c r="X181" s="357">
        <f>$W181*INDEX('Adult curve ratios'!$A$1:$R$8,MATCH('Incidence calcs'!$C181,'Adult curve ratios'!$A:$A,0),MATCH('Incidence calcs'!X$4,'Adult curve ratios'!$1:$1,0))</f>
        <v>3.3875519999999999</v>
      </c>
      <c r="Y181" s="357">
        <f>$W181*INDEX('Adult curve ratios'!$A$1:$R$8,MATCH('Incidence calcs'!$C181,'Adult curve ratios'!$A:$A,0),MATCH('Incidence calcs'!Y$4,'Adult curve ratios'!$1:$1,0))</f>
        <v>3.3289059999999995</v>
      </c>
      <c r="Z181" s="357">
        <f>$W181*INDEX('Adult curve ratios'!$A$1:$R$8,MATCH('Incidence calcs'!$C181,'Adult curve ratios'!$A:$A,0),MATCH('Incidence calcs'!Z$4,'Adult curve ratios'!$1:$1,0))</f>
        <v>2.3801329999999998</v>
      </c>
      <c r="AA181" s="357">
        <f>$W181*INDEX('Adult curve ratios'!$A$1:$R$8,MATCH('Incidence calcs'!$C181,'Adult curve ratios'!$A:$A,0),MATCH('Incidence calcs'!AA$4,'Adult curve ratios'!$1:$1,0))</f>
        <v>2.3642289999999999</v>
      </c>
      <c r="AB181" s="357">
        <f>$W181*INDEX('Adult curve ratios'!$A$1:$R$8,MATCH('Incidence calcs'!$C181,'Adult curve ratios'!$A:$A,0),MATCH('Incidence calcs'!AB$4,'Adult curve ratios'!$1:$1,0))</f>
        <v>2.0943579999999997</v>
      </c>
      <c r="AC181" s="357">
        <f>$W181*INDEX('Adult curve ratios'!$A$1:$R$8,MATCH('Incidence calcs'!$C181,'Adult curve ratios'!$A:$A,0),MATCH('Incidence calcs'!AC$4,'Adult curve ratios'!$1:$1,0))</f>
        <v>2.2305359999999999</v>
      </c>
      <c r="AD181" s="357">
        <f>$W181*INDEX('Adult curve ratios'!$A$1:$R$8,MATCH('Incidence calcs'!$C181,'Adult curve ratios'!$A:$A,0),MATCH('Incidence calcs'!AD$4,'Adult curve ratios'!$1:$1,0))</f>
        <v>2.188291</v>
      </c>
      <c r="AE181" s="357">
        <f>$W181*INDEX('Adult curve ratios'!$A$1:$R$8,MATCH('Incidence calcs'!$C181,'Adult curve ratios'!$A:$A,0),MATCH('Incidence calcs'!AE$4,'Adult curve ratios'!$1:$1,0))</f>
        <v>2.188291</v>
      </c>
      <c r="AF181" s="357">
        <f>$W181*INDEX('Adult curve ratios'!$A$1:$R$8,MATCH('Incidence calcs'!$C181,'Adult curve ratios'!$A:$A,0),MATCH('Incidence calcs'!AF$4,'Adult curve ratios'!$1:$1,0))</f>
        <v>2.0436640000000001</v>
      </c>
      <c r="AG181" s="357">
        <f>$W181*INDEX('Adult curve ratios'!$A$1:$R$8,MATCH('Incidence calcs'!$C181,'Adult curve ratios'!$A:$A,0),MATCH('Incidence calcs'!AG$4,'Adult curve ratios'!$1:$1,0))</f>
        <v>2.0436640000000001</v>
      </c>
      <c r="AH181" s="357">
        <f>$W181*INDEX('Adult curve ratios'!$A$1:$R$8,MATCH('Incidence calcs'!$C181,'Adult curve ratios'!$A:$A,0),MATCH('Incidence calcs'!AH$4,'Adult curve ratios'!$1:$1,0))</f>
        <v>2.713123</v>
      </c>
      <c r="AI181" s="357">
        <f>$W181*INDEX('Adult curve ratios'!$A$1:$R$8,MATCH('Incidence calcs'!$C181,'Adult curve ratios'!$A:$A,0),MATCH('Incidence calcs'!AI$4,'Adult curve ratios'!$1:$1,0))</f>
        <v>2.713123</v>
      </c>
      <c r="AJ181" s="357">
        <f>$W181*INDEX('Adult curve ratios'!$A$1:$R$8,MATCH('Incidence calcs'!$C181,'Adult curve ratios'!$A:$A,0),MATCH('Incidence calcs'!AJ$4,'Adult curve ratios'!$1:$1,0))</f>
        <v>1.7926789999999999</v>
      </c>
      <c r="AK181" s="357">
        <f>$W181*INDEX('Adult curve ratios'!$A$1:$R$8,MATCH('Incidence calcs'!$C181,'Adult curve ratios'!$A:$A,0),MATCH('Incidence calcs'!AK$4,'Adult curve ratios'!$1:$1,0))</f>
        <v>1.7926789999999999</v>
      </c>
      <c r="AL181" s="357">
        <f>$W181*INDEX('Adult curve ratios'!$A$1:$R$8,MATCH('Incidence calcs'!$C181,'Adult curve ratios'!$A:$A,0),MATCH('Incidence calcs'!AL$4,'Adult curve ratios'!$1:$1,0))</f>
        <v>1.7926789999999999</v>
      </c>
      <c r="AM181" s="357">
        <f>$W181*INDEX('Adult curve ratios'!$A$1:$R$8,MATCH('Incidence calcs'!$C181,'Adult curve ratios'!$A:$A,0),MATCH('Incidence calcs'!AM$4,'Adult curve ratios'!$1:$1,0))</f>
        <v>1.7926789999999999</v>
      </c>
    </row>
    <row r="182" spans="1:39" x14ac:dyDescent="0.45">
      <c r="A182" s="343" t="s">
        <v>243</v>
      </c>
      <c r="B182" s="331" t="s">
        <v>243</v>
      </c>
      <c r="C182" s="353" t="s">
        <v>31</v>
      </c>
      <c r="D182" s="351">
        <f>VALUE(LEFT(INDEX('2019 IDF estimates'!BD:BD,MATCH(IF(G182="N/A",B182,G182),'2019 IDF estimates'!$B:$B,0)),4))</f>
        <v>1982</v>
      </c>
      <c r="E182" s="351">
        <f>VALUE(RIGHT(INDEX('2019 IDF estimates'!BD:BD,MATCH(IF(G182="N/A",B182,G182),'2019 IDF estimates'!$B:$B,0)),4))</f>
        <v>1991</v>
      </c>
      <c r="F182" s="351">
        <f t="shared" si="15"/>
        <v>1987</v>
      </c>
      <c r="G182" s="331" t="s">
        <v>77</v>
      </c>
      <c r="H182" s="354">
        <f>IF($G182="N/A",INDEX('2019 IDF estimates'!AD:AD,MATCH($B182,'2019 IDF estimates'!$B:$B,0)),INDEX('2019 IDF estimates'!AD:AD,MATCH($G182,'2019 IDF estimates'!$B:$B,0)))</f>
        <v>0</v>
      </c>
      <c r="I182" s="354">
        <f>IF($G182="N/A",INDEX('2019 IDF estimates'!AE:AE,MATCH($B182,'2019 IDF estimates'!$B:$B,0)),INDEX('2019 IDF estimates'!AE:AE,MATCH($G182,'2019 IDF estimates'!$B:$B,0)))</f>
        <v>0</v>
      </c>
      <c r="J182" s="354">
        <f>IF($G182="N/A",INDEX('2019 IDF estimates'!AF:AF,MATCH($B182,'2019 IDF estimates'!$B:$B,0)),INDEX('2019 IDF estimates'!AF:AF,MATCH($G182,'2019 IDF estimates'!$B:$B,0)))</f>
        <v>0</v>
      </c>
      <c r="K182" s="354">
        <f>IF($G182="N/A",INDEX('2019 IDF estimates'!AP:AP,MATCH($B182,'2019 IDF estimates'!$B:$B,0)),INDEX('2019 IDF estimates'!AP:AP,MATCH($G182,'2019 IDF estimates'!$B:$B,0)))</f>
        <v>2.6571167236332349</v>
      </c>
      <c r="L182" s="354">
        <f>IF($G182="N/A",INDEX('2019 IDF estimates'!AH:AH,MATCH($B182,'2019 IDF estimates'!$B:$B,0)),INDEX('2019 IDF estimates'!AH:AH,MATCH($G182,'2019 IDF estimates'!$B:$B,0)))</f>
        <v>0</v>
      </c>
      <c r="M182" s="354">
        <f>IF($G182="N/A",INDEX('2019 IDF estimates'!AI:AI,MATCH($B182,'2019 IDF estimates'!$B:$B,0)),INDEX('2019 IDF estimates'!AI:AI,MATCH($G182,'2019 IDF estimates'!$B:$B,0)))</f>
        <v>0</v>
      </c>
      <c r="N182" s="354">
        <f>IF($G182="N/A",INDEX('2019 IDF estimates'!AJ:AJ,MATCH($B182,'2019 IDF estimates'!$B:$B,0)),INDEX('2019 IDF estimates'!AJ:AJ,MATCH($G182,'2019 IDF estimates'!$B:$B,0)))</f>
        <v>0</v>
      </c>
      <c r="O182" s="354">
        <f>IF($G182="N/A",INDEX('2019 IDF estimates'!AQ:AQ,MATCH($B182,'2019 IDF estimates'!$B:$B,0)),INDEX('2019 IDF estimates'!AQ:AQ,MATCH($G182,'2019 IDF estimates'!$B:$B,0)))</f>
        <v>2.6571167236332349</v>
      </c>
      <c r="P182" s="354">
        <f>IF($G182="N/A",INDEX('2019 IDF estimates'!AN:AN,MATCH($B182,'2019 IDF estimates'!$B:$B,0)),INDEX('2019 IDF estimates'!AN:AN,MATCH($G182,'2019 IDF estimates'!$B:$B,0)))</f>
        <v>4.97</v>
      </c>
      <c r="Q182" s="358">
        <f t="shared" si="16"/>
        <v>4.97</v>
      </c>
      <c r="R182" s="358">
        <f t="shared" si="17"/>
        <v>4.97</v>
      </c>
      <c r="S182" s="358">
        <f t="shared" si="18"/>
        <v>4.97</v>
      </c>
      <c r="T182" s="358">
        <f t="shared" si="19"/>
        <v>2.6571167236332349</v>
      </c>
      <c r="U182" s="352">
        <f t="shared" si="20"/>
        <v>4.97</v>
      </c>
      <c r="V182" s="352">
        <f t="shared" si="21"/>
        <v>4.3917791809083084</v>
      </c>
      <c r="W182" s="352">
        <f>IF(INDEX('Adult curve ratios'!$B:$B,MATCH('Incidence calcs'!C182,'Adult curve ratios'!$A:$A,0))="0-14",'Incidence calcs'!U182,'Incidence calcs'!V182)</f>
        <v>4.97</v>
      </c>
      <c r="X182" s="357">
        <f>$W182*INDEX('Adult curve ratios'!$A$1:$R$8,MATCH('Incidence calcs'!$C182,'Adult curve ratios'!$A:$A,0),MATCH('Incidence calcs'!X$4,'Adult curve ratios'!$1:$1,0))</f>
        <v>3.3875519999999999</v>
      </c>
      <c r="Y182" s="357">
        <f>$W182*INDEX('Adult curve ratios'!$A$1:$R$8,MATCH('Incidence calcs'!$C182,'Adult curve ratios'!$A:$A,0),MATCH('Incidence calcs'!Y$4,'Adult curve ratios'!$1:$1,0))</f>
        <v>3.3289059999999995</v>
      </c>
      <c r="Z182" s="357">
        <f>$W182*INDEX('Adult curve ratios'!$A$1:$R$8,MATCH('Incidence calcs'!$C182,'Adult curve ratios'!$A:$A,0),MATCH('Incidence calcs'!Z$4,'Adult curve ratios'!$1:$1,0))</f>
        <v>2.3801329999999998</v>
      </c>
      <c r="AA182" s="357">
        <f>$W182*INDEX('Adult curve ratios'!$A$1:$R$8,MATCH('Incidence calcs'!$C182,'Adult curve ratios'!$A:$A,0),MATCH('Incidence calcs'!AA$4,'Adult curve ratios'!$1:$1,0))</f>
        <v>2.3642289999999999</v>
      </c>
      <c r="AB182" s="357">
        <f>$W182*INDEX('Adult curve ratios'!$A$1:$R$8,MATCH('Incidence calcs'!$C182,'Adult curve ratios'!$A:$A,0),MATCH('Incidence calcs'!AB$4,'Adult curve ratios'!$1:$1,0))</f>
        <v>2.0943579999999997</v>
      </c>
      <c r="AC182" s="357">
        <f>$W182*INDEX('Adult curve ratios'!$A$1:$R$8,MATCH('Incidence calcs'!$C182,'Adult curve ratios'!$A:$A,0),MATCH('Incidence calcs'!AC$4,'Adult curve ratios'!$1:$1,0))</f>
        <v>2.2305359999999999</v>
      </c>
      <c r="AD182" s="357">
        <f>$W182*INDEX('Adult curve ratios'!$A$1:$R$8,MATCH('Incidence calcs'!$C182,'Adult curve ratios'!$A:$A,0),MATCH('Incidence calcs'!AD$4,'Adult curve ratios'!$1:$1,0))</f>
        <v>2.188291</v>
      </c>
      <c r="AE182" s="357">
        <f>$W182*INDEX('Adult curve ratios'!$A$1:$R$8,MATCH('Incidence calcs'!$C182,'Adult curve ratios'!$A:$A,0),MATCH('Incidence calcs'!AE$4,'Adult curve ratios'!$1:$1,0))</f>
        <v>2.188291</v>
      </c>
      <c r="AF182" s="357">
        <f>$W182*INDEX('Adult curve ratios'!$A$1:$R$8,MATCH('Incidence calcs'!$C182,'Adult curve ratios'!$A:$A,0),MATCH('Incidence calcs'!AF$4,'Adult curve ratios'!$1:$1,0))</f>
        <v>2.0436640000000001</v>
      </c>
      <c r="AG182" s="357">
        <f>$W182*INDEX('Adult curve ratios'!$A$1:$R$8,MATCH('Incidence calcs'!$C182,'Adult curve ratios'!$A:$A,0),MATCH('Incidence calcs'!AG$4,'Adult curve ratios'!$1:$1,0))</f>
        <v>2.0436640000000001</v>
      </c>
      <c r="AH182" s="357">
        <f>$W182*INDEX('Adult curve ratios'!$A$1:$R$8,MATCH('Incidence calcs'!$C182,'Adult curve ratios'!$A:$A,0),MATCH('Incidence calcs'!AH$4,'Adult curve ratios'!$1:$1,0))</f>
        <v>2.713123</v>
      </c>
      <c r="AI182" s="357">
        <f>$W182*INDEX('Adult curve ratios'!$A$1:$R$8,MATCH('Incidence calcs'!$C182,'Adult curve ratios'!$A:$A,0),MATCH('Incidence calcs'!AI$4,'Adult curve ratios'!$1:$1,0))</f>
        <v>2.713123</v>
      </c>
      <c r="AJ182" s="357">
        <f>$W182*INDEX('Adult curve ratios'!$A$1:$R$8,MATCH('Incidence calcs'!$C182,'Adult curve ratios'!$A:$A,0),MATCH('Incidence calcs'!AJ$4,'Adult curve ratios'!$1:$1,0))</f>
        <v>1.7926789999999999</v>
      </c>
      <c r="AK182" s="357">
        <f>$W182*INDEX('Adult curve ratios'!$A$1:$R$8,MATCH('Incidence calcs'!$C182,'Adult curve ratios'!$A:$A,0),MATCH('Incidence calcs'!AK$4,'Adult curve ratios'!$1:$1,0))</f>
        <v>1.7926789999999999</v>
      </c>
      <c r="AL182" s="357">
        <f>$W182*INDEX('Adult curve ratios'!$A$1:$R$8,MATCH('Incidence calcs'!$C182,'Adult curve ratios'!$A:$A,0),MATCH('Incidence calcs'!AL$4,'Adult curve ratios'!$1:$1,0))</f>
        <v>1.7926789999999999</v>
      </c>
      <c r="AM182" s="357">
        <f>$W182*INDEX('Adult curve ratios'!$A$1:$R$8,MATCH('Incidence calcs'!$C182,'Adult curve ratios'!$A:$A,0),MATCH('Incidence calcs'!AM$4,'Adult curve ratios'!$1:$1,0))</f>
        <v>1.7926789999999999</v>
      </c>
    </row>
    <row r="183" spans="1:39" x14ac:dyDescent="0.45">
      <c r="A183" s="343" t="s">
        <v>244</v>
      </c>
      <c r="B183" s="331" t="s">
        <v>244</v>
      </c>
      <c r="C183" s="343" t="s">
        <v>28</v>
      </c>
      <c r="D183" s="351">
        <f>VALUE(LEFT(INDEX('2019 IDF estimates'!BD:BD,MATCH(IF(G183="N/A",B183,G183),'2019 IDF estimates'!$B:$B,0)),4))</f>
        <v>1992</v>
      </c>
      <c r="E183" s="351">
        <f>VALUE(RIGHT(INDEX('2019 IDF estimates'!BD:BD,MATCH(IF(G183="N/A",B183,G183),'2019 IDF estimates'!$B:$B,0)),4))</f>
        <v>1996</v>
      </c>
      <c r="F183" s="351">
        <f t="shared" si="15"/>
        <v>1994</v>
      </c>
      <c r="G183" s="331" t="s">
        <v>161</v>
      </c>
      <c r="H183" s="354">
        <f>IF($G183="N/A",INDEX('2019 IDF estimates'!AD:AD,MATCH($B183,'2019 IDF estimates'!$B:$B,0)),INDEX('2019 IDF estimates'!AD:AD,MATCH($G183,'2019 IDF estimates'!$B:$B,0)))</f>
        <v>1.3</v>
      </c>
      <c r="I183" s="354">
        <f>IF($G183="N/A",INDEX('2019 IDF estimates'!AE:AE,MATCH($B183,'2019 IDF estimates'!$B:$B,0)),INDEX('2019 IDF estimates'!AE:AE,MATCH($G183,'2019 IDF estimates'!$B:$B,0)))</f>
        <v>3.2</v>
      </c>
      <c r="J183" s="354">
        <f>IF($G183="N/A",INDEX('2019 IDF estimates'!AF:AF,MATCH($B183,'2019 IDF estimates'!$B:$B,0)),INDEX('2019 IDF estimates'!AF:AF,MATCH($G183,'2019 IDF estimates'!$B:$B,0)))</f>
        <v>5.5</v>
      </c>
      <c r="K183" s="354">
        <f>IF($G183="N/A",INDEX('2019 IDF estimates'!AP:AP,MATCH($B183,'2019 IDF estimates'!$B:$B,0)),INDEX('2019 IDF estimates'!AP:AP,MATCH($G183,'2019 IDF estimates'!$B:$B,0)))</f>
        <v>5.4131935569230425</v>
      </c>
      <c r="L183" s="354">
        <f>IF($G183="N/A",INDEX('2019 IDF estimates'!AH:AH,MATCH($B183,'2019 IDF estimates'!$B:$B,0)),INDEX('2019 IDF estimates'!AH:AH,MATCH($G183,'2019 IDF estimates'!$B:$B,0)))</f>
        <v>1.3</v>
      </c>
      <c r="M183" s="354">
        <f>IF($G183="N/A",INDEX('2019 IDF estimates'!AI:AI,MATCH($B183,'2019 IDF estimates'!$B:$B,0)),INDEX('2019 IDF estimates'!AI:AI,MATCH($G183,'2019 IDF estimates'!$B:$B,0)))</f>
        <v>3.2</v>
      </c>
      <c r="N183" s="354">
        <f>IF($G183="N/A",INDEX('2019 IDF estimates'!AJ:AJ,MATCH($B183,'2019 IDF estimates'!$B:$B,0)),INDEX('2019 IDF estimates'!AJ:AJ,MATCH($G183,'2019 IDF estimates'!$B:$B,0)))</f>
        <v>5.5</v>
      </c>
      <c r="O183" s="354">
        <f>IF($G183="N/A",INDEX('2019 IDF estimates'!AQ:AQ,MATCH($B183,'2019 IDF estimates'!$B:$B,0)),INDEX('2019 IDF estimates'!AQ:AQ,MATCH($G183,'2019 IDF estimates'!$B:$B,0)))</f>
        <v>5.4131935569230425</v>
      </c>
      <c r="P183" s="354">
        <f>IF($G183="N/A",INDEX('2019 IDF estimates'!AN:AN,MATCH($B183,'2019 IDF estimates'!$B:$B,0)),INDEX('2019 IDF estimates'!AN:AN,MATCH($G183,'2019 IDF estimates'!$B:$B,0)))</f>
        <v>3.2</v>
      </c>
      <c r="Q183" s="358">
        <f t="shared" si="16"/>
        <v>1.3</v>
      </c>
      <c r="R183" s="358">
        <f t="shared" si="17"/>
        <v>3.2</v>
      </c>
      <c r="S183" s="358">
        <f t="shared" si="18"/>
        <v>5.5</v>
      </c>
      <c r="T183" s="358">
        <f t="shared" si="19"/>
        <v>5.4131935569230425</v>
      </c>
      <c r="U183" s="352">
        <f t="shared" si="20"/>
        <v>3.3333333333333335</v>
      </c>
      <c r="V183" s="352">
        <f t="shared" si="21"/>
        <v>3.8532983892307606</v>
      </c>
      <c r="W183" s="352">
        <f>IF(INDEX('Adult curve ratios'!$B:$B,MATCH('Incidence calcs'!C183,'Adult curve ratios'!$A:$A,0))="0-14",'Incidence calcs'!U183,'Incidence calcs'!V183)</f>
        <v>3.3333333333333335</v>
      </c>
      <c r="X183" s="357">
        <f>$W183*INDEX('Adult curve ratios'!$A$1:$R$8,MATCH('Incidence calcs'!$C183,'Adult curve ratios'!$A:$A,0),MATCH('Incidence calcs'!X$4,'Adult curve ratios'!$1:$1,0))</f>
        <v>2.2720000000000002</v>
      </c>
      <c r="Y183" s="357">
        <f>$W183*INDEX('Adult curve ratios'!$A$1:$R$8,MATCH('Incidence calcs'!$C183,'Adult curve ratios'!$A:$A,0),MATCH('Incidence calcs'!Y$4,'Adult curve ratios'!$1:$1,0))</f>
        <v>2.2326666666666668</v>
      </c>
      <c r="Z183" s="357">
        <f>$W183*INDEX('Adult curve ratios'!$A$1:$R$8,MATCH('Incidence calcs'!$C183,'Adult curve ratios'!$A:$A,0),MATCH('Incidence calcs'!Z$4,'Adult curve ratios'!$1:$1,0))</f>
        <v>1.5963333333333334</v>
      </c>
      <c r="AA183" s="357">
        <f>$W183*INDEX('Adult curve ratios'!$A$1:$R$8,MATCH('Incidence calcs'!$C183,'Adult curve ratios'!$A:$A,0),MATCH('Incidence calcs'!AA$4,'Adult curve ratios'!$1:$1,0))</f>
        <v>1.5856666666666668</v>
      </c>
      <c r="AB183" s="357">
        <f>$W183*INDEX('Adult curve ratios'!$A$1:$R$8,MATCH('Incidence calcs'!$C183,'Adult curve ratios'!$A:$A,0),MATCH('Incidence calcs'!AB$4,'Adult curve ratios'!$1:$1,0))</f>
        <v>1.4046666666666667</v>
      </c>
      <c r="AC183" s="357">
        <f>$W183*INDEX('Adult curve ratios'!$A$1:$R$8,MATCH('Incidence calcs'!$C183,'Adult curve ratios'!$A:$A,0),MATCH('Incidence calcs'!AC$4,'Adult curve ratios'!$1:$1,0))</f>
        <v>1.496</v>
      </c>
      <c r="AD183" s="357">
        <f>$W183*INDEX('Adult curve ratios'!$A$1:$R$8,MATCH('Incidence calcs'!$C183,'Adult curve ratios'!$A:$A,0),MATCH('Incidence calcs'!AD$4,'Adult curve ratios'!$1:$1,0))</f>
        <v>1.4676666666666669</v>
      </c>
      <c r="AE183" s="357">
        <f>$W183*INDEX('Adult curve ratios'!$A$1:$R$8,MATCH('Incidence calcs'!$C183,'Adult curve ratios'!$A:$A,0),MATCH('Incidence calcs'!AE$4,'Adult curve ratios'!$1:$1,0))</f>
        <v>1.4676666666666669</v>
      </c>
      <c r="AF183" s="357">
        <f>$W183*INDEX('Adult curve ratios'!$A$1:$R$8,MATCH('Incidence calcs'!$C183,'Adult curve ratios'!$A:$A,0),MATCH('Incidence calcs'!AF$4,'Adult curve ratios'!$1:$1,0))</f>
        <v>1.3706666666666667</v>
      </c>
      <c r="AG183" s="357">
        <f>$W183*INDEX('Adult curve ratios'!$A$1:$R$8,MATCH('Incidence calcs'!$C183,'Adult curve ratios'!$A:$A,0),MATCH('Incidence calcs'!AG$4,'Adult curve ratios'!$1:$1,0))</f>
        <v>1.3706666666666667</v>
      </c>
      <c r="AH183" s="357">
        <f>$W183*INDEX('Adult curve ratios'!$A$1:$R$8,MATCH('Incidence calcs'!$C183,'Adult curve ratios'!$A:$A,0),MATCH('Incidence calcs'!AH$4,'Adult curve ratios'!$1:$1,0))</f>
        <v>1.819666666666667</v>
      </c>
      <c r="AI183" s="357">
        <f>$W183*INDEX('Adult curve ratios'!$A$1:$R$8,MATCH('Incidence calcs'!$C183,'Adult curve ratios'!$A:$A,0),MATCH('Incidence calcs'!AI$4,'Adult curve ratios'!$1:$1,0))</f>
        <v>1.819666666666667</v>
      </c>
      <c r="AJ183" s="357">
        <f>$W183*INDEX('Adult curve ratios'!$A$1:$R$8,MATCH('Incidence calcs'!$C183,'Adult curve ratios'!$A:$A,0),MATCH('Incidence calcs'!AJ$4,'Adult curve ratios'!$1:$1,0))</f>
        <v>1.2023333333333335</v>
      </c>
      <c r="AK183" s="357">
        <f>$W183*INDEX('Adult curve ratios'!$A$1:$R$8,MATCH('Incidence calcs'!$C183,'Adult curve ratios'!$A:$A,0),MATCH('Incidence calcs'!AK$4,'Adult curve ratios'!$1:$1,0))</f>
        <v>1.2023333333333335</v>
      </c>
      <c r="AL183" s="357">
        <f>$W183*INDEX('Adult curve ratios'!$A$1:$R$8,MATCH('Incidence calcs'!$C183,'Adult curve ratios'!$A:$A,0),MATCH('Incidence calcs'!AL$4,'Adult curve ratios'!$1:$1,0))</f>
        <v>1.2023333333333335</v>
      </c>
      <c r="AM183" s="357">
        <f>$W183*INDEX('Adult curve ratios'!$A$1:$R$8,MATCH('Incidence calcs'!$C183,'Adult curve ratios'!$A:$A,0),MATCH('Incidence calcs'!AM$4,'Adult curve ratios'!$1:$1,0))</f>
        <v>1.2023333333333335</v>
      </c>
    </row>
    <row r="184" spans="1:39" x14ac:dyDescent="0.45">
      <c r="A184" s="343" t="s">
        <v>245</v>
      </c>
      <c r="B184" s="331" t="s">
        <v>245</v>
      </c>
      <c r="C184" s="353" t="s">
        <v>29</v>
      </c>
      <c r="D184" s="351">
        <f>VALUE(LEFT(INDEX('2019 IDF estimates'!BD:BD,MATCH(IF(G184="N/A",B184,G184),'2019 IDF estimates'!$B:$B,0)),4))</f>
        <v>1991</v>
      </c>
      <c r="E184" s="351">
        <f>VALUE(RIGHT(INDEX('2019 IDF estimates'!BD:BD,MATCH(IF(G184="N/A",B184,G184),'2019 IDF estimates'!$B:$B,0)),4))</f>
        <v>1995</v>
      </c>
      <c r="F184" s="351">
        <f t="shared" si="15"/>
        <v>1993</v>
      </c>
      <c r="G184" s="331" t="s">
        <v>60</v>
      </c>
      <c r="H184" s="354">
        <f>IF($G184="N/A",INDEX('2019 IDF estimates'!AD:AD,MATCH($B184,'2019 IDF estimates'!$B:$B,0)),INDEX('2019 IDF estimates'!AD:AD,MATCH($G184,'2019 IDF estimates'!$B:$B,0)))</f>
        <v>0</v>
      </c>
      <c r="I184" s="354">
        <f>IF($G184="N/A",INDEX('2019 IDF estimates'!AE:AE,MATCH($B184,'2019 IDF estimates'!$B:$B,0)),INDEX('2019 IDF estimates'!AE:AE,MATCH($G184,'2019 IDF estimates'!$B:$B,0)))</f>
        <v>0</v>
      </c>
      <c r="J184" s="354">
        <f>IF($G184="N/A",INDEX('2019 IDF estimates'!AF:AF,MATCH($B184,'2019 IDF estimates'!$B:$B,0)),INDEX('2019 IDF estimates'!AF:AF,MATCH($G184,'2019 IDF estimates'!$B:$B,0)))</f>
        <v>0</v>
      </c>
      <c r="K184" s="354">
        <f>IF($G184="N/A",INDEX('2019 IDF estimates'!AP:AP,MATCH($B184,'2019 IDF estimates'!$B:$B,0)),INDEX('2019 IDF estimates'!AP:AP,MATCH($G184,'2019 IDF estimates'!$B:$B,0)))</f>
        <v>17.08539216403835</v>
      </c>
      <c r="L184" s="354">
        <f>IF($G184="N/A",INDEX('2019 IDF estimates'!AH:AH,MATCH($B184,'2019 IDF estimates'!$B:$B,0)),INDEX('2019 IDF estimates'!AH:AH,MATCH($G184,'2019 IDF estimates'!$B:$B,0)))</f>
        <v>0</v>
      </c>
      <c r="M184" s="354">
        <f>IF($G184="N/A",INDEX('2019 IDF estimates'!AI:AI,MATCH($B184,'2019 IDF estimates'!$B:$B,0)),INDEX('2019 IDF estimates'!AI:AI,MATCH($G184,'2019 IDF estimates'!$B:$B,0)))</f>
        <v>0</v>
      </c>
      <c r="N184" s="354">
        <f>IF($G184="N/A",INDEX('2019 IDF estimates'!AJ:AJ,MATCH($B184,'2019 IDF estimates'!$B:$B,0)),INDEX('2019 IDF estimates'!AJ:AJ,MATCH($G184,'2019 IDF estimates'!$B:$B,0)))</f>
        <v>0</v>
      </c>
      <c r="O184" s="354">
        <f>IF($G184="N/A",INDEX('2019 IDF estimates'!AQ:AQ,MATCH($B184,'2019 IDF estimates'!$B:$B,0)),INDEX('2019 IDF estimates'!AQ:AQ,MATCH($G184,'2019 IDF estimates'!$B:$B,0)))</f>
        <v>17.08539216403835</v>
      </c>
      <c r="P184" s="354">
        <f>IF($G184="N/A",INDEX('2019 IDF estimates'!AN:AN,MATCH($B184,'2019 IDF estimates'!$B:$B,0)),INDEX('2019 IDF estimates'!AN:AN,MATCH($G184,'2019 IDF estimates'!$B:$B,0)))</f>
        <v>10.1</v>
      </c>
      <c r="Q184" s="358">
        <f t="shared" si="16"/>
        <v>10.1</v>
      </c>
      <c r="R184" s="358">
        <f t="shared" si="17"/>
        <v>10.1</v>
      </c>
      <c r="S184" s="358">
        <f t="shared" si="18"/>
        <v>10.1</v>
      </c>
      <c r="T184" s="358">
        <f t="shared" si="19"/>
        <v>17.08539216403835</v>
      </c>
      <c r="U184" s="352">
        <f t="shared" si="20"/>
        <v>10.1</v>
      </c>
      <c r="V184" s="352">
        <f t="shared" si="21"/>
        <v>11.846348041009588</v>
      </c>
      <c r="W184" s="352">
        <f>IF(INDEX('Adult curve ratios'!$B:$B,MATCH('Incidence calcs'!C184,'Adult curve ratios'!$A:$A,0))="0-14",'Incidence calcs'!U184,'Incidence calcs'!V184)</f>
        <v>11.846348041009588</v>
      </c>
      <c r="X184" s="357">
        <f>$W184*INDEX('Adult curve ratios'!$A$1:$R$8,MATCH('Incidence calcs'!$C184,'Adult curve ratios'!$A:$A,0),MATCH('Incidence calcs'!X$4,'Adult curve ratios'!$1:$1,0))</f>
        <v>8.4973854498161785</v>
      </c>
      <c r="Y184" s="357">
        <f>$W184*INDEX('Adult curve ratios'!$A$1:$R$8,MATCH('Incidence calcs'!$C184,'Adult curve ratios'!$A:$A,0),MATCH('Incidence calcs'!Y$4,'Adult curve ratios'!$1:$1,0))</f>
        <v>8.3469368296953554</v>
      </c>
      <c r="Z184" s="357">
        <f>$W184*INDEX('Adult curve ratios'!$A$1:$R$8,MATCH('Incidence calcs'!$C184,'Adult curve ratios'!$A:$A,0),MATCH('Incidence calcs'!Z$4,'Adult curve ratios'!$1:$1,0))</f>
        <v>6.0451914053271922</v>
      </c>
      <c r="AA184" s="357">
        <f>$W184*INDEX('Adult curve ratios'!$A$1:$R$8,MATCH('Incidence calcs'!$C184,'Adult curve ratios'!$A:$A,0),MATCH('Incidence calcs'!AA$4,'Adult curve ratios'!$1:$1,0))</f>
        <v>5.9196201160924904</v>
      </c>
      <c r="AB184" s="357">
        <f>$W184*INDEX('Adult curve ratios'!$A$1:$R$8,MATCH('Incidence calcs'!$C184,'Adult curve ratios'!$A:$A,0),MATCH('Incidence calcs'!AB$4,'Adult curve ratios'!$1:$1,0))</f>
        <v>5.5630450400581024</v>
      </c>
      <c r="AC184" s="357">
        <f>$W184*INDEX('Adult curve ratios'!$A$1:$R$8,MATCH('Incidence calcs'!$C184,'Adult curve ratios'!$A:$A,0),MATCH('Incidence calcs'!AC$4,'Adult curve ratios'!$1:$1,0))</f>
        <v>4.9186037066271808</v>
      </c>
      <c r="AD184" s="357">
        <f>$W184*INDEX('Adult curve ratios'!$A$1:$R$8,MATCH('Incidence calcs'!$C184,'Adult curve ratios'!$A:$A,0),MATCH('Incidence calcs'!AD$4,'Adult curve ratios'!$1:$1,0))</f>
        <v>5.2893944003107807</v>
      </c>
      <c r="AE184" s="357">
        <f>$W184*INDEX('Adult curve ratios'!$A$1:$R$8,MATCH('Incidence calcs'!$C184,'Adult curve ratios'!$A:$A,0),MATCH('Incidence calcs'!AE$4,'Adult curve ratios'!$1:$1,0))</f>
        <v>5.2893944003107807</v>
      </c>
      <c r="AF184" s="357">
        <f>$W184*INDEX('Adult curve ratios'!$A$1:$R$8,MATCH('Incidence calcs'!$C184,'Adult curve ratios'!$A:$A,0),MATCH('Incidence calcs'!AF$4,'Adult curve ratios'!$1:$1,0))</f>
        <v>4.2706084687839558</v>
      </c>
      <c r="AG184" s="357">
        <f>$W184*INDEX('Adult curve ratios'!$A$1:$R$8,MATCH('Incidence calcs'!$C184,'Adult curve ratios'!$A:$A,0),MATCH('Incidence calcs'!AG$4,'Adult curve ratios'!$1:$1,0))</f>
        <v>4.2706084687839558</v>
      </c>
      <c r="AH184" s="357">
        <f>$W184*INDEX('Adult curve ratios'!$A$1:$R$8,MATCH('Incidence calcs'!$C184,'Adult curve ratios'!$A:$A,0),MATCH('Incidence calcs'!AH$4,'Adult curve ratios'!$1:$1,0))</f>
        <v>6.3780737852795619</v>
      </c>
      <c r="AI184" s="357">
        <f>$W184*INDEX('Adult curve ratios'!$A$1:$R$8,MATCH('Incidence calcs'!$C184,'Adult curve ratios'!$A:$A,0),MATCH('Incidence calcs'!AI$4,'Adult curve ratios'!$1:$1,0))</f>
        <v>6.3780737852795619</v>
      </c>
      <c r="AJ184" s="357">
        <f>$W184*INDEX('Adult curve ratios'!$A$1:$R$8,MATCH('Incidence calcs'!$C184,'Adult curve ratios'!$A:$A,0),MATCH('Incidence calcs'!AJ$4,'Adult curve ratios'!$1:$1,0))</f>
        <v>4.9932356992855409</v>
      </c>
      <c r="AK184" s="357">
        <f>$W184*INDEX('Adult curve ratios'!$A$1:$R$8,MATCH('Incidence calcs'!$C184,'Adult curve ratios'!$A:$A,0),MATCH('Incidence calcs'!AK$4,'Adult curve ratios'!$1:$1,0))</f>
        <v>4.9932356992855409</v>
      </c>
      <c r="AL184" s="357">
        <f>$W184*INDEX('Adult curve ratios'!$A$1:$R$8,MATCH('Incidence calcs'!$C184,'Adult curve ratios'!$A:$A,0),MATCH('Incidence calcs'!AL$4,'Adult curve ratios'!$1:$1,0))</f>
        <v>4.9932356992855409</v>
      </c>
      <c r="AM184" s="357">
        <f>$W184*INDEX('Adult curve ratios'!$A$1:$R$8,MATCH('Incidence calcs'!$C184,'Adult curve ratios'!$A:$A,0),MATCH('Incidence calcs'!AM$4,'Adult curve ratios'!$1:$1,0))</f>
        <v>4.9932356992855409</v>
      </c>
    </row>
    <row r="185" spans="1:39" x14ac:dyDescent="0.45">
      <c r="A185" s="343" t="s">
        <v>246</v>
      </c>
      <c r="B185" s="331" t="s">
        <v>246</v>
      </c>
      <c r="C185" s="353" t="s">
        <v>31</v>
      </c>
      <c r="D185" s="351">
        <f>VALUE(LEFT(INDEX('2019 IDF estimates'!BD:BD,MATCH(IF(G185="N/A",B185,G185),'2019 IDF estimates'!$B:$B,0)),4))</f>
        <v>1990</v>
      </c>
      <c r="E185" s="351">
        <f>VALUE(RIGHT(INDEX('2019 IDF estimates'!BD:BD,MATCH(IF(G185="N/A",B185,G185),'2019 IDF estimates'!$B:$B,0)),4))</f>
        <v>1994</v>
      </c>
      <c r="F185" s="351">
        <f t="shared" si="15"/>
        <v>1992</v>
      </c>
      <c r="G185" s="331" t="s">
        <v>69</v>
      </c>
      <c r="H185" s="354">
        <f>IF($G185="N/A",INDEX('2019 IDF estimates'!AD:AD,MATCH($B185,'2019 IDF estimates'!$B:$B,0)),INDEX('2019 IDF estimates'!AD:AD,MATCH($G185,'2019 IDF estimates'!$B:$B,0)))</f>
        <v>0.1</v>
      </c>
      <c r="I185" s="354">
        <f>IF($G185="N/A",INDEX('2019 IDF estimates'!AE:AE,MATCH($B185,'2019 IDF estimates'!$B:$B,0)),INDEX('2019 IDF estimates'!AE:AE,MATCH($G185,'2019 IDF estimates'!$B:$B,0)))</f>
        <v>0.2</v>
      </c>
      <c r="J185" s="354">
        <f>IF($G185="N/A",INDEX('2019 IDF estimates'!AF:AF,MATCH($B185,'2019 IDF estimates'!$B:$B,0)),INDEX('2019 IDF estimates'!AF:AF,MATCH($G185,'2019 IDF estimates'!$B:$B,0)))</f>
        <v>0</v>
      </c>
      <c r="K185" s="354">
        <f>IF($G185="N/A",INDEX('2019 IDF estimates'!AP:AP,MATCH($B185,'2019 IDF estimates'!$B:$B,0)),INDEX('2019 IDF estimates'!AP:AP,MATCH($G185,'2019 IDF estimates'!$B:$B,0)))</f>
        <v>6.7751196172248826E-2</v>
      </c>
      <c r="L185" s="354">
        <f>IF($G185="N/A",INDEX('2019 IDF estimates'!AH:AH,MATCH($B185,'2019 IDF estimates'!$B:$B,0)),INDEX('2019 IDF estimates'!AH:AH,MATCH($G185,'2019 IDF estimates'!$B:$B,0)))</f>
        <v>0.1</v>
      </c>
      <c r="M185" s="354">
        <f>IF($G185="N/A",INDEX('2019 IDF estimates'!AI:AI,MATCH($B185,'2019 IDF estimates'!$B:$B,0)),INDEX('2019 IDF estimates'!AI:AI,MATCH($G185,'2019 IDF estimates'!$B:$B,0)))</f>
        <v>0.2</v>
      </c>
      <c r="N185" s="354">
        <f>IF($G185="N/A",INDEX('2019 IDF estimates'!AJ:AJ,MATCH($B185,'2019 IDF estimates'!$B:$B,0)),INDEX('2019 IDF estimates'!AJ:AJ,MATCH($G185,'2019 IDF estimates'!$B:$B,0)))</f>
        <v>0.2</v>
      </c>
      <c r="O185" s="354">
        <f>IF($G185="N/A",INDEX('2019 IDF estimates'!AQ:AQ,MATCH($B185,'2019 IDF estimates'!$B:$B,0)),INDEX('2019 IDF estimates'!AQ:AQ,MATCH($G185,'2019 IDF estimates'!$B:$B,0)))</f>
        <v>0.13550239234449765</v>
      </c>
      <c r="P185" s="354">
        <f>IF($G185="N/A",INDEX('2019 IDF estimates'!AN:AN,MATCH($B185,'2019 IDF estimates'!$B:$B,0)),INDEX('2019 IDF estimates'!AN:AN,MATCH($G185,'2019 IDF estimates'!$B:$B,0)))</f>
        <v>0.1</v>
      </c>
      <c r="Q185" s="358">
        <f t="shared" si="16"/>
        <v>0.1</v>
      </c>
      <c r="R185" s="358">
        <f t="shared" si="17"/>
        <v>0.2</v>
      </c>
      <c r="S185" s="358">
        <f t="shared" si="18"/>
        <v>0.1</v>
      </c>
      <c r="T185" s="358">
        <f t="shared" si="19"/>
        <v>0.10162679425837323</v>
      </c>
      <c r="U185" s="352">
        <f t="shared" si="20"/>
        <v>0.13333333333333333</v>
      </c>
      <c r="V185" s="352">
        <f t="shared" si="21"/>
        <v>0.1254066985645933</v>
      </c>
      <c r="W185" s="352">
        <f>IF(INDEX('Adult curve ratios'!$B:$B,MATCH('Incidence calcs'!C185,'Adult curve ratios'!$A:$A,0))="0-14",'Incidence calcs'!U185,'Incidence calcs'!V185)</f>
        <v>0.13333333333333333</v>
      </c>
      <c r="X185" s="357">
        <f>$W185*INDEX('Adult curve ratios'!$A$1:$R$8,MATCH('Incidence calcs'!$C185,'Adult curve ratios'!$A:$A,0),MATCH('Incidence calcs'!X$4,'Adult curve ratios'!$1:$1,0))</f>
        <v>9.0880000000000002E-2</v>
      </c>
      <c r="Y185" s="357">
        <f>$W185*INDEX('Adult curve ratios'!$A$1:$R$8,MATCH('Incidence calcs'!$C185,'Adult curve ratios'!$A:$A,0),MATCH('Incidence calcs'!Y$4,'Adult curve ratios'!$1:$1,0))</f>
        <v>8.9306666666666659E-2</v>
      </c>
      <c r="Z185" s="357">
        <f>$W185*INDEX('Adult curve ratios'!$A$1:$R$8,MATCH('Incidence calcs'!$C185,'Adult curve ratios'!$A:$A,0),MATCH('Incidence calcs'!Z$4,'Adult curve ratios'!$1:$1,0))</f>
        <v>6.3853333333333331E-2</v>
      </c>
      <c r="AA185" s="357">
        <f>$W185*INDEX('Adult curve ratios'!$A$1:$R$8,MATCH('Incidence calcs'!$C185,'Adult curve ratios'!$A:$A,0),MATCH('Incidence calcs'!AA$4,'Adult curve ratios'!$1:$1,0))</f>
        <v>6.3426666666666673E-2</v>
      </c>
      <c r="AB185" s="357">
        <f>$W185*INDEX('Adult curve ratios'!$A$1:$R$8,MATCH('Incidence calcs'!$C185,'Adult curve ratios'!$A:$A,0),MATCH('Incidence calcs'!AB$4,'Adult curve ratios'!$1:$1,0))</f>
        <v>5.6186666666666663E-2</v>
      </c>
      <c r="AC185" s="357">
        <f>$W185*INDEX('Adult curve ratios'!$A$1:$R$8,MATCH('Incidence calcs'!$C185,'Adult curve ratios'!$A:$A,0),MATCH('Incidence calcs'!AC$4,'Adult curve ratios'!$1:$1,0))</f>
        <v>5.9839999999999997E-2</v>
      </c>
      <c r="AD185" s="357">
        <f>$W185*INDEX('Adult curve ratios'!$A$1:$R$8,MATCH('Incidence calcs'!$C185,'Adult curve ratios'!$A:$A,0),MATCH('Incidence calcs'!AD$4,'Adult curve ratios'!$1:$1,0))</f>
        <v>5.8706666666666671E-2</v>
      </c>
      <c r="AE185" s="357">
        <f>$W185*INDEX('Adult curve ratios'!$A$1:$R$8,MATCH('Incidence calcs'!$C185,'Adult curve ratios'!$A:$A,0),MATCH('Incidence calcs'!AE$4,'Adult curve ratios'!$1:$1,0))</f>
        <v>5.8706666666666671E-2</v>
      </c>
      <c r="AF185" s="357">
        <f>$W185*INDEX('Adult curve ratios'!$A$1:$R$8,MATCH('Incidence calcs'!$C185,'Adult curve ratios'!$A:$A,0),MATCH('Incidence calcs'!AF$4,'Adult curve ratios'!$1:$1,0))</f>
        <v>5.4826666666666669E-2</v>
      </c>
      <c r="AG185" s="357">
        <f>$W185*INDEX('Adult curve ratios'!$A$1:$R$8,MATCH('Incidence calcs'!$C185,'Adult curve ratios'!$A:$A,0),MATCH('Incidence calcs'!AG$4,'Adult curve ratios'!$1:$1,0))</f>
        <v>5.4826666666666669E-2</v>
      </c>
      <c r="AH185" s="357">
        <f>$W185*INDEX('Adult curve ratios'!$A$1:$R$8,MATCH('Incidence calcs'!$C185,'Adult curve ratios'!$A:$A,0),MATCH('Incidence calcs'!AH$4,'Adult curve ratios'!$1:$1,0))</f>
        <v>7.2786666666666666E-2</v>
      </c>
      <c r="AI185" s="357">
        <f>$W185*INDEX('Adult curve ratios'!$A$1:$R$8,MATCH('Incidence calcs'!$C185,'Adult curve ratios'!$A:$A,0),MATCH('Incidence calcs'!AI$4,'Adult curve ratios'!$1:$1,0))</f>
        <v>7.2786666666666666E-2</v>
      </c>
      <c r="AJ185" s="357">
        <f>$W185*INDEX('Adult curve ratios'!$A$1:$R$8,MATCH('Incidence calcs'!$C185,'Adult curve ratios'!$A:$A,0),MATCH('Incidence calcs'!AJ$4,'Adult curve ratios'!$1:$1,0))</f>
        <v>4.8093333333333335E-2</v>
      </c>
      <c r="AK185" s="357">
        <f>$W185*INDEX('Adult curve ratios'!$A$1:$R$8,MATCH('Incidence calcs'!$C185,'Adult curve ratios'!$A:$A,0),MATCH('Incidence calcs'!AK$4,'Adult curve ratios'!$1:$1,0))</f>
        <v>4.8093333333333335E-2</v>
      </c>
      <c r="AL185" s="357">
        <f>$W185*INDEX('Adult curve ratios'!$A$1:$R$8,MATCH('Incidence calcs'!$C185,'Adult curve ratios'!$A:$A,0),MATCH('Incidence calcs'!AL$4,'Adult curve ratios'!$1:$1,0))</f>
        <v>4.8093333333333335E-2</v>
      </c>
      <c r="AM185" s="357">
        <f>$W185*INDEX('Adult curve ratios'!$A$1:$R$8,MATCH('Incidence calcs'!$C185,'Adult curve ratios'!$A:$A,0),MATCH('Incidence calcs'!AM$4,'Adult curve ratios'!$1:$1,0))</f>
        <v>4.8093333333333335E-2</v>
      </c>
    </row>
    <row r="186" spans="1:39" x14ac:dyDescent="0.45">
      <c r="A186" s="343" t="s">
        <v>247</v>
      </c>
      <c r="B186" s="331" t="s">
        <v>247</v>
      </c>
      <c r="C186" s="353" t="s">
        <v>29</v>
      </c>
      <c r="D186" s="351">
        <f>VALUE(LEFT(INDEX('2019 IDF estimates'!BD:BD,MATCH(IF(G186="N/A",B186,G186),'2019 IDF estimates'!$B:$B,0)),4))</f>
        <v>1982</v>
      </c>
      <c r="E186" s="351">
        <f>VALUE(RIGHT(INDEX('2019 IDF estimates'!BD:BD,MATCH(IF(G186="N/A",B186,G186),'2019 IDF estimates'!$B:$B,0)),4))</f>
        <v>1991</v>
      </c>
      <c r="F186" s="351">
        <f t="shared" si="15"/>
        <v>1987</v>
      </c>
      <c r="G186" s="331" t="s">
        <v>170</v>
      </c>
      <c r="H186" s="354">
        <f>IF($G186="N/A",INDEX('2019 IDF estimates'!AD:AD,MATCH($B186,'2019 IDF estimates'!$B:$B,0)),INDEX('2019 IDF estimates'!AD:AD,MATCH($G186,'2019 IDF estimates'!$B:$B,0)))</f>
        <v>0.1</v>
      </c>
      <c r="I186" s="354">
        <f>IF($G186="N/A",INDEX('2019 IDF estimates'!AE:AE,MATCH($B186,'2019 IDF estimates'!$B:$B,0)),INDEX('2019 IDF estimates'!AE:AE,MATCH($G186,'2019 IDF estimates'!$B:$B,0)))</f>
        <v>0.5</v>
      </c>
      <c r="J186" s="354">
        <f>IF($G186="N/A",INDEX('2019 IDF estimates'!AF:AF,MATCH($B186,'2019 IDF estimates'!$B:$B,0)),INDEX('2019 IDF estimates'!AF:AF,MATCH($G186,'2019 IDF estimates'!$B:$B,0)))</f>
        <v>2.2000000000000002</v>
      </c>
      <c r="K186" s="354">
        <f>IF($G186="N/A",INDEX('2019 IDF estimates'!AP:AP,MATCH($B186,'2019 IDF estimates'!$B:$B,0)),INDEX('2019 IDF estimates'!AP:AP,MATCH($G186,'2019 IDF estimates'!$B:$B,0)))</f>
        <v>3.4</v>
      </c>
      <c r="L186" s="354">
        <f>IF($G186="N/A",INDEX('2019 IDF estimates'!AH:AH,MATCH($B186,'2019 IDF estimates'!$B:$B,0)),INDEX('2019 IDF estimates'!AH:AH,MATCH($G186,'2019 IDF estimates'!$B:$B,0)))</f>
        <v>0.1</v>
      </c>
      <c r="M186" s="354">
        <f>IF($G186="N/A",INDEX('2019 IDF estimates'!AI:AI,MATCH($B186,'2019 IDF estimates'!$B:$B,0)),INDEX('2019 IDF estimates'!AI:AI,MATCH($G186,'2019 IDF estimates'!$B:$B,0)))</f>
        <v>0.5</v>
      </c>
      <c r="N186" s="354">
        <f>IF($G186="N/A",INDEX('2019 IDF estimates'!AJ:AJ,MATCH($B186,'2019 IDF estimates'!$B:$B,0)),INDEX('2019 IDF estimates'!AJ:AJ,MATCH($G186,'2019 IDF estimates'!$B:$B,0)))</f>
        <v>2.2000000000000002</v>
      </c>
      <c r="O186" s="354">
        <f>IF($G186="N/A",INDEX('2019 IDF estimates'!AQ:AQ,MATCH($B186,'2019 IDF estimates'!$B:$B,0)),INDEX('2019 IDF estimates'!AQ:AQ,MATCH($G186,'2019 IDF estimates'!$B:$B,0)))</f>
        <v>3.4</v>
      </c>
      <c r="P186" s="354">
        <f>IF($G186="N/A",INDEX('2019 IDF estimates'!AN:AN,MATCH($B186,'2019 IDF estimates'!$B:$B,0)),INDEX('2019 IDF estimates'!AN:AN,MATCH($G186,'2019 IDF estimates'!$B:$B,0)))</f>
        <v>0.9</v>
      </c>
      <c r="Q186" s="358">
        <f t="shared" si="16"/>
        <v>0.1</v>
      </c>
      <c r="R186" s="358">
        <f t="shared" si="17"/>
        <v>0.5</v>
      </c>
      <c r="S186" s="358">
        <f t="shared" si="18"/>
        <v>2.2000000000000002</v>
      </c>
      <c r="T186" s="358">
        <f t="shared" si="19"/>
        <v>3.4</v>
      </c>
      <c r="U186" s="352">
        <f t="shared" si="20"/>
        <v>0.93333333333333346</v>
      </c>
      <c r="V186" s="352">
        <f t="shared" si="21"/>
        <v>1.55</v>
      </c>
      <c r="W186" s="352">
        <f>IF(INDEX('Adult curve ratios'!$B:$B,MATCH('Incidence calcs'!C186,'Adult curve ratios'!$A:$A,0))="0-14",'Incidence calcs'!U186,'Incidence calcs'!V186)</f>
        <v>1.55</v>
      </c>
      <c r="X186" s="357">
        <f>$W186*INDEX('Adult curve ratios'!$A$1:$R$8,MATCH('Incidence calcs'!$C186,'Adult curve ratios'!$A:$A,0),MATCH('Incidence calcs'!X$4,'Adult curve ratios'!$1:$1,0))</f>
        <v>1.111815</v>
      </c>
      <c r="Y186" s="357">
        <f>$W186*INDEX('Adult curve ratios'!$A$1:$R$8,MATCH('Incidence calcs'!$C186,'Adult curve ratios'!$A:$A,0),MATCH('Incidence calcs'!Y$4,'Adult curve ratios'!$1:$1,0))</f>
        <v>1.09213</v>
      </c>
      <c r="Z186" s="357">
        <f>$W186*INDEX('Adult curve ratios'!$A$1:$R$8,MATCH('Incidence calcs'!$C186,'Adult curve ratios'!$A:$A,0),MATCH('Incidence calcs'!Z$4,'Adult curve ratios'!$1:$1,0))</f>
        <v>0.79096500000000003</v>
      </c>
      <c r="AA186" s="357">
        <f>$W186*INDEX('Adult curve ratios'!$A$1:$R$8,MATCH('Incidence calcs'!$C186,'Adult curve ratios'!$A:$A,0),MATCH('Incidence calcs'!AA$4,'Adult curve ratios'!$1:$1,0))</f>
        <v>0.77453499999999997</v>
      </c>
      <c r="AB186" s="357">
        <f>$W186*INDEX('Adult curve ratios'!$A$1:$R$8,MATCH('Incidence calcs'!$C186,'Adult curve ratios'!$A:$A,0),MATCH('Incidence calcs'!AB$4,'Adult curve ratios'!$1:$1,0))</f>
        <v>0.72788000000000008</v>
      </c>
      <c r="AC186" s="357">
        <f>$W186*INDEX('Adult curve ratios'!$A$1:$R$8,MATCH('Incidence calcs'!$C186,'Adult curve ratios'!$A:$A,0),MATCH('Incidence calcs'!AC$4,'Adult curve ratios'!$1:$1,0))</f>
        <v>0.64356000000000002</v>
      </c>
      <c r="AD186" s="357">
        <f>$W186*INDEX('Adult curve ratios'!$A$1:$R$8,MATCH('Incidence calcs'!$C186,'Adult curve ratios'!$A:$A,0),MATCH('Incidence calcs'!AD$4,'Adult curve ratios'!$1:$1,0))</f>
        <v>0.692075</v>
      </c>
      <c r="AE186" s="357">
        <f>$W186*INDEX('Adult curve ratios'!$A$1:$R$8,MATCH('Incidence calcs'!$C186,'Adult curve ratios'!$A:$A,0),MATCH('Incidence calcs'!AE$4,'Adult curve ratios'!$1:$1,0))</f>
        <v>0.692075</v>
      </c>
      <c r="AF186" s="357">
        <f>$W186*INDEX('Adult curve ratios'!$A$1:$R$8,MATCH('Incidence calcs'!$C186,'Adult curve ratios'!$A:$A,0),MATCH('Incidence calcs'!AF$4,'Adult curve ratios'!$1:$1,0))</f>
        <v>0.55877500000000002</v>
      </c>
      <c r="AG186" s="357">
        <f>$W186*INDEX('Adult curve ratios'!$A$1:$R$8,MATCH('Incidence calcs'!$C186,'Adult curve ratios'!$A:$A,0),MATCH('Incidence calcs'!AG$4,'Adult curve ratios'!$1:$1,0))</f>
        <v>0.55877500000000002</v>
      </c>
      <c r="AH186" s="357">
        <f>$W186*INDEX('Adult curve ratios'!$A$1:$R$8,MATCH('Incidence calcs'!$C186,'Adult curve ratios'!$A:$A,0),MATCH('Incidence calcs'!AH$4,'Adult curve ratios'!$1:$1,0))</f>
        <v>0.83452000000000004</v>
      </c>
      <c r="AI186" s="357">
        <f>$W186*INDEX('Adult curve ratios'!$A$1:$R$8,MATCH('Incidence calcs'!$C186,'Adult curve ratios'!$A:$A,0),MATCH('Incidence calcs'!AI$4,'Adult curve ratios'!$1:$1,0))</f>
        <v>0.83452000000000004</v>
      </c>
      <c r="AJ186" s="357">
        <f>$W186*INDEX('Adult curve ratios'!$A$1:$R$8,MATCH('Incidence calcs'!$C186,'Adult curve ratios'!$A:$A,0),MATCH('Incidence calcs'!AJ$4,'Adult curve ratios'!$1:$1,0))</f>
        <v>0.65332500000000004</v>
      </c>
      <c r="AK186" s="357">
        <f>$W186*INDEX('Adult curve ratios'!$A$1:$R$8,MATCH('Incidence calcs'!$C186,'Adult curve ratios'!$A:$A,0),MATCH('Incidence calcs'!AK$4,'Adult curve ratios'!$1:$1,0))</f>
        <v>0.65332500000000004</v>
      </c>
      <c r="AL186" s="357">
        <f>$W186*INDEX('Adult curve ratios'!$A$1:$R$8,MATCH('Incidence calcs'!$C186,'Adult curve ratios'!$A:$A,0),MATCH('Incidence calcs'!AL$4,'Adult curve ratios'!$1:$1,0))</f>
        <v>0.65332500000000004</v>
      </c>
      <c r="AM186" s="357">
        <f>$W186*INDEX('Adult curve ratios'!$A$1:$R$8,MATCH('Incidence calcs'!$C186,'Adult curve ratios'!$A:$A,0),MATCH('Incidence calcs'!AM$4,'Adult curve ratios'!$1:$1,0))</f>
        <v>0.65332500000000004</v>
      </c>
    </row>
    <row r="187" spans="1:39" x14ac:dyDescent="0.45">
      <c r="A187" s="343" t="s">
        <v>248</v>
      </c>
      <c r="B187" s="331" t="s">
        <v>248</v>
      </c>
      <c r="C187" s="353" t="s">
        <v>26</v>
      </c>
      <c r="D187" s="351">
        <f>VALUE(LEFT(INDEX('2019 IDF estimates'!BD:BD,MATCH(IF(G187="N/A",B187,G187),'2019 IDF estimates'!$B:$B,0)),4))</f>
        <v>2005</v>
      </c>
      <c r="E187" s="351">
        <f>VALUE(RIGHT(INDEX('2019 IDF estimates'!BD:BD,MATCH(IF(G187="N/A",B187,G187),'2019 IDF estimates'!$B:$B,0)),4))</f>
        <v>2007</v>
      </c>
      <c r="F187" s="351">
        <f t="shared" si="15"/>
        <v>2006</v>
      </c>
      <c r="G187" s="331" t="s">
        <v>60</v>
      </c>
      <c r="H187" s="354">
        <f>IF($G187="N/A",INDEX('2019 IDF estimates'!AD:AD,MATCH($B187,'2019 IDF estimates'!$B:$B,0)),INDEX('2019 IDF estimates'!AD:AD,MATCH($G187,'2019 IDF estimates'!$B:$B,0)))</f>
        <v>26.2</v>
      </c>
      <c r="I187" s="354">
        <f>IF($G187="N/A",INDEX('2019 IDF estimates'!AE:AE,MATCH($B187,'2019 IDF estimates'!$B:$B,0)),INDEX('2019 IDF estimates'!AE:AE,MATCH($G187,'2019 IDF estimates'!$B:$B,0)))</f>
        <v>46.1</v>
      </c>
      <c r="J187" s="354">
        <f>IF($G187="N/A",INDEX('2019 IDF estimates'!AF:AF,MATCH($B187,'2019 IDF estimates'!$B:$B,0)),INDEX('2019 IDF estimates'!AF:AF,MATCH($G187,'2019 IDF estimates'!$B:$B,0)))</f>
        <v>64.8</v>
      </c>
      <c r="K187" s="354">
        <f>IF($G187="N/A",INDEX('2019 IDF estimates'!AP:AP,MATCH($B187,'2019 IDF estimates'!$B:$B,0)),INDEX('2019 IDF estimates'!AP:AP,MATCH($G187,'2019 IDF estimates'!$B:$B,0)))</f>
        <v>33.799999999999997</v>
      </c>
      <c r="L187" s="354">
        <f>IF($G187="N/A",INDEX('2019 IDF estimates'!AH:AH,MATCH($B187,'2019 IDF estimates'!$B:$B,0)),INDEX('2019 IDF estimates'!AH:AH,MATCH($G187,'2019 IDF estimates'!$B:$B,0)))</f>
        <v>24.1</v>
      </c>
      <c r="M187" s="354">
        <f>IF($G187="N/A",INDEX('2019 IDF estimates'!AI:AI,MATCH($B187,'2019 IDF estimates'!$B:$B,0)),INDEX('2019 IDF estimates'!AI:AI,MATCH($G187,'2019 IDF estimates'!$B:$B,0)))</f>
        <v>49.7</v>
      </c>
      <c r="N187" s="354">
        <f>IF($G187="N/A",INDEX('2019 IDF estimates'!AJ:AJ,MATCH($B187,'2019 IDF estimates'!$B:$B,0)),INDEX('2019 IDF estimates'!AJ:AJ,MATCH($G187,'2019 IDF estimates'!$B:$B,0)))</f>
        <v>48.1</v>
      </c>
      <c r="O187" s="354">
        <f>IF($G187="N/A",INDEX('2019 IDF estimates'!AQ:AQ,MATCH($B187,'2019 IDF estimates'!$B:$B,0)),INDEX('2019 IDF estimates'!AQ:AQ,MATCH($G187,'2019 IDF estimates'!$B:$B,0)))</f>
        <v>33.799999999999997</v>
      </c>
      <c r="P187" s="354">
        <f>IF($G187="N/A",INDEX('2019 IDF estimates'!AN:AN,MATCH($B187,'2019 IDF estimates'!$B:$B,0)),INDEX('2019 IDF estimates'!AN:AN,MATCH($G187,'2019 IDF estimates'!$B:$B,0)))</f>
        <v>43.2</v>
      </c>
      <c r="Q187" s="358">
        <f t="shared" si="16"/>
        <v>25.15</v>
      </c>
      <c r="R187" s="358">
        <f t="shared" si="17"/>
        <v>47.900000000000006</v>
      </c>
      <c r="S187" s="358">
        <f t="shared" si="18"/>
        <v>56.45</v>
      </c>
      <c r="T187" s="358">
        <f t="shared" si="19"/>
        <v>33.799999999999997</v>
      </c>
      <c r="U187" s="352">
        <f t="shared" si="20"/>
        <v>43.166666666666664</v>
      </c>
      <c r="V187" s="352">
        <f t="shared" si="21"/>
        <v>40.825000000000003</v>
      </c>
      <c r="W187" s="352">
        <f>IF(INDEX('Adult curve ratios'!$B:$B,MATCH('Incidence calcs'!C187,'Adult curve ratios'!$A:$A,0))="0-14",'Incidence calcs'!U187,'Incidence calcs'!V187)</f>
        <v>43.166666666666664</v>
      </c>
      <c r="X187" s="357">
        <f>$W187*INDEX('Adult curve ratios'!$A$1:$R$8,MATCH('Incidence calcs'!$C187,'Adult curve ratios'!$A:$A,0),MATCH('Incidence calcs'!X$4,'Adult curve ratios'!$1:$1,0))</f>
        <v>29.422399999999996</v>
      </c>
      <c r="Y187" s="357">
        <f>$W187*INDEX('Adult curve ratios'!$A$1:$R$8,MATCH('Incidence calcs'!$C187,'Adult curve ratios'!$A:$A,0),MATCH('Incidence calcs'!Y$4,'Adult curve ratios'!$1:$1,0))</f>
        <v>28.913033333333331</v>
      </c>
      <c r="Z187" s="357">
        <f>$W187*INDEX('Adult curve ratios'!$A$1:$R$8,MATCH('Incidence calcs'!$C187,'Adult curve ratios'!$A:$A,0),MATCH('Incidence calcs'!Z$4,'Adult curve ratios'!$1:$1,0))</f>
        <v>20.672516666666667</v>
      </c>
      <c r="AA187" s="357">
        <f>$W187*INDEX('Adult curve ratios'!$A$1:$R$8,MATCH('Incidence calcs'!$C187,'Adult curve ratios'!$A:$A,0),MATCH('Incidence calcs'!AA$4,'Adult curve ratios'!$1:$1,0))</f>
        <v>20.534383333333334</v>
      </c>
      <c r="AB187" s="357">
        <f>$W187*INDEX('Adult curve ratios'!$A$1:$R$8,MATCH('Incidence calcs'!$C187,'Adult curve ratios'!$A:$A,0),MATCH('Incidence calcs'!AB$4,'Adult curve ratios'!$1:$1,0))</f>
        <v>18.190433333333331</v>
      </c>
      <c r="AC187" s="357">
        <f>$W187*INDEX('Adult curve ratios'!$A$1:$R$8,MATCH('Incidence calcs'!$C187,'Adult curve ratios'!$A:$A,0),MATCH('Incidence calcs'!AC$4,'Adult curve ratios'!$1:$1,0))</f>
        <v>19.373199999999997</v>
      </c>
      <c r="AD187" s="357">
        <f>$W187*INDEX('Adult curve ratios'!$A$1:$R$8,MATCH('Incidence calcs'!$C187,'Adult curve ratios'!$A:$A,0),MATCH('Incidence calcs'!AD$4,'Adult curve ratios'!$1:$1,0))</f>
        <v>19.006283333333332</v>
      </c>
      <c r="AE187" s="357">
        <f>$W187*INDEX('Adult curve ratios'!$A$1:$R$8,MATCH('Incidence calcs'!$C187,'Adult curve ratios'!$A:$A,0),MATCH('Incidence calcs'!AE$4,'Adult curve ratios'!$1:$1,0))</f>
        <v>19.006283333333332</v>
      </c>
      <c r="AF187" s="357">
        <f>$W187*INDEX('Adult curve ratios'!$A$1:$R$8,MATCH('Incidence calcs'!$C187,'Adult curve ratios'!$A:$A,0),MATCH('Incidence calcs'!AF$4,'Adult curve ratios'!$1:$1,0))</f>
        <v>17.750133333333334</v>
      </c>
      <c r="AG187" s="357">
        <f>$W187*INDEX('Adult curve ratios'!$A$1:$R$8,MATCH('Incidence calcs'!$C187,'Adult curve ratios'!$A:$A,0),MATCH('Incidence calcs'!AG$4,'Adult curve ratios'!$1:$1,0))</f>
        <v>17.750133333333334</v>
      </c>
      <c r="AH187" s="357">
        <f>$W187*INDEX('Adult curve ratios'!$A$1:$R$8,MATCH('Incidence calcs'!$C187,'Adult curve ratios'!$A:$A,0),MATCH('Incidence calcs'!AH$4,'Adult curve ratios'!$1:$1,0))</f>
        <v>23.564683333333335</v>
      </c>
      <c r="AI187" s="357">
        <f>$W187*INDEX('Adult curve ratios'!$A$1:$R$8,MATCH('Incidence calcs'!$C187,'Adult curve ratios'!$A:$A,0),MATCH('Incidence calcs'!AI$4,'Adult curve ratios'!$1:$1,0))</f>
        <v>23.564683333333335</v>
      </c>
      <c r="AJ187" s="357">
        <f>$W187*INDEX('Adult curve ratios'!$A$1:$R$8,MATCH('Incidence calcs'!$C187,'Adult curve ratios'!$A:$A,0),MATCH('Incidence calcs'!AJ$4,'Adult curve ratios'!$1:$1,0))</f>
        <v>15.570216666666667</v>
      </c>
      <c r="AK187" s="357">
        <f>$W187*INDEX('Adult curve ratios'!$A$1:$R$8,MATCH('Incidence calcs'!$C187,'Adult curve ratios'!$A:$A,0),MATCH('Incidence calcs'!AK$4,'Adult curve ratios'!$1:$1,0))</f>
        <v>15.570216666666667</v>
      </c>
      <c r="AL187" s="357">
        <f>$W187*INDEX('Adult curve ratios'!$A$1:$R$8,MATCH('Incidence calcs'!$C187,'Adult curve ratios'!$A:$A,0),MATCH('Incidence calcs'!AL$4,'Adult curve ratios'!$1:$1,0))</f>
        <v>15.570216666666667</v>
      </c>
      <c r="AM187" s="357">
        <f>$W187*INDEX('Adult curve ratios'!$A$1:$R$8,MATCH('Incidence calcs'!$C187,'Adult curve ratios'!$A:$A,0),MATCH('Incidence calcs'!AM$4,'Adult curve ratios'!$1:$1,0))</f>
        <v>15.570216666666667</v>
      </c>
    </row>
    <row r="188" spans="1:39" x14ac:dyDescent="0.45">
      <c r="A188" s="343" t="s">
        <v>181</v>
      </c>
      <c r="B188" s="331" t="s">
        <v>181</v>
      </c>
      <c r="C188" s="353" t="s">
        <v>26</v>
      </c>
      <c r="D188" s="351">
        <f>VALUE(LEFT(INDEX('2019 IDF estimates'!BD:BD,MATCH(IF(G188="N/A",B188,G188),'2019 IDF estimates'!$B:$B,0)),4))</f>
        <v>2009</v>
      </c>
      <c r="E188" s="351">
        <f>VALUE(RIGHT(INDEX('2019 IDF estimates'!BD:BD,MATCH(IF(G188="N/A",B188,G188),'2019 IDF estimates'!$B:$B,0)),4))</f>
        <v>2013</v>
      </c>
      <c r="F188" s="351">
        <f t="shared" si="15"/>
        <v>2011</v>
      </c>
      <c r="G188" s="331" t="s">
        <v>60</v>
      </c>
      <c r="H188" s="354">
        <f>IF($G188="N/A",INDEX('2019 IDF estimates'!AD:AD,MATCH($B188,'2019 IDF estimates'!$B:$B,0)),INDEX('2019 IDF estimates'!AD:AD,MATCH($G188,'2019 IDF estimates'!$B:$B,0)))</f>
        <v>9.8000000000000007</v>
      </c>
      <c r="I188" s="354">
        <f>IF($G188="N/A",INDEX('2019 IDF estimates'!AE:AE,MATCH($B188,'2019 IDF estimates'!$B:$B,0)),INDEX('2019 IDF estimates'!AE:AE,MATCH($G188,'2019 IDF estimates'!$B:$B,0)))</f>
        <v>15.8</v>
      </c>
      <c r="J188" s="354">
        <f>IF($G188="N/A",INDEX('2019 IDF estimates'!AF:AF,MATCH($B188,'2019 IDF estimates'!$B:$B,0)),INDEX('2019 IDF estimates'!AF:AF,MATCH($G188,'2019 IDF estimates'!$B:$B,0)))</f>
        <v>15.6</v>
      </c>
      <c r="K188" s="354">
        <f>IF($G188="N/A",INDEX('2019 IDF estimates'!AP:AP,MATCH($B188,'2019 IDF estimates'!$B:$B,0)),INDEX('2019 IDF estimates'!AP:AP,MATCH($G188,'2019 IDF estimates'!$B:$B,0)))</f>
        <v>10.20153237683262</v>
      </c>
      <c r="L188" s="354">
        <f>IF($G188="N/A",INDEX('2019 IDF estimates'!AH:AH,MATCH($B188,'2019 IDF estimates'!$B:$B,0)),INDEX('2019 IDF estimates'!AH:AH,MATCH($G188,'2019 IDF estimates'!$B:$B,0)))</f>
        <v>9.1999999999999993</v>
      </c>
      <c r="M188" s="354">
        <f>IF($G188="N/A",INDEX('2019 IDF estimates'!AI:AI,MATCH($B188,'2019 IDF estimates'!$B:$B,0)),INDEX('2019 IDF estimates'!AI:AI,MATCH($G188,'2019 IDF estimates'!$B:$B,0)))</f>
        <v>14.1</v>
      </c>
      <c r="N188" s="354">
        <f>IF($G188="N/A",INDEX('2019 IDF estimates'!AJ:AJ,MATCH($B188,'2019 IDF estimates'!$B:$B,0)),INDEX('2019 IDF estimates'!AJ:AJ,MATCH($G188,'2019 IDF estimates'!$B:$B,0)))</f>
        <v>15.8</v>
      </c>
      <c r="O188" s="354">
        <f>IF($G188="N/A",INDEX('2019 IDF estimates'!AQ:AQ,MATCH($B188,'2019 IDF estimates'!$B:$B,0)),INDEX('2019 IDF estimates'!AQ:AQ,MATCH($G188,'2019 IDF estimates'!$B:$B,0)))</f>
        <v>9.6802861969944587</v>
      </c>
      <c r="P188" s="354">
        <f>IF($G188="N/A",INDEX('2019 IDF estimates'!AN:AN,MATCH($B188,'2019 IDF estimates'!$B:$B,0)),INDEX('2019 IDF estimates'!AN:AN,MATCH($G188,'2019 IDF estimates'!$B:$B,0)))</f>
        <v>13.4</v>
      </c>
      <c r="Q188" s="358">
        <f t="shared" si="16"/>
        <v>9.5</v>
      </c>
      <c r="R188" s="358">
        <f t="shared" si="17"/>
        <v>14.95</v>
      </c>
      <c r="S188" s="358">
        <f t="shared" si="18"/>
        <v>15.7</v>
      </c>
      <c r="T188" s="358">
        <f t="shared" si="19"/>
        <v>9.9409092869135396</v>
      </c>
      <c r="U188" s="352">
        <f t="shared" si="20"/>
        <v>13.383333333333333</v>
      </c>
      <c r="V188" s="352">
        <f t="shared" si="21"/>
        <v>12.522727321728384</v>
      </c>
      <c r="W188" s="352">
        <f>IF(INDEX('Adult curve ratios'!$B:$B,MATCH('Incidence calcs'!C188,'Adult curve ratios'!$A:$A,0))="0-14",'Incidence calcs'!U188,'Incidence calcs'!V188)</f>
        <v>13.383333333333333</v>
      </c>
      <c r="X188" s="357">
        <f>$W188*INDEX('Adult curve ratios'!$A$1:$R$8,MATCH('Incidence calcs'!$C188,'Adult curve ratios'!$A:$A,0),MATCH('Incidence calcs'!X$4,'Adult curve ratios'!$1:$1,0))</f>
        <v>9.1220799999999986</v>
      </c>
      <c r="Y188" s="357">
        <f>$W188*INDEX('Adult curve ratios'!$A$1:$R$8,MATCH('Incidence calcs'!$C188,'Adult curve ratios'!$A:$A,0),MATCH('Incidence calcs'!Y$4,'Adult curve ratios'!$1:$1,0))</f>
        <v>8.9641566666666659</v>
      </c>
      <c r="Z188" s="357">
        <f>$W188*INDEX('Adult curve ratios'!$A$1:$R$8,MATCH('Incidence calcs'!$C188,'Adult curve ratios'!$A:$A,0),MATCH('Incidence calcs'!Z$4,'Adult curve ratios'!$1:$1,0))</f>
        <v>6.409278333333333</v>
      </c>
      <c r="AA188" s="357">
        <f>$W188*INDEX('Adult curve ratios'!$A$1:$R$8,MATCH('Incidence calcs'!$C188,'Adult curve ratios'!$A:$A,0),MATCH('Incidence calcs'!AA$4,'Adult curve ratios'!$1:$1,0))</f>
        <v>6.3664516666666664</v>
      </c>
      <c r="AB188" s="357">
        <f>$W188*INDEX('Adult curve ratios'!$A$1:$R$8,MATCH('Incidence calcs'!$C188,'Adult curve ratios'!$A:$A,0),MATCH('Incidence calcs'!AB$4,'Adult curve ratios'!$1:$1,0))</f>
        <v>5.6397366666666668</v>
      </c>
      <c r="AC188" s="357">
        <f>$W188*INDEX('Adult curve ratios'!$A$1:$R$8,MATCH('Incidence calcs'!$C188,'Adult curve ratios'!$A:$A,0),MATCH('Incidence calcs'!AC$4,'Adult curve ratios'!$1:$1,0))</f>
        <v>6.0064399999999996</v>
      </c>
      <c r="AD188" s="357">
        <f>$W188*INDEX('Adult curve ratios'!$A$1:$R$8,MATCH('Incidence calcs'!$C188,'Adult curve ratios'!$A:$A,0),MATCH('Incidence calcs'!AD$4,'Adult curve ratios'!$1:$1,0))</f>
        <v>5.8926816666666664</v>
      </c>
      <c r="AE188" s="357">
        <f>$W188*INDEX('Adult curve ratios'!$A$1:$R$8,MATCH('Incidence calcs'!$C188,'Adult curve ratios'!$A:$A,0),MATCH('Incidence calcs'!AE$4,'Adult curve ratios'!$1:$1,0))</f>
        <v>5.8926816666666664</v>
      </c>
      <c r="AF188" s="357">
        <f>$W188*INDEX('Adult curve ratios'!$A$1:$R$8,MATCH('Incidence calcs'!$C188,'Adult curve ratios'!$A:$A,0),MATCH('Incidence calcs'!AF$4,'Adult curve ratios'!$1:$1,0))</f>
        <v>5.5032266666666665</v>
      </c>
      <c r="AG188" s="357">
        <f>$W188*INDEX('Adult curve ratios'!$A$1:$R$8,MATCH('Incidence calcs'!$C188,'Adult curve ratios'!$A:$A,0),MATCH('Incidence calcs'!AG$4,'Adult curve ratios'!$1:$1,0))</f>
        <v>5.5032266666666665</v>
      </c>
      <c r="AH188" s="357">
        <f>$W188*INDEX('Adult curve ratios'!$A$1:$R$8,MATCH('Incidence calcs'!$C188,'Adult curve ratios'!$A:$A,0),MATCH('Incidence calcs'!AH$4,'Adult curve ratios'!$1:$1,0))</f>
        <v>7.3059616666666667</v>
      </c>
      <c r="AI188" s="357">
        <f>$W188*INDEX('Adult curve ratios'!$A$1:$R$8,MATCH('Incidence calcs'!$C188,'Adult curve ratios'!$A:$A,0),MATCH('Incidence calcs'!AI$4,'Adult curve ratios'!$1:$1,0))</f>
        <v>7.3059616666666667</v>
      </c>
      <c r="AJ188" s="357">
        <f>$W188*INDEX('Adult curve ratios'!$A$1:$R$8,MATCH('Incidence calcs'!$C188,'Adult curve ratios'!$A:$A,0),MATCH('Incidence calcs'!AJ$4,'Adult curve ratios'!$1:$1,0))</f>
        <v>4.8273683333333333</v>
      </c>
      <c r="AK188" s="357">
        <f>$W188*INDEX('Adult curve ratios'!$A$1:$R$8,MATCH('Incidence calcs'!$C188,'Adult curve ratios'!$A:$A,0),MATCH('Incidence calcs'!AK$4,'Adult curve ratios'!$1:$1,0))</f>
        <v>4.8273683333333333</v>
      </c>
      <c r="AL188" s="357">
        <f>$W188*INDEX('Adult curve ratios'!$A$1:$R$8,MATCH('Incidence calcs'!$C188,'Adult curve ratios'!$A:$A,0),MATCH('Incidence calcs'!AL$4,'Adult curve ratios'!$1:$1,0))</f>
        <v>4.8273683333333333</v>
      </c>
      <c r="AM188" s="357">
        <f>$W188*INDEX('Adult curve ratios'!$A$1:$R$8,MATCH('Incidence calcs'!$C188,'Adult curve ratios'!$A:$A,0),MATCH('Incidence calcs'!AM$4,'Adult curve ratios'!$1:$1,0))</f>
        <v>4.8273683333333333</v>
      </c>
    </row>
    <row r="189" spans="1:39" x14ac:dyDescent="0.45">
      <c r="A189" s="343" t="s">
        <v>249</v>
      </c>
      <c r="B189" s="331" t="s">
        <v>249</v>
      </c>
      <c r="C189" s="353" t="s">
        <v>28</v>
      </c>
      <c r="D189" s="351">
        <f>VALUE(LEFT(INDEX('2019 IDF estimates'!BD:BD,MATCH(IF(G189="N/A",B189,G189),'2019 IDF estimates'!$B:$B,0)),4))</f>
        <v>1992</v>
      </c>
      <c r="E189" s="351">
        <f>VALUE(RIGHT(INDEX('2019 IDF estimates'!BD:BD,MATCH(IF(G189="N/A",B189,G189),'2019 IDF estimates'!$B:$B,0)),4))</f>
        <v>1996</v>
      </c>
      <c r="F189" s="351">
        <f t="shared" si="15"/>
        <v>1994</v>
      </c>
      <c r="G189" s="331" t="s">
        <v>161</v>
      </c>
      <c r="H189" s="354">
        <f>IF($G189="N/A",INDEX('2019 IDF estimates'!AD:AD,MATCH($B189,'2019 IDF estimates'!$B:$B,0)),INDEX('2019 IDF estimates'!AD:AD,MATCH($G189,'2019 IDF estimates'!$B:$B,0)))</f>
        <v>1.3</v>
      </c>
      <c r="I189" s="354">
        <f>IF($G189="N/A",INDEX('2019 IDF estimates'!AE:AE,MATCH($B189,'2019 IDF estimates'!$B:$B,0)),INDEX('2019 IDF estimates'!AE:AE,MATCH($G189,'2019 IDF estimates'!$B:$B,0)))</f>
        <v>3.2</v>
      </c>
      <c r="J189" s="354">
        <f>IF($G189="N/A",INDEX('2019 IDF estimates'!AF:AF,MATCH($B189,'2019 IDF estimates'!$B:$B,0)),INDEX('2019 IDF estimates'!AF:AF,MATCH($G189,'2019 IDF estimates'!$B:$B,0)))</f>
        <v>5.5</v>
      </c>
      <c r="K189" s="354">
        <f>IF($G189="N/A",INDEX('2019 IDF estimates'!AP:AP,MATCH($B189,'2019 IDF estimates'!$B:$B,0)),INDEX('2019 IDF estimates'!AP:AP,MATCH($G189,'2019 IDF estimates'!$B:$B,0)))</f>
        <v>5.4131935569230425</v>
      </c>
      <c r="L189" s="354">
        <f>IF($G189="N/A",INDEX('2019 IDF estimates'!AH:AH,MATCH($B189,'2019 IDF estimates'!$B:$B,0)),INDEX('2019 IDF estimates'!AH:AH,MATCH($G189,'2019 IDF estimates'!$B:$B,0)))</f>
        <v>1.3</v>
      </c>
      <c r="M189" s="354">
        <f>IF($G189="N/A",INDEX('2019 IDF estimates'!AI:AI,MATCH($B189,'2019 IDF estimates'!$B:$B,0)),INDEX('2019 IDF estimates'!AI:AI,MATCH($G189,'2019 IDF estimates'!$B:$B,0)))</f>
        <v>3.2</v>
      </c>
      <c r="N189" s="354">
        <f>IF($G189="N/A",INDEX('2019 IDF estimates'!AJ:AJ,MATCH($B189,'2019 IDF estimates'!$B:$B,0)),INDEX('2019 IDF estimates'!AJ:AJ,MATCH($G189,'2019 IDF estimates'!$B:$B,0)))</f>
        <v>5.5</v>
      </c>
      <c r="O189" s="354">
        <f>IF($G189="N/A",INDEX('2019 IDF estimates'!AQ:AQ,MATCH($B189,'2019 IDF estimates'!$B:$B,0)),INDEX('2019 IDF estimates'!AQ:AQ,MATCH($G189,'2019 IDF estimates'!$B:$B,0)))</f>
        <v>5.4131935569230425</v>
      </c>
      <c r="P189" s="354">
        <f>IF($G189="N/A",INDEX('2019 IDF estimates'!AN:AN,MATCH($B189,'2019 IDF estimates'!$B:$B,0)),INDEX('2019 IDF estimates'!AN:AN,MATCH($G189,'2019 IDF estimates'!$B:$B,0)))</f>
        <v>3.2</v>
      </c>
      <c r="Q189" s="358">
        <f t="shared" si="16"/>
        <v>1.3</v>
      </c>
      <c r="R189" s="358">
        <f t="shared" si="17"/>
        <v>3.2</v>
      </c>
      <c r="S189" s="358">
        <f t="shared" si="18"/>
        <v>5.5</v>
      </c>
      <c r="T189" s="358">
        <f t="shared" si="19"/>
        <v>5.4131935569230425</v>
      </c>
      <c r="U189" s="352">
        <f t="shared" si="20"/>
        <v>3.3333333333333335</v>
      </c>
      <c r="V189" s="352">
        <f t="shared" si="21"/>
        <v>3.8532983892307606</v>
      </c>
      <c r="W189" s="352">
        <f>IF(INDEX('Adult curve ratios'!$B:$B,MATCH('Incidence calcs'!C189,'Adult curve ratios'!$A:$A,0))="0-14",'Incidence calcs'!U189,'Incidence calcs'!V189)</f>
        <v>3.3333333333333335</v>
      </c>
      <c r="X189" s="357">
        <f>$W189*INDEX('Adult curve ratios'!$A$1:$R$8,MATCH('Incidence calcs'!$C189,'Adult curve ratios'!$A:$A,0),MATCH('Incidence calcs'!X$4,'Adult curve ratios'!$1:$1,0))</f>
        <v>2.2720000000000002</v>
      </c>
      <c r="Y189" s="357">
        <f>$W189*INDEX('Adult curve ratios'!$A$1:$R$8,MATCH('Incidence calcs'!$C189,'Adult curve ratios'!$A:$A,0),MATCH('Incidence calcs'!Y$4,'Adult curve ratios'!$1:$1,0))</f>
        <v>2.2326666666666668</v>
      </c>
      <c r="Z189" s="357">
        <f>$W189*INDEX('Adult curve ratios'!$A$1:$R$8,MATCH('Incidence calcs'!$C189,'Adult curve ratios'!$A:$A,0),MATCH('Incidence calcs'!Z$4,'Adult curve ratios'!$1:$1,0))</f>
        <v>1.5963333333333334</v>
      </c>
      <c r="AA189" s="357">
        <f>$W189*INDEX('Adult curve ratios'!$A$1:$R$8,MATCH('Incidence calcs'!$C189,'Adult curve ratios'!$A:$A,0),MATCH('Incidence calcs'!AA$4,'Adult curve ratios'!$1:$1,0))</f>
        <v>1.5856666666666668</v>
      </c>
      <c r="AB189" s="357">
        <f>$W189*INDEX('Adult curve ratios'!$A$1:$R$8,MATCH('Incidence calcs'!$C189,'Adult curve ratios'!$A:$A,0),MATCH('Incidence calcs'!AB$4,'Adult curve ratios'!$1:$1,0))</f>
        <v>1.4046666666666667</v>
      </c>
      <c r="AC189" s="357">
        <f>$W189*INDEX('Adult curve ratios'!$A$1:$R$8,MATCH('Incidence calcs'!$C189,'Adult curve ratios'!$A:$A,0),MATCH('Incidence calcs'!AC$4,'Adult curve ratios'!$1:$1,0))</f>
        <v>1.496</v>
      </c>
      <c r="AD189" s="357">
        <f>$W189*INDEX('Adult curve ratios'!$A$1:$R$8,MATCH('Incidence calcs'!$C189,'Adult curve ratios'!$A:$A,0),MATCH('Incidence calcs'!AD$4,'Adult curve ratios'!$1:$1,0))</f>
        <v>1.4676666666666669</v>
      </c>
      <c r="AE189" s="357">
        <f>$W189*INDEX('Adult curve ratios'!$A$1:$R$8,MATCH('Incidence calcs'!$C189,'Adult curve ratios'!$A:$A,0),MATCH('Incidence calcs'!AE$4,'Adult curve ratios'!$1:$1,0))</f>
        <v>1.4676666666666669</v>
      </c>
      <c r="AF189" s="357">
        <f>$W189*INDEX('Adult curve ratios'!$A$1:$R$8,MATCH('Incidence calcs'!$C189,'Adult curve ratios'!$A:$A,0),MATCH('Incidence calcs'!AF$4,'Adult curve ratios'!$1:$1,0))</f>
        <v>1.3706666666666667</v>
      </c>
      <c r="AG189" s="357">
        <f>$W189*INDEX('Adult curve ratios'!$A$1:$R$8,MATCH('Incidence calcs'!$C189,'Adult curve ratios'!$A:$A,0),MATCH('Incidence calcs'!AG$4,'Adult curve ratios'!$1:$1,0))</f>
        <v>1.3706666666666667</v>
      </c>
      <c r="AH189" s="357">
        <f>$W189*INDEX('Adult curve ratios'!$A$1:$R$8,MATCH('Incidence calcs'!$C189,'Adult curve ratios'!$A:$A,0),MATCH('Incidence calcs'!AH$4,'Adult curve ratios'!$1:$1,0))</f>
        <v>1.819666666666667</v>
      </c>
      <c r="AI189" s="357">
        <f>$W189*INDEX('Adult curve ratios'!$A$1:$R$8,MATCH('Incidence calcs'!$C189,'Adult curve ratios'!$A:$A,0),MATCH('Incidence calcs'!AI$4,'Adult curve ratios'!$1:$1,0))</f>
        <v>1.819666666666667</v>
      </c>
      <c r="AJ189" s="357">
        <f>$W189*INDEX('Adult curve ratios'!$A$1:$R$8,MATCH('Incidence calcs'!$C189,'Adult curve ratios'!$A:$A,0),MATCH('Incidence calcs'!AJ$4,'Adult curve ratios'!$1:$1,0))</f>
        <v>1.2023333333333335</v>
      </c>
      <c r="AK189" s="357">
        <f>$W189*INDEX('Adult curve ratios'!$A$1:$R$8,MATCH('Incidence calcs'!$C189,'Adult curve ratios'!$A:$A,0),MATCH('Incidence calcs'!AK$4,'Adult curve ratios'!$1:$1,0))</f>
        <v>1.2023333333333335</v>
      </c>
      <c r="AL189" s="357">
        <f>$W189*INDEX('Adult curve ratios'!$A$1:$R$8,MATCH('Incidence calcs'!$C189,'Adult curve ratios'!$A:$A,0),MATCH('Incidence calcs'!AL$4,'Adult curve ratios'!$1:$1,0))</f>
        <v>1.2023333333333335</v>
      </c>
      <c r="AM189" s="357">
        <f>$W189*INDEX('Adult curve ratios'!$A$1:$R$8,MATCH('Incidence calcs'!$C189,'Adult curve ratios'!$A:$A,0),MATCH('Incidence calcs'!AM$4,'Adult curve ratios'!$1:$1,0))</f>
        <v>1.2023333333333335</v>
      </c>
    </row>
    <row r="190" spans="1:39" x14ac:dyDescent="0.45">
      <c r="A190" s="343" t="s">
        <v>250</v>
      </c>
      <c r="B190" s="331" t="s">
        <v>251</v>
      </c>
      <c r="C190" s="353" t="s">
        <v>32</v>
      </c>
      <c r="D190" s="351">
        <f>VALUE(LEFT(INDEX('2019 IDF estimates'!BD:BD,MATCH(IF(G190="N/A",B190,G190),'2019 IDF estimates'!$B:$B,0)),4))</f>
        <v>2009</v>
      </c>
      <c r="E190" s="351">
        <f>VALUE(RIGHT(INDEX('2019 IDF estimates'!BD:BD,MATCH(IF(G190="N/A",B190,G190),'2019 IDF estimates'!$B:$B,0)),4))</f>
        <v>2010</v>
      </c>
      <c r="F190" s="351">
        <f t="shared" si="15"/>
        <v>2010</v>
      </c>
      <c r="G190" s="331" t="s">
        <v>60</v>
      </c>
      <c r="H190" s="354">
        <f>IF($G190="N/A",INDEX('2019 IDF estimates'!AD:AD,MATCH($B190,'2019 IDF estimates'!$B:$B,0)),INDEX('2019 IDF estimates'!AD:AD,MATCH($G190,'2019 IDF estimates'!$B:$B,0)))</f>
        <v>0</v>
      </c>
      <c r="I190" s="354">
        <f>IF($G190="N/A",INDEX('2019 IDF estimates'!AE:AE,MATCH($B190,'2019 IDF estimates'!$B:$B,0)),INDEX('2019 IDF estimates'!AE:AE,MATCH($G190,'2019 IDF estimates'!$B:$B,0)))</f>
        <v>0</v>
      </c>
      <c r="J190" s="354">
        <f>IF($G190="N/A",INDEX('2019 IDF estimates'!AF:AF,MATCH($B190,'2019 IDF estimates'!$B:$B,0)),INDEX('2019 IDF estimates'!AF:AF,MATCH($G190,'2019 IDF estimates'!$B:$B,0)))</f>
        <v>0</v>
      </c>
      <c r="K190" s="354">
        <f>IF($G190="N/A",INDEX('2019 IDF estimates'!AP:AP,MATCH($B190,'2019 IDF estimates'!$B:$B,0)),INDEX('2019 IDF estimates'!AP:AP,MATCH($G190,'2019 IDF estimates'!$B:$B,0)))</f>
        <v>6.5659590105162522</v>
      </c>
      <c r="L190" s="354">
        <f>IF($G190="N/A",INDEX('2019 IDF estimates'!AH:AH,MATCH($B190,'2019 IDF estimates'!$B:$B,0)),INDEX('2019 IDF estimates'!AH:AH,MATCH($G190,'2019 IDF estimates'!$B:$B,0)))</f>
        <v>0</v>
      </c>
      <c r="M190" s="354">
        <f>IF($G190="N/A",INDEX('2019 IDF estimates'!AI:AI,MATCH($B190,'2019 IDF estimates'!$B:$B,0)),INDEX('2019 IDF estimates'!AI:AI,MATCH($G190,'2019 IDF estimates'!$B:$B,0)))</f>
        <v>0</v>
      </c>
      <c r="N190" s="354">
        <f>IF($G190="N/A",INDEX('2019 IDF estimates'!AJ:AJ,MATCH($B190,'2019 IDF estimates'!$B:$B,0)),INDEX('2019 IDF estimates'!AJ:AJ,MATCH($G190,'2019 IDF estimates'!$B:$B,0)))</f>
        <v>0</v>
      </c>
      <c r="O190" s="354">
        <f>IF($G190="N/A",INDEX('2019 IDF estimates'!AQ:AQ,MATCH($B190,'2019 IDF estimates'!$B:$B,0)),INDEX('2019 IDF estimates'!AQ:AQ,MATCH($G190,'2019 IDF estimates'!$B:$B,0)))</f>
        <v>7.7272850940089226</v>
      </c>
      <c r="P190" s="354">
        <f>IF($G190="N/A",INDEX('2019 IDF estimates'!AN:AN,MATCH($B190,'2019 IDF estimates'!$B:$B,0)),INDEX('2019 IDF estimates'!AN:AN,MATCH($G190,'2019 IDF estimates'!$B:$B,0)))</f>
        <v>6.4</v>
      </c>
      <c r="Q190" s="358">
        <f t="shared" si="16"/>
        <v>6.4</v>
      </c>
      <c r="R190" s="358">
        <f t="shared" si="17"/>
        <v>6.4</v>
      </c>
      <c r="S190" s="358">
        <f t="shared" si="18"/>
        <v>6.4</v>
      </c>
      <c r="T190" s="358">
        <f t="shared" si="19"/>
        <v>7.1466220522625878</v>
      </c>
      <c r="U190" s="352">
        <f t="shared" si="20"/>
        <v>6.4000000000000012</v>
      </c>
      <c r="V190" s="352">
        <f t="shared" si="21"/>
        <v>6.5866555130656472</v>
      </c>
      <c r="W190" s="352">
        <f>IF(INDEX('Adult curve ratios'!$B:$B,MATCH('Incidence calcs'!C190,'Adult curve ratios'!$A:$A,0))="0-14",'Incidence calcs'!U190,'Incidence calcs'!V190)</f>
        <v>6.4000000000000012</v>
      </c>
      <c r="X190" s="357">
        <f>$W190*INDEX('Adult curve ratios'!$A$1:$R$8,MATCH('Incidence calcs'!$C190,'Adult curve ratios'!$A:$A,0),MATCH('Incidence calcs'!X$4,'Adult curve ratios'!$1:$1,0))</f>
        <v>4.3622400000000008</v>
      </c>
      <c r="Y190" s="357">
        <f>$W190*INDEX('Adult curve ratios'!$A$1:$R$8,MATCH('Incidence calcs'!$C190,'Adult curve ratios'!$A:$A,0),MATCH('Incidence calcs'!Y$4,'Adult curve ratios'!$1:$1,0))</f>
        <v>4.2867200000000008</v>
      </c>
      <c r="Z190" s="357">
        <f>$W190*INDEX('Adult curve ratios'!$A$1:$R$8,MATCH('Incidence calcs'!$C190,'Adult curve ratios'!$A:$A,0),MATCH('Incidence calcs'!Z$4,'Adult curve ratios'!$1:$1,0))</f>
        <v>3.0649600000000006</v>
      </c>
      <c r="AA190" s="357">
        <f>$W190*INDEX('Adult curve ratios'!$A$1:$R$8,MATCH('Incidence calcs'!$C190,'Adult curve ratios'!$A:$A,0),MATCH('Incidence calcs'!AA$4,'Adult curve ratios'!$1:$1,0))</f>
        <v>3.0444800000000005</v>
      </c>
      <c r="AB190" s="357">
        <f>$W190*INDEX('Adult curve ratios'!$A$1:$R$8,MATCH('Incidence calcs'!$C190,'Adult curve ratios'!$A:$A,0),MATCH('Incidence calcs'!AB$4,'Adult curve ratios'!$1:$1,0))</f>
        <v>2.6969600000000007</v>
      </c>
      <c r="AC190" s="357">
        <f>$W190*INDEX('Adult curve ratios'!$A$1:$R$8,MATCH('Incidence calcs'!$C190,'Adult curve ratios'!$A:$A,0),MATCH('Incidence calcs'!AC$4,'Adult curve ratios'!$1:$1,0))</f>
        <v>2.8723200000000002</v>
      </c>
      <c r="AD190" s="357">
        <f>$W190*INDEX('Adult curve ratios'!$A$1:$R$8,MATCH('Incidence calcs'!$C190,'Adult curve ratios'!$A:$A,0),MATCH('Incidence calcs'!AD$4,'Adult curve ratios'!$1:$1,0))</f>
        <v>2.8179200000000009</v>
      </c>
      <c r="AE190" s="357">
        <f>$W190*INDEX('Adult curve ratios'!$A$1:$R$8,MATCH('Incidence calcs'!$C190,'Adult curve ratios'!$A:$A,0),MATCH('Incidence calcs'!AE$4,'Adult curve ratios'!$1:$1,0))</f>
        <v>2.8179200000000009</v>
      </c>
      <c r="AF190" s="357">
        <f>$W190*INDEX('Adult curve ratios'!$A$1:$R$8,MATCH('Incidence calcs'!$C190,'Adult curve ratios'!$A:$A,0),MATCH('Incidence calcs'!AF$4,'Adult curve ratios'!$1:$1,0))</f>
        <v>2.6316800000000007</v>
      </c>
      <c r="AG190" s="357">
        <f>$W190*INDEX('Adult curve ratios'!$A$1:$R$8,MATCH('Incidence calcs'!$C190,'Adult curve ratios'!$A:$A,0),MATCH('Incidence calcs'!AG$4,'Adult curve ratios'!$1:$1,0))</f>
        <v>2.6316800000000007</v>
      </c>
      <c r="AH190" s="357">
        <f>$W190*INDEX('Adult curve ratios'!$A$1:$R$8,MATCH('Incidence calcs'!$C190,'Adult curve ratios'!$A:$A,0),MATCH('Incidence calcs'!AH$4,'Adult curve ratios'!$1:$1,0))</f>
        <v>3.4937600000000009</v>
      </c>
      <c r="AI190" s="357">
        <f>$W190*INDEX('Adult curve ratios'!$A$1:$R$8,MATCH('Incidence calcs'!$C190,'Adult curve ratios'!$A:$A,0),MATCH('Incidence calcs'!AI$4,'Adult curve ratios'!$1:$1,0))</f>
        <v>3.4937600000000009</v>
      </c>
      <c r="AJ190" s="357">
        <f>$W190*INDEX('Adult curve ratios'!$A$1:$R$8,MATCH('Incidence calcs'!$C190,'Adult curve ratios'!$A:$A,0),MATCH('Incidence calcs'!AJ$4,'Adult curve ratios'!$1:$1,0))</f>
        <v>2.3084800000000008</v>
      </c>
      <c r="AK190" s="357">
        <f>$W190*INDEX('Adult curve ratios'!$A$1:$R$8,MATCH('Incidence calcs'!$C190,'Adult curve ratios'!$A:$A,0),MATCH('Incidence calcs'!AK$4,'Adult curve ratios'!$1:$1,0))</f>
        <v>2.3084800000000008</v>
      </c>
      <c r="AL190" s="357">
        <f>$W190*INDEX('Adult curve ratios'!$A$1:$R$8,MATCH('Incidence calcs'!$C190,'Adult curve ratios'!$A:$A,0),MATCH('Incidence calcs'!AL$4,'Adult curve ratios'!$1:$1,0))</f>
        <v>2.3084800000000008</v>
      </c>
      <c r="AM190" s="357">
        <f>$W190*INDEX('Adult curve ratios'!$A$1:$R$8,MATCH('Incidence calcs'!$C190,'Adult curve ratios'!$A:$A,0),MATCH('Incidence calcs'!AM$4,'Adult curve ratios'!$1:$1,0))</f>
        <v>2.3084800000000008</v>
      </c>
    </row>
    <row r="191" spans="1:39" x14ac:dyDescent="0.45">
      <c r="A191" s="343" t="s">
        <v>252</v>
      </c>
      <c r="B191" s="331" t="s">
        <v>252</v>
      </c>
      <c r="C191" s="353" t="s">
        <v>26</v>
      </c>
      <c r="D191" s="351">
        <f>VALUE(LEFT(INDEX('2019 IDF estimates'!BD:BD,MATCH(IF(G191="N/A",B191,G191),'2019 IDF estimates'!$B:$B,0)),4))</f>
        <v>2008</v>
      </c>
      <c r="E191" s="351">
        <f>VALUE(RIGHT(INDEX('2019 IDF estimates'!BD:BD,MATCH(IF(G191="N/A",B191,G191),'2019 IDF estimates'!$B:$B,0)),4))</f>
        <v>2010</v>
      </c>
      <c r="F191" s="351">
        <f t="shared" si="15"/>
        <v>2009</v>
      </c>
      <c r="G191" s="331" t="s">
        <v>56</v>
      </c>
      <c r="H191" s="354">
        <f>IF($G191="N/A",INDEX('2019 IDF estimates'!AD:AD,MATCH($B191,'2019 IDF estimates'!$B:$B,0)),INDEX('2019 IDF estimates'!AD:AD,MATCH($G191,'2019 IDF estimates'!$B:$B,0)))</f>
        <v>0</v>
      </c>
      <c r="I191" s="354">
        <f>IF($G191="N/A",INDEX('2019 IDF estimates'!AE:AE,MATCH($B191,'2019 IDF estimates'!$B:$B,0)),INDEX('2019 IDF estimates'!AE:AE,MATCH($G191,'2019 IDF estimates'!$B:$B,0)))</f>
        <v>0</v>
      </c>
      <c r="J191" s="354">
        <f>IF($G191="N/A",INDEX('2019 IDF estimates'!AF:AF,MATCH($B191,'2019 IDF estimates'!$B:$B,0)),INDEX('2019 IDF estimates'!AF:AF,MATCH($G191,'2019 IDF estimates'!$B:$B,0)))</f>
        <v>0</v>
      </c>
      <c r="K191" s="354">
        <f>IF($G191="N/A",INDEX('2019 IDF estimates'!AP:AP,MATCH($B191,'2019 IDF estimates'!$B:$B,0)),INDEX('2019 IDF estimates'!AP:AP,MATCH($G191,'2019 IDF estimates'!$B:$B,0)))</f>
        <v>1.9360572393988917</v>
      </c>
      <c r="L191" s="354">
        <f>IF($G191="N/A",INDEX('2019 IDF estimates'!AH:AH,MATCH($B191,'2019 IDF estimates'!$B:$B,0)),INDEX('2019 IDF estimates'!AH:AH,MATCH($G191,'2019 IDF estimates'!$B:$B,0)))</f>
        <v>0</v>
      </c>
      <c r="M191" s="354">
        <f>IF($G191="N/A",INDEX('2019 IDF estimates'!AI:AI,MATCH($B191,'2019 IDF estimates'!$B:$B,0)),INDEX('2019 IDF estimates'!AI:AI,MATCH($G191,'2019 IDF estimates'!$B:$B,0)))</f>
        <v>0</v>
      </c>
      <c r="N191" s="354">
        <f>IF($G191="N/A",INDEX('2019 IDF estimates'!AJ:AJ,MATCH($B191,'2019 IDF estimates'!$B:$B,0)),INDEX('2019 IDF estimates'!AJ:AJ,MATCH($G191,'2019 IDF estimates'!$B:$B,0)))</f>
        <v>0</v>
      </c>
      <c r="O191" s="354">
        <f>IF($G191="N/A",INDEX('2019 IDF estimates'!AQ:AQ,MATCH($B191,'2019 IDF estimates'!$B:$B,0)),INDEX('2019 IDF estimates'!AQ:AQ,MATCH($G191,'2019 IDF estimates'!$B:$B,0)))</f>
        <v>1.9360572393988917</v>
      </c>
      <c r="P191" s="354">
        <f>IF($G191="N/A",INDEX('2019 IDF estimates'!AN:AN,MATCH($B191,'2019 IDF estimates'!$B:$B,0)),INDEX('2019 IDF estimates'!AN:AN,MATCH($G191,'2019 IDF estimates'!$B:$B,0)))</f>
        <v>2.6</v>
      </c>
      <c r="Q191" s="358">
        <f t="shared" si="16"/>
        <v>2.6</v>
      </c>
      <c r="R191" s="358">
        <f t="shared" si="17"/>
        <v>2.6</v>
      </c>
      <c r="S191" s="358">
        <f t="shared" si="18"/>
        <v>2.6</v>
      </c>
      <c r="T191" s="358">
        <f t="shared" si="19"/>
        <v>1.9360572393988917</v>
      </c>
      <c r="U191" s="352">
        <f t="shared" si="20"/>
        <v>2.6</v>
      </c>
      <c r="V191" s="352">
        <f t="shared" si="21"/>
        <v>2.4340143098497231</v>
      </c>
      <c r="W191" s="352">
        <f>IF(INDEX('Adult curve ratios'!$B:$B,MATCH('Incidence calcs'!C191,'Adult curve ratios'!$A:$A,0))="0-14",'Incidence calcs'!U191,'Incidence calcs'!V191)</f>
        <v>2.6</v>
      </c>
      <c r="X191" s="357">
        <f>$W191*INDEX('Adult curve ratios'!$A$1:$R$8,MATCH('Incidence calcs'!$C191,'Adult curve ratios'!$A:$A,0),MATCH('Incidence calcs'!X$4,'Adult curve ratios'!$1:$1,0))</f>
        <v>1.77216</v>
      </c>
      <c r="Y191" s="357">
        <f>$W191*INDEX('Adult curve ratios'!$A$1:$R$8,MATCH('Incidence calcs'!$C191,'Adult curve ratios'!$A:$A,0),MATCH('Incidence calcs'!Y$4,'Adult curve ratios'!$1:$1,0))</f>
        <v>1.7414799999999999</v>
      </c>
      <c r="Z191" s="357">
        <f>$W191*INDEX('Adult curve ratios'!$A$1:$R$8,MATCH('Incidence calcs'!$C191,'Adult curve ratios'!$A:$A,0),MATCH('Incidence calcs'!Z$4,'Adult curve ratios'!$1:$1,0))</f>
        <v>1.2451399999999999</v>
      </c>
      <c r="AA191" s="357">
        <f>$W191*INDEX('Adult curve ratios'!$A$1:$R$8,MATCH('Incidence calcs'!$C191,'Adult curve ratios'!$A:$A,0),MATCH('Incidence calcs'!AA$4,'Adult curve ratios'!$1:$1,0))</f>
        <v>1.23682</v>
      </c>
      <c r="AB191" s="357">
        <f>$W191*INDEX('Adult curve ratios'!$A$1:$R$8,MATCH('Incidence calcs'!$C191,'Adult curve ratios'!$A:$A,0),MATCH('Incidence calcs'!AB$4,'Adult curve ratios'!$1:$1,0))</f>
        <v>1.0956399999999999</v>
      </c>
      <c r="AC191" s="357">
        <f>$W191*INDEX('Adult curve ratios'!$A$1:$R$8,MATCH('Incidence calcs'!$C191,'Adult curve ratios'!$A:$A,0),MATCH('Incidence calcs'!AC$4,'Adult curve ratios'!$1:$1,0))</f>
        <v>1.1668799999999999</v>
      </c>
      <c r="AD191" s="357">
        <f>$W191*INDEX('Adult curve ratios'!$A$1:$R$8,MATCH('Incidence calcs'!$C191,'Adult curve ratios'!$A:$A,0),MATCH('Incidence calcs'!AD$4,'Adult curve ratios'!$1:$1,0))</f>
        <v>1.1447800000000001</v>
      </c>
      <c r="AE191" s="357">
        <f>$W191*INDEX('Adult curve ratios'!$A$1:$R$8,MATCH('Incidence calcs'!$C191,'Adult curve ratios'!$A:$A,0),MATCH('Incidence calcs'!AE$4,'Adult curve ratios'!$1:$1,0))</f>
        <v>1.1447800000000001</v>
      </c>
      <c r="AF191" s="357">
        <f>$W191*INDEX('Adult curve ratios'!$A$1:$R$8,MATCH('Incidence calcs'!$C191,'Adult curve ratios'!$A:$A,0),MATCH('Incidence calcs'!AF$4,'Adult curve ratios'!$1:$1,0))</f>
        <v>1.0691200000000001</v>
      </c>
      <c r="AG191" s="357">
        <f>$W191*INDEX('Adult curve ratios'!$A$1:$R$8,MATCH('Incidence calcs'!$C191,'Adult curve ratios'!$A:$A,0),MATCH('Incidence calcs'!AG$4,'Adult curve ratios'!$1:$1,0))</f>
        <v>1.0691200000000001</v>
      </c>
      <c r="AH191" s="357">
        <f>$W191*INDEX('Adult curve ratios'!$A$1:$R$8,MATCH('Incidence calcs'!$C191,'Adult curve ratios'!$A:$A,0),MATCH('Incidence calcs'!AH$4,'Adult curve ratios'!$1:$1,0))</f>
        <v>1.4193400000000003</v>
      </c>
      <c r="AI191" s="357">
        <f>$W191*INDEX('Adult curve ratios'!$A$1:$R$8,MATCH('Incidence calcs'!$C191,'Adult curve ratios'!$A:$A,0),MATCH('Incidence calcs'!AI$4,'Adult curve ratios'!$1:$1,0))</f>
        <v>1.4193400000000003</v>
      </c>
      <c r="AJ191" s="357">
        <f>$W191*INDEX('Adult curve ratios'!$A$1:$R$8,MATCH('Incidence calcs'!$C191,'Adult curve ratios'!$A:$A,0),MATCH('Incidence calcs'!AJ$4,'Adult curve ratios'!$1:$1,0))</f>
        <v>0.9378200000000001</v>
      </c>
      <c r="AK191" s="357">
        <f>$W191*INDEX('Adult curve ratios'!$A$1:$R$8,MATCH('Incidence calcs'!$C191,'Adult curve ratios'!$A:$A,0),MATCH('Incidence calcs'!AK$4,'Adult curve ratios'!$1:$1,0))</f>
        <v>0.9378200000000001</v>
      </c>
      <c r="AL191" s="357">
        <f>$W191*INDEX('Adult curve ratios'!$A$1:$R$8,MATCH('Incidence calcs'!$C191,'Adult curve ratios'!$A:$A,0),MATCH('Incidence calcs'!AL$4,'Adult curve ratios'!$1:$1,0))</f>
        <v>0.9378200000000001</v>
      </c>
      <c r="AM191" s="357">
        <f>$W191*INDEX('Adult curve ratios'!$A$1:$R$8,MATCH('Incidence calcs'!$C191,'Adult curve ratios'!$A:$A,0),MATCH('Incidence calcs'!AM$4,'Adult curve ratios'!$1:$1,0))</f>
        <v>0.9378200000000001</v>
      </c>
    </row>
    <row r="192" spans="1:39" x14ac:dyDescent="0.45">
      <c r="A192" s="343" t="s">
        <v>94</v>
      </c>
      <c r="B192" s="331" t="s">
        <v>94</v>
      </c>
      <c r="C192" s="353" t="s">
        <v>32</v>
      </c>
      <c r="D192" s="351">
        <f>VALUE(LEFT(INDEX('2019 IDF estimates'!BD:BD,MATCH(IF(G192="N/A",B192,G192),'2019 IDF estimates'!$B:$B,0)),4))</f>
        <v>2001</v>
      </c>
      <c r="E192" s="351">
        <f>VALUE(RIGHT(INDEX('2019 IDF estimates'!BD:BD,MATCH(IF(G192="N/A",B192,G192),'2019 IDF estimates'!$B:$B,0)),4))</f>
        <v>2005</v>
      </c>
      <c r="F192" s="351">
        <f t="shared" si="15"/>
        <v>2003</v>
      </c>
      <c r="G192" s="331" t="s">
        <v>60</v>
      </c>
      <c r="H192" s="354">
        <f>IF($G192="N/A",INDEX('2019 IDF estimates'!AD:AD,MATCH($B192,'2019 IDF estimates'!$B:$B,0)),INDEX('2019 IDF estimates'!AD:AD,MATCH($G192,'2019 IDF estimates'!$B:$B,0)))</f>
        <v>0</v>
      </c>
      <c r="I192" s="354">
        <f>IF($G192="N/A",INDEX('2019 IDF estimates'!AE:AE,MATCH($B192,'2019 IDF estimates'!$B:$B,0)),INDEX('2019 IDF estimates'!AE:AE,MATCH($G192,'2019 IDF estimates'!$B:$B,0)))</f>
        <v>0</v>
      </c>
      <c r="J192" s="354">
        <f>IF($G192="N/A",INDEX('2019 IDF estimates'!AF:AF,MATCH($B192,'2019 IDF estimates'!$B:$B,0)),INDEX('2019 IDF estimates'!AF:AF,MATCH($G192,'2019 IDF estimates'!$B:$B,0)))</f>
        <v>0</v>
      </c>
      <c r="K192" s="354">
        <f>IF($G192="N/A",INDEX('2019 IDF estimates'!AP:AP,MATCH($B192,'2019 IDF estimates'!$B:$B,0)),INDEX('2019 IDF estimates'!AP:AP,MATCH($G192,'2019 IDF estimates'!$B:$B,0)))</f>
        <v>1.0831599047960483</v>
      </c>
      <c r="L192" s="354">
        <f>IF($G192="N/A",INDEX('2019 IDF estimates'!AH:AH,MATCH($B192,'2019 IDF estimates'!$B:$B,0)),INDEX('2019 IDF estimates'!AH:AH,MATCH($G192,'2019 IDF estimates'!$B:$B,0)))</f>
        <v>0</v>
      </c>
      <c r="M192" s="354">
        <f>IF($G192="N/A",INDEX('2019 IDF estimates'!AI:AI,MATCH($B192,'2019 IDF estimates'!$B:$B,0)),INDEX('2019 IDF estimates'!AI:AI,MATCH($G192,'2019 IDF estimates'!$B:$B,0)))</f>
        <v>0</v>
      </c>
      <c r="N192" s="354">
        <f>IF($G192="N/A",INDEX('2019 IDF estimates'!AJ:AJ,MATCH($B192,'2019 IDF estimates'!$B:$B,0)),INDEX('2019 IDF estimates'!AJ:AJ,MATCH($G192,'2019 IDF estimates'!$B:$B,0)))</f>
        <v>0</v>
      </c>
      <c r="O192" s="354">
        <f>IF($G192="N/A",INDEX('2019 IDF estimates'!AQ:AQ,MATCH($B192,'2019 IDF estimates'!$B:$B,0)),INDEX('2019 IDF estimates'!AQ:AQ,MATCH($G192,'2019 IDF estimates'!$B:$B,0)))</f>
        <v>1.0831599047960483</v>
      </c>
      <c r="P192" s="354">
        <f>IF($G192="N/A",INDEX('2019 IDF estimates'!AN:AN,MATCH($B192,'2019 IDF estimates'!$B:$B,0)),INDEX('2019 IDF estimates'!AN:AN,MATCH($G192,'2019 IDF estimates'!$B:$B,0)))</f>
        <v>0.97</v>
      </c>
      <c r="Q192" s="358">
        <f t="shared" si="16"/>
        <v>0.97</v>
      </c>
      <c r="R192" s="358">
        <f t="shared" si="17"/>
        <v>0.97</v>
      </c>
      <c r="S192" s="358">
        <f t="shared" si="18"/>
        <v>0.97</v>
      </c>
      <c r="T192" s="358">
        <f t="shared" si="19"/>
        <v>1.0831599047960483</v>
      </c>
      <c r="U192" s="352">
        <f t="shared" si="20"/>
        <v>0.97000000000000008</v>
      </c>
      <c r="V192" s="352">
        <f t="shared" si="21"/>
        <v>0.99828997619901205</v>
      </c>
      <c r="W192" s="352">
        <f>IF(INDEX('Adult curve ratios'!$B:$B,MATCH('Incidence calcs'!C192,'Adult curve ratios'!$A:$A,0))="0-14",'Incidence calcs'!U192,'Incidence calcs'!V192)</f>
        <v>0.97000000000000008</v>
      </c>
      <c r="X192" s="357">
        <f>$W192*INDEX('Adult curve ratios'!$A$1:$R$8,MATCH('Incidence calcs'!$C192,'Adult curve ratios'!$A:$A,0),MATCH('Incidence calcs'!X$4,'Adult curve ratios'!$1:$1,0))</f>
        <v>0.66115200000000007</v>
      </c>
      <c r="Y192" s="357">
        <f>$W192*INDEX('Adult curve ratios'!$A$1:$R$8,MATCH('Incidence calcs'!$C192,'Adult curve ratios'!$A:$A,0),MATCH('Incidence calcs'!Y$4,'Adult curve ratios'!$1:$1,0))</f>
        <v>0.64970600000000001</v>
      </c>
      <c r="Z192" s="357">
        <f>$W192*INDEX('Adult curve ratios'!$A$1:$R$8,MATCH('Incidence calcs'!$C192,'Adult curve ratios'!$A:$A,0),MATCH('Incidence calcs'!Z$4,'Adult curve ratios'!$1:$1,0))</f>
        <v>0.46453300000000003</v>
      </c>
      <c r="AA192" s="357">
        <f>$W192*INDEX('Adult curve ratios'!$A$1:$R$8,MATCH('Incidence calcs'!$C192,'Adult curve ratios'!$A:$A,0),MATCH('Incidence calcs'!AA$4,'Adult curve ratios'!$1:$1,0))</f>
        <v>0.46142900000000003</v>
      </c>
      <c r="AB192" s="357">
        <f>$W192*INDEX('Adult curve ratios'!$A$1:$R$8,MATCH('Incidence calcs'!$C192,'Adult curve ratios'!$A:$A,0),MATCH('Incidence calcs'!AB$4,'Adult curve ratios'!$1:$1,0))</f>
        <v>0.40875800000000001</v>
      </c>
      <c r="AC192" s="357">
        <f>$W192*INDEX('Adult curve ratios'!$A$1:$R$8,MATCH('Incidence calcs'!$C192,'Adult curve ratios'!$A:$A,0),MATCH('Incidence calcs'!AC$4,'Adult curve ratios'!$1:$1,0))</f>
        <v>0.435336</v>
      </c>
      <c r="AD192" s="357">
        <f>$W192*INDEX('Adult curve ratios'!$A$1:$R$8,MATCH('Incidence calcs'!$C192,'Adult curve ratios'!$A:$A,0),MATCH('Incidence calcs'!AD$4,'Adult curve ratios'!$1:$1,0))</f>
        <v>0.42709100000000005</v>
      </c>
      <c r="AE192" s="357">
        <f>$W192*INDEX('Adult curve ratios'!$A$1:$R$8,MATCH('Incidence calcs'!$C192,'Adult curve ratios'!$A:$A,0),MATCH('Incidence calcs'!AE$4,'Adult curve ratios'!$1:$1,0))</f>
        <v>0.42709100000000005</v>
      </c>
      <c r="AF192" s="357">
        <f>$W192*INDEX('Adult curve ratios'!$A$1:$R$8,MATCH('Incidence calcs'!$C192,'Adult curve ratios'!$A:$A,0),MATCH('Incidence calcs'!AF$4,'Adult curve ratios'!$1:$1,0))</f>
        <v>0.39886400000000005</v>
      </c>
      <c r="AG192" s="357">
        <f>$W192*INDEX('Adult curve ratios'!$A$1:$R$8,MATCH('Incidence calcs'!$C192,'Adult curve ratios'!$A:$A,0),MATCH('Incidence calcs'!AG$4,'Adult curve ratios'!$1:$1,0))</f>
        <v>0.39886400000000005</v>
      </c>
      <c r="AH192" s="357">
        <f>$W192*INDEX('Adult curve ratios'!$A$1:$R$8,MATCH('Incidence calcs'!$C192,'Adult curve ratios'!$A:$A,0),MATCH('Incidence calcs'!AH$4,'Adult curve ratios'!$1:$1,0))</f>
        <v>0.52952300000000008</v>
      </c>
      <c r="AI192" s="357">
        <f>$W192*INDEX('Adult curve ratios'!$A$1:$R$8,MATCH('Incidence calcs'!$C192,'Adult curve ratios'!$A:$A,0),MATCH('Incidence calcs'!AI$4,'Adult curve ratios'!$1:$1,0))</f>
        <v>0.52952300000000008</v>
      </c>
      <c r="AJ192" s="357">
        <f>$W192*INDEX('Adult curve ratios'!$A$1:$R$8,MATCH('Incidence calcs'!$C192,'Adult curve ratios'!$A:$A,0),MATCH('Incidence calcs'!AJ$4,'Adult curve ratios'!$1:$1,0))</f>
        <v>0.34987900000000005</v>
      </c>
      <c r="AK192" s="357">
        <f>$W192*INDEX('Adult curve ratios'!$A$1:$R$8,MATCH('Incidence calcs'!$C192,'Adult curve ratios'!$A:$A,0),MATCH('Incidence calcs'!AK$4,'Adult curve ratios'!$1:$1,0))</f>
        <v>0.34987900000000005</v>
      </c>
      <c r="AL192" s="357">
        <f>$W192*INDEX('Adult curve ratios'!$A$1:$R$8,MATCH('Incidence calcs'!$C192,'Adult curve ratios'!$A:$A,0),MATCH('Incidence calcs'!AL$4,'Adult curve ratios'!$1:$1,0))</f>
        <v>0.34987900000000005</v>
      </c>
      <c r="AM192" s="357">
        <f>$W192*INDEX('Adult curve ratios'!$A$1:$R$8,MATCH('Incidence calcs'!$C192,'Adult curve ratios'!$A:$A,0),MATCH('Incidence calcs'!AM$4,'Adult curve ratios'!$1:$1,0))</f>
        <v>0.34987900000000005</v>
      </c>
    </row>
    <row r="193" spans="1:39" x14ac:dyDescent="0.45">
      <c r="A193" s="343" t="s">
        <v>253</v>
      </c>
      <c r="B193" s="331" t="s">
        <v>253</v>
      </c>
      <c r="C193" s="353" t="s">
        <v>32</v>
      </c>
      <c r="D193" s="351">
        <f>VALUE(LEFT(INDEX('2019 IDF estimates'!BD:BD,MATCH(IF(G193="N/A",B193,G193),'2019 IDF estimates'!$B:$B,0)),4))</f>
        <v>2001</v>
      </c>
      <c r="E193" s="351">
        <f>VALUE(RIGHT(INDEX('2019 IDF estimates'!BD:BD,MATCH(IF(G193="N/A",B193,G193),'2019 IDF estimates'!$B:$B,0)),4))</f>
        <v>2005</v>
      </c>
      <c r="F193" s="351">
        <f t="shared" si="15"/>
        <v>2003</v>
      </c>
      <c r="G193" s="331" t="s">
        <v>94</v>
      </c>
      <c r="H193" s="354">
        <f>IF($G193="N/A",INDEX('2019 IDF estimates'!AD:AD,MATCH($B193,'2019 IDF estimates'!$B:$B,0)),INDEX('2019 IDF estimates'!AD:AD,MATCH($G193,'2019 IDF estimates'!$B:$B,0)))</f>
        <v>0</v>
      </c>
      <c r="I193" s="354">
        <f>IF($G193="N/A",INDEX('2019 IDF estimates'!AE:AE,MATCH($B193,'2019 IDF estimates'!$B:$B,0)),INDEX('2019 IDF estimates'!AE:AE,MATCH($G193,'2019 IDF estimates'!$B:$B,0)))</f>
        <v>0</v>
      </c>
      <c r="J193" s="354">
        <f>IF($G193="N/A",INDEX('2019 IDF estimates'!AF:AF,MATCH($B193,'2019 IDF estimates'!$B:$B,0)),INDEX('2019 IDF estimates'!AF:AF,MATCH($G193,'2019 IDF estimates'!$B:$B,0)))</f>
        <v>0</v>
      </c>
      <c r="K193" s="354">
        <f>IF($G193="N/A",INDEX('2019 IDF estimates'!AP:AP,MATCH($B193,'2019 IDF estimates'!$B:$B,0)),INDEX('2019 IDF estimates'!AP:AP,MATCH($G193,'2019 IDF estimates'!$B:$B,0)))</f>
        <v>1.0831599047960483</v>
      </c>
      <c r="L193" s="354">
        <f>IF($G193="N/A",INDEX('2019 IDF estimates'!AH:AH,MATCH($B193,'2019 IDF estimates'!$B:$B,0)),INDEX('2019 IDF estimates'!AH:AH,MATCH($G193,'2019 IDF estimates'!$B:$B,0)))</f>
        <v>0</v>
      </c>
      <c r="M193" s="354">
        <f>IF($G193="N/A",INDEX('2019 IDF estimates'!AI:AI,MATCH($B193,'2019 IDF estimates'!$B:$B,0)),INDEX('2019 IDF estimates'!AI:AI,MATCH($G193,'2019 IDF estimates'!$B:$B,0)))</f>
        <v>0</v>
      </c>
      <c r="N193" s="354">
        <f>IF($G193="N/A",INDEX('2019 IDF estimates'!AJ:AJ,MATCH($B193,'2019 IDF estimates'!$B:$B,0)),INDEX('2019 IDF estimates'!AJ:AJ,MATCH($G193,'2019 IDF estimates'!$B:$B,0)))</f>
        <v>0</v>
      </c>
      <c r="O193" s="354">
        <f>IF($G193="N/A",INDEX('2019 IDF estimates'!AQ:AQ,MATCH($B193,'2019 IDF estimates'!$B:$B,0)),INDEX('2019 IDF estimates'!AQ:AQ,MATCH($G193,'2019 IDF estimates'!$B:$B,0)))</f>
        <v>1.0831599047960483</v>
      </c>
      <c r="P193" s="354">
        <f>IF($G193="N/A",INDEX('2019 IDF estimates'!AN:AN,MATCH($B193,'2019 IDF estimates'!$B:$B,0)),INDEX('2019 IDF estimates'!AN:AN,MATCH($G193,'2019 IDF estimates'!$B:$B,0)))</f>
        <v>0.97</v>
      </c>
      <c r="Q193" s="358">
        <f t="shared" si="16"/>
        <v>0.97</v>
      </c>
      <c r="R193" s="358">
        <f t="shared" si="17"/>
        <v>0.97</v>
      </c>
      <c r="S193" s="358">
        <f t="shared" si="18"/>
        <v>0.97</v>
      </c>
      <c r="T193" s="358">
        <f t="shared" si="19"/>
        <v>1.0831599047960483</v>
      </c>
      <c r="U193" s="352">
        <f t="shared" si="20"/>
        <v>0.97000000000000008</v>
      </c>
      <c r="V193" s="352">
        <f t="shared" si="21"/>
        <v>0.99828997619901205</v>
      </c>
      <c r="W193" s="352">
        <f>IF(INDEX('Adult curve ratios'!$B:$B,MATCH('Incidence calcs'!C193,'Adult curve ratios'!$A:$A,0))="0-14",'Incidence calcs'!U193,'Incidence calcs'!V193)</f>
        <v>0.97000000000000008</v>
      </c>
      <c r="X193" s="357">
        <f>$W193*INDEX('Adult curve ratios'!$A$1:$R$8,MATCH('Incidence calcs'!$C193,'Adult curve ratios'!$A:$A,0),MATCH('Incidence calcs'!X$4,'Adult curve ratios'!$1:$1,0))</f>
        <v>0.66115200000000007</v>
      </c>
      <c r="Y193" s="357">
        <f>$W193*INDEX('Adult curve ratios'!$A$1:$R$8,MATCH('Incidence calcs'!$C193,'Adult curve ratios'!$A:$A,0),MATCH('Incidence calcs'!Y$4,'Adult curve ratios'!$1:$1,0))</f>
        <v>0.64970600000000001</v>
      </c>
      <c r="Z193" s="357">
        <f>$W193*INDEX('Adult curve ratios'!$A$1:$R$8,MATCH('Incidence calcs'!$C193,'Adult curve ratios'!$A:$A,0),MATCH('Incidence calcs'!Z$4,'Adult curve ratios'!$1:$1,0))</f>
        <v>0.46453300000000003</v>
      </c>
      <c r="AA193" s="357">
        <f>$W193*INDEX('Adult curve ratios'!$A$1:$R$8,MATCH('Incidence calcs'!$C193,'Adult curve ratios'!$A:$A,0),MATCH('Incidence calcs'!AA$4,'Adult curve ratios'!$1:$1,0))</f>
        <v>0.46142900000000003</v>
      </c>
      <c r="AB193" s="357">
        <f>$W193*INDEX('Adult curve ratios'!$A$1:$R$8,MATCH('Incidence calcs'!$C193,'Adult curve ratios'!$A:$A,0),MATCH('Incidence calcs'!AB$4,'Adult curve ratios'!$1:$1,0))</f>
        <v>0.40875800000000001</v>
      </c>
      <c r="AC193" s="357">
        <f>$W193*INDEX('Adult curve ratios'!$A$1:$R$8,MATCH('Incidence calcs'!$C193,'Adult curve ratios'!$A:$A,0),MATCH('Incidence calcs'!AC$4,'Adult curve ratios'!$1:$1,0))</f>
        <v>0.435336</v>
      </c>
      <c r="AD193" s="357">
        <f>$W193*INDEX('Adult curve ratios'!$A$1:$R$8,MATCH('Incidence calcs'!$C193,'Adult curve ratios'!$A:$A,0),MATCH('Incidence calcs'!AD$4,'Adult curve ratios'!$1:$1,0))</f>
        <v>0.42709100000000005</v>
      </c>
      <c r="AE193" s="357">
        <f>$W193*INDEX('Adult curve ratios'!$A$1:$R$8,MATCH('Incidence calcs'!$C193,'Adult curve ratios'!$A:$A,0),MATCH('Incidence calcs'!AE$4,'Adult curve ratios'!$1:$1,0))</f>
        <v>0.42709100000000005</v>
      </c>
      <c r="AF193" s="357">
        <f>$W193*INDEX('Adult curve ratios'!$A$1:$R$8,MATCH('Incidence calcs'!$C193,'Adult curve ratios'!$A:$A,0),MATCH('Incidence calcs'!AF$4,'Adult curve ratios'!$1:$1,0))</f>
        <v>0.39886400000000005</v>
      </c>
      <c r="AG193" s="357">
        <f>$W193*INDEX('Adult curve ratios'!$A$1:$R$8,MATCH('Incidence calcs'!$C193,'Adult curve ratios'!$A:$A,0),MATCH('Incidence calcs'!AG$4,'Adult curve ratios'!$1:$1,0))</f>
        <v>0.39886400000000005</v>
      </c>
      <c r="AH193" s="357">
        <f>$W193*INDEX('Adult curve ratios'!$A$1:$R$8,MATCH('Incidence calcs'!$C193,'Adult curve ratios'!$A:$A,0),MATCH('Incidence calcs'!AH$4,'Adult curve ratios'!$1:$1,0))</f>
        <v>0.52952300000000008</v>
      </c>
      <c r="AI193" s="357">
        <f>$W193*INDEX('Adult curve ratios'!$A$1:$R$8,MATCH('Incidence calcs'!$C193,'Adult curve ratios'!$A:$A,0),MATCH('Incidence calcs'!AI$4,'Adult curve ratios'!$1:$1,0))</f>
        <v>0.52952300000000008</v>
      </c>
      <c r="AJ193" s="357">
        <f>$W193*INDEX('Adult curve ratios'!$A$1:$R$8,MATCH('Incidence calcs'!$C193,'Adult curve ratios'!$A:$A,0),MATCH('Incidence calcs'!AJ$4,'Adult curve ratios'!$1:$1,0))</f>
        <v>0.34987900000000005</v>
      </c>
      <c r="AK193" s="357">
        <f>$W193*INDEX('Adult curve ratios'!$A$1:$R$8,MATCH('Incidence calcs'!$C193,'Adult curve ratios'!$A:$A,0),MATCH('Incidence calcs'!AK$4,'Adult curve ratios'!$1:$1,0))</f>
        <v>0.34987900000000005</v>
      </c>
      <c r="AL193" s="357">
        <f>$W193*INDEX('Adult curve ratios'!$A$1:$R$8,MATCH('Incidence calcs'!$C193,'Adult curve ratios'!$A:$A,0),MATCH('Incidence calcs'!AL$4,'Adult curve ratios'!$1:$1,0))</f>
        <v>0.34987900000000005</v>
      </c>
      <c r="AM193" s="357">
        <f>$W193*INDEX('Adult curve ratios'!$A$1:$R$8,MATCH('Incidence calcs'!$C193,'Adult curve ratios'!$A:$A,0),MATCH('Incidence calcs'!AM$4,'Adult curve ratios'!$1:$1,0))</f>
        <v>0.34987900000000005</v>
      </c>
    </row>
    <row r="194" spans="1:39" x14ac:dyDescent="0.45">
      <c r="A194" s="343" t="s">
        <v>254</v>
      </c>
      <c r="B194" s="331" t="s">
        <v>254</v>
      </c>
      <c r="C194" s="353" t="s">
        <v>29</v>
      </c>
      <c r="D194" s="351">
        <f>VALUE(LEFT(INDEX('2019 IDF estimates'!BD:BD,MATCH(IF(G194="N/A",B194,G194),'2019 IDF estimates'!$B:$B,0)),4))</f>
        <v>2007</v>
      </c>
      <c r="E194" s="351">
        <f>VALUE(RIGHT(INDEX('2019 IDF estimates'!BD:BD,MATCH(IF(G194="N/A",B194,G194),'2019 IDF estimates'!$B:$B,0)),4))</f>
        <v>2011</v>
      </c>
      <c r="F194" s="351">
        <f t="shared" si="15"/>
        <v>2009</v>
      </c>
      <c r="G194" s="331" t="s">
        <v>64</v>
      </c>
      <c r="H194" s="354">
        <f>IF($G194="N/A",INDEX('2019 IDF estimates'!AD:AD,MATCH($B194,'2019 IDF estimates'!$B:$B,0)),INDEX('2019 IDF estimates'!AD:AD,MATCH($G194,'2019 IDF estimates'!$B:$B,0)))</f>
        <v>0.19</v>
      </c>
      <c r="I194" s="354">
        <f>IF($G194="N/A",INDEX('2019 IDF estimates'!AE:AE,MATCH($B194,'2019 IDF estimates'!$B:$B,0)),INDEX('2019 IDF estimates'!AE:AE,MATCH($G194,'2019 IDF estimates'!$B:$B,0)))</f>
        <v>0.84</v>
      </c>
      <c r="J194" s="354">
        <f>IF($G194="N/A",INDEX('2019 IDF estimates'!AF:AF,MATCH($B194,'2019 IDF estimates'!$B:$B,0)),INDEX('2019 IDF estimates'!AF:AF,MATCH($G194,'2019 IDF estimates'!$B:$B,0)))</f>
        <v>2.6</v>
      </c>
      <c r="K194" s="354">
        <f>IF($G194="N/A",INDEX('2019 IDF estimates'!AP:AP,MATCH($B194,'2019 IDF estimates'!$B:$B,0)),INDEX('2019 IDF estimates'!AP:AP,MATCH($G194,'2019 IDF estimates'!$B:$B,0)))</f>
        <v>6.2</v>
      </c>
      <c r="L194" s="354">
        <f>IF($G194="N/A",INDEX('2019 IDF estimates'!AH:AH,MATCH($B194,'2019 IDF estimates'!$B:$B,0)),INDEX('2019 IDF estimates'!AH:AH,MATCH($G194,'2019 IDF estimates'!$B:$B,0)))</f>
        <v>0.19</v>
      </c>
      <c r="M194" s="354">
        <f>IF($G194="N/A",INDEX('2019 IDF estimates'!AI:AI,MATCH($B194,'2019 IDF estimates'!$B:$B,0)),INDEX('2019 IDF estimates'!AI:AI,MATCH($G194,'2019 IDF estimates'!$B:$B,0)))</f>
        <v>0.84</v>
      </c>
      <c r="N194" s="354">
        <f>IF($G194="N/A",INDEX('2019 IDF estimates'!AJ:AJ,MATCH($B194,'2019 IDF estimates'!$B:$B,0)),INDEX('2019 IDF estimates'!AJ:AJ,MATCH($G194,'2019 IDF estimates'!$B:$B,0)))</f>
        <v>2.6</v>
      </c>
      <c r="O194" s="354">
        <f>IF($G194="N/A",INDEX('2019 IDF estimates'!AQ:AQ,MATCH($B194,'2019 IDF estimates'!$B:$B,0)),INDEX('2019 IDF estimates'!AQ:AQ,MATCH($G194,'2019 IDF estimates'!$B:$B,0)))</f>
        <v>6.2</v>
      </c>
      <c r="P194" s="354">
        <f>IF($G194="N/A",INDEX('2019 IDF estimates'!AN:AN,MATCH($B194,'2019 IDF estimates'!$B:$B,0)),INDEX('2019 IDF estimates'!AN:AN,MATCH($G194,'2019 IDF estimates'!$B:$B,0)))</f>
        <v>1.2</v>
      </c>
      <c r="Q194" s="358">
        <f t="shared" si="16"/>
        <v>0.19</v>
      </c>
      <c r="R194" s="358">
        <f t="shared" si="17"/>
        <v>0.84</v>
      </c>
      <c r="S194" s="358">
        <f t="shared" si="18"/>
        <v>2.6</v>
      </c>
      <c r="T194" s="358">
        <f t="shared" si="19"/>
        <v>6.2</v>
      </c>
      <c r="U194" s="352">
        <f t="shared" si="20"/>
        <v>1.21</v>
      </c>
      <c r="V194" s="352">
        <f t="shared" si="21"/>
        <v>2.4575</v>
      </c>
      <c r="W194" s="352">
        <f>IF(INDEX('Adult curve ratios'!$B:$B,MATCH('Incidence calcs'!C194,'Adult curve ratios'!$A:$A,0))="0-14",'Incidence calcs'!U194,'Incidence calcs'!V194)</f>
        <v>2.4575</v>
      </c>
      <c r="X194" s="357">
        <f>$W194*INDEX('Adult curve ratios'!$A$1:$R$8,MATCH('Incidence calcs'!$C194,'Adult curve ratios'!$A:$A,0),MATCH('Incidence calcs'!X$4,'Adult curve ratios'!$1:$1,0))</f>
        <v>1.7627647500000001</v>
      </c>
      <c r="Y194" s="357">
        <f>$W194*INDEX('Adult curve ratios'!$A$1:$R$8,MATCH('Incidence calcs'!$C194,'Adult curve ratios'!$A:$A,0),MATCH('Incidence calcs'!Y$4,'Adult curve ratios'!$1:$1,0))</f>
        <v>1.7315545000000001</v>
      </c>
      <c r="Z194" s="357">
        <f>$W194*INDEX('Adult curve ratios'!$A$1:$R$8,MATCH('Incidence calcs'!$C194,'Adult curve ratios'!$A:$A,0),MATCH('Incidence calcs'!Z$4,'Adult curve ratios'!$1:$1,0))</f>
        <v>1.25406225</v>
      </c>
      <c r="AA194" s="357">
        <f>$W194*INDEX('Adult curve ratios'!$A$1:$R$8,MATCH('Incidence calcs'!$C194,'Adult curve ratios'!$A:$A,0),MATCH('Incidence calcs'!AA$4,'Adult curve ratios'!$1:$1,0))</f>
        <v>1.22801275</v>
      </c>
      <c r="AB194" s="357">
        <f>$W194*INDEX('Adult curve ratios'!$A$1:$R$8,MATCH('Incidence calcs'!$C194,'Adult curve ratios'!$A:$A,0),MATCH('Incidence calcs'!AB$4,'Adult curve ratios'!$1:$1,0))</f>
        <v>1.154042</v>
      </c>
      <c r="AC194" s="357">
        <f>$W194*INDEX('Adult curve ratios'!$A$1:$R$8,MATCH('Incidence calcs'!$C194,'Adult curve ratios'!$A:$A,0),MATCH('Incidence calcs'!AC$4,'Adult curve ratios'!$1:$1,0))</f>
        <v>1.020354</v>
      </c>
      <c r="AD194" s="357">
        <f>$W194*INDEX('Adult curve ratios'!$A$1:$R$8,MATCH('Incidence calcs'!$C194,'Adult curve ratios'!$A:$A,0),MATCH('Incidence calcs'!AD$4,'Adult curve ratios'!$1:$1,0))</f>
        <v>1.09727375</v>
      </c>
      <c r="AE194" s="357">
        <f>$W194*INDEX('Adult curve ratios'!$A$1:$R$8,MATCH('Incidence calcs'!$C194,'Adult curve ratios'!$A:$A,0),MATCH('Incidence calcs'!AE$4,'Adult curve ratios'!$1:$1,0))</f>
        <v>1.09727375</v>
      </c>
      <c r="AF194" s="357">
        <f>$W194*INDEX('Adult curve ratios'!$A$1:$R$8,MATCH('Incidence calcs'!$C194,'Adult curve ratios'!$A:$A,0),MATCH('Incidence calcs'!AF$4,'Adult curve ratios'!$1:$1,0))</f>
        <v>0.88592874999999993</v>
      </c>
      <c r="AG194" s="357">
        <f>$W194*INDEX('Adult curve ratios'!$A$1:$R$8,MATCH('Incidence calcs'!$C194,'Adult curve ratios'!$A:$A,0),MATCH('Incidence calcs'!AG$4,'Adult curve ratios'!$1:$1,0))</f>
        <v>0.88592874999999993</v>
      </c>
      <c r="AH194" s="357">
        <f>$W194*INDEX('Adult curve ratios'!$A$1:$R$8,MATCH('Incidence calcs'!$C194,'Adult curve ratios'!$A:$A,0),MATCH('Incidence calcs'!AH$4,'Adult curve ratios'!$1:$1,0))</f>
        <v>1.323118</v>
      </c>
      <c r="AI194" s="357">
        <f>$W194*INDEX('Adult curve ratios'!$A$1:$R$8,MATCH('Incidence calcs'!$C194,'Adult curve ratios'!$A:$A,0),MATCH('Incidence calcs'!AI$4,'Adult curve ratios'!$1:$1,0))</f>
        <v>1.323118</v>
      </c>
      <c r="AJ194" s="357">
        <f>$W194*INDEX('Adult curve ratios'!$A$1:$R$8,MATCH('Incidence calcs'!$C194,'Adult curve ratios'!$A:$A,0),MATCH('Incidence calcs'!AJ$4,'Adult curve ratios'!$1:$1,0))</f>
        <v>1.03583625</v>
      </c>
      <c r="AK194" s="357">
        <f>$W194*INDEX('Adult curve ratios'!$A$1:$R$8,MATCH('Incidence calcs'!$C194,'Adult curve ratios'!$A:$A,0),MATCH('Incidence calcs'!AK$4,'Adult curve ratios'!$1:$1,0))</f>
        <v>1.03583625</v>
      </c>
      <c r="AL194" s="357">
        <f>$W194*INDEX('Adult curve ratios'!$A$1:$R$8,MATCH('Incidence calcs'!$C194,'Adult curve ratios'!$A:$A,0),MATCH('Incidence calcs'!AL$4,'Adult curve ratios'!$1:$1,0))</f>
        <v>1.03583625</v>
      </c>
      <c r="AM194" s="357">
        <f>$W194*INDEX('Adult curve ratios'!$A$1:$R$8,MATCH('Incidence calcs'!$C194,'Adult curve ratios'!$A:$A,0),MATCH('Incidence calcs'!AM$4,'Adult curve ratios'!$1:$1,0))</f>
        <v>1.03583625</v>
      </c>
    </row>
    <row r="195" spans="1:39" x14ac:dyDescent="0.45">
      <c r="A195" s="343" t="s">
        <v>255</v>
      </c>
      <c r="B195" s="331" t="s">
        <v>255</v>
      </c>
      <c r="C195" s="353" t="s">
        <v>32</v>
      </c>
      <c r="D195" s="351">
        <f>VALUE(LEFT(INDEX('2019 IDF estimates'!BD:BD,MATCH(IF(G195="N/A",B195,G195),'2019 IDF estimates'!$B:$B,0)),4))</f>
        <v>2001</v>
      </c>
      <c r="E195" s="351">
        <f>VALUE(RIGHT(INDEX('2019 IDF estimates'!BD:BD,MATCH(IF(G195="N/A",B195,G195),'2019 IDF estimates'!$B:$B,0)),4))</f>
        <v>2012</v>
      </c>
      <c r="F195" s="351">
        <f t="shared" si="15"/>
        <v>2007</v>
      </c>
      <c r="G195" s="331" t="s">
        <v>136</v>
      </c>
      <c r="H195" s="354">
        <f>IF($G195="N/A",INDEX('2019 IDF estimates'!AD:AD,MATCH($B195,'2019 IDF estimates'!$B:$B,0)),INDEX('2019 IDF estimates'!AD:AD,MATCH($G195,'2019 IDF estimates'!$B:$B,0)))</f>
        <v>0</v>
      </c>
      <c r="I195" s="354">
        <f>IF($G195="N/A",INDEX('2019 IDF estimates'!AE:AE,MATCH($B195,'2019 IDF estimates'!$B:$B,0)),INDEX('2019 IDF estimates'!AE:AE,MATCH($G195,'2019 IDF estimates'!$B:$B,0)))</f>
        <v>0</v>
      </c>
      <c r="J195" s="354">
        <f>IF($G195="N/A",INDEX('2019 IDF estimates'!AF:AF,MATCH($B195,'2019 IDF estimates'!$B:$B,0)),INDEX('2019 IDF estimates'!AF:AF,MATCH($G195,'2019 IDF estimates'!$B:$B,0)))</f>
        <v>0</v>
      </c>
      <c r="K195" s="354">
        <f>IF($G195="N/A",INDEX('2019 IDF estimates'!AP:AP,MATCH($B195,'2019 IDF estimates'!$B:$B,0)),INDEX('2019 IDF estimates'!AP:AP,MATCH($G195,'2019 IDF estimates'!$B:$B,0)))</f>
        <v>1.0049937260994264</v>
      </c>
      <c r="L195" s="354">
        <f>IF($G195="N/A",INDEX('2019 IDF estimates'!AH:AH,MATCH($B195,'2019 IDF estimates'!$B:$B,0)),INDEX('2019 IDF estimates'!AH:AH,MATCH($G195,'2019 IDF estimates'!$B:$B,0)))</f>
        <v>0</v>
      </c>
      <c r="M195" s="354">
        <f>IF($G195="N/A",INDEX('2019 IDF estimates'!AI:AI,MATCH($B195,'2019 IDF estimates'!$B:$B,0)),INDEX('2019 IDF estimates'!AI:AI,MATCH($G195,'2019 IDF estimates'!$B:$B,0)))</f>
        <v>0</v>
      </c>
      <c r="N195" s="354">
        <f>IF($G195="N/A",INDEX('2019 IDF estimates'!AJ:AJ,MATCH($B195,'2019 IDF estimates'!$B:$B,0)),INDEX('2019 IDF estimates'!AJ:AJ,MATCH($G195,'2019 IDF estimates'!$B:$B,0)))</f>
        <v>0</v>
      </c>
      <c r="O195" s="354">
        <f>IF($G195="N/A",INDEX('2019 IDF estimates'!AQ:AQ,MATCH($B195,'2019 IDF estimates'!$B:$B,0)),INDEX('2019 IDF estimates'!AQ:AQ,MATCH($G195,'2019 IDF estimates'!$B:$B,0)))</f>
        <v>1.0049937260994264</v>
      </c>
      <c r="P195" s="354">
        <f>IF($G195="N/A",INDEX('2019 IDF estimates'!AN:AN,MATCH($B195,'2019 IDF estimates'!$B:$B,0)),INDEX('2019 IDF estimates'!AN:AN,MATCH($G195,'2019 IDF estimates'!$B:$B,0)))</f>
        <v>0.9</v>
      </c>
      <c r="Q195" s="358">
        <f t="shared" si="16"/>
        <v>0.9</v>
      </c>
      <c r="R195" s="358">
        <f t="shared" si="17"/>
        <v>0.9</v>
      </c>
      <c r="S195" s="358">
        <f t="shared" si="18"/>
        <v>0.9</v>
      </c>
      <c r="T195" s="358">
        <f t="shared" si="19"/>
        <v>1.0049937260994264</v>
      </c>
      <c r="U195" s="352">
        <f t="shared" si="20"/>
        <v>0.9</v>
      </c>
      <c r="V195" s="352">
        <f t="shared" si="21"/>
        <v>0.9262484315248567</v>
      </c>
      <c r="W195" s="352">
        <f>IF(INDEX('Adult curve ratios'!$B:$B,MATCH('Incidence calcs'!C195,'Adult curve ratios'!$A:$A,0))="0-14",'Incidence calcs'!U195,'Incidence calcs'!V195)</f>
        <v>0.9</v>
      </c>
      <c r="X195" s="357">
        <f>$W195*INDEX('Adult curve ratios'!$A$1:$R$8,MATCH('Incidence calcs'!$C195,'Adult curve ratios'!$A:$A,0),MATCH('Incidence calcs'!X$4,'Adult curve ratios'!$1:$1,0))</f>
        <v>0.61343999999999999</v>
      </c>
      <c r="Y195" s="357">
        <f>$W195*INDEX('Adult curve ratios'!$A$1:$R$8,MATCH('Incidence calcs'!$C195,'Adult curve ratios'!$A:$A,0),MATCH('Incidence calcs'!Y$4,'Adult curve ratios'!$1:$1,0))</f>
        <v>0.60282000000000002</v>
      </c>
      <c r="Z195" s="357">
        <f>$W195*INDEX('Adult curve ratios'!$A$1:$R$8,MATCH('Incidence calcs'!$C195,'Adult curve ratios'!$A:$A,0),MATCH('Incidence calcs'!Z$4,'Adult curve ratios'!$1:$1,0))</f>
        <v>0.43101</v>
      </c>
      <c r="AA195" s="357">
        <f>$W195*INDEX('Adult curve ratios'!$A$1:$R$8,MATCH('Incidence calcs'!$C195,'Adult curve ratios'!$A:$A,0),MATCH('Incidence calcs'!AA$4,'Adult curve ratios'!$1:$1,0))</f>
        <v>0.42813000000000001</v>
      </c>
      <c r="AB195" s="357">
        <f>$W195*INDEX('Adult curve ratios'!$A$1:$R$8,MATCH('Incidence calcs'!$C195,'Adult curve ratios'!$A:$A,0),MATCH('Incidence calcs'!AB$4,'Adult curve ratios'!$1:$1,0))</f>
        <v>0.37925999999999999</v>
      </c>
      <c r="AC195" s="357">
        <f>$W195*INDEX('Adult curve ratios'!$A$1:$R$8,MATCH('Incidence calcs'!$C195,'Adult curve ratios'!$A:$A,0),MATCH('Incidence calcs'!AC$4,'Adult curve ratios'!$1:$1,0))</f>
        <v>0.40392</v>
      </c>
      <c r="AD195" s="357">
        <f>$W195*INDEX('Adult curve ratios'!$A$1:$R$8,MATCH('Incidence calcs'!$C195,'Adult curve ratios'!$A:$A,0),MATCH('Incidence calcs'!AD$4,'Adult curve ratios'!$1:$1,0))</f>
        <v>0.39627000000000001</v>
      </c>
      <c r="AE195" s="357">
        <f>$W195*INDEX('Adult curve ratios'!$A$1:$R$8,MATCH('Incidence calcs'!$C195,'Adult curve ratios'!$A:$A,0),MATCH('Incidence calcs'!AE$4,'Adult curve ratios'!$1:$1,0))</f>
        <v>0.39627000000000001</v>
      </c>
      <c r="AF195" s="357">
        <f>$W195*INDEX('Adult curve ratios'!$A$1:$R$8,MATCH('Incidence calcs'!$C195,'Adult curve ratios'!$A:$A,0),MATCH('Incidence calcs'!AF$4,'Adult curve ratios'!$1:$1,0))</f>
        <v>0.37008000000000002</v>
      </c>
      <c r="AG195" s="357">
        <f>$W195*INDEX('Adult curve ratios'!$A$1:$R$8,MATCH('Incidence calcs'!$C195,'Adult curve ratios'!$A:$A,0),MATCH('Incidence calcs'!AG$4,'Adult curve ratios'!$1:$1,0))</f>
        <v>0.37008000000000002</v>
      </c>
      <c r="AH195" s="357">
        <f>$W195*INDEX('Adult curve ratios'!$A$1:$R$8,MATCH('Incidence calcs'!$C195,'Adult curve ratios'!$A:$A,0),MATCH('Incidence calcs'!AH$4,'Adult curve ratios'!$1:$1,0))</f>
        <v>0.49131000000000008</v>
      </c>
      <c r="AI195" s="357">
        <f>$W195*INDEX('Adult curve ratios'!$A$1:$R$8,MATCH('Incidence calcs'!$C195,'Adult curve ratios'!$A:$A,0),MATCH('Incidence calcs'!AI$4,'Adult curve ratios'!$1:$1,0))</f>
        <v>0.49131000000000008</v>
      </c>
      <c r="AJ195" s="357">
        <f>$W195*INDEX('Adult curve ratios'!$A$1:$R$8,MATCH('Incidence calcs'!$C195,'Adult curve ratios'!$A:$A,0),MATCH('Incidence calcs'!AJ$4,'Adult curve ratios'!$1:$1,0))</f>
        <v>0.32463000000000003</v>
      </c>
      <c r="AK195" s="357">
        <f>$W195*INDEX('Adult curve ratios'!$A$1:$R$8,MATCH('Incidence calcs'!$C195,'Adult curve ratios'!$A:$A,0),MATCH('Incidence calcs'!AK$4,'Adult curve ratios'!$1:$1,0))</f>
        <v>0.32463000000000003</v>
      </c>
      <c r="AL195" s="357">
        <f>$W195*INDEX('Adult curve ratios'!$A$1:$R$8,MATCH('Incidence calcs'!$C195,'Adult curve ratios'!$A:$A,0),MATCH('Incidence calcs'!AL$4,'Adult curve ratios'!$1:$1,0))</f>
        <v>0.32463000000000003</v>
      </c>
      <c r="AM195" s="357">
        <f>$W195*INDEX('Adult curve ratios'!$A$1:$R$8,MATCH('Incidence calcs'!$C195,'Adult curve ratios'!$A:$A,0),MATCH('Incidence calcs'!AM$4,'Adult curve ratios'!$1:$1,0))</f>
        <v>0.32463000000000003</v>
      </c>
    </row>
    <row r="196" spans="1:39" x14ac:dyDescent="0.45">
      <c r="A196" s="343" t="s">
        <v>256</v>
      </c>
      <c r="B196" s="331" t="s">
        <v>256</v>
      </c>
      <c r="C196" s="353" t="s">
        <v>31</v>
      </c>
      <c r="D196" s="351">
        <f>VALUE(LEFT(INDEX('2019 IDF estimates'!BD:BD,MATCH(IF(G196="N/A",B196,G196),'2019 IDF estimates'!$B:$B,0)),4))</f>
        <v>1982</v>
      </c>
      <c r="E196" s="351">
        <f>VALUE(RIGHT(INDEX('2019 IDF estimates'!BD:BD,MATCH(IF(G196="N/A",B196,G196),'2019 IDF estimates'!$B:$B,0)),4))</f>
        <v>1991</v>
      </c>
      <c r="F196" s="351">
        <f t="shared" si="15"/>
        <v>1987</v>
      </c>
      <c r="G196" s="331" t="s">
        <v>77</v>
      </c>
      <c r="H196" s="354">
        <f>IF($G196="N/A",INDEX('2019 IDF estimates'!AD:AD,MATCH($B196,'2019 IDF estimates'!$B:$B,0)),INDEX('2019 IDF estimates'!AD:AD,MATCH($G196,'2019 IDF estimates'!$B:$B,0)))</f>
        <v>0</v>
      </c>
      <c r="I196" s="354">
        <f>IF($G196="N/A",INDEX('2019 IDF estimates'!AE:AE,MATCH($B196,'2019 IDF estimates'!$B:$B,0)),INDEX('2019 IDF estimates'!AE:AE,MATCH($G196,'2019 IDF estimates'!$B:$B,0)))</f>
        <v>0</v>
      </c>
      <c r="J196" s="354">
        <f>IF($G196="N/A",INDEX('2019 IDF estimates'!AF:AF,MATCH($B196,'2019 IDF estimates'!$B:$B,0)),INDEX('2019 IDF estimates'!AF:AF,MATCH($G196,'2019 IDF estimates'!$B:$B,0)))</f>
        <v>0</v>
      </c>
      <c r="K196" s="354">
        <f>IF($G196="N/A",INDEX('2019 IDF estimates'!AP:AP,MATCH($B196,'2019 IDF estimates'!$B:$B,0)),INDEX('2019 IDF estimates'!AP:AP,MATCH($G196,'2019 IDF estimates'!$B:$B,0)))</f>
        <v>2.6571167236332349</v>
      </c>
      <c r="L196" s="354">
        <f>IF($G196="N/A",INDEX('2019 IDF estimates'!AH:AH,MATCH($B196,'2019 IDF estimates'!$B:$B,0)),INDEX('2019 IDF estimates'!AH:AH,MATCH($G196,'2019 IDF estimates'!$B:$B,0)))</f>
        <v>0</v>
      </c>
      <c r="M196" s="354">
        <f>IF($G196="N/A",INDEX('2019 IDF estimates'!AI:AI,MATCH($B196,'2019 IDF estimates'!$B:$B,0)),INDEX('2019 IDF estimates'!AI:AI,MATCH($G196,'2019 IDF estimates'!$B:$B,0)))</f>
        <v>0</v>
      </c>
      <c r="N196" s="354">
        <f>IF($G196="N/A",INDEX('2019 IDF estimates'!AJ:AJ,MATCH($B196,'2019 IDF estimates'!$B:$B,0)),INDEX('2019 IDF estimates'!AJ:AJ,MATCH($G196,'2019 IDF estimates'!$B:$B,0)))</f>
        <v>0</v>
      </c>
      <c r="O196" s="354">
        <f>IF($G196="N/A",INDEX('2019 IDF estimates'!AQ:AQ,MATCH($B196,'2019 IDF estimates'!$B:$B,0)),INDEX('2019 IDF estimates'!AQ:AQ,MATCH($G196,'2019 IDF estimates'!$B:$B,0)))</f>
        <v>2.6571167236332349</v>
      </c>
      <c r="P196" s="354">
        <f>IF($G196="N/A",INDEX('2019 IDF estimates'!AN:AN,MATCH($B196,'2019 IDF estimates'!$B:$B,0)),INDEX('2019 IDF estimates'!AN:AN,MATCH($G196,'2019 IDF estimates'!$B:$B,0)))</f>
        <v>4.97</v>
      </c>
      <c r="Q196" s="358">
        <f t="shared" si="16"/>
        <v>4.97</v>
      </c>
      <c r="R196" s="358">
        <f t="shared" si="17"/>
        <v>4.97</v>
      </c>
      <c r="S196" s="358">
        <f t="shared" si="18"/>
        <v>4.97</v>
      </c>
      <c r="T196" s="358">
        <f t="shared" si="19"/>
        <v>2.6571167236332349</v>
      </c>
      <c r="U196" s="352">
        <f t="shared" si="20"/>
        <v>4.97</v>
      </c>
      <c r="V196" s="352">
        <f t="shared" si="21"/>
        <v>4.3917791809083084</v>
      </c>
      <c r="W196" s="352">
        <f>IF(INDEX('Adult curve ratios'!$B:$B,MATCH('Incidence calcs'!C196,'Adult curve ratios'!$A:$A,0))="0-14",'Incidence calcs'!U196,'Incidence calcs'!V196)</f>
        <v>4.97</v>
      </c>
      <c r="X196" s="357">
        <f>$W196*INDEX('Adult curve ratios'!$A$1:$R$8,MATCH('Incidence calcs'!$C196,'Adult curve ratios'!$A:$A,0),MATCH('Incidence calcs'!X$4,'Adult curve ratios'!$1:$1,0))</f>
        <v>3.3875519999999999</v>
      </c>
      <c r="Y196" s="357">
        <f>$W196*INDEX('Adult curve ratios'!$A$1:$R$8,MATCH('Incidence calcs'!$C196,'Adult curve ratios'!$A:$A,0),MATCH('Incidence calcs'!Y$4,'Adult curve ratios'!$1:$1,0))</f>
        <v>3.3289059999999995</v>
      </c>
      <c r="Z196" s="357">
        <f>$W196*INDEX('Adult curve ratios'!$A$1:$R$8,MATCH('Incidence calcs'!$C196,'Adult curve ratios'!$A:$A,0),MATCH('Incidence calcs'!Z$4,'Adult curve ratios'!$1:$1,0))</f>
        <v>2.3801329999999998</v>
      </c>
      <c r="AA196" s="357">
        <f>$W196*INDEX('Adult curve ratios'!$A$1:$R$8,MATCH('Incidence calcs'!$C196,'Adult curve ratios'!$A:$A,0),MATCH('Incidence calcs'!AA$4,'Adult curve ratios'!$1:$1,0))</f>
        <v>2.3642289999999999</v>
      </c>
      <c r="AB196" s="357">
        <f>$W196*INDEX('Adult curve ratios'!$A$1:$R$8,MATCH('Incidence calcs'!$C196,'Adult curve ratios'!$A:$A,0),MATCH('Incidence calcs'!AB$4,'Adult curve ratios'!$1:$1,0))</f>
        <v>2.0943579999999997</v>
      </c>
      <c r="AC196" s="357">
        <f>$W196*INDEX('Adult curve ratios'!$A$1:$R$8,MATCH('Incidence calcs'!$C196,'Adult curve ratios'!$A:$A,0),MATCH('Incidence calcs'!AC$4,'Adult curve ratios'!$1:$1,0))</f>
        <v>2.2305359999999999</v>
      </c>
      <c r="AD196" s="357">
        <f>$W196*INDEX('Adult curve ratios'!$A$1:$R$8,MATCH('Incidence calcs'!$C196,'Adult curve ratios'!$A:$A,0),MATCH('Incidence calcs'!AD$4,'Adult curve ratios'!$1:$1,0))</f>
        <v>2.188291</v>
      </c>
      <c r="AE196" s="357">
        <f>$W196*INDEX('Adult curve ratios'!$A$1:$R$8,MATCH('Incidence calcs'!$C196,'Adult curve ratios'!$A:$A,0),MATCH('Incidence calcs'!AE$4,'Adult curve ratios'!$1:$1,0))</f>
        <v>2.188291</v>
      </c>
      <c r="AF196" s="357">
        <f>$W196*INDEX('Adult curve ratios'!$A$1:$R$8,MATCH('Incidence calcs'!$C196,'Adult curve ratios'!$A:$A,0),MATCH('Incidence calcs'!AF$4,'Adult curve ratios'!$1:$1,0))</f>
        <v>2.0436640000000001</v>
      </c>
      <c r="AG196" s="357">
        <f>$W196*INDEX('Adult curve ratios'!$A$1:$R$8,MATCH('Incidence calcs'!$C196,'Adult curve ratios'!$A:$A,0),MATCH('Incidence calcs'!AG$4,'Adult curve ratios'!$1:$1,0))</f>
        <v>2.0436640000000001</v>
      </c>
      <c r="AH196" s="357">
        <f>$W196*INDEX('Adult curve ratios'!$A$1:$R$8,MATCH('Incidence calcs'!$C196,'Adult curve ratios'!$A:$A,0),MATCH('Incidence calcs'!AH$4,'Adult curve ratios'!$1:$1,0))</f>
        <v>2.713123</v>
      </c>
      <c r="AI196" s="357">
        <f>$W196*INDEX('Adult curve ratios'!$A$1:$R$8,MATCH('Incidence calcs'!$C196,'Adult curve ratios'!$A:$A,0),MATCH('Incidence calcs'!AI$4,'Adult curve ratios'!$1:$1,0))</f>
        <v>2.713123</v>
      </c>
      <c r="AJ196" s="357">
        <f>$W196*INDEX('Adult curve ratios'!$A$1:$R$8,MATCH('Incidence calcs'!$C196,'Adult curve ratios'!$A:$A,0),MATCH('Incidence calcs'!AJ$4,'Adult curve ratios'!$1:$1,0))</f>
        <v>1.7926789999999999</v>
      </c>
      <c r="AK196" s="357">
        <f>$W196*INDEX('Adult curve ratios'!$A$1:$R$8,MATCH('Incidence calcs'!$C196,'Adult curve ratios'!$A:$A,0),MATCH('Incidence calcs'!AK$4,'Adult curve ratios'!$1:$1,0))</f>
        <v>1.7926789999999999</v>
      </c>
      <c r="AL196" s="357">
        <f>$W196*INDEX('Adult curve ratios'!$A$1:$R$8,MATCH('Incidence calcs'!$C196,'Adult curve ratios'!$A:$A,0),MATCH('Incidence calcs'!AL$4,'Adult curve ratios'!$1:$1,0))</f>
        <v>1.7926789999999999</v>
      </c>
      <c r="AM196" s="357">
        <f>$W196*INDEX('Adult curve ratios'!$A$1:$R$8,MATCH('Incidence calcs'!$C196,'Adult curve ratios'!$A:$A,0),MATCH('Incidence calcs'!AM$4,'Adult curve ratios'!$1:$1,0))</f>
        <v>1.7926789999999999</v>
      </c>
    </row>
    <row r="197" spans="1:39" x14ac:dyDescent="0.45">
      <c r="A197" s="343" t="s">
        <v>257</v>
      </c>
      <c r="B197" s="331" t="s">
        <v>257</v>
      </c>
      <c r="C197" s="353" t="s">
        <v>28</v>
      </c>
      <c r="D197" s="351">
        <f>VALUE(LEFT(INDEX('2019 IDF estimates'!BD:BD,MATCH(IF(G197="N/A",B197,G197),'2019 IDF estimates'!$B:$B,0)),4))</f>
        <v>1990</v>
      </c>
      <c r="E197" s="351">
        <f>VALUE(RIGHT(INDEX('2019 IDF estimates'!BD:BD,MATCH(IF(G197="N/A",B197,G197),'2019 IDF estimates'!$B:$B,0)),4))</f>
        <v>1999</v>
      </c>
      <c r="F197" s="351">
        <f t="shared" si="15"/>
        <v>1995</v>
      </c>
      <c r="G197" s="331" t="s">
        <v>60</v>
      </c>
      <c r="H197" s="354">
        <f>IF($G197="N/A",INDEX('2019 IDF estimates'!AD:AD,MATCH($B197,'2019 IDF estimates'!$B:$B,0)),INDEX('2019 IDF estimates'!AD:AD,MATCH($G197,'2019 IDF estimates'!$B:$B,0)))</f>
        <v>6.1</v>
      </c>
      <c r="I197" s="354">
        <f>IF($G197="N/A",INDEX('2019 IDF estimates'!AE:AE,MATCH($B197,'2019 IDF estimates'!$B:$B,0)),INDEX('2019 IDF estimates'!AE:AE,MATCH($G197,'2019 IDF estimates'!$B:$B,0)))</f>
        <v>5.4</v>
      </c>
      <c r="J197" s="354">
        <f>IF($G197="N/A",INDEX('2019 IDF estimates'!AF:AF,MATCH($B197,'2019 IDF estimates'!$B:$B,0)),INDEX('2019 IDF estimates'!AF:AF,MATCH($G197,'2019 IDF estimates'!$B:$B,0)))</f>
        <v>12.3</v>
      </c>
      <c r="K197" s="354">
        <f>IF($G197="N/A",INDEX('2019 IDF estimates'!AP:AP,MATCH($B197,'2019 IDF estimates'!$B:$B,0)),INDEX('2019 IDF estimates'!AP:AP,MATCH($G197,'2019 IDF estimates'!$B:$B,0)))</f>
        <v>13.363821593653761</v>
      </c>
      <c r="L197" s="354">
        <f>IF($G197="N/A",INDEX('2019 IDF estimates'!AH:AH,MATCH($B197,'2019 IDF estimates'!$B:$B,0)),INDEX('2019 IDF estimates'!AH:AH,MATCH($G197,'2019 IDF estimates'!$B:$B,0)))</f>
        <v>2.2000000000000002</v>
      </c>
      <c r="M197" s="354">
        <f>IF($G197="N/A",INDEX('2019 IDF estimates'!AI:AI,MATCH($B197,'2019 IDF estimates'!$B:$B,0)),INDEX('2019 IDF estimates'!AI:AI,MATCH($G197,'2019 IDF estimates'!$B:$B,0)))</f>
        <v>6.3</v>
      </c>
      <c r="N197" s="354">
        <f>IF($G197="N/A",INDEX('2019 IDF estimates'!AJ:AJ,MATCH($B197,'2019 IDF estimates'!$B:$B,0)),INDEX('2019 IDF estimates'!AJ:AJ,MATCH($G197,'2019 IDF estimates'!$B:$B,0)))</f>
        <v>11.3</v>
      </c>
      <c r="O197" s="354">
        <f>IF($G197="N/A",INDEX('2019 IDF estimates'!AQ:AQ,MATCH($B197,'2019 IDF estimates'!$B:$B,0)),INDEX('2019 IDF estimates'!AQ:AQ,MATCH($G197,'2019 IDF estimates'!$B:$B,0)))</f>
        <v>11.164711711153775</v>
      </c>
      <c r="P197" s="354">
        <f>IF($G197="N/A",INDEX('2019 IDF estimates'!AN:AN,MATCH($B197,'2019 IDF estimates'!$B:$B,0)),INDEX('2019 IDF estimates'!AN:AN,MATCH($G197,'2019 IDF estimates'!$B:$B,0)))</f>
        <v>7.3</v>
      </c>
      <c r="Q197" s="358">
        <f t="shared" si="16"/>
        <v>4.1500000000000004</v>
      </c>
      <c r="R197" s="358">
        <f t="shared" si="17"/>
        <v>5.85</v>
      </c>
      <c r="S197" s="358">
        <f t="shared" si="18"/>
        <v>11.8</v>
      </c>
      <c r="T197" s="358">
        <f t="shared" si="19"/>
        <v>12.264266652403768</v>
      </c>
      <c r="U197" s="352">
        <f t="shared" si="20"/>
        <v>7.2666666666666666</v>
      </c>
      <c r="V197" s="352">
        <f t="shared" si="21"/>
        <v>8.5160666631009416</v>
      </c>
      <c r="W197" s="352">
        <f>IF(INDEX('Adult curve ratios'!$B:$B,MATCH('Incidence calcs'!C197,'Adult curve ratios'!$A:$A,0))="0-14",'Incidence calcs'!U197,'Incidence calcs'!V197)</f>
        <v>7.2666666666666666</v>
      </c>
      <c r="X197" s="357">
        <f>$W197*INDEX('Adult curve ratios'!$A$1:$R$8,MATCH('Incidence calcs'!$C197,'Adult curve ratios'!$A:$A,0),MATCH('Incidence calcs'!X$4,'Adult curve ratios'!$1:$1,0))</f>
        <v>4.95296</v>
      </c>
      <c r="Y197" s="357">
        <f>$W197*INDEX('Adult curve ratios'!$A$1:$R$8,MATCH('Incidence calcs'!$C197,'Adult curve ratios'!$A:$A,0),MATCH('Incidence calcs'!Y$4,'Adult curve ratios'!$1:$1,0))</f>
        <v>4.8672133333333329</v>
      </c>
      <c r="Z197" s="357">
        <f>$W197*INDEX('Adult curve ratios'!$A$1:$R$8,MATCH('Incidence calcs'!$C197,'Adult curve ratios'!$A:$A,0),MATCH('Incidence calcs'!Z$4,'Adult curve ratios'!$1:$1,0))</f>
        <v>3.4800066666666667</v>
      </c>
      <c r="AA197" s="357">
        <f>$W197*INDEX('Adult curve ratios'!$A$1:$R$8,MATCH('Incidence calcs'!$C197,'Adult curve ratios'!$A:$A,0),MATCH('Incidence calcs'!AA$4,'Adult curve ratios'!$1:$1,0))</f>
        <v>3.4567533333333333</v>
      </c>
      <c r="AB197" s="357">
        <f>$W197*INDEX('Adult curve ratios'!$A$1:$R$8,MATCH('Incidence calcs'!$C197,'Adult curve ratios'!$A:$A,0),MATCH('Incidence calcs'!AB$4,'Adult curve ratios'!$1:$1,0))</f>
        <v>3.0621733333333334</v>
      </c>
      <c r="AC197" s="357">
        <f>$W197*INDEX('Adult curve ratios'!$A$1:$R$8,MATCH('Incidence calcs'!$C197,'Adult curve ratios'!$A:$A,0),MATCH('Incidence calcs'!AC$4,'Adult curve ratios'!$1:$1,0))</f>
        <v>3.2612799999999997</v>
      </c>
      <c r="AD197" s="357">
        <f>$W197*INDEX('Adult curve ratios'!$A$1:$R$8,MATCH('Incidence calcs'!$C197,'Adult curve ratios'!$A:$A,0),MATCH('Incidence calcs'!AD$4,'Adult curve ratios'!$1:$1,0))</f>
        <v>3.1995133333333334</v>
      </c>
      <c r="AE197" s="357">
        <f>$W197*INDEX('Adult curve ratios'!$A$1:$R$8,MATCH('Incidence calcs'!$C197,'Adult curve ratios'!$A:$A,0),MATCH('Incidence calcs'!AE$4,'Adult curve ratios'!$1:$1,0))</f>
        <v>3.1995133333333334</v>
      </c>
      <c r="AF197" s="357">
        <f>$W197*INDEX('Adult curve ratios'!$A$1:$R$8,MATCH('Incidence calcs'!$C197,'Adult curve ratios'!$A:$A,0),MATCH('Incidence calcs'!AF$4,'Adult curve ratios'!$1:$1,0))</f>
        <v>2.9880533333333332</v>
      </c>
      <c r="AG197" s="357">
        <f>$W197*INDEX('Adult curve ratios'!$A$1:$R$8,MATCH('Incidence calcs'!$C197,'Adult curve ratios'!$A:$A,0),MATCH('Incidence calcs'!AG$4,'Adult curve ratios'!$1:$1,0))</f>
        <v>2.9880533333333332</v>
      </c>
      <c r="AH197" s="357">
        <f>$W197*INDEX('Adult curve ratios'!$A$1:$R$8,MATCH('Incidence calcs'!$C197,'Adult curve ratios'!$A:$A,0),MATCH('Incidence calcs'!AH$4,'Adult curve ratios'!$1:$1,0))</f>
        <v>3.9668733333333335</v>
      </c>
      <c r="AI197" s="357">
        <f>$W197*INDEX('Adult curve ratios'!$A$1:$R$8,MATCH('Incidence calcs'!$C197,'Adult curve ratios'!$A:$A,0),MATCH('Incidence calcs'!AI$4,'Adult curve ratios'!$1:$1,0))</f>
        <v>3.9668733333333335</v>
      </c>
      <c r="AJ197" s="357">
        <f>$W197*INDEX('Adult curve ratios'!$A$1:$R$8,MATCH('Incidence calcs'!$C197,'Adult curve ratios'!$A:$A,0),MATCH('Incidence calcs'!AJ$4,'Adult curve ratios'!$1:$1,0))</f>
        <v>2.6210866666666668</v>
      </c>
      <c r="AK197" s="357">
        <f>$W197*INDEX('Adult curve ratios'!$A$1:$R$8,MATCH('Incidence calcs'!$C197,'Adult curve ratios'!$A:$A,0),MATCH('Incidence calcs'!AK$4,'Adult curve ratios'!$1:$1,0))</f>
        <v>2.6210866666666668</v>
      </c>
      <c r="AL197" s="357">
        <f>$W197*INDEX('Adult curve ratios'!$A$1:$R$8,MATCH('Incidence calcs'!$C197,'Adult curve ratios'!$A:$A,0),MATCH('Incidence calcs'!AL$4,'Adult curve ratios'!$1:$1,0))</f>
        <v>2.6210866666666668</v>
      </c>
      <c r="AM197" s="357">
        <f>$W197*INDEX('Adult curve ratios'!$A$1:$R$8,MATCH('Incidence calcs'!$C197,'Adult curve ratios'!$A:$A,0),MATCH('Incidence calcs'!AM$4,'Adult curve ratios'!$1:$1,0))</f>
        <v>2.6210866666666668</v>
      </c>
    </row>
    <row r="198" spans="1:39" x14ac:dyDescent="0.45">
      <c r="A198" s="343" t="s">
        <v>258</v>
      </c>
      <c r="B198" s="331" t="s">
        <v>258</v>
      </c>
      <c r="C198" s="353" t="s">
        <v>26</v>
      </c>
      <c r="D198" s="351">
        <f>VALUE(LEFT(INDEX('2019 IDF estimates'!BD:BD,MATCH(IF(G198="N/A",B198,G198),'2019 IDF estimates'!$B:$B,0)),4))</f>
        <v>2011</v>
      </c>
      <c r="E198" s="351">
        <f>VALUE(RIGHT(INDEX('2019 IDF estimates'!BD:BD,MATCH(IF(G198="N/A",B198,G198),'2019 IDF estimates'!$B:$B,0)),4))</f>
        <v>2013</v>
      </c>
      <c r="F198" s="351">
        <f t="shared" ref="F198:F215" si="22">ROUND(AVERAGE(D198,E198),0)</f>
        <v>2012</v>
      </c>
      <c r="G198" s="331" t="s">
        <v>60</v>
      </c>
      <c r="H198" s="354">
        <f>IF($G198="N/A",INDEX('2019 IDF estimates'!AD:AD,MATCH($B198,'2019 IDF estimates'!$B:$B,0)),INDEX('2019 IDF estimates'!AD:AD,MATCH($G198,'2019 IDF estimates'!$B:$B,0)))</f>
        <v>7</v>
      </c>
      <c r="I198" s="354">
        <f>IF($G198="N/A",INDEX('2019 IDF estimates'!AE:AE,MATCH($B198,'2019 IDF estimates'!$B:$B,0)),INDEX('2019 IDF estimates'!AE:AE,MATCH($G198,'2019 IDF estimates'!$B:$B,0)))</f>
        <v>9.4</v>
      </c>
      <c r="J198" s="354">
        <f>IF($G198="N/A",INDEX('2019 IDF estimates'!AF:AF,MATCH($B198,'2019 IDF estimates'!$B:$B,0)),INDEX('2019 IDF estimates'!AF:AF,MATCH($G198,'2019 IDF estimates'!$B:$B,0)))</f>
        <v>15.3</v>
      </c>
      <c r="K198" s="354">
        <f>IF($G198="N/A",INDEX('2019 IDF estimates'!AP:AP,MATCH($B198,'2019 IDF estimates'!$B:$B,0)),INDEX('2019 IDF estimates'!AP:AP,MATCH($G198,'2019 IDF estimates'!$B:$B,0)))</f>
        <v>8.8000000000000007</v>
      </c>
      <c r="L198" s="354">
        <f>IF($G198="N/A",INDEX('2019 IDF estimates'!AH:AH,MATCH($B198,'2019 IDF estimates'!$B:$B,0)),INDEX('2019 IDF estimates'!AH:AH,MATCH($G198,'2019 IDF estimates'!$B:$B,0)))</f>
        <v>7.6</v>
      </c>
      <c r="M198" s="354">
        <f>IF($G198="N/A",INDEX('2019 IDF estimates'!AI:AI,MATCH($B198,'2019 IDF estimates'!$B:$B,0)),INDEX('2019 IDF estimates'!AI:AI,MATCH($G198,'2019 IDF estimates'!$B:$B,0)))</f>
        <v>11.2</v>
      </c>
      <c r="N198" s="354">
        <f>IF($G198="N/A",INDEX('2019 IDF estimates'!AJ:AJ,MATCH($B198,'2019 IDF estimates'!$B:$B,0)),INDEX('2019 IDF estimates'!AJ:AJ,MATCH($G198,'2019 IDF estimates'!$B:$B,0)))</f>
        <v>15.5</v>
      </c>
      <c r="O198" s="354">
        <f>IF($G198="N/A",INDEX('2019 IDF estimates'!AQ:AQ,MATCH($B198,'2019 IDF estimates'!$B:$B,0)),INDEX('2019 IDF estimates'!AQ:AQ,MATCH($G198,'2019 IDF estimates'!$B:$B,0)))</f>
        <v>9.4</v>
      </c>
      <c r="P198" s="354">
        <f>IF($G198="N/A",INDEX('2019 IDF estimates'!AN:AN,MATCH($B198,'2019 IDF estimates'!$B:$B,0)),INDEX('2019 IDF estimates'!AN:AN,MATCH($G198,'2019 IDF estimates'!$B:$B,0)))</f>
        <v>11</v>
      </c>
      <c r="Q198" s="358">
        <f t="shared" ref="Q198:Q215" si="23">IF(H198&gt;0,AVERAGE(H198,L198),$P198)</f>
        <v>7.3</v>
      </c>
      <c r="R198" s="358">
        <f t="shared" ref="R198:R215" si="24">IF(I198&gt;0,AVERAGE(I198,M198),$P198)</f>
        <v>10.3</v>
      </c>
      <c r="S198" s="358">
        <f t="shared" ref="S198:S215" si="25">IF(J198&gt;0,AVERAGE(J198,N198),$P198)</f>
        <v>15.4</v>
      </c>
      <c r="T198" s="358">
        <f t="shared" ref="T198:T215" si="26">IF(K198&gt;0,AVERAGE(K198,O198),$P198)</f>
        <v>9.1000000000000014</v>
      </c>
      <c r="U198" s="352">
        <f t="shared" ref="U198:U215" si="27">AVERAGE(Q198:S198)</f>
        <v>11</v>
      </c>
      <c r="V198" s="352">
        <f t="shared" ref="V198:V215" si="28">AVERAGE(Q198:T198)</f>
        <v>10.525</v>
      </c>
      <c r="W198" s="352">
        <f>IF(INDEX('Adult curve ratios'!$B:$B,MATCH('Incidence calcs'!C198,'Adult curve ratios'!$A:$A,0))="0-14",'Incidence calcs'!U198,'Incidence calcs'!V198)</f>
        <v>11</v>
      </c>
      <c r="X198" s="357">
        <f>$W198*INDEX('Adult curve ratios'!$A$1:$R$8,MATCH('Incidence calcs'!$C198,'Adult curve ratios'!$A:$A,0),MATCH('Incidence calcs'!X$4,'Adult curve ratios'!$1:$1,0))</f>
        <v>7.4976000000000003</v>
      </c>
      <c r="Y198" s="357">
        <f>$W198*INDEX('Adult curve ratios'!$A$1:$R$8,MATCH('Incidence calcs'!$C198,'Adult curve ratios'!$A:$A,0),MATCH('Incidence calcs'!Y$4,'Adult curve ratios'!$1:$1,0))</f>
        <v>7.367799999999999</v>
      </c>
      <c r="Z198" s="357">
        <f>$W198*INDEX('Adult curve ratios'!$A$1:$R$8,MATCH('Incidence calcs'!$C198,'Adult curve ratios'!$A:$A,0),MATCH('Incidence calcs'!Z$4,'Adult curve ratios'!$1:$1,0))</f>
        <v>5.2679</v>
      </c>
      <c r="AA198" s="357">
        <f>$W198*INDEX('Adult curve ratios'!$A$1:$R$8,MATCH('Incidence calcs'!$C198,'Adult curve ratios'!$A:$A,0),MATCH('Incidence calcs'!AA$4,'Adult curve ratios'!$1:$1,0))</f>
        <v>5.2327000000000004</v>
      </c>
      <c r="AB198" s="357">
        <f>$W198*INDEX('Adult curve ratios'!$A$1:$R$8,MATCH('Incidence calcs'!$C198,'Adult curve ratios'!$A:$A,0),MATCH('Incidence calcs'!AB$4,'Adult curve ratios'!$1:$1,0))</f>
        <v>4.6353999999999997</v>
      </c>
      <c r="AC198" s="357">
        <f>$W198*INDEX('Adult curve ratios'!$A$1:$R$8,MATCH('Incidence calcs'!$C198,'Adult curve ratios'!$A:$A,0),MATCH('Incidence calcs'!AC$4,'Adult curve ratios'!$1:$1,0))</f>
        <v>4.9367999999999999</v>
      </c>
      <c r="AD198" s="357">
        <f>$W198*INDEX('Adult curve ratios'!$A$1:$R$8,MATCH('Incidence calcs'!$C198,'Adult curve ratios'!$A:$A,0),MATCH('Incidence calcs'!AD$4,'Adult curve ratios'!$1:$1,0))</f>
        <v>4.8433000000000002</v>
      </c>
      <c r="AE198" s="357">
        <f>$W198*INDEX('Adult curve ratios'!$A$1:$R$8,MATCH('Incidence calcs'!$C198,'Adult curve ratios'!$A:$A,0),MATCH('Incidence calcs'!AE$4,'Adult curve ratios'!$1:$1,0))</f>
        <v>4.8433000000000002</v>
      </c>
      <c r="AF198" s="357">
        <f>$W198*INDEX('Adult curve ratios'!$A$1:$R$8,MATCH('Incidence calcs'!$C198,'Adult curve ratios'!$A:$A,0),MATCH('Incidence calcs'!AF$4,'Adult curve ratios'!$1:$1,0))</f>
        <v>4.5232000000000001</v>
      </c>
      <c r="AG198" s="357">
        <f>$W198*INDEX('Adult curve ratios'!$A$1:$R$8,MATCH('Incidence calcs'!$C198,'Adult curve ratios'!$A:$A,0),MATCH('Incidence calcs'!AG$4,'Adult curve ratios'!$1:$1,0))</f>
        <v>4.5232000000000001</v>
      </c>
      <c r="AH198" s="357">
        <f>$W198*INDEX('Adult curve ratios'!$A$1:$R$8,MATCH('Incidence calcs'!$C198,'Adult curve ratios'!$A:$A,0),MATCH('Incidence calcs'!AH$4,'Adult curve ratios'!$1:$1,0))</f>
        <v>6.004900000000001</v>
      </c>
      <c r="AI198" s="357">
        <f>$W198*INDEX('Adult curve ratios'!$A$1:$R$8,MATCH('Incidence calcs'!$C198,'Adult curve ratios'!$A:$A,0),MATCH('Incidence calcs'!AI$4,'Adult curve ratios'!$1:$1,0))</f>
        <v>6.004900000000001</v>
      </c>
      <c r="AJ198" s="357">
        <f>$W198*INDEX('Adult curve ratios'!$A$1:$R$8,MATCH('Incidence calcs'!$C198,'Adult curve ratios'!$A:$A,0),MATCH('Incidence calcs'!AJ$4,'Adult curve ratios'!$1:$1,0))</f>
        <v>3.9677000000000002</v>
      </c>
      <c r="AK198" s="357">
        <f>$W198*INDEX('Adult curve ratios'!$A$1:$R$8,MATCH('Incidence calcs'!$C198,'Adult curve ratios'!$A:$A,0),MATCH('Incidence calcs'!AK$4,'Adult curve ratios'!$1:$1,0))</f>
        <v>3.9677000000000002</v>
      </c>
      <c r="AL198" s="357">
        <f>$W198*INDEX('Adult curve ratios'!$A$1:$R$8,MATCH('Incidence calcs'!$C198,'Adult curve ratios'!$A:$A,0),MATCH('Incidence calcs'!AL$4,'Adult curve ratios'!$1:$1,0))</f>
        <v>3.9677000000000002</v>
      </c>
      <c r="AM198" s="357">
        <f>$W198*INDEX('Adult curve ratios'!$A$1:$R$8,MATCH('Incidence calcs'!$C198,'Adult curve ratios'!$A:$A,0),MATCH('Incidence calcs'!AM$4,'Adult curve ratios'!$1:$1,0))</f>
        <v>3.9677000000000002</v>
      </c>
    </row>
    <row r="199" spans="1:39" x14ac:dyDescent="0.45">
      <c r="A199" s="343" t="s">
        <v>259</v>
      </c>
      <c r="B199" s="331" t="s">
        <v>259</v>
      </c>
      <c r="C199" s="353" t="s">
        <v>26</v>
      </c>
      <c r="D199" s="351">
        <f>VALUE(LEFT(INDEX('2019 IDF estimates'!BD:BD,MATCH(IF(G199="N/A",B199,G199),'2019 IDF estimates'!$B:$B,0)),4))</f>
        <v>2011</v>
      </c>
      <c r="E199" s="351">
        <f>VALUE(RIGHT(INDEX('2019 IDF estimates'!BD:BD,MATCH(IF(G199="N/A",B199,G199),'2019 IDF estimates'!$B:$B,0)),4))</f>
        <v>2013</v>
      </c>
      <c r="F199" s="351">
        <f t="shared" si="22"/>
        <v>2012</v>
      </c>
      <c r="G199" s="331" t="s">
        <v>258</v>
      </c>
      <c r="H199" s="354">
        <f>IF($G199="N/A",INDEX('2019 IDF estimates'!AD:AD,MATCH($B199,'2019 IDF estimates'!$B:$B,0)),INDEX('2019 IDF estimates'!AD:AD,MATCH($G199,'2019 IDF estimates'!$B:$B,0)))</f>
        <v>7</v>
      </c>
      <c r="I199" s="354">
        <f>IF($G199="N/A",INDEX('2019 IDF estimates'!AE:AE,MATCH($B199,'2019 IDF estimates'!$B:$B,0)),INDEX('2019 IDF estimates'!AE:AE,MATCH($G199,'2019 IDF estimates'!$B:$B,0)))</f>
        <v>9.4</v>
      </c>
      <c r="J199" s="354">
        <f>IF($G199="N/A",INDEX('2019 IDF estimates'!AF:AF,MATCH($B199,'2019 IDF estimates'!$B:$B,0)),INDEX('2019 IDF estimates'!AF:AF,MATCH($G199,'2019 IDF estimates'!$B:$B,0)))</f>
        <v>15.3</v>
      </c>
      <c r="K199" s="354">
        <f>IF($G199="N/A",INDEX('2019 IDF estimates'!AP:AP,MATCH($B199,'2019 IDF estimates'!$B:$B,0)),INDEX('2019 IDF estimates'!AP:AP,MATCH($G199,'2019 IDF estimates'!$B:$B,0)))</f>
        <v>8.8000000000000007</v>
      </c>
      <c r="L199" s="354">
        <f>IF($G199="N/A",INDEX('2019 IDF estimates'!AH:AH,MATCH($B199,'2019 IDF estimates'!$B:$B,0)),INDEX('2019 IDF estimates'!AH:AH,MATCH($G199,'2019 IDF estimates'!$B:$B,0)))</f>
        <v>7.6</v>
      </c>
      <c r="M199" s="354">
        <f>IF($G199="N/A",INDEX('2019 IDF estimates'!AI:AI,MATCH($B199,'2019 IDF estimates'!$B:$B,0)),INDEX('2019 IDF estimates'!AI:AI,MATCH($G199,'2019 IDF estimates'!$B:$B,0)))</f>
        <v>11.2</v>
      </c>
      <c r="N199" s="354">
        <f>IF($G199="N/A",INDEX('2019 IDF estimates'!AJ:AJ,MATCH($B199,'2019 IDF estimates'!$B:$B,0)),INDEX('2019 IDF estimates'!AJ:AJ,MATCH($G199,'2019 IDF estimates'!$B:$B,0)))</f>
        <v>15.5</v>
      </c>
      <c r="O199" s="354">
        <f>IF($G199="N/A",INDEX('2019 IDF estimates'!AQ:AQ,MATCH($B199,'2019 IDF estimates'!$B:$B,0)),INDEX('2019 IDF estimates'!AQ:AQ,MATCH($G199,'2019 IDF estimates'!$B:$B,0)))</f>
        <v>9.4</v>
      </c>
      <c r="P199" s="354">
        <f>IF($G199="N/A",INDEX('2019 IDF estimates'!AN:AN,MATCH($B199,'2019 IDF estimates'!$B:$B,0)),INDEX('2019 IDF estimates'!AN:AN,MATCH($G199,'2019 IDF estimates'!$B:$B,0)))</f>
        <v>11</v>
      </c>
      <c r="Q199" s="358">
        <f t="shared" si="23"/>
        <v>7.3</v>
      </c>
      <c r="R199" s="358">
        <f t="shared" si="24"/>
        <v>10.3</v>
      </c>
      <c r="S199" s="358">
        <f t="shared" si="25"/>
        <v>15.4</v>
      </c>
      <c r="T199" s="358">
        <f t="shared" si="26"/>
        <v>9.1000000000000014</v>
      </c>
      <c r="U199" s="352">
        <f t="shared" si="27"/>
        <v>11</v>
      </c>
      <c r="V199" s="352">
        <f t="shared" si="28"/>
        <v>10.525</v>
      </c>
      <c r="W199" s="352">
        <f>IF(INDEX('Adult curve ratios'!$B:$B,MATCH('Incidence calcs'!C199,'Adult curve ratios'!$A:$A,0))="0-14",'Incidence calcs'!U199,'Incidence calcs'!V199)</f>
        <v>11</v>
      </c>
      <c r="X199" s="357">
        <f>$W199*INDEX('Adult curve ratios'!$A$1:$R$8,MATCH('Incidence calcs'!$C199,'Adult curve ratios'!$A:$A,0),MATCH('Incidence calcs'!X$4,'Adult curve ratios'!$1:$1,0))</f>
        <v>7.4976000000000003</v>
      </c>
      <c r="Y199" s="357">
        <f>$W199*INDEX('Adult curve ratios'!$A$1:$R$8,MATCH('Incidence calcs'!$C199,'Adult curve ratios'!$A:$A,0),MATCH('Incidence calcs'!Y$4,'Adult curve ratios'!$1:$1,0))</f>
        <v>7.367799999999999</v>
      </c>
      <c r="Z199" s="357">
        <f>$W199*INDEX('Adult curve ratios'!$A$1:$R$8,MATCH('Incidence calcs'!$C199,'Adult curve ratios'!$A:$A,0),MATCH('Incidence calcs'!Z$4,'Adult curve ratios'!$1:$1,0))</f>
        <v>5.2679</v>
      </c>
      <c r="AA199" s="357">
        <f>$W199*INDEX('Adult curve ratios'!$A$1:$R$8,MATCH('Incidence calcs'!$C199,'Adult curve ratios'!$A:$A,0),MATCH('Incidence calcs'!AA$4,'Adult curve ratios'!$1:$1,0))</f>
        <v>5.2327000000000004</v>
      </c>
      <c r="AB199" s="357">
        <f>$W199*INDEX('Adult curve ratios'!$A$1:$R$8,MATCH('Incidence calcs'!$C199,'Adult curve ratios'!$A:$A,0),MATCH('Incidence calcs'!AB$4,'Adult curve ratios'!$1:$1,0))</f>
        <v>4.6353999999999997</v>
      </c>
      <c r="AC199" s="357">
        <f>$W199*INDEX('Adult curve ratios'!$A$1:$R$8,MATCH('Incidence calcs'!$C199,'Adult curve ratios'!$A:$A,0),MATCH('Incidence calcs'!AC$4,'Adult curve ratios'!$1:$1,0))</f>
        <v>4.9367999999999999</v>
      </c>
      <c r="AD199" s="357">
        <f>$W199*INDEX('Adult curve ratios'!$A$1:$R$8,MATCH('Incidence calcs'!$C199,'Adult curve ratios'!$A:$A,0),MATCH('Incidence calcs'!AD$4,'Adult curve ratios'!$1:$1,0))</f>
        <v>4.8433000000000002</v>
      </c>
      <c r="AE199" s="357">
        <f>$W199*INDEX('Adult curve ratios'!$A$1:$R$8,MATCH('Incidence calcs'!$C199,'Adult curve ratios'!$A:$A,0),MATCH('Incidence calcs'!AE$4,'Adult curve ratios'!$1:$1,0))</f>
        <v>4.8433000000000002</v>
      </c>
      <c r="AF199" s="357">
        <f>$W199*INDEX('Adult curve ratios'!$A$1:$R$8,MATCH('Incidence calcs'!$C199,'Adult curve ratios'!$A:$A,0),MATCH('Incidence calcs'!AF$4,'Adult curve ratios'!$1:$1,0))</f>
        <v>4.5232000000000001</v>
      </c>
      <c r="AG199" s="357">
        <f>$W199*INDEX('Adult curve ratios'!$A$1:$R$8,MATCH('Incidence calcs'!$C199,'Adult curve ratios'!$A:$A,0),MATCH('Incidence calcs'!AG$4,'Adult curve ratios'!$1:$1,0))</f>
        <v>4.5232000000000001</v>
      </c>
      <c r="AH199" s="357">
        <f>$W199*INDEX('Adult curve ratios'!$A$1:$R$8,MATCH('Incidence calcs'!$C199,'Adult curve ratios'!$A:$A,0),MATCH('Incidence calcs'!AH$4,'Adult curve ratios'!$1:$1,0))</f>
        <v>6.004900000000001</v>
      </c>
      <c r="AI199" s="357">
        <f>$W199*INDEX('Adult curve ratios'!$A$1:$R$8,MATCH('Incidence calcs'!$C199,'Adult curve ratios'!$A:$A,0),MATCH('Incidence calcs'!AI$4,'Adult curve ratios'!$1:$1,0))</f>
        <v>6.004900000000001</v>
      </c>
      <c r="AJ199" s="357">
        <f>$W199*INDEX('Adult curve ratios'!$A$1:$R$8,MATCH('Incidence calcs'!$C199,'Adult curve ratios'!$A:$A,0),MATCH('Incidence calcs'!AJ$4,'Adult curve ratios'!$1:$1,0))</f>
        <v>3.9677000000000002</v>
      </c>
      <c r="AK199" s="357">
        <f>$W199*INDEX('Adult curve ratios'!$A$1:$R$8,MATCH('Incidence calcs'!$C199,'Adult curve ratios'!$A:$A,0),MATCH('Incidence calcs'!AK$4,'Adult curve ratios'!$1:$1,0))</f>
        <v>3.9677000000000002</v>
      </c>
      <c r="AL199" s="357">
        <f>$W199*INDEX('Adult curve ratios'!$A$1:$R$8,MATCH('Incidence calcs'!$C199,'Adult curve ratios'!$A:$A,0),MATCH('Incidence calcs'!AL$4,'Adult curve ratios'!$1:$1,0))</f>
        <v>3.9677000000000002</v>
      </c>
      <c r="AM199" s="357">
        <f>$W199*INDEX('Adult curve ratios'!$A$1:$R$8,MATCH('Incidence calcs'!$C199,'Adult curve ratios'!$A:$A,0),MATCH('Incidence calcs'!AM$4,'Adult curve ratios'!$1:$1,0))</f>
        <v>3.9677000000000002</v>
      </c>
    </row>
    <row r="200" spans="1:39" x14ac:dyDescent="0.45">
      <c r="A200" s="331" t="s">
        <v>260</v>
      </c>
      <c r="B200" s="331" t="s">
        <v>260</v>
      </c>
      <c r="C200" s="353" t="s">
        <v>32</v>
      </c>
      <c r="D200" s="351">
        <f>VALUE(LEFT(INDEX('2019 IDF estimates'!BD:BD,MATCH(IF(G200="N/A",B200,G200),'2019 IDF estimates'!$B:$B,0)),4))</f>
        <v>2001</v>
      </c>
      <c r="E200" s="351">
        <f>VALUE(RIGHT(INDEX('2019 IDF estimates'!BD:BD,MATCH(IF(G200="N/A",B200,G200),'2019 IDF estimates'!$B:$B,0)),4))</f>
        <v>2012</v>
      </c>
      <c r="F200" s="351">
        <f t="shared" si="22"/>
        <v>2007</v>
      </c>
      <c r="G200" s="331" t="s">
        <v>136</v>
      </c>
      <c r="H200" s="354">
        <f>IF($G200="N/A",INDEX('2019 IDF estimates'!AD:AD,MATCH($B200,'2019 IDF estimates'!$B:$B,0)),INDEX('2019 IDF estimates'!AD:AD,MATCH($G200,'2019 IDF estimates'!$B:$B,0)))</f>
        <v>0</v>
      </c>
      <c r="I200" s="354">
        <f>IF($G200="N/A",INDEX('2019 IDF estimates'!AE:AE,MATCH($B200,'2019 IDF estimates'!$B:$B,0)),INDEX('2019 IDF estimates'!AE:AE,MATCH($G200,'2019 IDF estimates'!$B:$B,0)))</f>
        <v>0</v>
      </c>
      <c r="J200" s="354">
        <f>IF($G200="N/A",INDEX('2019 IDF estimates'!AF:AF,MATCH($B200,'2019 IDF estimates'!$B:$B,0)),INDEX('2019 IDF estimates'!AF:AF,MATCH($G200,'2019 IDF estimates'!$B:$B,0)))</f>
        <v>0</v>
      </c>
      <c r="K200" s="354">
        <f>IF($G200="N/A",INDEX('2019 IDF estimates'!AP:AP,MATCH($B200,'2019 IDF estimates'!$B:$B,0)),INDEX('2019 IDF estimates'!AP:AP,MATCH($G200,'2019 IDF estimates'!$B:$B,0)))</f>
        <v>1.0049937260994264</v>
      </c>
      <c r="L200" s="354">
        <f>IF($G200="N/A",INDEX('2019 IDF estimates'!AH:AH,MATCH($B200,'2019 IDF estimates'!$B:$B,0)),INDEX('2019 IDF estimates'!AH:AH,MATCH($G200,'2019 IDF estimates'!$B:$B,0)))</f>
        <v>0</v>
      </c>
      <c r="M200" s="354">
        <f>IF($G200="N/A",INDEX('2019 IDF estimates'!AI:AI,MATCH($B200,'2019 IDF estimates'!$B:$B,0)),INDEX('2019 IDF estimates'!AI:AI,MATCH($G200,'2019 IDF estimates'!$B:$B,0)))</f>
        <v>0</v>
      </c>
      <c r="N200" s="354">
        <f>IF($G200="N/A",INDEX('2019 IDF estimates'!AJ:AJ,MATCH($B200,'2019 IDF estimates'!$B:$B,0)),INDEX('2019 IDF estimates'!AJ:AJ,MATCH($G200,'2019 IDF estimates'!$B:$B,0)))</f>
        <v>0</v>
      </c>
      <c r="O200" s="354">
        <f>IF($G200="N/A",INDEX('2019 IDF estimates'!AQ:AQ,MATCH($B200,'2019 IDF estimates'!$B:$B,0)),INDEX('2019 IDF estimates'!AQ:AQ,MATCH($G200,'2019 IDF estimates'!$B:$B,0)))</f>
        <v>1.0049937260994264</v>
      </c>
      <c r="P200" s="354">
        <f>IF($G200="N/A",INDEX('2019 IDF estimates'!AN:AN,MATCH($B200,'2019 IDF estimates'!$B:$B,0)),INDEX('2019 IDF estimates'!AN:AN,MATCH($G200,'2019 IDF estimates'!$B:$B,0)))</f>
        <v>0.9</v>
      </c>
      <c r="Q200" s="358">
        <f t="shared" si="23"/>
        <v>0.9</v>
      </c>
      <c r="R200" s="358">
        <f t="shared" si="24"/>
        <v>0.9</v>
      </c>
      <c r="S200" s="358">
        <f t="shared" si="25"/>
        <v>0.9</v>
      </c>
      <c r="T200" s="358">
        <f t="shared" si="26"/>
        <v>1.0049937260994264</v>
      </c>
      <c r="U200" s="352">
        <f t="shared" si="27"/>
        <v>0.9</v>
      </c>
      <c r="V200" s="352">
        <f t="shared" si="28"/>
        <v>0.9262484315248567</v>
      </c>
      <c r="W200" s="352">
        <f>IF(INDEX('Adult curve ratios'!$B:$B,MATCH('Incidence calcs'!C200,'Adult curve ratios'!$A:$A,0))="0-14",'Incidence calcs'!U200,'Incidence calcs'!V200)</f>
        <v>0.9</v>
      </c>
      <c r="X200" s="357">
        <f>$W200*INDEX('Adult curve ratios'!$A$1:$R$8,MATCH('Incidence calcs'!$C200,'Adult curve ratios'!$A:$A,0),MATCH('Incidence calcs'!X$4,'Adult curve ratios'!$1:$1,0))</f>
        <v>0.61343999999999999</v>
      </c>
      <c r="Y200" s="357">
        <f>$W200*INDEX('Adult curve ratios'!$A$1:$R$8,MATCH('Incidence calcs'!$C200,'Adult curve ratios'!$A:$A,0),MATCH('Incidence calcs'!Y$4,'Adult curve ratios'!$1:$1,0))</f>
        <v>0.60282000000000002</v>
      </c>
      <c r="Z200" s="357">
        <f>$W200*INDEX('Adult curve ratios'!$A$1:$R$8,MATCH('Incidence calcs'!$C200,'Adult curve ratios'!$A:$A,0),MATCH('Incidence calcs'!Z$4,'Adult curve ratios'!$1:$1,0))</f>
        <v>0.43101</v>
      </c>
      <c r="AA200" s="357">
        <f>$W200*INDEX('Adult curve ratios'!$A$1:$R$8,MATCH('Incidence calcs'!$C200,'Adult curve ratios'!$A:$A,0),MATCH('Incidence calcs'!AA$4,'Adult curve ratios'!$1:$1,0))</f>
        <v>0.42813000000000001</v>
      </c>
      <c r="AB200" s="357">
        <f>$W200*INDEX('Adult curve ratios'!$A$1:$R$8,MATCH('Incidence calcs'!$C200,'Adult curve ratios'!$A:$A,0),MATCH('Incidence calcs'!AB$4,'Adult curve ratios'!$1:$1,0))</f>
        <v>0.37925999999999999</v>
      </c>
      <c r="AC200" s="357">
        <f>$W200*INDEX('Adult curve ratios'!$A$1:$R$8,MATCH('Incidence calcs'!$C200,'Adult curve ratios'!$A:$A,0),MATCH('Incidence calcs'!AC$4,'Adult curve ratios'!$1:$1,0))</f>
        <v>0.40392</v>
      </c>
      <c r="AD200" s="357">
        <f>$W200*INDEX('Adult curve ratios'!$A$1:$R$8,MATCH('Incidence calcs'!$C200,'Adult curve ratios'!$A:$A,0),MATCH('Incidence calcs'!AD$4,'Adult curve ratios'!$1:$1,0))</f>
        <v>0.39627000000000001</v>
      </c>
      <c r="AE200" s="357">
        <f>$W200*INDEX('Adult curve ratios'!$A$1:$R$8,MATCH('Incidence calcs'!$C200,'Adult curve ratios'!$A:$A,0),MATCH('Incidence calcs'!AE$4,'Adult curve ratios'!$1:$1,0))</f>
        <v>0.39627000000000001</v>
      </c>
      <c r="AF200" s="357">
        <f>$W200*INDEX('Adult curve ratios'!$A$1:$R$8,MATCH('Incidence calcs'!$C200,'Adult curve ratios'!$A:$A,0),MATCH('Incidence calcs'!AF$4,'Adult curve ratios'!$1:$1,0))</f>
        <v>0.37008000000000002</v>
      </c>
      <c r="AG200" s="357">
        <f>$W200*INDEX('Adult curve ratios'!$A$1:$R$8,MATCH('Incidence calcs'!$C200,'Adult curve ratios'!$A:$A,0),MATCH('Incidence calcs'!AG$4,'Adult curve ratios'!$1:$1,0))</f>
        <v>0.37008000000000002</v>
      </c>
      <c r="AH200" s="357">
        <f>$W200*INDEX('Adult curve ratios'!$A$1:$R$8,MATCH('Incidence calcs'!$C200,'Adult curve ratios'!$A:$A,0),MATCH('Incidence calcs'!AH$4,'Adult curve ratios'!$1:$1,0))</f>
        <v>0.49131000000000008</v>
      </c>
      <c r="AI200" s="357">
        <f>$W200*INDEX('Adult curve ratios'!$A$1:$R$8,MATCH('Incidence calcs'!$C200,'Adult curve ratios'!$A:$A,0),MATCH('Incidence calcs'!AI$4,'Adult curve ratios'!$1:$1,0))</f>
        <v>0.49131000000000008</v>
      </c>
      <c r="AJ200" s="357">
        <f>$W200*INDEX('Adult curve ratios'!$A$1:$R$8,MATCH('Incidence calcs'!$C200,'Adult curve ratios'!$A:$A,0),MATCH('Incidence calcs'!AJ$4,'Adult curve ratios'!$1:$1,0))</f>
        <v>0.32463000000000003</v>
      </c>
      <c r="AK200" s="357">
        <f>$W200*INDEX('Adult curve ratios'!$A$1:$R$8,MATCH('Incidence calcs'!$C200,'Adult curve ratios'!$A:$A,0),MATCH('Incidence calcs'!AK$4,'Adult curve ratios'!$1:$1,0))</f>
        <v>0.32463000000000003</v>
      </c>
      <c r="AL200" s="357">
        <f>$W200*INDEX('Adult curve ratios'!$A$1:$R$8,MATCH('Incidence calcs'!$C200,'Adult curve ratios'!$A:$A,0),MATCH('Incidence calcs'!AL$4,'Adult curve ratios'!$1:$1,0))</f>
        <v>0.32463000000000003</v>
      </c>
      <c r="AM200" s="357">
        <f>$W200*INDEX('Adult curve ratios'!$A$1:$R$8,MATCH('Incidence calcs'!$C200,'Adult curve ratios'!$A:$A,0),MATCH('Incidence calcs'!AM$4,'Adult curve ratios'!$1:$1,0))</f>
        <v>0.32463000000000003</v>
      </c>
    </row>
    <row r="201" spans="1:39" x14ac:dyDescent="0.45">
      <c r="A201" s="343" t="s">
        <v>261</v>
      </c>
      <c r="B201" s="331" t="s">
        <v>261</v>
      </c>
      <c r="C201" s="353" t="s">
        <v>29</v>
      </c>
      <c r="D201" s="351">
        <f>VALUE(LEFT(INDEX('2019 IDF estimates'!BD:BD,MATCH(IF(G201="N/A",B201,G201),'2019 IDF estimates'!$B:$B,0)),4))</f>
        <v>2007</v>
      </c>
      <c r="E201" s="351">
        <f>VALUE(RIGHT(INDEX('2019 IDF estimates'!BD:BD,MATCH(IF(G201="N/A",B201,G201),'2019 IDF estimates'!$B:$B,0)),4))</f>
        <v>2011</v>
      </c>
      <c r="F201" s="351">
        <f t="shared" si="22"/>
        <v>2009</v>
      </c>
      <c r="G201" s="331" t="s">
        <v>64</v>
      </c>
      <c r="H201" s="354">
        <f>IF($G201="N/A",INDEX('2019 IDF estimates'!AD:AD,MATCH($B201,'2019 IDF estimates'!$B:$B,0)),INDEX('2019 IDF estimates'!AD:AD,MATCH($G201,'2019 IDF estimates'!$B:$B,0)))</f>
        <v>0.19</v>
      </c>
      <c r="I201" s="354">
        <f>IF($G201="N/A",INDEX('2019 IDF estimates'!AE:AE,MATCH($B201,'2019 IDF estimates'!$B:$B,0)),INDEX('2019 IDF estimates'!AE:AE,MATCH($G201,'2019 IDF estimates'!$B:$B,0)))</f>
        <v>0.84</v>
      </c>
      <c r="J201" s="354">
        <f>IF($G201="N/A",INDEX('2019 IDF estimates'!AF:AF,MATCH($B201,'2019 IDF estimates'!$B:$B,0)),INDEX('2019 IDF estimates'!AF:AF,MATCH($G201,'2019 IDF estimates'!$B:$B,0)))</f>
        <v>2.6</v>
      </c>
      <c r="K201" s="354">
        <f>IF($G201="N/A",INDEX('2019 IDF estimates'!AP:AP,MATCH($B201,'2019 IDF estimates'!$B:$B,0)),INDEX('2019 IDF estimates'!AP:AP,MATCH($G201,'2019 IDF estimates'!$B:$B,0)))</f>
        <v>6.2</v>
      </c>
      <c r="L201" s="354">
        <f>IF($G201="N/A",INDEX('2019 IDF estimates'!AH:AH,MATCH($B201,'2019 IDF estimates'!$B:$B,0)),INDEX('2019 IDF estimates'!AH:AH,MATCH($G201,'2019 IDF estimates'!$B:$B,0)))</f>
        <v>0.19</v>
      </c>
      <c r="M201" s="354">
        <f>IF($G201="N/A",INDEX('2019 IDF estimates'!AI:AI,MATCH($B201,'2019 IDF estimates'!$B:$B,0)),INDEX('2019 IDF estimates'!AI:AI,MATCH($G201,'2019 IDF estimates'!$B:$B,0)))</f>
        <v>0.84</v>
      </c>
      <c r="N201" s="354">
        <f>IF($G201="N/A",INDEX('2019 IDF estimates'!AJ:AJ,MATCH($B201,'2019 IDF estimates'!$B:$B,0)),INDEX('2019 IDF estimates'!AJ:AJ,MATCH($G201,'2019 IDF estimates'!$B:$B,0)))</f>
        <v>2.6</v>
      </c>
      <c r="O201" s="354">
        <f>IF($G201="N/A",INDEX('2019 IDF estimates'!AQ:AQ,MATCH($B201,'2019 IDF estimates'!$B:$B,0)),INDEX('2019 IDF estimates'!AQ:AQ,MATCH($G201,'2019 IDF estimates'!$B:$B,0)))</f>
        <v>6.2</v>
      </c>
      <c r="P201" s="354">
        <f>IF($G201="N/A",INDEX('2019 IDF estimates'!AN:AN,MATCH($B201,'2019 IDF estimates'!$B:$B,0)),INDEX('2019 IDF estimates'!AN:AN,MATCH($G201,'2019 IDF estimates'!$B:$B,0)))</f>
        <v>1.2</v>
      </c>
      <c r="Q201" s="358">
        <f t="shared" si="23"/>
        <v>0.19</v>
      </c>
      <c r="R201" s="358">
        <f t="shared" si="24"/>
        <v>0.84</v>
      </c>
      <c r="S201" s="358">
        <f t="shared" si="25"/>
        <v>2.6</v>
      </c>
      <c r="T201" s="358">
        <f t="shared" si="26"/>
        <v>6.2</v>
      </c>
      <c r="U201" s="352">
        <f t="shared" si="27"/>
        <v>1.21</v>
      </c>
      <c r="V201" s="352">
        <f t="shared" si="28"/>
        <v>2.4575</v>
      </c>
      <c r="W201" s="352">
        <f>IF(INDEX('Adult curve ratios'!$B:$B,MATCH('Incidence calcs'!C201,'Adult curve ratios'!$A:$A,0))="0-14",'Incidence calcs'!U201,'Incidence calcs'!V201)</f>
        <v>2.4575</v>
      </c>
      <c r="X201" s="357">
        <f>$W201*INDEX('Adult curve ratios'!$A$1:$R$8,MATCH('Incidence calcs'!$C201,'Adult curve ratios'!$A:$A,0),MATCH('Incidence calcs'!X$4,'Adult curve ratios'!$1:$1,0))</f>
        <v>1.7627647500000001</v>
      </c>
      <c r="Y201" s="357">
        <f>$W201*INDEX('Adult curve ratios'!$A$1:$R$8,MATCH('Incidence calcs'!$C201,'Adult curve ratios'!$A:$A,0),MATCH('Incidence calcs'!Y$4,'Adult curve ratios'!$1:$1,0))</f>
        <v>1.7315545000000001</v>
      </c>
      <c r="Z201" s="357">
        <f>$W201*INDEX('Adult curve ratios'!$A$1:$R$8,MATCH('Incidence calcs'!$C201,'Adult curve ratios'!$A:$A,0),MATCH('Incidence calcs'!Z$4,'Adult curve ratios'!$1:$1,0))</f>
        <v>1.25406225</v>
      </c>
      <c r="AA201" s="357">
        <f>$W201*INDEX('Adult curve ratios'!$A$1:$R$8,MATCH('Incidence calcs'!$C201,'Adult curve ratios'!$A:$A,0),MATCH('Incidence calcs'!AA$4,'Adult curve ratios'!$1:$1,0))</f>
        <v>1.22801275</v>
      </c>
      <c r="AB201" s="357">
        <f>$W201*INDEX('Adult curve ratios'!$A$1:$R$8,MATCH('Incidence calcs'!$C201,'Adult curve ratios'!$A:$A,0),MATCH('Incidence calcs'!AB$4,'Adult curve ratios'!$1:$1,0))</f>
        <v>1.154042</v>
      </c>
      <c r="AC201" s="357">
        <f>$W201*INDEX('Adult curve ratios'!$A$1:$R$8,MATCH('Incidence calcs'!$C201,'Adult curve ratios'!$A:$A,0),MATCH('Incidence calcs'!AC$4,'Adult curve ratios'!$1:$1,0))</f>
        <v>1.020354</v>
      </c>
      <c r="AD201" s="357">
        <f>$W201*INDEX('Adult curve ratios'!$A$1:$R$8,MATCH('Incidence calcs'!$C201,'Adult curve ratios'!$A:$A,0),MATCH('Incidence calcs'!AD$4,'Adult curve ratios'!$1:$1,0))</f>
        <v>1.09727375</v>
      </c>
      <c r="AE201" s="357">
        <f>$W201*INDEX('Adult curve ratios'!$A$1:$R$8,MATCH('Incidence calcs'!$C201,'Adult curve ratios'!$A:$A,0),MATCH('Incidence calcs'!AE$4,'Adult curve ratios'!$1:$1,0))</f>
        <v>1.09727375</v>
      </c>
      <c r="AF201" s="357">
        <f>$W201*INDEX('Adult curve ratios'!$A$1:$R$8,MATCH('Incidence calcs'!$C201,'Adult curve ratios'!$A:$A,0),MATCH('Incidence calcs'!AF$4,'Adult curve ratios'!$1:$1,0))</f>
        <v>0.88592874999999993</v>
      </c>
      <c r="AG201" s="357">
        <f>$W201*INDEX('Adult curve ratios'!$A$1:$R$8,MATCH('Incidence calcs'!$C201,'Adult curve ratios'!$A:$A,0),MATCH('Incidence calcs'!AG$4,'Adult curve ratios'!$1:$1,0))</f>
        <v>0.88592874999999993</v>
      </c>
      <c r="AH201" s="357">
        <f>$W201*INDEX('Adult curve ratios'!$A$1:$R$8,MATCH('Incidence calcs'!$C201,'Adult curve ratios'!$A:$A,0),MATCH('Incidence calcs'!AH$4,'Adult curve ratios'!$1:$1,0))</f>
        <v>1.323118</v>
      </c>
      <c r="AI201" s="357">
        <f>$W201*INDEX('Adult curve ratios'!$A$1:$R$8,MATCH('Incidence calcs'!$C201,'Adult curve ratios'!$A:$A,0),MATCH('Incidence calcs'!AI$4,'Adult curve ratios'!$1:$1,0))</f>
        <v>1.323118</v>
      </c>
      <c r="AJ201" s="357">
        <f>$W201*INDEX('Adult curve ratios'!$A$1:$R$8,MATCH('Incidence calcs'!$C201,'Adult curve ratios'!$A:$A,0),MATCH('Incidence calcs'!AJ$4,'Adult curve ratios'!$1:$1,0))</f>
        <v>1.03583625</v>
      </c>
      <c r="AK201" s="357">
        <f>$W201*INDEX('Adult curve ratios'!$A$1:$R$8,MATCH('Incidence calcs'!$C201,'Adult curve ratios'!$A:$A,0),MATCH('Incidence calcs'!AK$4,'Adult curve ratios'!$1:$1,0))</f>
        <v>1.03583625</v>
      </c>
      <c r="AL201" s="357">
        <f>$W201*INDEX('Adult curve ratios'!$A$1:$R$8,MATCH('Incidence calcs'!$C201,'Adult curve ratios'!$A:$A,0),MATCH('Incidence calcs'!AL$4,'Adult curve ratios'!$1:$1,0))</f>
        <v>1.03583625</v>
      </c>
      <c r="AM201" s="357">
        <f>$W201*INDEX('Adult curve ratios'!$A$1:$R$8,MATCH('Incidence calcs'!$C201,'Adult curve ratios'!$A:$A,0),MATCH('Incidence calcs'!AM$4,'Adult curve ratios'!$1:$1,0))</f>
        <v>1.03583625</v>
      </c>
    </row>
    <row r="202" spans="1:39" x14ac:dyDescent="0.45">
      <c r="A202" s="343" t="s">
        <v>262</v>
      </c>
      <c r="B202" s="331" t="s">
        <v>262</v>
      </c>
      <c r="C202" s="343" t="s">
        <v>26</v>
      </c>
      <c r="D202" s="351">
        <f>VALUE(LEFT(INDEX('2019 IDF estimates'!BD:BD,MATCH(IF(G202="N/A",B202,G202),'2019 IDF estimates'!$B:$B,0)),4))</f>
        <v>1985</v>
      </c>
      <c r="E202" s="351">
        <f>VALUE(RIGHT(INDEX('2019 IDF estimates'!BD:BD,MATCH(IF(G202="N/A",B202,G202),'2019 IDF estimates'!$B:$B,0)),4))</f>
        <v>1992</v>
      </c>
      <c r="F202" s="351">
        <f t="shared" si="22"/>
        <v>1989</v>
      </c>
      <c r="G202" s="331" t="s">
        <v>60</v>
      </c>
      <c r="H202" s="354">
        <f>IF($G202="N/A",INDEX('2019 IDF estimates'!AD:AD,MATCH($B202,'2019 IDF estimates'!$B:$B,0)),INDEX('2019 IDF estimates'!AD:AD,MATCH($G202,'2019 IDF estimates'!$B:$B,0)))</f>
        <v>0</v>
      </c>
      <c r="I202" s="354">
        <f>IF($G202="N/A",INDEX('2019 IDF estimates'!AE:AE,MATCH($B202,'2019 IDF estimates'!$B:$B,0)),INDEX('2019 IDF estimates'!AE:AE,MATCH($G202,'2019 IDF estimates'!$B:$B,0)))</f>
        <v>0</v>
      </c>
      <c r="J202" s="354">
        <f>IF($G202="N/A",INDEX('2019 IDF estimates'!AF:AF,MATCH($B202,'2019 IDF estimates'!$B:$B,0)),INDEX('2019 IDF estimates'!AF:AF,MATCH($G202,'2019 IDF estimates'!$B:$B,0)))</f>
        <v>0</v>
      </c>
      <c r="K202" s="354">
        <f>IF($G202="N/A",INDEX('2019 IDF estimates'!AP:AP,MATCH($B202,'2019 IDF estimates'!$B:$B,0)),INDEX('2019 IDF estimates'!AP:AP,MATCH($G202,'2019 IDF estimates'!$B:$B,0)))</f>
        <v>5.8826354581735556</v>
      </c>
      <c r="L202" s="354">
        <f>IF($G202="N/A",INDEX('2019 IDF estimates'!AH:AH,MATCH($B202,'2019 IDF estimates'!$B:$B,0)),INDEX('2019 IDF estimates'!AH:AH,MATCH($G202,'2019 IDF estimates'!$B:$B,0)))</f>
        <v>0</v>
      </c>
      <c r="M202" s="354">
        <f>IF($G202="N/A",INDEX('2019 IDF estimates'!AI:AI,MATCH($B202,'2019 IDF estimates'!$B:$B,0)),INDEX('2019 IDF estimates'!AI:AI,MATCH($G202,'2019 IDF estimates'!$B:$B,0)))</f>
        <v>0</v>
      </c>
      <c r="N202" s="354">
        <f>IF($G202="N/A",INDEX('2019 IDF estimates'!AJ:AJ,MATCH($B202,'2019 IDF estimates'!$B:$B,0)),INDEX('2019 IDF estimates'!AJ:AJ,MATCH($G202,'2019 IDF estimates'!$B:$B,0)))</f>
        <v>0</v>
      </c>
      <c r="O202" s="354">
        <f>IF($G202="N/A",INDEX('2019 IDF estimates'!AQ:AQ,MATCH($B202,'2019 IDF estimates'!$B:$B,0)),INDEX('2019 IDF estimates'!AQ:AQ,MATCH($G202,'2019 IDF estimates'!$B:$B,0)))</f>
        <v>5.8826354581735556</v>
      </c>
      <c r="P202" s="354">
        <f>IF($G202="N/A",INDEX('2019 IDF estimates'!AN:AN,MATCH($B202,'2019 IDF estimates'!$B:$B,0)),INDEX('2019 IDF estimates'!AN:AN,MATCH($G202,'2019 IDF estimates'!$B:$B,0)))</f>
        <v>7.9</v>
      </c>
      <c r="Q202" s="358">
        <f t="shared" si="23"/>
        <v>7.9</v>
      </c>
      <c r="R202" s="358">
        <f t="shared" si="24"/>
        <v>7.9</v>
      </c>
      <c r="S202" s="358">
        <f t="shared" si="25"/>
        <v>7.9</v>
      </c>
      <c r="T202" s="358">
        <f t="shared" si="26"/>
        <v>5.8826354581735556</v>
      </c>
      <c r="U202" s="352">
        <f t="shared" si="27"/>
        <v>7.9000000000000012</v>
      </c>
      <c r="V202" s="352">
        <f t="shared" si="28"/>
        <v>7.3956588645433898</v>
      </c>
      <c r="W202" s="352">
        <f>IF(INDEX('Adult curve ratios'!$B:$B,MATCH('Incidence calcs'!C202,'Adult curve ratios'!$A:$A,0))="0-14",'Incidence calcs'!U202,'Incidence calcs'!V202)</f>
        <v>7.9000000000000012</v>
      </c>
      <c r="X202" s="357">
        <f>$W202*INDEX('Adult curve ratios'!$A$1:$R$8,MATCH('Incidence calcs'!$C202,'Adult curve ratios'!$A:$A,0),MATCH('Incidence calcs'!X$4,'Adult curve ratios'!$1:$1,0))</f>
        <v>5.384640000000001</v>
      </c>
      <c r="Y202" s="357">
        <f>$W202*INDEX('Adult curve ratios'!$A$1:$R$8,MATCH('Incidence calcs'!$C202,'Adult curve ratios'!$A:$A,0),MATCH('Incidence calcs'!Y$4,'Adult curve ratios'!$1:$1,0))</f>
        <v>5.2914200000000005</v>
      </c>
      <c r="Z202" s="357">
        <f>$W202*INDEX('Adult curve ratios'!$A$1:$R$8,MATCH('Incidence calcs'!$C202,'Adult curve ratios'!$A:$A,0),MATCH('Incidence calcs'!Z$4,'Adult curve ratios'!$1:$1,0))</f>
        <v>3.7833100000000006</v>
      </c>
      <c r="AA202" s="357">
        <f>$W202*INDEX('Adult curve ratios'!$A$1:$R$8,MATCH('Incidence calcs'!$C202,'Adult curve ratios'!$A:$A,0),MATCH('Incidence calcs'!AA$4,'Adult curve ratios'!$1:$1,0))</f>
        <v>3.7580300000000006</v>
      </c>
      <c r="AB202" s="357">
        <f>$W202*INDEX('Adult curve ratios'!$A$1:$R$8,MATCH('Incidence calcs'!$C202,'Adult curve ratios'!$A:$A,0),MATCH('Incidence calcs'!AB$4,'Adult curve ratios'!$1:$1,0))</f>
        <v>3.3290600000000006</v>
      </c>
      <c r="AC202" s="357">
        <f>$W202*INDEX('Adult curve ratios'!$A$1:$R$8,MATCH('Incidence calcs'!$C202,'Adult curve ratios'!$A:$A,0),MATCH('Incidence calcs'!AC$4,'Adult curve ratios'!$1:$1,0))</f>
        <v>3.5455200000000002</v>
      </c>
      <c r="AD202" s="357">
        <f>$W202*INDEX('Adult curve ratios'!$A$1:$R$8,MATCH('Incidence calcs'!$C202,'Adult curve ratios'!$A:$A,0),MATCH('Incidence calcs'!AD$4,'Adult curve ratios'!$1:$1,0))</f>
        <v>3.4783700000000009</v>
      </c>
      <c r="AE202" s="357">
        <f>$W202*INDEX('Adult curve ratios'!$A$1:$R$8,MATCH('Incidence calcs'!$C202,'Adult curve ratios'!$A:$A,0),MATCH('Incidence calcs'!AE$4,'Adult curve ratios'!$1:$1,0))</f>
        <v>3.4783700000000009</v>
      </c>
      <c r="AF202" s="357">
        <f>$W202*INDEX('Adult curve ratios'!$A$1:$R$8,MATCH('Incidence calcs'!$C202,'Adult curve ratios'!$A:$A,0),MATCH('Incidence calcs'!AF$4,'Adult curve ratios'!$1:$1,0))</f>
        <v>3.2484800000000007</v>
      </c>
      <c r="AG202" s="357">
        <f>$W202*INDEX('Adult curve ratios'!$A$1:$R$8,MATCH('Incidence calcs'!$C202,'Adult curve ratios'!$A:$A,0),MATCH('Incidence calcs'!AG$4,'Adult curve ratios'!$1:$1,0))</f>
        <v>3.2484800000000007</v>
      </c>
      <c r="AH202" s="357">
        <f>$W202*INDEX('Adult curve ratios'!$A$1:$R$8,MATCH('Incidence calcs'!$C202,'Adult curve ratios'!$A:$A,0),MATCH('Incidence calcs'!AH$4,'Adult curve ratios'!$1:$1,0))</f>
        <v>4.3126100000000012</v>
      </c>
      <c r="AI202" s="357">
        <f>$W202*INDEX('Adult curve ratios'!$A$1:$R$8,MATCH('Incidence calcs'!$C202,'Adult curve ratios'!$A:$A,0),MATCH('Incidence calcs'!AI$4,'Adult curve ratios'!$1:$1,0))</f>
        <v>4.3126100000000012</v>
      </c>
      <c r="AJ202" s="357">
        <f>$W202*INDEX('Adult curve ratios'!$A$1:$R$8,MATCH('Incidence calcs'!$C202,'Adult curve ratios'!$A:$A,0),MATCH('Incidence calcs'!AJ$4,'Adult curve ratios'!$1:$1,0))</f>
        <v>2.8495300000000006</v>
      </c>
      <c r="AK202" s="357">
        <f>$W202*INDEX('Adult curve ratios'!$A$1:$R$8,MATCH('Incidence calcs'!$C202,'Adult curve ratios'!$A:$A,0),MATCH('Incidence calcs'!AK$4,'Adult curve ratios'!$1:$1,0))</f>
        <v>2.8495300000000006</v>
      </c>
      <c r="AL202" s="357">
        <f>$W202*INDEX('Adult curve ratios'!$A$1:$R$8,MATCH('Incidence calcs'!$C202,'Adult curve ratios'!$A:$A,0),MATCH('Incidence calcs'!AL$4,'Adult curve ratios'!$1:$1,0))</f>
        <v>2.8495300000000006</v>
      </c>
      <c r="AM202" s="357">
        <f>$W202*INDEX('Adult curve ratios'!$A$1:$R$8,MATCH('Incidence calcs'!$C202,'Adult curve ratios'!$A:$A,0),MATCH('Incidence calcs'!AM$4,'Adult curve ratios'!$1:$1,0))</f>
        <v>2.8495300000000006</v>
      </c>
    </row>
    <row r="203" spans="1:39" x14ac:dyDescent="0.45">
      <c r="A203" s="343" t="s">
        <v>263</v>
      </c>
      <c r="B203" s="331" t="s">
        <v>263</v>
      </c>
      <c r="C203" s="353" t="s">
        <v>28</v>
      </c>
      <c r="D203" s="351">
        <f>VALUE(LEFT(INDEX('2019 IDF estimates'!BD:BD,MATCH(IF(G203="N/A",B203,G203),'2019 IDF estimates'!$B:$B,0)),4))</f>
        <v>1993</v>
      </c>
      <c r="E203" s="351">
        <f>VALUE(RIGHT(INDEX('2019 IDF estimates'!BD:BD,MATCH(IF(G203="N/A",B203,G203),'2019 IDF estimates'!$B:$B,0)),4))</f>
        <v>1994</v>
      </c>
      <c r="F203" s="351">
        <f t="shared" si="22"/>
        <v>1994</v>
      </c>
      <c r="G203" s="331" t="s">
        <v>75</v>
      </c>
      <c r="H203" s="354">
        <f>IF($G203="N/A",INDEX('2019 IDF estimates'!AD:AD,MATCH($B203,'2019 IDF estimates'!$B:$B,0)),INDEX('2019 IDF estimates'!AD:AD,MATCH($G203,'2019 IDF estimates'!$B:$B,0)))</f>
        <v>1.3</v>
      </c>
      <c r="I203" s="354">
        <f>IF($G203="N/A",INDEX('2019 IDF estimates'!AE:AE,MATCH($B203,'2019 IDF estimates'!$B:$B,0)),INDEX('2019 IDF estimates'!AE:AE,MATCH($G203,'2019 IDF estimates'!$B:$B,0)))</f>
        <v>2.6</v>
      </c>
      <c r="J203" s="354">
        <f>IF($G203="N/A",INDEX('2019 IDF estimates'!AF:AF,MATCH($B203,'2019 IDF estimates'!$B:$B,0)),INDEX('2019 IDF estimates'!AF:AF,MATCH($G203,'2019 IDF estimates'!$B:$B,0)))</f>
        <v>4</v>
      </c>
      <c r="K203" s="354">
        <f>IF($G203="N/A",INDEX('2019 IDF estimates'!AP:AP,MATCH($B203,'2019 IDF estimates'!$B:$B,0)),INDEX('2019 IDF estimates'!AP:AP,MATCH($G203,'2019 IDF estimates'!$B:$B,0)))</f>
        <v>5.2440312582691968</v>
      </c>
      <c r="L203" s="354">
        <f>IF($G203="N/A",INDEX('2019 IDF estimates'!AH:AH,MATCH($B203,'2019 IDF estimates'!$B:$B,0)),INDEX('2019 IDF estimates'!AH:AH,MATCH($G203,'2019 IDF estimates'!$B:$B,0)))</f>
        <v>1.3</v>
      </c>
      <c r="M203" s="354">
        <f>IF($G203="N/A",INDEX('2019 IDF estimates'!AI:AI,MATCH($B203,'2019 IDF estimates'!$B:$B,0)),INDEX('2019 IDF estimates'!AI:AI,MATCH($G203,'2019 IDF estimates'!$B:$B,0)))</f>
        <v>2.6</v>
      </c>
      <c r="N203" s="354">
        <f>IF($G203="N/A",INDEX('2019 IDF estimates'!AJ:AJ,MATCH($B203,'2019 IDF estimates'!$B:$B,0)),INDEX('2019 IDF estimates'!AJ:AJ,MATCH($G203,'2019 IDF estimates'!$B:$B,0)))</f>
        <v>4</v>
      </c>
      <c r="O203" s="354">
        <f>IF($G203="N/A",INDEX('2019 IDF estimates'!AQ:AQ,MATCH($B203,'2019 IDF estimates'!$B:$B,0)),INDEX('2019 IDF estimates'!AQ:AQ,MATCH($G203,'2019 IDF estimates'!$B:$B,0)))</f>
        <v>3.3832459730769013</v>
      </c>
      <c r="P203" s="354">
        <f>IF($G203="N/A",INDEX('2019 IDF estimates'!AN:AN,MATCH($B203,'2019 IDF estimates'!$B:$B,0)),INDEX('2019 IDF estimates'!AN:AN,MATCH($G203,'2019 IDF estimates'!$B:$B,0)))</f>
        <v>2.5</v>
      </c>
      <c r="Q203" s="358">
        <f t="shared" si="23"/>
        <v>1.3</v>
      </c>
      <c r="R203" s="358">
        <f t="shared" si="24"/>
        <v>2.6</v>
      </c>
      <c r="S203" s="358">
        <f t="shared" si="25"/>
        <v>4</v>
      </c>
      <c r="T203" s="358">
        <f t="shared" si="26"/>
        <v>4.3136386156730495</v>
      </c>
      <c r="U203" s="352">
        <f t="shared" si="27"/>
        <v>2.6333333333333333</v>
      </c>
      <c r="V203" s="352">
        <f t="shared" si="28"/>
        <v>3.0534096539182625</v>
      </c>
      <c r="W203" s="352">
        <f>IF(INDEX('Adult curve ratios'!$B:$B,MATCH('Incidence calcs'!C203,'Adult curve ratios'!$A:$A,0))="0-14",'Incidence calcs'!U203,'Incidence calcs'!V203)</f>
        <v>2.6333333333333333</v>
      </c>
      <c r="X203" s="357">
        <f>$W203*INDEX('Adult curve ratios'!$A$1:$R$8,MATCH('Incidence calcs'!$C203,'Adult curve ratios'!$A:$A,0),MATCH('Incidence calcs'!X$4,'Adult curve ratios'!$1:$1,0))</f>
        <v>1.79488</v>
      </c>
      <c r="Y203" s="357">
        <f>$W203*INDEX('Adult curve ratios'!$A$1:$R$8,MATCH('Incidence calcs'!$C203,'Adult curve ratios'!$A:$A,0),MATCH('Incidence calcs'!Y$4,'Adult curve ratios'!$1:$1,0))</f>
        <v>1.7638066666666665</v>
      </c>
      <c r="Z203" s="357">
        <f>$W203*INDEX('Adult curve ratios'!$A$1:$R$8,MATCH('Incidence calcs'!$C203,'Adult curve ratios'!$A:$A,0),MATCH('Incidence calcs'!Z$4,'Adult curve ratios'!$1:$1,0))</f>
        <v>1.2611033333333332</v>
      </c>
      <c r="AA203" s="357">
        <f>$W203*INDEX('Adult curve ratios'!$A$1:$R$8,MATCH('Incidence calcs'!$C203,'Adult curve ratios'!$A:$A,0),MATCH('Incidence calcs'!AA$4,'Adult curve ratios'!$1:$1,0))</f>
        <v>1.2526766666666667</v>
      </c>
      <c r="AB203" s="357">
        <f>$W203*INDEX('Adult curve ratios'!$A$1:$R$8,MATCH('Incidence calcs'!$C203,'Adult curve ratios'!$A:$A,0),MATCH('Incidence calcs'!AB$4,'Adult curve ratios'!$1:$1,0))</f>
        <v>1.1096866666666667</v>
      </c>
      <c r="AC203" s="357">
        <f>$W203*INDEX('Adult curve ratios'!$A$1:$R$8,MATCH('Incidence calcs'!$C203,'Adult curve ratios'!$A:$A,0),MATCH('Incidence calcs'!AC$4,'Adult curve ratios'!$1:$1,0))</f>
        <v>1.18184</v>
      </c>
      <c r="AD203" s="357">
        <f>$W203*INDEX('Adult curve ratios'!$A$1:$R$8,MATCH('Incidence calcs'!$C203,'Adult curve ratios'!$A:$A,0),MATCH('Incidence calcs'!AD$4,'Adult curve ratios'!$1:$1,0))</f>
        <v>1.1594566666666668</v>
      </c>
      <c r="AE203" s="357">
        <f>$W203*INDEX('Adult curve ratios'!$A$1:$R$8,MATCH('Incidence calcs'!$C203,'Adult curve ratios'!$A:$A,0),MATCH('Incidence calcs'!AE$4,'Adult curve ratios'!$1:$1,0))</f>
        <v>1.1594566666666668</v>
      </c>
      <c r="AF203" s="357">
        <f>$W203*INDEX('Adult curve ratios'!$A$1:$R$8,MATCH('Incidence calcs'!$C203,'Adult curve ratios'!$A:$A,0),MATCH('Incidence calcs'!AF$4,'Adult curve ratios'!$1:$1,0))</f>
        <v>1.0828266666666666</v>
      </c>
      <c r="AG203" s="357">
        <f>$W203*INDEX('Adult curve ratios'!$A$1:$R$8,MATCH('Incidence calcs'!$C203,'Adult curve ratios'!$A:$A,0),MATCH('Incidence calcs'!AG$4,'Adult curve ratios'!$1:$1,0))</f>
        <v>1.0828266666666666</v>
      </c>
      <c r="AH203" s="357">
        <f>$W203*INDEX('Adult curve ratios'!$A$1:$R$8,MATCH('Incidence calcs'!$C203,'Adult curve ratios'!$A:$A,0),MATCH('Incidence calcs'!AH$4,'Adult curve ratios'!$1:$1,0))</f>
        <v>1.4375366666666667</v>
      </c>
      <c r="AI203" s="357">
        <f>$W203*INDEX('Adult curve ratios'!$A$1:$R$8,MATCH('Incidence calcs'!$C203,'Adult curve ratios'!$A:$A,0),MATCH('Incidence calcs'!AI$4,'Adult curve ratios'!$1:$1,0))</f>
        <v>1.4375366666666667</v>
      </c>
      <c r="AJ203" s="357">
        <f>$W203*INDEX('Adult curve ratios'!$A$1:$R$8,MATCH('Incidence calcs'!$C203,'Adult curve ratios'!$A:$A,0),MATCH('Incidence calcs'!AJ$4,'Adult curve ratios'!$1:$1,0))</f>
        <v>0.94984333333333337</v>
      </c>
      <c r="AK203" s="357">
        <f>$W203*INDEX('Adult curve ratios'!$A$1:$R$8,MATCH('Incidence calcs'!$C203,'Adult curve ratios'!$A:$A,0),MATCH('Incidence calcs'!AK$4,'Adult curve ratios'!$1:$1,0))</f>
        <v>0.94984333333333337</v>
      </c>
      <c r="AL203" s="357">
        <f>$W203*INDEX('Adult curve ratios'!$A$1:$R$8,MATCH('Incidence calcs'!$C203,'Adult curve ratios'!$A:$A,0),MATCH('Incidence calcs'!AL$4,'Adult curve ratios'!$1:$1,0))</f>
        <v>0.94984333333333337</v>
      </c>
      <c r="AM203" s="357">
        <f>$W203*INDEX('Adult curve ratios'!$A$1:$R$8,MATCH('Incidence calcs'!$C203,'Adult curve ratios'!$A:$A,0),MATCH('Incidence calcs'!AM$4,'Adult curve ratios'!$1:$1,0))</f>
        <v>0.94984333333333337</v>
      </c>
    </row>
    <row r="204" spans="1:39" x14ac:dyDescent="0.45">
      <c r="A204" s="343" t="s">
        <v>106</v>
      </c>
      <c r="B204" s="331" t="s">
        <v>106</v>
      </c>
      <c r="C204" s="353" t="s">
        <v>26</v>
      </c>
      <c r="D204" s="351">
        <f>VALUE(LEFT(INDEX('2019 IDF estimates'!BD:BD,MATCH(IF(G204="N/A",B204,G204),'2019 IDF estimates'!$B:$B,0)),4))</f>
        <v>2009</v>
      </c>
      <c r="E204" s="351">
        <f>VALUE(RIGHT(INDEX('2019 IDF estimates'!BD:BD,MATCH(IF(G204="N/A",B204,G204),'2019 IDF estimates'!$B:$B,0)),4))</f>
        <v>2013</v>
      </c>
      <c r="F204" s="351">
        <f t="shared" si="22"/>
        <v>2011</v>
      </c>
      <c r="G204" s="331" t="s">
        <v>60</v>
      </c>
      <c r="H204" s="354">
        <f>IF($G204="N/A",INDEX('2019 IDF estimates'!AD:AD,MATCH($B204,'2019 IDF estimates'!$B:$B,0)),INDEX('2019 IDF estimates'!AD:AD,MATCH($G204,'2019 IDF estimates'!$B:$B,0)))</f>
        <v>17.599999999999998</v>
      </c>
      <c r="I204" s="354">
        <f>IF($G204="N/A",INDEX('2019 IDF estimates'!AE:AE,MATCH($B204,'2019 IDF estimates'!$B:$B,0)),INDEX('2019 IDF estimates'!AE:AE,MATCH($G204,'2019 IDF estimates'!$B:$B,0)))</f>
        <v>29.533333333333331</v>
      </c>
      <c r="J204" s="354">
        <f>IF($G204="N/A",INDEX('2019 IDF estimates'!AF:AF,MATCH($B204,'2019 IDF estimates'!$B:$B,0)),INDEX('2019 IDF estimates'!AF:AF,MATCH($G204,'2019 IDF estimates'!$B:$B,0)))</f>
        <v>44</v>
      </c>
      <c r="K204" s="354">
        <f>IF($G204="N/A",INDEX('2019 IDF estimates'!AP:AP,MATCH($B204,'2019 IDF estimates'!$B:$B,0)),INDEX('2019 IDF estimates'!AP:AP,MATCH($G204,'2019 IDF estimates'!$B:$B,0)))</f>
        <v>22.636976952971654</v>
      </c>
      <c r="L204" s="354">
        <f>IF($G204="N/A",INDEX('2019 IDF estimates'!AH:AH,MATCH($B204,'2019 IDF estimates'!$B:$B,0)),INDEX('2019 IDF estimates'!AH:AH,MATCH($G204,'2019 IDF estimates'!$B:$B,0)))</f>
        <v>16.3</v>
      </c>
      <c r="M204" s="354">
        <f>IF($G204="N/A",INDEX('2019 IDF estimates'!AI:AI,MATCH($B204,'2019 IDF estimates'!$B:$B,0)),INDEX('2019 IDF estimates'!AI:AI,MATCH($G204,'2019 IDF estimates'!$B:$B,0)))</f>
        <v>32.833333333333336</v>
      </c>
      <c r="N204" s="354">
        <f>IF($G204="N/A",INDEX('2019 IDF estimates'!AJ:AJ,MATCH($B204,'2019 IDF estimates'!$B:$B,0)),INDEX('2019 IDF estimates'!AJ:AJ,MATCH($G204,'2019 IDF estimates'!$B:$B,0)))</f>
        <v>36.200000000000003</v>
      </c>
      <c r="O204" s="354">
        <f>IF($G204="N/A",INDEX('2019 IDF estimates'!AQ:AQ,MATCH($B204,'2019 IDF estimates'!$B:$B,0)),INDEX('2019 IDF estimates'!AQ:AQ,MATCH($G204,'2019 IDF estimates'!$B:$B,0)))</f>
        <v>21.147702153434047</v>
      </c>
      <c r="P204" s="354">
        <f>IF($G204="N/A",INDEX('2019 IDF estimates'!AN:AN,MATCH($B204,'2019 IDF estimates'!$B:$B,0)),INDEX('2019 IDF estimates'!AN:AN,MATCH($G204,'2019 IDF estimates'!$B:$B,0)))</f>
        <v>29.4</v>
      </c>
      <c r="Q204" s="358">
        <f t="shared" si="23"/>
        <v>16.95</v>
      </c>
      <c r="R204" s="358">
        <f t="shared" si="24"/>
        <v>31.183333333333334</v>
      </c>
      <c r="S204" s="358">
        <f t="shared" si="25"/>
        <v>40.1</v>
      </c>
      <c r="T204" s="358">
        <f t="shared" si="26"/>
        <v>21.892339553202852</v>
      </c>
      <c r="U204" s="352">
        <f t="shared" si="27"/>
        <v>29.411111111111111</v>
      </c>
      <c r="V204" s="352">
        <f t="shared" si="28"/>
        <v>27.531418221634048</v>
      </c>
      <c r="W204" s="352">
        <f>IF(INDEX('Adult curve ratios'!$B:$B,MATCH('Incidence calcs'!C204,'Adult curve ratios'!$A:$A,0))="0-14",'Incidence calcs'!U204,'Incidence calcs'!V204)</f>
        <v>29.411111111111111</v>
      </c>
      <c r="X204" s="357">
        <f>$W204*INDEX('Adult curve ratios'!$A$1:$R$8,MATCH('Incidence calcs'!$C204,'Adult curve ratios'!$A:$A,0),MATCH('Incidence calcs'!X$4,'Adult curve ratios'!$1:$1,0))</f>
        <v>20.046613333333333</v>
      </c>
      <c r="Y204" s="357">
        <f>$W204*INDEX('Adult curve ratios'!$A$1:$R$8,MATCH('Incidence calcs'!$C204,'Adult curve ratios'!$A:$A,0),MATCH('Incidence calcs'!Y$4,'Adult curve ratios'!$1:$1,0))</f>
        <v>19.69956222222222</v>
      </c>
      <c r="Z204" s="357">
        <f>$W204*INDEX('Adult curve ratios'!$A$1:$R$8,MATCH('Incidence calcs'!$C204,'Adult curve ratios'!$A:$A,0),MATCH('Incidence calcs'!Z$4,'Adult curve ratios'!$1:$1,0))</f>
        <v>14.084981111111111</v>
      </c>
      <c r="AA204" s="357">
        <f>$W204*INDEX('Adult curve ratios'!$A$1:$R$8,MATCH('Incidence calcs'!$C204,'Adult curve ratios'!$A:$A,0),MATCH('Incidence calcs'!AA$4,'Adult curve ratios'!$1:$1,0))</f>
        <v>13.990865555555557</v>
      </c>
      <c r="AB204" s="357">
        <f>$W204*INDEX('Adult curve ratios'!$A$1:$R$8,MATCH('Incidence calcs'!$C204,'Adult curve ratios'!$A:$A,0),MATCH('Incidence calcs'!AB$4,'Adult curve ratios'!$1:$1,0))</f>
        <v>12.393842222222222</v>
      </c>
      <c r="AC204" s="357">
        <f>$W204*INDEX('Adult curve ratios'!$A$1:$R$8,MATCH('Incidence calcs'!$C204,'Adult curve ratios'!$A:$A,0),MATCH('Incidence calcs'!AC$4,'Adult curve ratios'!$1:$1,0))</f>
        <v>13.199706666666666</v>
      </c>
      <c r="AD204" s="357">
        <f>$W204*INDEX('Adult curve ratios'!$A$1:$R$8,MATCH('Incidence calcs'!$C204,'Adult curve ratios'!$A:$A,0),MATCH('Incidence calcs'!AD$4,'Adult curve ratios'!$1:$1,0))</f>
        <v>12.949712222222223</v>
      </c>
      <c r="AE204" s="357">
        <f>$W204*INDEX('Adult curve ratios'!$A$1:$R$8,MATCH('Incidence calcs'!$C204,'Adult curve ratios'!$A:$A,0),MATCH('Incidence calcs'!AE$4,'Adult curve ratios'!$1:$1,0))</f>
        <v>12.949712222222223</v>
      </c>
      <c r="AF204" s="357">
        <f>$W204*INDEX('Adult curve ratios'!$A$1:$R$8,MATCH('Incidence calcs'!$C204,'Adult curve ratios'!$A:$A,0),MATCH('Incidence calcs'!AF$4,'Adult curve ratios'!$1:$1,0))</f>
        <v>12.093848888888889</v>
      </c>
      <c r="AG204" s="357">
        <f>$W204*INDEX('Adult curve ratios'!$A$1:$R$8,MATCH('Incidence calcs'!$C204,'Adult curve ratios'!$A:$A,0),MATCH('Incidence calcs'!AG$4,'Adult curve ratios'!$1:$1,0))</f>
        <v>12.093848888888889</v>
      </c>
      <c r="AH204" s="357">
        <f>$W204*INDEX('Adult curve ratios'!$A$1:$R$8,MATCH('Incidence calcs'!$C204,'Adult curve ratios'!$A:$A,0),MATCH('Incidence calcs'!AH$4,'Adult curve ratios'!$1:$1,0))</f>
        <v>16.055525555555558</v>
      </c>
      <c r="AI204" s="357">
        <f>$W204*INDEX('Adult curve ratios'!$A$1:$R$8,MATCH('Incidence calcs'!$C204,'Adult curve ratios'!$A:$A,0),MATCH('Incidence calcs'!AI$4,'Adult curve ratios'!$1:$1,0))</f>
        <v>16.055525555555558</v>
      </c>
      <c r="AJ204" s="357">
        <f>$W204*INDEX('Adult curve ratios'!$A$1:$R$8,MATCH('Incidence calcs'!$C204,'Adult curve ratios'!$A:$A,0),MATCH('Incidence calcs'!AJ$4,'Adult curve ratios'!$1:$1,0))</f>
        <v>10.608587777777778</v>
      </c>
      <c r="AK204" s="357">
        <f>$W204*INDEX('Adult curve ratios'!$A$1:$R$8,MATCH('Incidence calcs'!$C204,'Adult curve ratios'!$A:$A,0),MATCH('Incidence calcs'!AK$4,'Adult curve ratios'!$1:$1,0))</f>
        <v>10.608587777777778</v>
      </c>
      <c r="AL204" s="357">
        <f>$W204*INDEX('Adult curve ratios'!$A$1:$R$8,MATCH('Incidence calcs'!$C204,'Adult curve ratios'!$A:$A,0),MATCH('Incidence calcs'!AL$4,'Adult curve ratios'!$1:$1,0))</f>
        <v>10.608587777777778</v>
      </c>
      <c r="AM204" s="357">
        <f>$W204*INDEX('Adult curve ratios'!$A$1:$R$8,MATCH('Incidence calcs'!$C204,'Adult curve ratios'!$A:$A,0),MATCH('Incidence calcs'!AM$4,'Adult curve ratios'!$1:$1,0))</f>
        <v>10.608587777777778</v>
      </c>
    </row>
    <row r="205" spans="1:39" x14ac:dyDescent="0.45">
      <c r="A205" s="343" t="s">
        <v>170</v>
      </c>
      <c r="B205" s="331" t="s">
        <v>170</v>
      </c>
      <c r="C205" s="353" t="s">
        <v>29</v>
      </c>
      <c r="D205" s="351">
        <f>VALUE(LEFT(INDEX('2019 IDF estimates'!BD:BD,MATCH(IF(G205="N/A",B205,G205),'2019 IDF estimates'!$B:$B,0)),4))</f>
        <v>1982</v>
      </c>
      <c r="E205" s="351">
        <f>VALUE(RIGHT(INDEX('2019 IDF estimates'!BD:BD,MATCH(IF(G205="N/A",B205,G205),'2019 IDF estimates'!$B:$B,0)),4))</f>
        <v>1991</v>
      </c>
      <c r="F205" s="351">
        <f t="shared" si="22"/>
        <v>1987</v>
      </c>
      <c r="G205" s="331" t="s">
        <v>60</v>
      </c>
      <c r="H205" s="354">
        <f>IF($G205="N/A",INDEX('2019 IDF estimates'!AD:AD,MATCH($B205,'2019 IDF estimates'!$B:$B,0)),INDEX('2019 IDF estimates'!AD:AD,MATCH($G205,'2019 IDF estimates'!$B:$B,0)))</f>
        <v>0.1</v>
      </c>
      <c r="I205" s="354">
        <f>IF($G205="N/A",INDEX('2019 IDF estimates'!AE:AE,MATCH($B205,'2019 IDF estimates'!$B:$B,0)),INDEX('2019 IDF estimates'!AE:AE,MATCH($G205,'2019 IDF estimates'!$B:$B,0)))</f>
        <v>0.5</v>
      </c>
      <c r="J205" s="354">
        <f>IF($G205="N/A",INDEX('2019 IDF estimates'!AF:AF,MATCH($B205,'2019 IDF estimates'!$B:$B,0)),INDEX('2019 IDF estimates'!AF:AF,MATCH($G205,'2019 IDF estimates'!$B:$B,0)))</f>
        <v>2.2000000000000002</v>
      </c>
      <c r="K205" s="354">
        <f>IF($G205="N/A",INDEX('2019 IDF estimates'!AP:AP,MATCH($B205,'2019 IDF estimates'!$B:$B,0)),INDEX('2019 IDF estimates'!AP:AP,MATCH($G205,'2019 IDF estimates'!$B:$B,0)))</f>
        <v>3.4</v>
      </c>
      <c r="L205" s="354">
        <f>IF($G205="N/A",INDEX('2019 IDF estimates'!AH:AH,MATCH($B205,'2019 IDF estimates'!$B:$B,0)),INDEX('2019 IDF estimates'!AH:AH,MATCH($G205,'2019 IDF estimates'!$B:$B,0)))</f>
        <v>0.1</v>
      </c>
      <c r="M205" s="354">
        <f>IF($G205="N/A",INDEX('2019 IDF estimates'!AI:AI,MATCH($B205,'2019 IDF estimates'!$B:$B,0)),INDEX('2019 IDF estimates'!AI:AI,MATCH($G205,'2019 IDF estimates'!$B:$B,0)))</f>
        <v>0.5</v>
      </c>
      <c r="N205" s="354">
        <f>IF($G205="N/A",INDEX('2019 IDF estimates'!AJ:AJ,MATCH($B205,'2019 IDF estimates'!$B:$B,0)),INDEX('2019 IDF estimates'!AJ:AJ,MATCH($G205,'2019 IDF estimates'!$B:$B,0)))</f>
        <v>2.2000000000000002</v>
      </c>
      <c r="O205" s="354">
        <f>IF($G205="N/A",INDEX('2019 IDF estimates'!AQ:AQ,MATCH($B205,'2019 IDF estimates'!$B:$B,0)),INDEX('2019 IDF estimates'!AQ:AQ,MATCH($G205,'2019 IDF estimates'!$B:$B,0)))</f>
        <v>3.4</v>
      </c>
      <c r="P205" s="354">
        <f>IF($G205="N/A",INDEX('2019 IDF estimates'!AN:AN,MATCH($B205,'2019 IDF estimates'!$B:$B,0)),INDEX('2019 IDF estimates'!AN:AN,MATCH($G205,'2019 IDF estimates'!$B:$B,0)))</f>
        <v>0.9</v>
      </c>
      <c r="Q205" s="358">
        <f t="shared" si="23"/>
        <v>0.1</v>
      </c>
      <c r="R205" s="358">
        <f t="shared" si="24"/>
        <v>0.5</v>
      </c>
      <c r="S205" s="358">
        <f t="shared" si="25"/>
        <v>2.2000000000000002</v>
      </c>
      <c r="T205" s="358">
        <f t="shared" si="26"/>
        <v>3.4</v>
      </c>
      <c r="U205" s="352">
        <f t="shared" si="27"/>
        <v>0.93333333333333346</v>
      </c>
      <c r="V205" s="352">
        <f t="shared" si="28"/>
        <v>1.55</v>
      </c>
      <c r="W205" s="352">
        <f>IF(INDEX('Adult curve ratios'!$B:$B,MATCH('Incidence calcs'!C205,'Adult curve ratios'!$A:$A,0))="0-14",'Incidence calcs'!U205,'Incidence calcs'!V205)</f>
        <v>1.55</v>
      </c>
      <c r="X205" s="357">
        <f>$W205*INDEX('Adult curve ratios'!$A$1:$R$8,MATCH('Incidence calcs'!$C205,'Adult curve ratios'!$A:$A,0),MATCH('Incidence calcs'!X$4,'Adult curve ratios'!$1:$1,0))</f>
        <v>1.111815</v>
      </c>
      <c r="Y205" s="357">
        <f>$W205*INDEX('Adult curve ratios'!$A$1:$R$8,MATCH('Incidence calcs'!$C205,'Adult curve ratios'!$A:$A,0),MATCH('Incidence calcs'!Y$4,'Adult curve ratios'!$1:$1,0))</f>
        <v>1.09213</v>
      </c>
      <c r="Z205" s="357">
        <f>$W205*INDEX('Adult curve ratios'!$A$1:$R$8,MATCH('Incidence calcs'!$C205,'Adult curve ratios'!$A:$A,0),MATCH('Incidence calcs'!Z$4,'Adult curve ratios'!$1:$1,0))</f>
        <v>0.79096500000000003</v>
      </c>
      <c r="AA205" s="357">
        <f>$W205*INDEX('Adult curve ratios'!$A$1:$R$8,MATCH('Incidence calcs'!$C205,'Adult curve ratios'!$A:$A,0),MATCH('Incidence calcs'!AA$4,'Adult curve ratios'!$1:$1,0))</f>
        <v>0.77453499999999997</v>
      </c>
      <c r="AB205" s="357">
        <f>$W205*INDEX('Adult curve ratios'!$A$1:$R$8,MATCH('Incidence calcs'!$C205,'Adult curve ratios'!$A:$A,0),MATCH('Incidence calcs'!AB$4,'Adult curve ratios'!$1:$1,0))</f>
        <v>0.72788000000000008</v>
      </c>
      <c r="AC205" s="357">
        <f>$W205*INDEX('Adult curve ratios'!$A$1:$R$8,MATCH('Incidence calcs'!$C205,'Adult curve ratios'!$A:$A,0),MATCH('Incidence calcs'!AC$4,'Adult curve ratios'!$1:$1,0))</f>
        <v>0.64356000000000002</v>
      </c>
      <c r="AD205" s="357">
        <f>$W205*INDEX('Adult curve ratios'!$A$1:$R$8,MATCH('Incidence calcs'!$C205,'Adult curve ratios'!$A:$A,0),MATCH('Incidence calcs'!AD$4,'Adult curve ratios'!$1:$1,0))</f>
        <v>0.692075</v>
      </c>
      <c r="AE205" s="357">
        <f>$W205*INDEX('Adult curve ratios'!$A$1:$R$8,MATCH('Incidence calcs'!$C205,'Adult curve ratios'!$A:$A,0),MATCH('Incidence calcs'!AE$4,'Adult curve ratios'!$1:$1,0))</f>
        <v>0.692075</v>
      </c>
      <c r="AF205" s="357">
        <f>$W205*INDEX('Adult curve ratios'!$A$1:$R$8,MATCH('Incidence calcs'!$C205,'Adult curve ratios'!$A:$A,0),MATCH('Incidence calcs'!AF$4,'Adult curve ratios'!$1:$1,0))</f>
        <v>0.55877500000000002</v>
      </c>
      <c r="AG205" s="357">
        <f>$W205*INDEX('Adult curve ratios'!$A$1:$R$8,MATCH('Incidence calcs'!$C205,'Adult curve ratios'!$A:$A,0),MATCH('Incidence calcs'!AG$4,'Adult curve ratios'!$1:$1,0))</f>
        <v>0.55877500000000002</v>
      </c>
      <c r="AH205" s="357">
        <f>$W205*INDEX('Adult curve ratios'!$A$1:$R$8,MATCH('Incidence calcs'!$C205,'Adult curve ratios'!$A:$A,0),MATCH('Incidence calcs'!AH$4,'Adult curve ratios'!$1:$1,0))</f>
        <v>0.83452000000000004</v>
      </c>
      <c r="AI205" s="357">
        <f>$W205*INDEX('Adult curve ratios'!$A$1:$R$8,MATCH('Incidence calcs'!$C205,'Adult curve ratios'!$A:$A,0),MATCH('Incidence calcs'!AI$4,'Adult curve ratios'!$1:$1,0))</f>
        <v>0.83452000000000004</v>
      </c>
      <c r="AJ205" s="357">
        <f>$W205*INDEX('Adult curve ratios'!$A$1:$R$8,MATCH('Incidence calcs'!$C205,'Adult curve ratios'!$A:$A,0),MATCH('Incidence calcs'!AJ$4,'Adult curve ratios'!$1:$1,0))</f>
        <v>0.65332500000000004</v>
      </c>
      <c r="AK205" s="357">
        <f>$W205*INDEX('Adult curve ratios'!$A$1:$R$8,MATCH('Incidence calcs'!$C205,'Adult curve ratios'!$A:$A,0),MATCH('Incidence calcs'!AK$4,'Adult curve ratios'!$1:$1,0))</f>
        <v>0.65332500000000004</v>
      </c>
      <c r="AL205" s="357">
        <f>$W205*INDEX('Adult curve ratios'!$A$1:$R$8,MATCH('Incidence calcs'!$C205,'Adult curve ratios'!$A:$A,0),MATCH('Incidence calcs'!AL$4,'Adult curve ratios'!$1:$1,0))</f>
        <v>0.65332500000000004</v>
      </c>
      <c r="AM205" s="357">
        <f>$W205*INDEX('Adult curve ratios'!$A$1:$R$8,MATCH('Incidence calcs'!$C205,'Adult curve ratios'!$A:$A,0),MATCH('Incidence calcs'!AM$4,'Adult curve ratios'!$1:$1,0))</f>
        <v>0.65332500000000004</v>
      </c>
    </row>
    <row r="206" spans="1:39" x14ac:dyDescent="0.45">
      <c r="A206" s="343" t="s">
        <v>264</v>
      </c>
      <c r="B206" s="331" t="s">
        <v>265</v>
      </c>
      <c r="C206" s="353" t="s">
        <v>34</v>
      </c>
      <c r="D206" s="351">
        <f>VALUE(LEFT(INDEX('2019 IDF estimates'!BD:BD,MATCH(IF(G206="N/A",B206,G206),'2019 IDF estimates'!$B:$B,0)),4))</f>
        <v>2002</v>
      </c>
      <c r="E206" s="351">
        <f>VALUE(RIGHT(INDEX('2019 IDF estimates'!BD:BD,MATCH(IF(G206="N/A",B206,G206),'2019 IDF estimates'!$B:$B,0)),4))</f>
        <v>2012</v>
      </c>
      <c r="F206" s="351">
        <f t="shared" si="22"/>
        <v>2007</v>
      </c>
      <c r="G206" s="331" t="s">
        <v>60</v>
      </c>
      <c r="H206" s="354">
        <f>IF($G206="N/A",INDEX('2019 IDF estimates'!AD:AD,MATCH($B206,'2019 IDF estimates'!$B:$B,0)),INDEX('2019 IDF estimates'!AD:AD,MATCH($G206,'2019 IDF estimates'!$B:$B,0)))</f>
        <v>14.7</v>
      </c>
      <c r="I206" s="354">
        <f>IF($G206="N/A",INDEX('2019 IDF estimates'!AE:AE,MATCH($B206,'2019 IDF estimates'!$B:$B,0)),INDEX('2019 IDF estimates'!AE:AE,MATCH($G206,'2019 IDF estimates'!$B:$B,0)))</f>
        <v>27.240000000000002</v>
      </c>
      <c r="J206" s="354">
        <f>IF($G206="N/A",INDEX('2019 IDF estimates'!AF:AF,MATCH($B206,'2019 IDF estimates'!$B:$B,0)),INDEX('2019 IDF estimates'!AF:AF,MATCH($G206,'2019 IDF estimates'!$B:$B,0)))</f>
        <v>29.520000000000003</v>
      </c>
      <c r="K206" s="354">
        <f>IF($G206="N/A",INDEX('2019 IDF estimates'!AP:AP,MATCH($B206,'2019 IDF estimates'!$B:$B,0)),INDEX('2019 IDF estimates'!AP:AP,MATCH($G206,'2019 IDF estimates'!$B:$B,0)))</f>
        <v>11.68</v>
      </c>
      <c r="L206" s="354">
        <f>IF($G206="N/A",INDEX('2019 IDF estimates'!AH:AH,MATCH($B206,'2019 IDF estimates'!$B:$B,0)),INDEX('2019 IDF estimates'!AH:AH,MATCH($G206,'2019 IDF estimates'!$B:$B,0)))</f>
        <v>14.7</v>
      </c>
      <c r="M206" s="354">
        <f>IF($G206="N/A",INDEX('2019 IDF estimates'!AI:AI,MATCH($B206,'2019 IDF estimates'!$B:$B,0)),INDEX('2019 IDF estimates'!AI:AI,MATCH($G206,'2019 IDF estimates'!$B:$B,0)))</f>
        <v>27.240000000000002</v>
      </c>
      <c r="N206" s="354">
        <f>IF($G206="N/A",INDEX('2019 IDF estimates'!AJ:AJ,MATCH($B206,'2019 IDF estimates'!$B:$B,0)),INDEX('2019 IDF estimates'!AJ:AJ,MATCH($G206,'2019 IDF estimates'!$B:$B,0)))</f>
        <v>29.520000000000003</v>
      </c>
      <c r="O206" s="354">
        <f>IF($G206="N/A",INDEX('2019 IDF estimates'!AQ:AQ,MATCH($B206,'2019 IDF estimates'!$B:$B,0)),INDEX('2019 IDF estimates'!AQ:AQ,MATCH($G206,'2019 IDF estimates'!$B:$B,0)))</f>
        <v>11.68</v>
      </c>
      <c r="P206" s="354">
        <f>IF($G206="N/A",INDEX('2019 IDF estimates'!AN:AN,MATCH($B206,'2019 IDF estimates'!$B:$B,0)),INDEX('2019 IDF estimates'!AN:AN,MATCH($G206,'2019 IDF estimates'!$B:$B,0)))</f>
        <v>23.8</v>
      </c>
      <c r="Q206" s="358">
        <f t="shared" si="23"/>
        <v>14.7</v>
      </c>
      <c r="R206" s="358">
        <f t="shared" si="24"/>
        <v>27.240000000000002</v>
      </c>
      <c r="S206" s="358">
        <f t="shared" si="25"/>
        <v>29.520000000000003</v>
      </c>
      <c r="T206" s="358">
        <f t="shared" si="26"/>
        <v>11.68</v>
      </c>
      <c r="U206" s="352">
        <f t="shared" si="27"/>
        <v>23.820000000000004</v>
      </c>
      <c r="V206" s="352">
        <f t="shared" si="28"/>
        <v>20.785000000000004</v>
      </c>
      <c r="W206" s="352">
        <f>IF(INDEX('Adult curve ratios'!$B:$B,MATCH('Incidence calcs'!C206,'Adult curve ratios'!$A:$A,0))="0-14",'Incidence calcs'!U206,'Incidence calcs'!V206)</f>
        <v>23.820000000000004</v>
      </c>
      <c r="X206" s="357">
        <f>$W206*INDEX('Adult curve ratios'!$A$1:$R$8,MATCH('Incidence calcs'!$C206,'Adult curve ratios'!$A:$A,0),MATCH('Incidence calcs'!X$4,'Adult curve ratios'!$1:$1,0))</f>
        <v>16.235712000000003</v>
      </c>
      <c r="Y206" s="357">
        <f>$W206*INDEX('Adult curve ratios'!$A$1:$R$8,MATCH('Incidence calcs'!$C206,'Adult curve ratios'!$A:$A,0),MATCH('Incidence calcs'!Y$4,'Adult curve ratios'!$1:$1,0))</f>
        <v>15.954636000000001</v>
      </c>
      <c r="Z206" s="357">
        <f>$W206*INDEX('Adult curve ratios'!$A$1:$R$8,MATCH('Incidence calcs'!$C206,'Adult curve ratios'!$A:$A,0),MATCH('Incidence calcs'!Z$4,'Adult curve ratios'!$1:$1,0))</f>
        <v>11.407398000000002</v>
      </c>
      <c r="AA206" s="357">
        <f>$W206*INDEX('Adult curve ratios'!$A$1:$R$8,MATCH('Incidence calcs'!$C206,'Adult curve ratios'!$A:$A,0),MATCH('Incidence calcs'!AA$4,'Adult curve ratios'!$1:$1,0))</f>
        <v>11.331174000000003</v>
      </c>
      <c r="AB206" s="357">
        <f>$W206*INDEX('Adult curve ratios'!$A$1:$R$8,MATCH('Incidence calcs'!$C206,'Adult curve ratios'!$A:$A,0),MATCH('Incidence calcs'!AB$4,'Adult curve ratios'!$1:$1,0))</f>
        <v>10.037748000000002</v>
      </c>
      <c r="AC206" s="357">
        <f>$W206*INDEX('Adult curve ratios'!$A$1:$R$8,MATCH('Incidence calcs'!$C206,'Adult curve ratios'!$A:$A,0),MATCH('Incidence calcs'!AC$4,'Adult curve ratios'!$1:$1,0))</f>
        <v>10.690416000000001</v>
      </c>
      <c r="AD206" s="357">
        <f>$W206*INDEX('Adult curve ratios'!$A$1:$R$8,MATCH('Incidence calcs'!$C206,'Adult curve ratios'!$A:$A,0),MATCH('Incidence calcs'!AD$4,'Adult curve ratios'!$1:$1,0))</f>
        <v>10.487946000000003</v>
      </c>
      <c r="AE206" s="357">
        <f>$W206*INDEX('Adult curve ratios'!$A$1:$R$8,MATCH('Incidence calcs'!$C206,'Adult curve ratios'!$A:$A,0),MATCH('Incidence calcs'!AE$4,'Adult curve ratios'!$1:$1,0))</f>
        <v>10.487946000000003</v>
      </c>
      <c r="AF206" s="357">
        <f>$W206*INDEX('Adult curve ratios'!$A$1:$R$8,MATCH('Incidence calcs'!$C206,'Adult curve ratios'!$A:$A,0),MATCH('Incidence calcs'!AF$4,'Adult curve ratios'!$1:$1,0))</f>
        <v>9.7947840000000017</v>
      </c>
      <c r="AG206" s="357">
        <f>$W206*INDEX('Adult curve ratios'!$A$1:$R$8,MATCH('Incidence calcs'!$C206,'Adult curve ratios'!$A:$A,0),MATCH('Incidence calcs'!AG$4,'Adult curve ratios'!$1:$1,0))</f>
        <v>9.7947840000000017</v>
      </c>
      <c r="AH206" s="357">
        <f>$W206*INDEX('Adult curve ratios'!$A$1:$R$8,MATCH('Incidence calcs'!$C206,'Adult curve ratios'!$A:$A,0),MATCH('Incidence calcs'!AH$4,'Adult curve ratios'!$1:$1,0))</f>
        <v>13.003338000000003</v>
      </c>
      <c r="AI206" s="357">
        <f>$W206*INDEX('Adult curve ratios'!$A$1:$R$8,MATCH('Incidence calcs'!$C206,'Adult curve ratios'!$A:$A,0),MATCH('Incidence calcs'!AI$4,'Adult curve ratios'!$1:$1,0))</f>
        <v>13.003338000000003</v>
      </c>
      <c r="AJ206" s="357">
        <f>$W206*INDEX('Adult curve ratios'!$A$1:$R$8,MATCH('Incidence calcs'!$C206,'Adult curve ratios'!$A:$A,0),MATCH('Incidence calcs'!AJ$4,'Adult curve ratios'!$1:$1,0))</f>
        <v>8.5918740000000025</v>
      </c>
      <c r="AK206" s="357">
        <f>$W206*INDEX('Adult curve ratios'!$A$1:$R$8,MATCH('Incidence calcs'!$C206,'Adult curve ratios'!$A:$A,0),MATCH('Incidence calcs'!AK$4,'Adult curve ratios'!$1:$1,0))</f>
        <v>8.5918740000000025</v>
      </c>
      <c r="AL206" s="357">
        <f>$W206*INDEX('Adult curve ratios'!$A$1:$R$8,MATCH('Incidence calcs'!$C206,'Adult curve ratios'!$A:$A,0),MATCH('Incidence calcs'!AL$4,'Adult curve ratios'!$1:$1,0))</f>
        <v>8.5918740000000025</v>
      </c>
      <c r="AM206" s="357">
        <f>$W206*INDEX('Adult curve ratios'!$A$1:$R$8,MATCH('Incidence calcs'!$C206,'Adult curve ratios'!$A:$A,0),MATCH('Incidence calcs'!AM$4,'Adult curve ratios'!$1:$1,0))</f>
        <v>8.5918740000000025</v>
      </c>
    </row>
    <row r="207" spans="1:39" x14ac:dyDescent="0.45">
      <c r="A207" s="343" t="s">
        <v>266</v>
      </c>
      <c r="B207" s="331" t="s">
        <v>266</v>
      </c>
      <c r="C207" s="343" t="s">
        <v>31</v>
      </c>
      <c r="D207" s="351">
        <f>VALUE(LEFT(INDEX('2019 IDF estimates'!BD:BD,MATCH(IF(G207="N/A",B207,G207),'2019 IDF estimates'!$B:$B,0)),4))</f>
        <v>1992</v>
      </c>
      <c r="E207" s="351">
        <f>VALUE(RIGHT(INDEX('2019 IDF estimates'!BD:BD,MATCH(IF(G207="N/A",B207,G207),'2019 IDF estimates'!$B:$B,0)),4))</f>
        <v>1992</v>
      </c>
      <c r="F207" s="351">
        <f t="shared" si="22"/>
        <v>1992</v>
      </c>
      <c r="G207" s="331" t="s">
        <v>60</v>
      </c>
      <c r="H207" s="354">
        <f>IF($G207="N/A",INDEX('2019 IDF estimates'!AD:AD,MATCH($B207,'2019 IDF estimates'!$B:$B,0)),INDEX('2019 IDF estimates'!AD:AD,MATCH($G207,'2019 IDF estimates'!$B:$B,0)))</f>
        <v>0</v>
      </c>
      <c r="I207" s="354">
        <f>IF($G207="N/A",INDEX('2019 IDF estimates'!AE:AE,MATCH($B207,'2019 IDF estimates'!$B:$B,0)),INDEX('2019 IDF estimates'!AE:AE,MATCH($G207,'2019 IDF estimates'!$B:$B,0)))</f>
        <v>3.6</v>
      </c>
      <c r="J207" s="354">
        <f>IF($G207="N/A",INDEX('2019 IDF estimates'!AF:AF,MATCH($B207,'2019 IDF estimates'!$B:$B,0)),INDEX('2019 IDF estimates'!AF:AF,MATCH($G207,'2019 IDF estimates'!$B:$B,0)))</f>
        <v>21.2</v>
      </c>
      <c r="K207" s="354">
        <f>IF($G207="N/A",INDEX('2019 IDF estimates'!AP:AP,MATCH($B207,'2019 IDF estimates'!$B:$B,0)),INDEX('2019 IDF estimates'!AP:AP,MATCH($G207,'2019 IDF estimates'!$B:$B,0)))</f>
        <v>5.623349282296652</v>
      </c>
      <c r="L207" s="354">
        <f>IF($G207="N/A",INDEX('2019 IDF estimates'!AH:AH,MATCH($B207,'2019 IDF estimates'!$B:$B,0)),INDEX('2019 IDF estimates'!AH:AH,MATCH($G207,'2019 IDF estimates'!$B:$B,0)))</f>
        <v>2</v>
      </c>
      <c r="M207" s="354">
        <f>IF($G207="N/A",INDEX('2019 IDF estimates'!AI:AI,MATCH($B207,'2019 IDF estimates'!$B:$B,0)),INDEX('2019 IDF estimates'!AI:AI,MATCH($G207,'2019 IDF estimates'!$B:$B,0)))</f>
        <v>14.8</v>
      </c>
      <c r="N207" s="354">
        <f>IF($G207="N/A",INDEX('2019 IDF estimates'!AJ:AJ,MATCH($B207,'2019 IDF estimates'!$B:$B,0)),INDEX('2019 IDF estimates'!AJ:AJ,MATCH($G207,'2019 IDF estimates'!$B:$B,0)))</f>
        <v>7.9</v>
      </c>
      <c r="O207" s="354">
        <f>IF($G207="N/A",INDEX('2019 IDF estimates'!AQ:AQ,MATCH($B207,'2019 IDF estimates'!$B:$B,0)),INDEX('2019 IDF estimates'!AQ:AQ,MATCH($G207,'2019 IDF estimates'!$B:$B,0)))</f>
        <v>5.623349282296652</v>
      </c>
      <c r="P207" s="354">
        <f>IF($G207="N/A",INDEX('2019 IDF estimates'!AN:AN,MATCH($B207,'2019 IDF estimates'!$B:$B,0)),INDEX('2019 IDF estimates'!AN:AN,MATCH($G207,'2019 IDF estimates'!$B:$B,0)))</f>
        <v>8.3000000000000007</v>
      </c>
      <c r="Q207" s="358">
        <f t="shared" si="23"/>
        <v>8.3000000000000007</v>
      </c>
      <c r="R207" s="358">
        <f t="shared" si="24"/>
        <v>9.2000000000000011</v>
      </c>
      <c r="S207" s="358">
        <f t="shared" si="25"/>
        <v>14.55</v>
      </c>
      <c r="T207" s="358">
        <f t="shared" si="26"/>
        <v>5.623349282296652</v>
      </c>
      <c r="U207" s="352">
        <f t="shared" si="27"/>
        <v>10.683333333333332</v>
      </c>
      <c r="V207" s="352">
        <f t="shared" si="28"/>
        <v>9.4183373205741621</v>
      </c>
      <c r="W207" s="352">
        <f>IF(INDEX('Adult curve ratios'!$B:$B,MATCH('Incidence calcs'!C207,'Adult curve ratios'!$A:$A,0))="0-14",'Incidence calcs'!U207,'Incidence calcs'!V207)</f>
        <v>10.683333333333332</v>
      </c>
      <c r="X207" s="357">
        <f>$W207*INDEX('Adult curve ratios'!$A$1:$R$8,MATCH('Incidence calcs'!$C207,'Adult curve ratios'!$A:$A,0),MATCH('Incidence calcs'!X$4,'Adult curve ratios'!$1:$1,0))</f>
        <v>7.2817599999999985</v>
      </c>
      <c r="Y207" s="357">
        <f>$W207*INDEX('Adult curve ratios'!$A$1:$R$8,MATCH('Incidence calcs'!$C207,'Adult curve ratios'!$A:$A,0),MATCH('Incidence calcs'!Y$4,'Adult curve ratios'!$1:$1,0))</f>
        <v>7.1556966666666648</v>
      </c>
      <c r="Z207" s="357">
        <f>$W207*INDEX('Adult curve ratios'!$A$1:$R$8,MATCH('Incidence calcs'!$C207,'Adult curve ratios'!$A:$A,0),MATCH('Incidence calcs'!Z$4,'Adult curve ratios'!$1:$1,0))</f>
        <v>5.1162483333333322</v>
      </c>
      <c r="AA207" s="357">
        <f>$W207*INDEX('Adult curve ratios'!$A$1:$R$8,MATCH('Incidence calcs'!$C207,'Adult curve ratios'!$A:$A,0),MATCH('Incidence calcs'!AA$4,'Adult curve ratios'!$1:$1,0))</f>
        <v>5.0820616666666663</v>
      </c>
      <c r="AB207" s="357">
        <f>$W207*INDEX('Adult curve ratios'!$A$1:$R$8,MATCH('Incidence calcs'!$C207,'Adult curve ratios'!$A:$A,0),MATCH('Incidence calcs'!AB$4,'Adult curve ratios'!$1:$1,0))</f>
        <v>4.5019566666666657</v>
      </c>
      <c r="AC207" s="357">
        <f>$W207*INDEX('Adult curve ratios'!$A$1:$R$8,MATCH('Incidence calcs'!$C207,'Adult curve ratios'!$A:$A,0),MATCH('Incidence calcs'!AC$4,'Adult curve ratios'!$1:$1,0))</f>
        <v>4.7946799999999987</v>
      </c>
      <c r="AD207" s="357">
        <f>$W207*INDEX('Adult curve ratios'!$A$1:$R$8,MATCH('Incidence calcs'!$C207,'Adult curve ratios'!$A:$A,0),MATCH('Incidence calcs'!AD$4,'Adult curve ratios'!$1:$1,0))</f>
        <v>4.7038716666666662</v>
      </c>
      <c r="AE207" s="357">
        <f>$W207*INDEX('Adult curve ratios'!$A$1:$R$8,MATCH('Incidence calcs'!$C207,'Adult curve ratios'!$A:$A,0),MATCH('Incidence calcs'!AE$4,'Adult curve ratios'!$1:$1,0))</f>
        <v>4.7038716666666662</v>
      </c>
      <c r="AF207" s="357">
        <f>$W207*INDEX('Adult curve ratios'!$A$1:$R$8,MATCH('Incidence calcs'!$C207,'Adult curve ratios'!$A:$A,0),MATCH('Incidence calcs'!AF$4,'Adult curve ratios'!$1:$1,0))</f>
        <v>4.3929866666666664</v>
      </c>
      <c r="AG207" s="357">
        <f>$W207*INDEX('Adult curve ratios'!$A$1:$R$8,MATCH('Incidence calcs'!$C207,'Adult curve ratios'!$A:$A,0),MATCH('Incidence calcs'!AG$4,'Adult curve ratios'!$1:$1,0))</f>
        <v>4.3929866666666664</v>
      </c>
      <c r="AH207" s="357">
        <f>$W207*INDEX('Adult curve ratios'!$A$1:$R$8,MATCH('Incidence calcs'!$C207,'Adult curve ratios'!$A:$A,0),MATCH('Incidence calcs'!AH$4,'Adult curve ratios'!$1:$1,0))</f>
        <v>5.8320316666666665</v>
      </c>
      <c r="AI207" s="357">
        <f>$W207*INDEX('Adult curve ratios'!$A$1:$R$8,MATCH('Incidence calcs'!$C207,'Adult curve ratios'!$A:$A,0),MATCH('Incidence calcs'!AI$4,'Adult curve ratios'!$1:$1,0))</f>
        <v>5.8320316666666665</v>
      </c>
      <c r="AJ207" s="357">
        <f>$W207*INDEX('Adult curve ratios'!$A$1:$R$8,MATCH('Incidence calcs'!$C207,'Adult curve ratios'!$A:$A,0),MATCH('Incidence calcs'!AJ$4,'Adult curve ratios'!$1:$1,0))</f>
        <v>3.8534783333333329</v>
      </c>
      <c r="AK207" s="357">
        <f>$W207*INDEX('Adult curve ratios'!$A$1:$R$8,MATCH('Incidence calcs'!$C207,'Adult curve ratios'!$A:$A,0),MATCH('Incidence calcs'!AK$4,'Adult curve ratios'!$1:$1,0))</f>
        <v>3.8534783333333329</v>
      </c>
      <c r="AL207" s="357">
        <f>$W207*INDEX('Adult curve ratios'!$A$1:$R$8,MATCH('Incidence calcs'!$C207,'Adult curve ratios'!$A:$A,0),MATCH('Incidence calcs'!AL$4,'Adult curve ratios'!$1:$1,0))</f>
        <v>3.8534783333333329</v>
      </c>
      <c r="AM207" s="357">
        <f>$W207*INDEX('Adult curve ratios'!$A$1:$R$8,MATCH('Incidence calcs'!$C207,'Adult curve ratios'!$A:$A,0),MATCH('Incidence calcs'!AM$4,'Adult curve ratios'!$1:$1,0))</f>
        <v>3.8534783333333329</v>
      </c>
    </row>
    <row r="208" spans="1:39" x14ac:dyDescent="0.45">
      <c r="A208" s="343" t="s">
        <v>267</v>
      </c>
      <c r="B208" s="331" t="s">
        <v>92</v>
      </c>
      <c r="C208" s="343" t="s">
        <v>31</v>
      </c>
      <c r="D208" s="351">
        <f>VALUE(LEFT(INDEX('2019 IDF estimates'!BD:BD,MATCH(IF(G208="N/A",B208,G208),'2019 IDF estimates'!$B:$B,0)),4))</f>
        <v>2001</v>
      </c>
      <c r="E208" s="351">
        <f>VALUE(RIGHT(INDEX('2019 IDF estimates'!BD:BD,MATCH(IF(G208="N/A",B208,G208),'2019 IDF estimates'!$B:$B,0)),4))</f>
        <v>2010</v>
      </c>
      <c r="F208" s="351">
        <f t="shared" si="22"/>
        <v>2006</v>
      </c>
      <c r="G208" s="331" t="s">
        <v>60</v>
      </c>
      <c r="H208" s="354">
        <f>IF($G208="N/A",INDEX('2019 IDF estimates'!AD:AD,MATCH($B208,'2019 IDF estimates'!$B:$B,0)),INDEX('2019 IDF estimates'!AD:AD,MATCH($G208,'2019 IDF estimates'!$B:$B,0)))</f>
        <v>12.3</v>
      </c>
      <c r="I208" s="354">
        <f>IF($G208="N/A",INDEX('2019 IDF estimates'!AE:AE,MATCH($B208,'2019 IDF estimates'!$B:$B,0)),INDEX('2019 IDF estimates'!AE:AE,MATCH($G208,'2019 IDF estimates'!$B:$B,0)))</f>
        <v>12.3</v>
      </c>
      <c r="J208" s="354">
        <f>IF($G208="N/A",INDEX('2019 IDF estimates'!AF:AF,MATCH($B208,'2019 IDF estimates'!$B:$B,0)),INDEX('2019 IDF estimates'!AF:AF,MATCH($G208,'2019 IDF estimates'!$B:$B,0)))</f>
        <v>12.6</v>
      </c>
      <c r="K208" s="354">
        <f>IF($G208="N/A",INDEX('2019 IDF estimates'!AP:AP,MATCH($B208,'2019 IDF estimates'!$B:$B,0)),INDEX('2019 IDF estimates'!AP:AP,MATCH($G208,'2019 IDF estimates'!$B:$B,0)))</f>
        <v>12.6</v>
      </c>
      <c r="L208" s="354">
        <f>IF($G208="N/A",INDEX('2019 IDF estimates'!AH:AH,MATCH($B208,'2019 IDF estimates'!$B:$B,0)),INDEX('2019 IDF estimates'!AH:AH,MATCH($G208,'2019 IDF estimates'!$B:$B,0)))</f>
        <v>10.1</v>
      </c>
      <c r="M208" s="354">
        <f>IF($G208="N/A",INDEX('2019 IDF estimates'!AI:AI,MATCH($B208,'2019 IDF estimates'!$B:$B,0)),INDEX('2019 IDF estimates'!AI:AI,MATCH($G208,'2019 IDF estimates'!$B:$B,0)))</f>
        <v>10.1</v>
      </c>
      <c r="N208" s="354">
        <f>IF($G208="N/A",INDEX('2019 IDF estimates'!AJ:AJ,MATCH($B208,'2019 IDF estimates'!$B:$B,0)),INDEX('2019 IDF estimates'!AJ:AJ,MATCH($G208,'2019 IDF estimates'!$B:$B,0)))</f>
        <v>25.6</v>
      </c>
      <c r="O208" s="354">
        <f>IF($G208="N/A",INDEX('2019 IDF estimates'!AQ:AQ,MATCH($B208,'2019 IDF estimates'!$B:$B,0)),INDEX('2019 IDF estimates'!AQ:AQ,MATCH($G208,'2019 IDF estimates'!$B:$B,0)))</f>
        <v>25.6</v>
      </c>
      <c r="P208" s="354">
        <f>IF($G208="N/A",INDEX('2019 IDF estimates'!AN:AN,MATCH($B208,'2019 IDF estimates'!$B:$B,0)),INDEX('2019 IDF estimates'!AN:AN,MATCH($G208,'2019 IDF estimates'!$B:$B,0)))</f>
        <v>13.8</v>
      </c>
      <c r="Q208" s="358">
        <f t="shared" si="23"/>
        <v>11.2</v>
      </c>
      <c r="R208" s="358">
        <f t="shared" si="24"/>
        <v>11.2</v>
      </c>
      <c r="S208" s="358">
        <f t="shared" si="25"/>
        <v>19.100000000000001</v>
      </c>
      <c r="T208" s="358">
        <f t="shared" si="26"/>
        <v>19.100000000000001</v>
      </c>
      <c r="U208" s="352">
        <f t="shared" si="27"/>
        <v>13.833333333333334</v>
      </c>
      <c r="V208" s="352">
        <f t="shared" si="28"/>
        <v>15.15</v>
      </c>
      <c r="W208" s="352">
        <f>IF(INDEX('Adult curve ratios'!$B:$B,MATCH('Incidence calcs'!C208,'Adult curve ratios'!$A:$A,0))="0-14",'Incidence calcs'!U208,'Incidence calcs'!V208)</f>
        <v>13.833333333333334</v>
      </c>
      <c r="X208" s="357">
        <f>$W208*INDEX('Adult curve ratios'!$A$1:$R$8,MATCH('Incidence calcs'!$C208,'Adult curve ratios'!$A:$A,0),MATCH('Incidence calcs'!X$4,'Adult curve ratios'!$1:$1,0))</f>
        <v>9.4288000000000007</v>
      </c>
      <c r="Y208" s="357">
        <f>$W208*INDEX('Adult curve ratios'!$A$1:$R$8,MATCH('Incidence calcs'!$C208,'Adult curve ratios'!$A:$A,0),MATCH('Incidence calcs'!Y$4,'Adult curve ratios'!$1:$1,0))</f>
        <v>9.2655666666666665</v>
      </c>
      <c r="Z208" s="357">
        <f>$W208*INDEX('Adult curve ratios'!$A$1:$R$8,MATCH('Incidence calcs'!$C208,'Adult curve ratios'!$A:$A,0),MATCH('Incidence calcs'!Z$4,'Adult curve ratios'!$1:$1,0))</f>
        <v>6.6247833333333332</v>
      </c>
      <c r="AA208" s="357">
        <f>$W208*INDEX('Adult curve ratios'!$A$1:$R$8,MATCH('Incidence calcs'!$C208,'Adult curve ratios'!$A:$A,0),MATCH('Incidence calcs'!AA$4,'Adult curve ratios'!$1:$1,0))</f>
        <v>6.580516666666667</v>
      </c>
      <c r="AB208" s="357">
        <f>$W208*INDEX('Adult curve ratios'!$A$1:$R$8,MATCH('Incidence calcs'!$C208,'Adult curve ratios'!$A:$A,0),MATCH('Incidence calcs'!AB$4,'Adult curve ratios'!$1:$1,0))</f>
        <v>5.829366666666667</v>
      </c>
      <c r="AC208" s="357">
        <f>$W208*INDEX('Adult curve ratios'!$A$1:$R$8,MATCH('Incidence calcs'!$C208,'Adult curve ratios'!$A:$A,0),MATCH('Incidence calcs'!AC$4,'Adult curve ratios'!$1:$1,0))</f>
        <v>6.2084000000000001</v>
      </c>
      <c r="AD208" s="357">
        <f>$W208*INDEX('Adult curve ratios'!$A$1:$R$8,MATCH('Incidence calcs'!$C208,'Adult curve ratios'!$A:$A,0),MATCH('Incidence calcs'!AD$4,'Adult curve ratios'!$1:$1,0))</f>
        <v>6.090816666666667</v>
      </c>
      <c r="AE208" s="357">
        <f>$W208*INDEX('Adult curve ratios'!$A$1:$R$8,MATCH('Incidence calcs'!$C208,'Adult curve ratios'!$A:$A,0),MATCH('Incidence calcs'!AE$4,'Adult curve ratios'!$1:$1,0))</f>
        <v>6.090816666666667</v>
      </c>
      <c r="AF208" s="357">
        <f>$W208*INDEX('Adult curve ratios'!$A$1:$R$8,MATCH('Incidence calcs'!$C208,'Adult curve ratios'!$A:$A,0),MATCH('Incidence calcs'!AF$4,'Adult curve ratios'!$1:$1,0))</f>
        <v>5.6882666666666672</v>
      </c>
      <c r="AG208" s="357">
        <f>$W208*INDEX('Adult curve ratios'!$A$1:$R$8,MATCH('Incidence calcs'!$C208,'Adult curve ratios'!$A:$A,0),MATCH('Incidence calcs'!AG$4,'Adult curve ratios'!$1:$1,0))</f>
        <v>5.6882666666666672</v>
      </c>
      <c r="AH208" s="357">
        <f>$W208*INDEX('Adult curve ratios'!$A$1:$R$8,MATCH('Incidence calcs'!$C208,'Adult curve ratios'!$A:$A,0),MATCH('Incidence calcs'!AH$4,'Adult curve ratios'!$1:$1,0))</f>
        <v>7.5516166666666678</v>
      </c>
      <c r="AI208" s="357">
        <f>$W208*INDEX('Adult curve ratios'!$A$1:$R$8,MATCH('Incidence calcs'!$C208,'Adult curve ratios'!$A:$A,0),MATCH('Incidence calcs'!AI$4,'Adult curve ratios'!$1:$1,0))</f>
        <v>7.5516166666666678</v>
      </c>
      <c r="AJ208" s="357">
        <f>$W208*INDEX('Adult curve ratios'!$A$1:$R$8,MATCH('Incidence calcs'!$C208,'Adult curve ratios'!$A:$A,0),MATCH('Incidence calcs'!AJ$4,'Adult curve ratios'!$1:$1,0))</f>
        <v>4.9896833333333337</v>
      </c>
      <c r="AK208" s="357">
        <f>$W208*INDEX('Adult curve ratios'!$A$1:$R$8,MATCH('Incidence calcs'!$C208,'Adult curve ratios'!$A:$A,0),MATCH('Incidence calcs'!AK$4,'Adult curve ratios'!$1:$1,0))</f>
        <v>4.9896833333333337</v>
      </c>
      <c r="AL208" s="357">
        <f>$W208*INDEX('Adult curve ratios'!$A$1:$R$8,MATCH('Incidence calcs'!$C208,'Adult curve ratios'!$A:$A,0),MATCH('Incidence calcs'!AL$4,'Adult curve ratios'!$1:$1,0))</f>
        <v>4.9896833333333337</v>
      </c>
      <c r="AM208" s="357">
        <f>$W208*INDEX('Adult curve ratios'!$A$1:$R$8,MATCH('Incidence calcs'!$C208,'Adult curve ratios'!$A:$A,0),MATCH('Incidence calcs'!AM$4,'Adult curve ratios'!$1:$1,0))</f>
        <v>4.9896833333333337</v>
      </c>
    </row>
    <row r="209" spans="1:39" x14ac:dyDescent="0.45">
      <c r="A209" s="343" t="s">
        <v>56</v>
      </c>
      <c r="B209" s="331" t="s">
        <v>56</v>
      </c>
      <c r="C209" s="343" t="s">
        <v>26</v>
      </c>
      <c r="D209" s="351">
        <f>VALUE(LEFT(INDEX('2019 IDF estimates'!BD:BD,MATCH(IF(G209="N/A",B209,G209),'2019 IDF estimates'!$B:$B,0)),4))</f>
        <v>2008</v>
      </c>
      <c r="E209" s="351">
        <f>VALUE(RIGHT(INDEX('2019 IDF estimates'!BD:BD,MATCH(IF(G209="N/A",B209,G209),'2019 IDF estimates'!$B:$B,0)),4))</f>
        <v>2010</v>
      </c>
      <c r="F209" s="351">
        <f t="shared" si="22"/>
        <v>2009</v>
      </c>
      <c r="G209" s="331" t="s">
        <v>60</v>
      </c>
      <c r="H209" s="354">
        <f>IF($G209="N/A",INDEX('2019 IDF estimates'!AD:AD,MATCH($B209,'2019 IDF estimates'!$B:$B,0)),INDEX('2019 IDF estimates'!AD:AD,MATCH($G209,'2019 IDF estimates'!$B:$B,0)))</f>
        <v>0</v>
      </c>
      <c r="I209" s="354">
        <f>IF($G209="N/A",INDEX('2019 IDF estimates'!AE:AE,MATCH($B209,'2019 IDF estimates'!$B:$B,0)),INDEX('2019 IDF estimates'!AE:AE,MATCH($G209,'2019 IDF estimates'!$B:$B,0)))</f>
        <v>0</v>
      </c>
      <c r="J209" s="354">
        <f>IF($G209="N/A",INDEX('2019 IDF estimates'!AF:AF,MATCH($B209,'2019 IDF estimates'!$B:$B,0)),INDEX('2019 IDF estimates'!AF:AF,MATCH($G209,'2019 IDF estimates'!$B:$B,0)))</f>
        <v>0</v>
      </c>
      <c r="K209" s="354">
        <f>IF($G209="N/A",INDEX('2019 IDF estimates'!AP:AP,MATCH($B209,'2019 IDF estimates'!$B:$B,0)),INDEX('2019 IDF estimates'!AP:AP,MATCH($G209,'2019 IDF estimates'!$B:$B,0)))</f>
        <v>1.9360572393988917</v>
      </c>
      <c r="L209" s="354">
        <f>IF($G209="N/A",INDEX('2019 IDF estimates'!AH:AH,MATCH($B209,'2019 IDF estimates'!$B:$B,0)),INDEX('2019 IDF estimates'!AH:AH,MATCH($G209,'2019 IDF estimates'!$B:$B,0)))</f>
        <v>0</v>
      </c>
      <c r="M209" s="354">
        <f>IF($G209="N/A",INDEX('2019 IDF estimates'!AI:AI,MATCH($B209,'2019 IDF estimates'!$B:$B,0)),INDEX('2019 IDF estimates'!AI:AI,MATCH($G209,'2019 IDF estimates'!$B:$B,0)))</f>
        <v>0</v>
      </c>
      <c r="N209" s="354">
        <f>IF($G209="N/A",INDEX('2019 IDF estimates'!AJ:AJ,MATCH($B209,'2019 IDF estimates'!$B:$B,0)),INDEX('2019 IDF estimates'!AJ:AJ,MATCH($G209,'2019 IDF estimates'!$B:$B,0)))</f>
        <v>0</v>
      </c>
      <c r="O209" s="354">
        <f>IF($G209="N/A",INDEX('2019 IDF estimates'!AQ:AQ,MATCH($B209,'2019 IDF estimates'!$B:$B,0)),INDEX('2019 IDF estimates'!AQ:AQ,MATCH($G209,'2019 IDF estimates'!$B:$B,0)))</f>
        <v>1.9360572393988917</v>
      </c>
      <c r="P209" s="354">
        <f>IF($G209="N/A",INDEX('2019 IDF estimates'!AN:AN,MATCH($B209,'2019 IDF estimates'!$B:$B,0)),INDEX('2019 IDF estimates'!AN:AN,MATCH($G209,'2019 IDF estimates'!$B:$B,0)))</f>
        <v>2.6</v>
      </c>
      <c r="Q209" s="358">
        <f t="shared" si="23"/>
        <v>2.6</v>
      </c>
      <c r="R209" s="358">
        <f t="shared" si="24"/>
        <v>2.6</v>
      </c>
      <c r="S209" s="358">
        <f t="shared" si="25"/>
        <v>2.6</v>
      </c>
      <c r="T209" s="358">
        <f t="shared" si="26"/>
        <v>1.9360572393988917</v>
      </c>
      <c r="U209" s="352">
        <f t="shared" si="27"/>
        <v>2.6</v>
      </c>
      <c r="V209" s="352">
        <f t="shared" si="28"/>
        <v>2.4340143098497231</v>
      </c>
      <c r="W209" s="352">
        <f>IF(INDEX('Adult curve ratios'!$B:$B,MATCH('Incidence calcs'!C209,'Adult curve ratios'!$A:$A,0))="0-14",'Incidence calcs'!U209,'Incidence calcs'!V209)</f>
        <v>2.6</v>
      </c>
      <c r="X209" s="357">
        <f>$W209*INDEX('Adult curve ratios'!$A$1:$R$8,MATCH('Incidence calcs'!$C209,'Adult curve ratios'!$A:$A,0),MATCH('Incidence calcs'!X$4,'Adult curve ratios'!$1:$1,0))</f>
        <v>1.77216</v>
      </c>
      <c r="Y209" s="357">
        <f>$W209*INDEX('Adult curve ratios'!$A$1:$R$8,MATCH('Incidence calcs'!$C209,'Adult curve ratios'!$A:$A,0),MATCH('Incidence calcs'!Y$4,'Adult curve ratios'!$1:$1,0))</f>
        <v>1.7414799999999999</v>
      </c>
      <c r="Z209" s="357">
        <f>$W209*INDEX('Adult curve ratios'!$A$1:$R$8,MATCH('Incidence calcs'!$C209,'Adult curve ratios'!$A:$A,0),MATCH('Incidence calcs'!Z$4,'Adult curve ratios'!$1:$1,0))</f>
        <v>1.2451399999999999</v>
      </c>
      <c r="AA209" s="357">
        <f>$W209*INDEX('Adult curve ratios'!$A$1:$R$8,MATCH('Incidence calcs'!$C209,'Adult curve ratios'!$A:$A,0),MATCH('Incidence calcs'!AA$4,'Adult curve ratios'!$1:$1,0))</f>
        <v>1.23682</v>
      </c>
      <c r="AB209" s="357">
        <f>$W209*INDEX('Adult curve ratios'!$A$1:$R$8,MATCH('Incidence calcs'!$C209,'Adult curve ratios'!$A:$A,0),MATCH('Incidence calcs'!AB$4,'Adult curve ratios'!$1:$1,0))</f>
        <v>1.0956399999999999</v>
      </c>
      <c r="AC209" s="357">
        <f>$W209*INDEX('Adult curve ratios'!$A$1:$R$8,MATCH('Incidence calcs'!$C209,'Adult curve ratios'!$A:$A,0),MATCH('Incidence calcs'!AC$4,'Adult curve ratios'!$1:$1,0))</f>
        <v>1.1668799999999999</v>
      </c>
      <c r="AD209" s="357">
        <f>$W209*INDEX('Adult curve ratios'!$A$1:$R$8,MATCH('Incidence calcs'!$C209,'Adult curve ratios'!$A:$A,0),MATCH('Incidence calcs'!AD$4,'Adult curve ratios'!$1:$1,0))</f>
        <v>1.1447800000000001</v>
      </c>
      <c r="AE209" s="357">
        <f>$W209*INDEX('Adult curve ratios'!$A$1:$R$8,MATCH('Incidence calcs'!$C209,'Adult curve ratios'!$A:$A,0),MATCH('Incidence calcs'!AE$4,'Adult curve ratios'!$1:$1,0))</f>
        <v>1.1447800000000001</v>
      </c>
      <c r="AF209" s="357">
        <f>$W209*INDEX('Adult curve ratios'!$A$1:$R$8,MATCH('Incidence calcs'!$C209,'Adult curve ratios'!$A:$A,0),MATCH('Incidence calcs'!AF$4,'Adult curve ratios'!$1:$1,0))</f>
        <v>1.0691200000000001</v>
      </c>
      <c r="AG209" s="357">
        <f>$W209*INDEX('Adult curve ratios'!$A$1:$R$8,MATCH('Incidence calcs'!$C209,'Adult curve ratios'!$A:$A,0),MATCH('Incidence calcs'!AG$4,'Adult curve ratios'!$1:$1,0))</f>
        <v>1.0691200000000001</v>
      </c>
      <c r="AH209" s="357">
        <f>$W209*INDEX('Adult curve ratios'!$A$1:$R$8,MATCH('Incidence calcs'!$C209,'Adult curve ratios'!$A:$A,0),MATCH('Incidence calcs'!AH$4,'Adult curve ratios'!$1:$1,0))</f>
        <v>1.4193400000000003</v>
      </c>
      <c r="AI209" s="357">
        <f>$W209*INDEX('Adult curve ratios'!$A$1:$R$8,MATCH('Incidence calcs'!$C209,'Adult curve ratios'!$A:$A,0),MATCH('Incidence calcs'!AI$4,'Adult curve ratios'!$1:$1,0))</f>
        <v>1.4193400000000003</v>
      </c>
      <c r="AJ209" s="357">
        <f>$W209*INDEX('Adult curve ratios'!$A$1:$R$8,MATCH('Incidence calcs'!$C209,'Adult curve ratios'!$A:$A,0),MATCH('Incidence calcs'!AJ$4,'Adult curve ratios'!$1:$1,0))</f>
        <v>0.9378200000000001</v>
      </c>
      <c r="AK209" s="357">
        <f>$W209*INDEX('Adult curve ratios'!$A$1:$R$8,MATCH('Incidence calcs'!$C209,'Adult curve ratios'!$A:$A,0),MATCH('Incidence calcs'!AK$4,'Adult curve ratios'!$1:$1,0))</f>
        <v>0.9378200000000001</v>
      </c>
      <c r="AL209" s="357">
        <f>$W209*INDEX('Adult curve ratios'!$A$1:$R$8,MATCH('Incidence calcs'!$C209,'Adult curve ratios'!$A:$A,0),MATCH('Incidence calcs'!AL$4,'Adult curve ratios'!$1:$1,0))</f>
        <v>0.9378200000000001</v>
      </c>
      <c r="AM209" s="357">
        <f>$W209*INDEX('Adult curve ratios'!$A$1:$R$8,MATCH('Incidence calcs'!$C209,'Adult curve ratios'!$A:$A,0),MATCH('Incidence calcs'!AM$4,'Adult curve ratios'!$1:$1,0))</f>
        <v>0.9378200000000001</v>
      </c>
    </row>
    <row r="210" spans="1:39" x14ac:dyDescent="0.45">
      <c r="A210" s="343" t="s">
        <v>268</v>
      </c>
      <c r="B210" s="331" t="s">
        <v>268</v>
      </c>
      <c r="C210" s="343" t="s">
        <v>32</v>
      </c>
      <c r="D210" s="351">
        <f>VALUE(LEFT(INDEX('2019 IDF estimates'!BD:BD,MATCH(IF(G210="N/A",B210,G210),'2019 IDF estimates'!$B:$B,0)),4))</f>
        <v>2001</v>
      </c>
      <c r="E210" s="351">
        <f>VALUE(RIGHT(INDEX('2019 IDF estimates'!BD:BD,MATCH(IF(G210="N/A",B210,G210),'2019 IDF estimates'!$B:$B,0)),4))</f>
        <v>2012</v>
      </c>
      <c r="F210" s="351">
        <f t="shared" si="22"/>
        <v>2007</v>
      </c>
      <c r="G210" s="331" t="s">
        <v>136</v>
      </c>
      <c r="H210" s="354">
        <f>IF($G210="N/A",INDEX('2019 IDF estimates'!AD:AD,MATCH($B210,'2019 IDF estimates'!$B:$B,0)),INDEX('2019 IDF estimates'!AD:AD,MATCH($G210,'2019 IDF estimates'!$B:$B,0)))</f>
        <v>0</v>
      </c>
      <c r="I210" s="354">
        <f>IF($G210="N/A",INDEX('2019 IDF estimates'!AE:AE,MATCH($B210,'2019 IDF estimates'!$B:$B,0)),INDEX('2019 IDF estimates'!AE:AE,MATCH($G210,'2019 IDF estimates'!$B:$B,0)))</f>
        <v>0</v>
      </c>
      <c r="J210" s="354">
        <f>IF($G210="N/A",INDEX('2019 IDF estimates'!AF:AF,MATCH($B210,'2019 IDF estimates'!$B:$B,0)),INDEX('2019 IDF estimates'!AF:AF,MATCH($G210,'2019 IDF estimates'!$B:$B,0)))</f>
        <v>0</v>
      </c>
      <c r="K210" s="354">
        <f>IF($G210="N/A",INDEX('2019 IDF estimates'!AP:AP,MATCH($B210,'2019 IDF estimates'!$B:$B,0)),INDEX('2019 IDF estimates'!AP:AP,MATCH($G210,'2019 IDF estimates'!$B:$B,0)))</f>
        <v>1.0049937260994264</v>
      </c>
      <c r="L210" s="354">
        <f>IF($G210="N/A",INDEX('2019 IDF estimates'!AH:AH,MATCH($B210,'2019 IDF estimates'!$B:$B,0)),INDEX('2019 IDF estimates'!AH:AH,MATCH($G210,'2019 IDF estimates'!$B:$B,0)))</f>
        <v>0</v>
      </c>
      <c r="M210" s="354">
        <f>IF($G210="N/A",INDEX('2019 IDF estimates'!AI:AI,MATCH($B210,'2019 IDF estimates'!$B:$B,0)),INDEX('2019 IDF estimates'!AI:AI,MATCH($G210,'2019 IDF estimates'!$B:$B,0)))</f>
        <v>0</v>
      </c>
      <c r="N210" s="354">
        <f>IF($G210="N/A",INDEX('2019 IDF estimates'!AJ:AJ,MATCH($B210,'2019 IDF estimates'!$B:$B,0)),INDEX('2019 IDF estimates'!AJ:AJ,MATCH($G210,'2019 IDF estimates'!$B:$B,0)))</f>
        <v>0</v>
      </c>
      <c r="O210" s="354">
        <f>IF($G210="N/A",INDEX('2019 IDF estimates'!AQ:AQ,MATCH($B210,'2019 IDF estimates'!$B:$B,0)),INDEX('2019 IDF estimates'!AQ:AQ,MATCH($G210,'2019 IDF estimates'!$B:$B,0)))</f>
        <v>1.0049937260994264</v>
      </c>
      <c r="P210" s="354">
        <f>IF($G210="N/A",INDEX('2019 IDF estimates'!AN:AN,MATCH($B210,'2019 IDF estimates'!$B:$B,0)),INDEX('2019 IDF estimates'!AN:AN,MATCH($G210,'2019 IDF estimates'!$B:$B,0)))</f>
        <v>0.9</v>
      </c>
      <c r="Q210" s="358">
        <f t="shared" si="23"/>
        <v>0.9</v>
      </c>
      <c r="R210" s="358">
        <f t="shared" si="24"/>
        <v>0.9</v>
      </c>
      <c r="S210" s="358">
        <f t="shared" si="25"/>
        <v>0.9</v>
      </c>
      <c r="T210" s="358">
        <f t="shared" si="26"/>
        <v>1.0049937260994264</v>
      </c>
      <c r="U210" s="352">
        <f t="shared" si="27"/>
        <v>0.9</v>
      </c>
      <c r="V210" s="352">
        <f t="shared" si="28"/>
        <v>0.9262484315248567</v>
      </c>
      <c r="W210" s="352">
        <f>IF(INDEX('Adult curve ratios'!$B:$B,MATCH('Incidence calcs'!C210,'Adult curve ratios'!$A:$A,0))="0-14",'Incidence calcs'!U210,'Incidence calcs'!V210)</f>
        <v>0.9</v>
      </c>
      <c r="X210" s="357">
        <f>$W210*INDEX('Adult curve ratios'!$A$1:$R$8,MATCH('Incidence calcs'!$C210,'Adult curve ratios'!$A:$A,0),MATCH('Incidence calcs'!X$4,'Adult curve ratios'!$1:$1,0))</f>
        <v>0.61343999999999999</v>
      </c>
      <c r="Y210" s="357">
        <f>$W210*INDEX('Adult curve ratios'!$A$1:$R$8,MATCH('Incidence calcs'!$C210,'Adult curve ratios'!$A:$A,0),MATCH('Incidence calcs'!Y$4,'Adult curve ratios'!$1:$1,0))</f>
        <v>0.60282000000000002</v>
      </c>
      <c r="Z210" s="357">
        <f>$W210*INDEX('Adult curve ratios'!$A$1:$R$8,MATCH('Incidence calcs'!$C210,'Adult curve ratios'!$A:$A,0),MATCH('Incidence calcs'!Z$4,'Adult curve ratios'!$1:$1,0))</f>
        <v>0.43101</v>
      </c>
      <c r="AA210" s="357">
        <f>$W210*INDEX('Adult curve ratios'!$A$1:$R$8,MATCH('Incidence calcs'!$C210,'Adult curve ratios'!$A:$A,0),MATCH('Incidence calcs'!AA$4,'Adult curve ratios'!$1:$1,0))</f>
        <v>0.42813000000000001</v>
      </c>
      <c r="AB210" s="357">
        <f>$W210*INDEX('Adult curve ratios'!$A$1:$R$8,MATCH('Incidence calcs'!$C210,'Adult curve ratios'!$A:$A,0),MATCH('Incidence calcs'!AB$4,'Adult curve ratios'!$1:$1,0))</f>
        <v>0.37925999999999999</v>
      </c>
      <c r="AC210" s="357">
        <f>$W210*INDEX('Adult curve ratios'!$A$1:$R$8,MATCH('Incidence calcs'!$C210,'Adult curve ratios'!$A:$A,0),MATCH('Incidence calcs'!AC$4,'Adult curve ratios'!$1:$1,0))</f>
        <v>0.40392</v>
      </c>
      <c r="AD210" s="357">
        <f>$W210*INDEX('Adult curve ratios'!$A$1:$R$8,MATCH('Incidence calcs'!$C210,'Adult curve ratios'!$A:$A,0),MATCH('Incidence calcs'!AD$4,'Adult curve ratios'!$1:$1,0))</f>
        <v>0.39627000000000001</v>
      </c>
      <c r="AE210" s="357">
        <f>$W210*INDEX('Adult curve ratios'!$A$1:$R$8,MATCH('Incidence calcs'!$C210,'Adult curve ratios'!$A:$A,0),MATCH('Incidence calcs'!AE$4,'Adult curve ratios'!$1:$1,0))</f>
        <v>0.39627000000000001</v>
      </c>
      <c r="AF210" s="357">
        <f>$W210*INDEX('Adult curve ratios'!$A$1:$R$8,MATCH('Incidence calcs'!$C210,'Adult curve ratios'!$A:$A,0),MATCH('Incidence calcs'!AF$4,'Adult curve ratios'!$1:$1,0))</f>
        <v>0.37008000000000002</v>
      </c>
      <c r="AG210" s="357">
        <f>$W210*INDEX('Adult curve ratios'!$A$1:$R$8,MATCH('Incidence calcs'!$C210,'Adult curve ratios'!$A:$A,0),MATCH('Incidence calcs'!AG$4,'Adult curve ratios'!$1:$1,0))</f>
        <v>0.37008000000000002</v>
      </c>
      <c r="AH210" s="357">
        <f>$W210*INDEX('Adult curve ratios'!$A$1:$R$8,MATCH('Incidence calcs'!$C210,'Adult curve ratios'!$A:$A,0),MATCH('Incidence calcs'!AH$4,'Adult curve ratios'!$1:$1,0))</f>
        <v>0.49131000000000008</v>
      </c>
      <c r="AI210" s="357">
        <f>$W210*INDEX('Adult curve ratios'!$A$1:$R$8,MATCH('Incidence calcs'!$C210,'Adult curve ratios'!$A:$A,0),MATCH('Incidence calcs'!AI$4,'Adult curve ratios'!$1:$1,0))</f>
        <v>0.49131000000000008</v>
      </c>
      <c r="AJ210" s="357">
        <f>$W210*INDEX('Adult curve ratios'!$A$1:$R$8,MATCH('Incidence calcs'!$C210,'Adult curve ratios'!$A:$A,0),MATCH('Incidence calcs'!AJ$4,'Adult curve ratios'!$1:$1,0))</f>
        <v>0.32463000000000003</v>
      </c>
      <c r="AK210" s="357">
        <f>$W210*INDEX('Adult curve ratios'!$A$1:$R$8,MATCH('Incidence calcs'!$C210,'Adult curve ratios'!$A:$A,0),MATCH('Incidence calcs'!AK$4,'Adult curve ratios'!$1:$1,0))</f>
        <v>0.32463000000000003</v>
      </c>
      <c r="AL210" s="357">
        <f>$W210*INDEX('Adult curve ratios'!$A$1:$R$8,MATCH('Incidence calcs'!$C210,'Adult curve ratios'!$A:$A,0),MATCH('Incidence calcs'!AL$4,'Adult curve ratios'!$1:$1,0))</f>
        <v>0.32463000000000003</v>
      </c>
      <c r="AM210" s="357">
        <f>$W210*INDEX('Adult curve ratios'!$A$1:$R$8,MATCH('Incidence calcs'!$C210,'Adult curve ratios'!$A:$A,0),MATCH('Incidence calcs'!AM$4,'Adult curve ratios'!$1:$1,0))</f>
        <v>0.32463000000000003</v>
      </c>
    </row>
    <row r="211" spans="1:39" x14ac:dyDescent="0.45">
      <c r="A211" s="343" t="s">
        <v>69</v>
      </c>
      <c r="B211" s="331" t="s">
        <v>69</v>
      </c>
      <c r="C211" s="343" t="s">
        <v>31</v>
      </c>
      <c r="D211" s="351">
        <f>VALUE(LEFT(INDEX('2019 IDF estimates'!BD:BD,MATCH(IF(G211="N/A",B211,G211),'2019 IDF estimates'!$B:$B,0)),4))</f>
        <v>1990</v>
      </c>
      <c r="E211" s="351">
        <f>VALUE(RIGHT(INDEX('2019 IDF estimates'!BD:BD,MATCH(IF(G211="N/A",B211,G211),'2019 IDF estimates'!$B:$B,0)),4))</f>
        <v>1994</v>
      </c>
      <c r="F211" s="351">
        <f t="shared" si="22"/>
        <v>1992</v>
      </c>
      <c r="G211" s="331" t="s">
        <v>60</v>
      </c>
      <c r="H211" s="354">
        <f>IF($G211="N/A",INDEX('2019 IDF estimates'!AD:AD,MATCH($B211,'2019 IDF estimates'!$B:$B,0)),INDEX('2019 IDF estimates'!AD:AD,MATCH($G211,'2019 IDF estimates'!$B:$B,0)))</f>
        <v>0.1</v>
      </c>
      <c r="I211" s="354">
        <f>IF($G211="N/A",INDEX('2019 IDF estimates'!AE:AE,MATCH($B211,'2019 IDF estimates'!$B:$B,0)),INDEX('2019 IDF estimates'!AE:AE,MATCH($G211,'2019 IDF estimates'!$B:$B,0)))</f>
        <v>0.2</v>
      </c>
      <c r="J211" s="354">
        <f>IF($G211="N/A",INDEX('2019 IDF estimates'!AF:AF,MATCH($B211,'2019 IDF estimates'!$B:$B,0)),INDEX('2019 IDF estimates'!AF:AF,MATCH($G211,'2019 IDF estimates'!$B:$B,0)))</f>
        <v>0</v>
      </c>
      <c r="K211" s="354">
        <f>IF($G211="N/A",INDEX('2019 IDF estimates'!AP:AP,MATCH($B211,'2019 IDF estimates'!$B:$B,0)),INDEX('2019 IDF estimates'!AP:AP,MATCH($G211,'2019 IDF estimates'!$B:$B,0)))</f>
        <v>6.7751196172248826E-2</v>
      </c>
      <c r="L211" s="354">
        <f>IF($G211="N/A",INDEX('2019 IDF estimates'!AH:AH,MATCH($B211,'2019 IDF estimates'!$B:$B,0)),INDEX('2019 IDF estimates'!AH:AH,MATCH($G211,'2019 IDF estimates'!$B:$B,0)))</f>
        <v>0.1</v>
      </c>
      <c r="M211" s="354">
        <f>IF($G211="N/A",INDEX('2019 IDF estimates'!AI:AI,MATCH($B211,'2019 IDF estimates'!$B:$B,0)),INDEX('2019 IDF estimates'!AI:AI,MATCH($G211,'2019 IDF estimates'!$B:$B,0)))</f>
        <v>0.2</v>
      </c>
      <c r="N211" s="354">
        <f>IF($G211="N/A",INDEX('2019 IDF estimates'!AJ:AJ,MATCH($B211,'2019 IDF estimates'!$B:$B,0)),INDEX('2019 IDF estimates'!AJ:AJ,MATCH($G211,'2019 IDF estimates'!$B:$B,0)))</f>
        <v>0.2</v>
      </c>
      <c r="O211" s="354">
        <f>IF($G211="N/A",INDEX('2019 IDF estimates'!AQ:AQ,MATCH($B211,'2019 IDF estimates'!$B:$B,0)),INDEX('2019 IDF estimates'!AQ:AQ,MATCH($G211,'2019 IDF estimates'!$B:$B,0)))</f>
        <v>0.13550239234449765</v>
      </c>
      <c r="P211" s="354">
        <f>IF($G211="N/A",INDEX('2019 IDF estimates'!AN:AN,MATCH($B211,'2019 IDF estimates'!$B:$B,0)),INDEX('2019 IDF estimates'!AN:AN,MATCH($G211,'2019 IDF estimates'!$B:$B,0)))</f>
        <v>0.1</v>
      </c>
      <c r="Q211" s="358">
        <f t="shared" si="23"/>
        <v>0.1</v>
      </c>
      <c r="R211" s="358">
        <f t="shared" si="24"/>
        <v>0.2</v>
      </c>
      <c r="S211" s="358">
        <f t="shared" si="25"/>
        <v>0.1</v>
      </c>
      <c r="T211" s="358">
        <f t="shared" si="26"/>
        <v>0.10162679425837323</v>
      </c>
      <c r="U211" s="352">
        <f t="shared" si="27"/>
        <v>0.13333333333333333</v>
      </c>
      <c r="V211" s="352">
        <f t="shared" si="28"/>
        <v>0.1254066985645933</v>
      </c>
      <c r="W211" s="352">
        <f>IF(INDEX('Adult curve ratios'!$B:$B,MATCH('Incidence calcs'!C211,'Adult curve ratios'!$A:$A,0))="0-14",'Incidence calcs'!U211,'Incidence calcs'!V211)</f>
        <v>0.13333333333333333</v>
      </c>
      <c r="X211" s="357">
        <f>$W211*INDEX('Adult curve ratios'!$A$1:$R$8,MATCH('Incidence calcs'!$C211,'Adult curve ratios'!$A:$A,0),MATCH('Incidence calcs'!X$4,'Adult curve ratios'!$1:$1,0))</f>
        <v>9.0880000000000002E-2</v>
      </c>
      <c r="Y211" s="357">
        <f>$W211*INDEX('Adult curve ratios'!$A$1:$R$8,MATCH('Incidence calcs'!$C211,'Adult curve ratios'!$A:$A,0),MATCH('Incidence calcs'!Y$4,'Adult curve ratios'!$1:$1,0))</f>
        <v>8.9306666666666659E-2</v>
      </c>
      <c r="Z211" s="357">
        <f>$W211*INDEX('Adult curve ratios'!$A$1:$R$8,MATCH('Incidence calcs'!$C211,'Adult curve ratios'!$A:$A,0),MATCH('Incidence calcs'!Z$4,'Adult curve ratios'!$1:$1,0))</f>
        <v>6.3853333333333331E-2</v>
      </c>
      <c r="AA211" s="357">
        <f>$W211*INDEX('Adult curve ratios'!$A$1:$R$8,MATCH('Incidence calcs'!$C211,'Adult curve ratios'!$A:$A,0),MATCH('Incidence calcs'!AA$4,'Adult curve ratios'!$1:$1,0))</f>
        <v>6.3426666666666673E-2</v>
      </c>
      <c r="AB211" s="357">
        <f>$W211*INDEX('Adult curve ratios'!$A$1:$R$8,MATCH('Incidence calcs'!$C211,'Adult curve ratios'!$A:$A,0),MATCH('Incidence calcs'!AB$4,'Adult curve ratios'!$1:$1,0))</f>
        <v>5.6186666666666663E-2</v>
      </c>
      <c r="AC211" s="357">
        <f>$W211*INDEX('Adult curve ratios'!$A$1:$R$8,MATCH('Incidence calcs'!$C211,'Adult curve ratios'!$A:$A,0),MATCH('Incidence calcs'!AC$4,'Adult curve ratios'!$1:$1,0))</f>
        <v>5.9839999999999997E-2</v>
      </c>
      <c r="AD211" s="357">
        <f>$W211*INDEX('Adult curve ratios'!$A$1:$R$8,MATCH('Incidence calcs'!$C211,'Adult curve ratios'!$A:$A,0),MATCH('Incidence calcs'!AD$4,'Adult curve ratios'!$1:$1,0))</f>
        <v>5.8706666666666671E-2</v>
      </c>
      <c r="AE211" s="357">
        <f>$W211*INDEX('Adult curve ratios'!$A$1:$R$8,MATCH('Incidence calcs'!$C211,'Adult curve ratios'!$A:$A,0),MATCH('Incidence calcs'!AE$4,'Adult curve ratios'!$1:$1,0))</f>
        <v>5.8706666666666671E-2</v>
      </c>
      <c r="AF211" s="357">
        <f>$W211*INDEX('Adult curve ratios'!$A$1:$R$8,MATCH('Incidence calcs'!$C211,'Adult curve ratios'!$A:$A,0),MATCH('Incidence calcs'!AF$4,'Adult curve ratios'!$1:$1,0))</f>
        <v>5.4826666666666669E-2</v>
      </c>
      <c r="AG211" s="357">
        <f>$W211*INDEX('Adult curve ratios'!$A$1:$R$8,MATCH('Incidence calcs'!$C211,'Adult curve ratios'!$A:$A,0),MATCH('Incidence calcs'!AG$4,'Adult curve ratios'!$1:$1,0))</f>
        <v>5.4826666666666669E-2</v>
      </c>
      <c r="AH211" s="357">
        <f>$W211*INDEX('Adult curve ratios'!$A$1:$R$8,MATCH('Incidence calcs'!$C211,'Adult curve ratios'!$A:$A,0),MATCH('Incidence calcs'!AH$4,'Adult curve ratios'!$1:$1,0))</f>
        <v>7.2786666666666666E-2</v>
      </c>
      <c r="AI211" s="357">
        <f>$W211*INDEX('Adult curve ratios'!$A$1:$R$8,MATCH('Incidence calcs'!$C211,'Adult curve ratios'!$A:$A,0),MATCH('Incidence calcs'!AI$4,'Adult curve ratios'!$1:$1,0))</f>
        <v>7.2786666666666666E-2</v>
      </c>
      <c r="AJ211" s="357">
        <f>$W211*INDEX('Adult curve ratios'!$A$1:$R$8,MATCH('Incidence calcs'!$C211,'Adult curve ratios'!$A:$A,0),MATCH('Incidence calcs'!AJ$4,'Adult curve ratios'!$1:$1,0))</f>
        <v>4.8093333333333335E-2</v>
      </c>
      <c r="AK211" s="357">
        <f>$W211*INDEX('Adult curve ratios'!$A$1:$R$8,MATCH('Incidence calcs'!$C211,'Adult curve ratios'!$A:$A,0),MATCH('Incidence calcs'!AK$4,'Adult curve ratios'!$1:$1,0))</f>
        <v>4.8093333333333335E-2</v>
      </c>
      <c r="AL211" s="357">
        <f>$W211*INDEX('Adult curve ratios'!$A$1:$R$8,MATCH('Incidence calcs'!$C211,'Adult curve ratios'!$A:$A,0),MATCH('Incidence calcs'!AL$4,'Adult curve ratios'!$1:$1,0))</f>
        <v>4.8093333333333335E-2</v>
      </c>
      <c r="AM211" s="357">
        <f>$W211*INDEX('Adult curve ratios'!$A$1:$R$8,MATCH('Incidence calcs'!$C211,'Adult curve ratios'!$A:$A,0),MATCH('Incidence calcs'!AM$4,'Adult curve ratios'!$1:$1,0))</f>
        <v>4.8093333333333335E-2</v>
      </c>
    </row>
    <row r="212" spans="1:39" x14ac:dyDescent="0.45">
      <c r="A212" s="343" t="s">
        <v>269</v>
      </c>
      <c r="B212" s="331" t="s">
        <v>269</v>
      </c>
      <c r="C212" s="343" t="s">
        <v>32</v>
      </c>
      <c r="D212" s="351">
        <f>VALUE(LEFT(INDEX('2019 IDF estimates'!BD:BD,MATCH(IF(G212="N/A",B212,G212),'2019 IDF estimates'!$B:$B,0)),4))</f>
        <v>2001</v>
      </c>
      <c r="E212" s="351">
        <f>VALUE(RIGHT(INDEX('2019 IDF estimates'!BD:BD,MATCH(IF(G212="N/A",B212,G212),'2019 IDF estimates'!$B:$B,0)),4))</f>
        <v>2005</v>
      </c>
      <c r="F212" s="351">
        <f t="shared" si="22"/>
        <v>2003</v>
      </c>
      <c r="G212" s="331" t="s">
        <v>94</v>
      </c>
      <c r="H212" s="354">
        <f>IF($G212="N/A",INDEX('2019 IDF estimates'!AD:AD,MATCH($B212,'2019 IDF estimates'!$B:$B,0)),INDEX('2019 IDF estimates'!AD:AD,MATCH($G212,'2019 IDF estimates'!$B:$B,0)))</f>
        <v>0</v>
      </c>
      <c r="I212" s="354">
        <f>IF($G212="N/A",INDEX('2019 IDF estimates'!AE:AE,MATCH($B212,'2019 IDF estimates'!$B:$B,0)),INDEX('2019 IDF estimates'!AE:AE,MATCH($G212,'2019 IDF estimates'!$B:$B,0)))</f>
        <v>0</v>
      </c>
      <c r="J212" s="354">
        <f>IF($G212="N/A",INDEX('2019 IDF estimates'!AF:AF,MATCH($B212,'2019 IDF estimates'!$B:$B,0)),INDEX('2019 IDF estimates'!AF:AF,MATCH($G212,'2019 IDF estimates'!$B:$B,0)))</f>
        <v>0</v>
      </c>
      <c r="K212" s="354">
        <f>IF($G212="N/A",INDEX('2019 IDF estimates'!AP:AP,MATCH($B212,'2019 IDF estimates'!$B:$B,0)),INDEX('2019 IDF estimates'!AP:AP,MATCH($G212,'2019 IDF estimates'!$B:$B,0)))</f>
        <v>1.0831599047960483</v>
      </c>
      <c r="L212" s="354">
        <f>IF($G212="N/A",INDEX('2019 IDF estimates'!AH:AH,MATCH($B212,'2019 IDF estimates'!$B:$B,0)),INDEX('2019 IDF estimates'!AH:AH,MATCH($G212,'2019 IDF estimates'!$B:$B,0)))</f>
        <v>0</v>
      </c>
      <c r="M212" s="354">
        <f>IF($G212="N/A",INDEX('2019 IDF estimates'!AI:AI,MATCH($B212,'2019 IDF estimates'!$B:$B,0)),INDEX('2019 IDF estimates'!AI:AI,MATCH($G212,'2019 IDF estimates'!$B:$B,0)))</f>
        <v>0</v>
      </c>
      <c r="N212" s="354">
        <f>IF($G212="N/A",INDEX('2019 IDF estimates'!AJ:AJ,MATCH($B212,'2019 IDF estimates'!$B:$B,0)),INDEX('2019 IDF estimates'!AJ:AJ,MATCH($G212,'2019 IDF estimates'!$B:$B,0)))</f>
        <v>0</v>
      </c>
      <c r="O212" s="354">
        <f>IF($G212="N/A",INDEX('2019 IDF estimates'!AQ:AQ,MATCH($B212,'2019 IDF estimates'!$B:$B,0)),INDEX('2019 IDF estimates'!AQ:AQ,MATCH($G212,'2019 IDF estimates'!$B:$B,0)))</f>
        <v>1.0831599047960483</v>
      </c>
      <c r="P212" s="354">
        <f>IF($G212="N/A",INDEX('2019 IDF estimates'!AN:AN,MATCH($B212,'2019 IDF estimates'!$B:$B,0)),INDEX('2019 IDF estimates'!AN:AN,MATCH($G212,'2019 IDF estimates'!$B:$B,0)))</f>
        <v>0.97</v>
      </c>
      <c r="Q212" s="358">
        <f t="shared" si="23"/>
        <v>0.97</v>
      </c>
      <c r="R212" s="358">
        <f t="shared" si="24"/>
        <v>0.97</v>
      </c>
      <c r="S212" s="358">
        <f t="shared" si="25"/>
        <v>0.97</v>
      </c>
      <c r="T212" s="358">
        <f t="shared" si="26"/>
        <v>1.0831599047960483</v>
      </c>
      <c r="U212" s="352">
        <f t="shared" si="27"/>
        <v>0.97000000000000008</v>
      </c>
      <c r="V212" s="352">
        <f t="shared" si="28"/>
        <v>0.99828997619901205</v>
      </c>
      <c r="W212" s="352">
        <f>IF(INDEX('Adult curve ratios'!$B:$B,MATCH('Incidence calcs'!C212,'Adult curve ratios'!$A:$A,0))="0-14",'Incidence calcs'!U212,'Incidence calcs'!V212)</f>
        <v>0.97000000000000008</v>
      </c>
      <c r="X212" s="357">
        <f>$W212*INDEX('Adult curve ratios'!$A$1:$R$8,MATCH('Incidence calcs'!$C212,'Adult curve ratios'!$A:$A,0),MATCH('Incidence calcs'!X$4,'Adult curve ratios'!$1:$1,0))</f>
        <v>0.66115200000000007</v>
      </c>
      <c r="Y212" s="357">
        <f>$W212*INDEX('Adult curve ratios'!$A$1:$R$8,MATCH('Incidence calcs'!$C212,'Adult curve ratios'!$A:$A,0),MATCH('Incidence calcs'!Y$4,'Adult curve ratios'!$1:$1,0))</f>
        <v>0.64970600000000001</v>
      </c>
      <c r="Z212" s="357">
        <f>$W212*INDEX('Adult curve ratios'!$A$1:$R$8,MATCH('Incidence calcs'!$C212,'Adult curve ratios'!$A:$A,0),MATCH('Incidence calcs'!Z$4,'Adult curve ratios'!$1:$1,0))</f>
        <v>0.46453300000000003</v>
      </c>
      <c r="AA212" s="357">
        <f>$W212*INDEX('Adult curve ratios'!$A$1:$R$8,MATCH('Incidence calcs'!$C212,'Adult curve ratios'!$A:$A,0),MATCH('Incidence calcs'!AA$4,'Adult curve ratios'!$1:$1,0))</f>
        <v>0.46142900000000003</v>
      </c>
      <c r="AB212" s="357">
        <f>$W212*INDEX('Adult curve ratios'!$A$1:$R$8,MATCH('Incidence calcs'!$C212,'Adult curve ratios'!$A:$A,0),MATCH('Incidence calcs'!AB$4,'Adult curve ratios'!$1:$1,0))</f>
        <v>0.40875800000000001</v>
      </c>
      <c r="AC212" s="357">
        <f>$W212*INDEX('Adult curve ratios'!$A$1:$R$8,MATCH('Incidence calcs'!$C212,'Adult curve ratios'!$A:$A,0),MATCH('Incidence calcs'!AC$4,'Adult curve ratios'!$1:$1,0))</f>
        <v>0.435336</v>
      </c>
      <c r="AD212" s="357">
        <f>$W212*INDEX('Adult curve ratios'!$A$1:$R$8,MATCH('Incidence calcs'!$C212,'Adult curve ratios'!$A:$A,0),MATCH('Incidence calcs'!AD$4,'Adult curve ratios'!$1:$1,0))</f>
        <v>0.42709100000000005</v>
      </c>
      <c r="AE212" s="357">
        <f>$W212*INDEX('Adult curve ratios'!$A$1:$R$8,MATCH('Incidence calcs'!$C212,'Adult curve ratios'!$A:$A,0),MATCH('Incidence calcs'!AE$4,'Adult curve ratios'!$1:$1,0))</f>
        <v>0.42709100000000005</v>
      </c>
      <c r="AF212" s="357">
        <f>$W212*INDEX('Adult curve ratios'!$A$1:$R$8,MATCH('Incidence calcs'!$C212,'Adult curve ratios'!$A:$A,0),MATCH('Incidence calcs'!AF$4,'Adult curve ratios'!$1:$1,0))</f>
        <v>0.39886400000000005</v>
      </c>
      <c r="AG212" s="357">
        <f>$W212*INDEX('Adult curve ratios'!$A$1:$R$8,MATCH('Incidence calcs'!$C212,'Adult curve ratios'!$A:$A,0),MATCH('Incidence calcs'!AG$4,'Adult curve ratios'!$1:$1,0))</f>
        <v>0.39886400000000005</v>
      </c>
      <c r="AH212" s="357">
        <f>$W212*INDEX('Adult curve ratios'!$A$1:$R$8,MATCH('Incidence calcs'!$C212,'Adult curve ratios'!$A:$A,0),MATCH('Incidence calcs'!AH$4,'Adult curve ratios'!$1:$1,0))</f>
        <v>0.52952300000000008</v>
      </c>
      <c r="AI212" s="357">
        <f>$W212*INDEX('Adult curve ratios'!$A$1:$R$8,MATCH('Incidence calcs'!$C212,'Adult curve ratios'!$A:$A,0),MATCH('Incidence calcs'!AI$4,'Adult curve ratios'!$1:$1,0))</f>
        <v>0.52952300000000008</v>
      </c>
      <c r="AJ212" s="357">
        <f>$W212*INDEX('Adult curve ratios'!$A$1:$R$8,MATCH('Incidence calcs'!$C212,'Adult curve ratios'!$A:$A,0),MATCH('Incidence calcs'!AJ$4,'Adult curve ratios'!$1:$1,0))</f>
        <v>0.34987900000000005</v>
      </c>
      <c r="AK212" s="357">
        <f>$W212*INDEX('Adult curve ratios'!$A$1:$R$8,MATCH('Incidence calcs'!$C212,'Adult curve ratios'!$A:$A,0),MATCH('Incidence calcs'!AK$4,'Adult curve ratios'!$1:$1,0))</f>
        <v>0.34987900000000005</v>
      </c>
      <c r="AL212" s="357">
        <f>$W212*INDEX('Adult curve ratios'!$A$1:$R$8,MATCH('Incidence calcs'!$C212,'Adult curve ratios'!$A:$A,0),MATCH('Incidence calcs'!AL$4,'Adult curve ratios'!$1:$1,0))</f>
        <v>0.34987900000000005</v>
      </c>
      <c r="AM212" s="357">
        <f>$W212*INDEX('Adult curve ratios'!$A$1:$R$8,MATCH('Incidence calcs'!$C212,'Adult curve ratios'!$A:$A,0),MATCH('Incidence calcs'!AM$4,'Adult curve ratios'!$1:$1,0))</f>
        <v>0.34987900000000005</v>
      </c>
    </row>
    <row r="213" spans="1:39" x14ac:dyDescent="0.45">
      <c r="A213" s="343" t="s">
        <v>270</v>
      </c>
      <c r="B213" s="331" t="s">
        <v>270</v>
      </c>
      <c r="C213" s="353" t="s">
        <v>28</v>
      </c>
      <c r="D213" s="351">
        <f>VALUE(LEFT(INDEX('2019 IDF estimates'!BD:BD,MATCH(IF(G213="N/A",B213,G213),'2019 IDF estimates'!$B:$B,0)),4))</f>
        <v>1993</v>
      </c>
      <c r="E213" s="351">
        <f>VALUE(RIGHT(INDEX('2019 IDF estimates'!BD:BD,MATCH(IF(G213="N/A",B213,G213),'2019 IDF estimates'!$B:$B,0)),4))</f>
        <v>1994</v>
      </c>
      <c r="F213" s="351">
        <f t="shared" si="22"/>
        <v>1994</v>
      </c>
      <c r="G213" s="331" t="s">
        <v>75</v>
      </c>
      <c r="H213" s="354">
        <f>IF($G213="N/A",INDEX('2019 IDF estimates'!AD:AD,MATCH($B213,'2019 IDF estimates'!$B:$B,0)),INDEX('2019 IDF estimates'!AD:AD,MATCH($G213,'2019 IDF estimates'!$B:$B,0)))</f>
        <v>1.3</v>
      </c>
      <c r="I213" s="354">
        <f>IF($G213="N/A",INDEX('2019 IDF estimates'!AE:AE,MATCH($B213,'2019 IDF estimates'!$B:$B,0)),INDEX('2019 IDF estimates'!AE:AE,MATCH($G213,'2019 IDF estimates'!$B:$B,0)))</f>
        <v>2.6</v>
      </c>
      <c r="J213" s="354">
        <f>IF($G213="N/A",INDEX('2019 IDF estimates'!AF:AF,MATCH($B213,'2019 IDF estimates'!$B:$B,0)),INDEX('2019 IDF estimates'!AF:AF,MATCH($G213,'2019 IDF estimates'!$B:$B,0)))</f>
        <v>4</v>
      </c>
      <c r="K213" s="354">
        <f>IF($G213="N/A",INDEX('2019 IDF estimates'!AP:AP,MATCH($B213,'2019 IDF estimates'!$B:$B,0)),INDEX('2019 IDF estimates'!AP:AP,MATCH($G213,'2019 IDF estimates'!$B:$B,0)))</f>
        <v>5.2440312582691968</v>
      </c>
      <c r="L213" s="354">
        <f>IF($G213="N/A",INDEX('2019 IDF estimates'!AH:AH,MATCH($B213,'2019 IDF estimates'!$B:$B,0)),INDEX('2019 IDF estimates'!AH:AH,MATCH($G213,'2019 IDF estimates'!$B:$B,0)))</f>
        <v>1.3</v>
      </c>
      <c r="M213" s="354">
        <f>IF($G213="N/A",INDEX('2019 IDF estimates'!AI:AI,MATCH($B213,'2019 IDF estimates'!$B:$B,0)),INDEX('2019 IDF estimates'!AI:AI,MATCH($G213,'2019 IDF estimates'!$B:$B,0)))</f>
        <v>2.6</v>
      </c>
      <c r="N213" s="354">
        <f>IF($G213="N/A",INDEX('2019 IDF estimates'!AJ:AJ,MATCH($B213,'2019 IDF estimates'!$B:$B,0)),INDEX('2019 IDF estimates'!AJ:AJ,MATCH($G213,'2019 IDF estimates'!$B:$B,0)))</f>
        <v>4</v>
      </c>
      <c r="O213" s="354">
        <f>IF($G213="N/A",INDEX('2019 IDF estimates'!AQ:AQ,MATCH($B213,'2019 IDF estimates'!$B:$B,0)),INDEX('2019 IDF estimates'!AQ:AQ,MATCH($G213,'2019 IDF estimates'!$B:$B,0)))</f>
        <v>3.3832459730769013</v>
      </c>
      <c r="P213" s="354">
        <f>IF($G213="N/A",INDEX('2019 IDF estimates'!AN:AN,MATCH($B213,'2019 IDF estimates'!$B:$B,0)),INDEX('2019 IDF estimates'!AN:AN,MATCH($G213,'2019 IDF estimates'!$B:$B,0)))</f>
        <v>2.5</v>
      </c>
      <c r="Q213" s="358">
        <f t="shared" si="23"/>
        <v>1.3</v>
      </c>
      <c r="R213" s="358">
        <f t="shared" si="24"/>
        <v>2.6</v>
      </c>
      <c r="S213" s="358">
        <f t="shared" si="25"/>
        <v>4</v>
      </c>
      <c r="T213" s="358">
        <f t="shared" si="26"/>
        <v>4.3136386156730495</v>
      </c>
      <c r="U213" s="352">
        <f t="shared" si="27"/>
        <v>2.6333333333333333</v>
      </c>
      <c r="V213" s="352">
        <f t="shared" si="28"/>
        <v>3.0534096539182625</v>
      </c>
      <c r="W213" s="352">
        <f>IF(INDEX('Adult curve ratios'!$B:$B,MATCH('Incidence calcs'!C213,'Adult curve ratios'!$A:$A,0))="0-14",'Incidence calcs'!U213,'Incidence calcs'!V213)</f>
        <v>2.6333333333333333</v>
      </c>
      <c r="X213" s="357">
        <f>$W213*INDEX('Adult curve ratios'!$A$1:$R$8,MATCH('Incidence calcs'!$C213,'Adult curve ratios'!$A:$A,0),MATCH('Incidence calcs'!X$4,'Adult curve ratios'!$1:$1,0))</f>
        <v>1.79488</v>
      </c>
      <c r="Y213" s="357">
        <f>$W213*INDEX('Adult curve ratios'!$A$1:$R$8,MATCH('Incidence calcs'!$C213,'Adult curve ratios'!$A:$A,0),MATCH('Incidence calcs'!Y$4,'Adult curve ratios'!$1:$1,0))</f>
        <v>1.7638066666666665</v>
      </c>
      <c r="Z213" s="357">
        <f>$W213*INDEX('Adult curve ratios'!$A$1:$R$8,MATCH('Incidence calcs'!$C213,'Adult curve ratios'!$A:$A,0),MATCH('Incidence calcs'!Z$4,'Adult curve ratios'!$1:$1,0))</f>
        <v>1.2611033333333332</v>
      </c>
      <c r="AA213" s="357">
        <f>$W213*INDEX('Adult curve ratios'!$A$1:$R$8,MATCH('Incidence calcs'!$C213,'Adult curve ratios'!$A:$A,0),MATCH('Incidence calcs'!AA$4,'Adult curve ratios'!$1:$1,0))</f>
        <v>1.2526766666666667</v>
      </c>
      <c r="AB213" s="357">
        <f>$W213*INDEX('Adult curve ratios'!$A$1:$R$8,MATCH('Incidence calcs'!$C213,'Adult curve ratios'!$A:$A,0),MATCH('Incidence calcs'!AB$4,'Adult curve ratios'!$1:$1,0))</f>
        <v>1.1096866666666667</v>
      </c>
      <c r="AC213" s="357">
        <f>$W213*INDEX('Adult curve ratios'!$A$1:$R$8,MATCH('Incidence calcs'!$C213,'Adult curve ratios'!$A:$A,0),MATCH('Incidence calcs'!AC$4,'Adult curve ratios'!$1:$1,0))</f>
        <v>1.18184</v>
      </c>
      <c r="AD213" s="357">
        <f>$W213*INDEX('Adult curve ratios'!$A$1:$R$8,MATCH('Incidence calcs'!$C213,'Adult curve ratios'!$A:$A,0),MATCH('Incidence calcs'!AD$4,'Adult curve ratios'!$1:$1,0))</f>
        <v>1.1594566666666668</v>
      </c>
      <c r="AE213" s="357">
        <f>$W213*INDEX('Adult curve ratios'!$A$1:$R$8,MATCH('Incidence calcs'!$C213,'Adult curve ratios'!$A:$A,0),MATCH('Incidence calcs'!AE$4,'Adult curve ratios'!$1:$1,0))</f>
        <v>1.1594566666666668</v>
      </c>
      <c r="AF213" s="357">
        <f>$W213*INDEX('Adult curve ratios'!$A$1:$R$8,MATCH('Incidence calcs'!$C213,'Adult curve ratios'!$A:$A,0),MATCH('Incidence calcs'!AF$4,'Adult curve ratios'!$1:$1,0))</f>
        <v>1.0828266666666666</v>
      </c>
      <c r="AG213" s="357">
        <f>$W213*INDEX('Adult curve ratios'!$A$1:$R$8,MATCH('Incidence calcs'!$C213,'Adult curve ratios'!$A:$A,0),MATCH('Incidence calcs'!AG$4,'Adult curve ratios'!$1:$1,0))</f>
        <v>1.0828266666666666</v>
      </c>
      <c r="AH213" s="357">
        <f>$W213*INDEX('Adult curve ratios'!$A$1:$R$8,MATCH('Incidence calcs'!$C213,'Adult curve ratios'!$A:$A,0),MATCH('Incidence calcs'!AH$4,'Adult curve ratios'!$1:$1,0))</f>
        <v>1.4375366666666667</v>
      </c>
      <c r="AI213" s="357">
        <f>$W213*INDEX('Adult curve ratios'!$A$1:$R$8,MATCH('Incidence calcs'!$C213,'Adult curve ratios'!$A:$A,0),MATCH('Incidence calcs'!AI$4,'Adult curve ratios'!$1:$1,0))</f>
        <v>1.4375366666666667</v>
      </c>
      <c r="AJ213" s="357">
        <f>$W213*INDEX('Adult curve ratios'!$A$1:$R$8,MATCH('Incidence calcs'!$C213,'Adult curve ratios'!$A:$A,0),MATCH('Incidence calcs'!AJ$4,'Adult curve ratios'!$1:$1,0))</f>
        <v>0.94984333333333337</v>
      </c>
      <c r="AK213" s="357">
        <f>$W213*INDEX('Adult curve ratios'!$A$1:$R$8,MATCH('Incidence calcs'!$C213,'Adult curve ratios'!$A:$A,0),MATCH('Incidence calcs'!AK$4,'Adult curve ratios'!$1:$1,0))</f>
        <v>0.94984333333333337</v>
      </c>
      <c r="AL213" s="357">
        <f>$W213*INDEX('Adult curve ratios'!$A$1:$R$8,MATCH('Incidence calcs'!$C213,'Adult curve ratios'!$A:$A,0),MATCH('Incidence calcs'!AL$4,'Adult curve ratios'!$1:$1,0))</f>
        <v>0.94984333333333337</v>
      </c>
      <c r="AM213" s="357">
        <f>$W213*INDEX('Adult curve ratios'!$A$1:$R$8,MATCH('Incidence calcs'!$C213,'Adult curve ratios'!$A:$A,0),MATCH('Incidence calcs'!AM$4,'Adult curve ratios'!$1:$1,0))</f>
        <v>0.94984333333333337</v>
      </c>
    </row>
    <row r="214" spans="1:39" x14ac:dyDescent="0.45">
      <c r="A214" s="343" t="s">
        <v>271</v>
      </c>
      <c r="B214" s="331" t="s">
        <v>271</v>
      </c>
      <c r="C214" s="353" t="s">
        <v>29</v>
      </c>
      <c r="D214" s="351">
        <f>VALUE(LEFT(INDEX('2019 IDF estimates'!BD:BD,MATCH(IF(G214="N/A",B214,G214),'2019 IDF estimates'!$B:$B,0)),4))</f>
        <v>1982</v>
      </c>
      <c r="E214" s="351">
        <f>VALUE(RIGHT(INDEX('2019 IDF estimates'!BD:BD,MATCH(IF(G214="N/A",B214,G214),'2019 IDF estimates'!$B:$B,0)),4))</f>
        <v>1991</v>
      </c>
      <c r="F214" s="351">
        <f t="shared" si="22"/>
        <v>1987</v>
      </c>
      <c r="G214" s="331" t="s">
        <v>170</v>
      </c>
      <c r="H214" s="354">
        <f>IF($G214="N/A",INDEX('2019 IDF estimates'!AD:AD,MATCH($B214,'2019 IDF estimates'!$B:$B,0)),INDEX('2019 IDF estimates'!AD:AD,MATCH($G214,'2019 IDF estimates'!$B:$B,0)))</f>
        <v>0.1</v>
      </c>
      <c r="I214" s="354">
        <f>IF($G214="N/A",INDEX('2019 IDF estimates'!AE:AE,MATCH($B214,'2019 IDF estimates'!$B:$B,0)),INDEX('2019 IDF estimates'!AE:AE,MATCH($G214,'2019 IDF estimates'!$B:$B,0)))</f>
        <v>0.5</v>
      </c>
      <c r="J214" s="354">
        <f>IF($G214="N/A",INDEX('2019 IDF estimates'!AF:AF,MATCH($B214,'2019 IDF estimates'!$B:$B,0)),INDEX('2019 IDF estimates'!AF:AF,MATCH($G214,'2019 IDF estimates'!$B:$B,0)))</f>
        <v>2.2000000000000002</v>
      </c>
      <c r="K214" s="354">
        <f>IF($G214="N/A",INDEX('2019 IDF estimates'!AP:AP,MATCH($B214,'2019 IDF estimates'!$B:$B,0)),INDEX('2019 IDF estimates'!AP:AP,MATCH($G214,'2019 IDF estimates'!$B:$B,0)))</f>
        <v>3.4</v>
      </c>
      <c r="L214" s="354">
        <f>IF($G214="N/A",INDEX('2019 IDF estimates'!AH:AH,MATCH($B214,'2019 IDF estimates'!$B:$B,0)),INDEX('2019 IDF estimates'!AH:AH,MATCH($G214,'2019 IDF estimates'!$B:$B,0)))</f>
        <v>0.1</v>
      </c>
      <c r="M214" s="354">
        <f>IF($G214="N/A",INDEX('2019 IDF estimates'!AI:AI,MATCH($B214,'2019 IDF estimates'!$B:$B,0)),INDEX('2019 IDF estimates'!AI:AI,MATCH($G214,'2019 IDF estimates'!$B:$B,0)))</f>
        <v>0.5</v>
      </c>
      <c r="N214" s="354">
        <f>IF($G214="N/A",INDEX('2019 IDF estimates'!AJ:AJ,MATCH($B214,'2019 IDF estimates'!$B:$B,0)),INDEX('2019 IDF estimates'!AJ:AJ,MATCH($G214,'2019 IDF estimates'!$B:$B,0)))</f>
        <v>2.2000000000000002</v>
      </c>
      <c r="O214" s="354">
        <f>IF($G214="N/A",INDEX('2019 IDF estimates'!AQ:AQ,MATCH($B214,'2019 IDF estimates'!$B:$B,0)),INDEX('2019 IDF estimates'!AQ:AQ,MATCH($G214,'2019 IDF estimates'!$B:$B,0)))</f>
        <v>3.4</v>
      </c>
      <c r="P214" s="354">
        <f>IF($G214="N/A",INDEX('2019 IDF estimates'!AN:AN,MATCH($B214,'2019 IDF estimates'!$B:$B,0)),INDEX('2019 IDF estimates'!AN:AN,MATCH($G214,'2019 IDF estimates'!$B:$B,0)))</f>
        <v>0.9</v>
      </c>
      <c r="Q214" s="358">
        <f t="shared" si="23"/>
        <v>0.1</v>
      </c>
      <c r="R214" s="358">
        <f t="shared" si="24"/>
        <v>0.5</v>
      </c>
      <c r="S214" s="358">
        <f t="shared" si="25"/>
        <v>2.2000000000000002</v>
      </c>
      <c r="T214" s="358">
        <f t="shared" si="26"/>
        <v>3.4</v>
      </c>
      <c r="U214" s="352">
        <f t="shared" si="27"/>
        <v>0.93333333333333346</v>
      </c>
      <c r="V214" s="352">
        <f t="shared" si="28"/>
        <v>1.55</v>
      </c>
      <c r="W214" s="352">
        <f>IF(INDEX('Adult curve ratios'!$B:$B,MATCH('Incidence calcs'!C214,'Adult curve ratios'!$A:$A,0))="0-14",'Incidence calcs'!U214,'Incidence calcs'!V214)</f>
        <v>1.55</v>
      </c>
      <c r="X214" s="357">
        <f>$W214*INDEX('Adult curve ratios'!$A$1:$R$8,MATCH('Incidence calcs'!$C214,'Adult curve ratios'!$A:$A,0),MATCH('Incidence calcs'!X$4,'Adult curve ratios'!$1:$1,0))</f>
        <v>1.111815</v>
      </c>
      <c r="Y214" s="357">
        <f>$W214*INDEX('Adult curve ratios'!$A$1:$R$8,MATCH('Incidence calcs'!$C214,'Adult curve ratios'!$A:$A,0),MATCH('Incidence calcs'!Y$4,'Adult curve ratios'!$1:$1,0))</f>
        <v>1.09213</v>
      </c>
      <c r="Z214" s="357">
        <f>$W214*INDEX('Adult curve ratios'!$A$1:$R$8,MATCH('Incidence calcs'!$C214,'Adult curve ratios'!$A:$A,0),MATCH('Incidence calcs'!Z$4,'Adult curve ratios'!$1:$1,0))</f>
        <v>0.79096500000000003</v>
      </c>
      <c r="AA214" s="357">
        <f>$W214*INDEX('Adult curve ratios'!$A$1:$R$8,MATCH('Incidence calcs'!$C214,'Adult curve ratios'!$A:$A,0),MATCH('Incidence calcs'!AA$4,'Adult curve ratios'!$1:$1,0))</f>
        <v>0.77453499999999997</v>
      </c>
      <c r="AB214" s="357">
        <f>$W214*INDEX('Adult curve ratios'!$A$1:$R$8,MATCH('Incidence calcs'!$C214,'Adult curve ratios'!$A:$A,0),MATCH('Incidence calcs'!AB$4,'Adult curve ratios'!$1:$1,0))</f>
        <v>0.72788000000000008</v>
      </c>
      <c r="AC214" s="357">
        <f>$W214*INDEX('Adult curve ratios'!$A$1:$R$8,MATCH('Incidence calcs'!$C214,'Adult curve ratios'!$A:$A,0),MATCH('Incidence calcs'!AC$4,'Adult curve ratios'!$1:$1,0))</f>
        <v>0.64356000000000002</v>
      </c>
      <c r="AD214" s="357">
        <f>$W214*INDEX('Adult curve ratios'!$A$1:$R$8,MATCH('Incidence calcs'!$C214,'Adult curve ratios'!$A:$A,0),MATCH('Incidence calcs'!AD$4,'Adult curve ratios'!$1:$1,0))</f>
        <v>0.692075</v>
      </c>
      <c r="AE214" s="357">
        <f>$W214*INDEX('Adult curve ratios'!$A$1:$R$8,MATCH('Incidence calcs'!$C214,'Adult curve ratios'!$A:$A,0),MATCH('Incidence calcs'!AE$4,'Adult curve ratios'!$1:$1,0))</f>
        <v>0.692075</v>
      </c>
      <c r="AF214" s="357">
        <f>$W214*INDEX('Adult curve ratios'!$A$1:$R$8,MATCH('Incidence calcs'!$C214,'Adult curve ratios'!$A:$A,0),MATCH('Incidence calcs'!AF$4,'Adult curve ratios'!$1:$1,0))</f>
        <v>0.55877500000000002</v>
      </c>
      <c r="AG214" s="357">
        <f>$W214*INDEX('Adult curve ratios'!$A$1:$R$8,MATCH('Incidence calcs'!$C214,'Adult curve ratios'!$A:$A,0),MATCH('Incidence calcs'!AG$4,'Adult curve ratios'!$1:$1,0))</f>
        <v>0.55877500000000002</v>
      </c>
      <c r="AH214" s="357">
        <f>$W214*INDEX('Adult curve ratios'!$A$1:$R$8,MATCH('Incidence calcs'!$C214,'Adult curve ratios'!$A:$A,0),MATCH('Incidence calcs'!AH$4,'Adult curve ratios'!$1:$1,0))</f>
        <v>0.83452000000000004</v>
      </c>
      <c r="AI214" s="357">
        <f>$W214*INDEX('Adult curve ratios'!$A$1:$R$8,MATCH('Incidence calcs'!$C214,'Adult curve ratios'!$A:$A,0),MATCH('Incidence calcs'!AI$4,'Adult curve ratios'!$1:$1,0))</f>
        <v>0.83452000000000004</v>
      </c>
      <c r="AJ214" s="357">
        <f>$W214*INDEX('Adult curve ratios'!$A$1:$R$8,MATCH('Incidence calcs'!$C214,'Adult curve ratios'!$A:$A,0),MATCH('Incidence calcs'!AJ$4,'Adult curve ratios'!$1:$1,0))</f>
        <v>0.65332500000000004</v>
      </c>
      <c r="AK214" s="357">
        <f>$W214*INDEX('Adult curve ratios'!$A$1:$R$8,MATCH('Incidence calcs'!$C214,'Adult curve ratios'!$A:$A,0),MATCH('Incidence calcs'!AK$4,'Adult curve ratios'!$1:$1,0))</f>
        <v>0.65332500000000004</v>
      </c>
      <c r="AL214" s="357">
        <f>$W214*INDEX('Adult curve ratios'!$A$1:$R$8,MATCH('Incidence calcs'!$C214,'Adult curve ratios'!$A:$A,0),MATCH('Incidence calcs'!AL$4,'Adult curve ratios'!$1:$1,0))</f>
        <v>0.65332500000000004</v>
      </c>
      <c r="AM214" s="357">
        <f>$W214*INDEX('Adult curve ratios'!$A$1:$R$8,MATCH('Incidence calcs'!$C214,'Adult curve ratios'!$A:$A,0),MATCH('Incidence calcs'!AM$4,'Adult curve ratios'!$1:$1,0))</f>
        <v>0.65332500000000004</v>
      </c>
    </row>
    <row r="215" spans="1:39" x14ac:dyDescent="0.45">
      <c r="A215" s="343" t="s">
        <v>272</v>
      </c>
      <c r="B215" s="331" t="s">
        <v>272</v>
      </c>
      <c r="C215" s="343" t="s">
        <v>29</v>
      </c>
      <c r="D215" s="351">
        <f>VALUE(LEFT(INDEX('2019 IDF estimates'!BD:BD,MATCH(IF(G215="N/A",B215,G215),'2019 IDF estimates'!$B:$B,0)),4))</f>
        <v>1982</v>
      </c>
      <c r="E215" s="351">
        <f>VALUE(RIGHT(INDEX('2019 IDF estimates'!BD:BD,MATCH(IF(G215="N/A",B215,G215),'2019 IDF estimates'!$B:$B,0)),4))</f>
        <v>1991</v>
      </c>
      <c r="F215" s="351">
        <f t="shared" si="22"/>
        <v>1987</v>
      </c>
      <c r="G215" s="344" t="s">
        <v>170</v>
      </c>
      <c r="H215" s="354">
        <f>IF($G215="N/A",INDEX('2019 IDF estimates'!AD:AD,MATCH($B215,'2019 IDF estimates'!$B:$B,0)),INDEX('2019 IDF estimates'!AD:AD,MATCH($G215,'2019 IDF estimates'!$B:$B,0)))</f>
        <v>0.1</v>
      </c>
      <c r="I215" s="354">
        <f>IF($G215="N/A",INDEX('2019 IDF estimates'!AE:AE,MATCH($B215,'2019 IDF estimates'!$B:$B,0)),INDEX('2019 IDF estimates'!AE:AE,MATCH($G215,'2019 IDF estimates'!$B:$B,0)))</f>
        <v>0.5</v>
      </c>
      <c r="J215" s="354">
        <f>IF($G215="N/A",INDEX('2019 IDF estimates'!AF:AF,MATCH($B215,'2019 IDF estimates'!$B:$B,0)),INDEX('2019 IDF estimates'!AF:AF,MATCH($G215,'2019 IDF estimates'!$B:$B,0)))</f>
        <v>2.2000000000000002</v>
      </c>
      <c r="K215" s="354">
        <f>IF($G215="N/A",INDEX('2019 IDF estimates'!AP:AP,MATCH($B215,'2019 IDF estimates'!$B:$B,0)),INDEX('2019 IDF estimates'!AP:AP,MATCH($G215,'2019 IDF estimates'!$B:$B,0)))</f>
        <v>3.4</v>
      </c>
      <c r="L215" s="354">
        <f>IF($G215="N/A",INDEX('2019 IDF estimates'!AH:AH,MATCH($B215,'2019 IDF estimates'!$B:$B,0)),INDEX('2019 IDF estimates'!AH:AH,MATCH($G215,'2019 IDF estimates'!$B:$B,0)))</f>
        <v>0.1</v>
      </c>
      <c r="M215" s="354">
        <f>IF($G215="N/A",INDEX('2019 IDF estimates'!AI:AI,MATCH($B215,'2019 IDF estimates'!$B:$B,0)),INDEX('2019 IDF estimates'!AI:AI,MATCH($G215,'2019 IDF estimates'!$B:$B,0)))</f>
        <v>0.5</v>
      </c>
      <c r="N215" s="354">
        <f>IF($G215="N/A",INDEX('2019 IDF estimates'!AJ:AJ,MATCH($B215,'2019 IDF estimates'!$B:$B,0)),INDEX('2019 IDF estimates'!AJ:AJ,MATCH($G215,'2019 IDF estimates'!$B:$B,0)))</f>
        <v>2.2000000000000002</v>
      </c>
      <c r="O215" s="354">
        <f>IF($G215="N/A",INDEX('2019 IDF estimates'!AQ:AQ,MATCH($B215,'2019 IDF estimates'!$B:$B,0)),INDEX('2019 IDF estimates'!AQ:AQ,MATCH($G215,'2019 IDF estimates'!$B:$B,0)))</f>
        <v>3.4</v>
      </c>
      <c r="P215" s="354">
        <f>IF($G215="N/A",INDEX('2019 IDF estimates'!AN:AN,MATCH($B215,'2019 IDF estimates'!$B:$B,0)),INDEX('2019 IDF estimates'!AN:AN,MATCH($G215,'2019 IDF estimates'!$B:$B,0)))</f>
        <v>0.9</v>
      </c>
      <c r="Q215" s="358">
        <f t="shared" si="23"/>
        <v>0.1</v>
      </c>
      <c r="R215" s="358">
        <f t="shared" si="24"/>
        <v>0.5</v>
      </c>
      <c r="S215" s="358">
        <f t="shared" si="25"/>
        <v>2.2000000000000002</v>
      </c>
      <c r="T215" s="358">
        <f t="shared" si="26"/>
        <v>3.4</v>
      </c>
      <c r="U215" s="352">
        <f t="shared" si="27"/>
        <v>0.93333333333333346</v>
      </c>
      <c r="V215" s="352">
        <f t="shared" si="28"/>
        <v>1.55</v>
      </c>
      <c r="W215" s="352">
        <f>IF(INDEX('Adult curve ratios'!$B:$B,MATCH('Incidence calcs'!C215,'Adult curve ratios'!$A:$A,0))="0-14",'Incidence calcs'!U215,'Incidence calcs'!V215)</f>
        <v>1.55</v>
      </c>
      <c r="X215" s="357">
        <f>$W215*INDEX('Adult curve ratios'!$A$1:$R$8,MATCH('Incidence calcs'!$C215,'Adult curve ratios'!$A:$A,0),MATCH('Incidence calcs'!X$4,'Adult curve ratios'!$1:$1,0))</f>
        <v>1.111815</v>
      </c>
      <c r="Y215" s="357">
        <f>$W215*INDEX('Adult curve ratios'!$A$1:$R$8,MATCH('Incidence calcs'!$C215,'Adult curve ratios'!$A:$A,0),MATCH('Incidence calcs'!Y$4,'Adult curve ratios'!$1:$1,0))</f>
        <v>1.09213</v>
      </c>
      <c r="Z215" s="357">
        <f>$W215*INDEX('Adult curve ratios'!$A$1:$R$8,MATCH('Incidence calcs'!$C215,'Adult curve ratios'!$A:$A,0),MATCH('Incidence calcs'!Z$4,'Adult curve ratios'!$1:$1,0))</f>
        <v>0.79096500000000003</v>
      </c>
      <c r="AA215" s="357">
        <f>$W215*INDEX('Adult curve ratios'!$A$1:$R$8,MATCH('Incidence calcs'!$C215,'Adult curve ratios'!$A:$A,0),MATCH('Incidence calcs'!AA$4,'Adult curve ratios'!$1:$1,0))</f>
        <v>0.77453499999999997</v>
      </c>
      <c r="AB215" s="357">
        <f>$W215*INDEX('Adult curve ratios'!$A$1:$R$8,MATCH('Incidence calcs'!$C215,'Adult curve ratios'!$A:$A,0),MATCH('Incidence calcs'!AB$4,'Adult curve ratios'!$1:$1,0))</f>
        <v>0.72788000000000008</v>
      </c>
      <c r="AC215" s="357">
        <f>$W215*INDEX('Adult curve ratios'!$A$1:$R$8,MATCH('Incidence calcs'!$C215,'Adult curve ratios'!$A:$A,0),MATCH('Incidence calcs'!AC$4,'Adult curve ratios'!$1:$1,0))</f>
        <v>0.64356000000000002</v>
      </c>
      <c r="AD215" s="357">
        <f>$W215*INDEX('Adult curve ratios'!$A$1:$R$8,MATCH('Incidence calcs'!$C215,'Adult curve ratios'!$A:$A,0),MATCH('Incidence calcs'!AD$4,'Adult curve ratios'!$1:$1,0))</f>
        <v>0.692075</v>
      </c>
      <c r="AE215" s="357">
        <f>$W215*INDEX('Adult curve ratios'!$A$1:$R$8,MATCH('Incidence calcs'!$C215,'Adult curve ratios'!$A:$A,0),MATCH('Incidence calcs'!AE$4,'Adult curve ratios'!$1:$1,0))</f>
        <v>0.692075</v>
      </c>
      <c r="AF215" s="357">
        <f>$W215*INDEX('Adult curve ratios'!$A$1:$R$8,MATCH('Incidence calcs'!$C215,'Adult curve ratios'!$A:$A,0),MATCH('Incidence calcs'!AF$4,'Adult curve ratios'!$1:$1,0))</f>
        <v>0.55877500000000002</v>
      </c>
      <c r="AG215" s="357">
        <f>$W215*INDEX('Adult curve ratios'!$A$1:$R$8,MATCH('Incidence calcs'!$C215,'Adult curve ratios'!$A:$A,0),MATCH('Incidence calcs'!AG$4,'Adult curve ratios'!$1:$1,0))</f>
        <v>0.55877500000000002</v>
      </c>
      <c r="AH215" s="357">
        <f>$W215*INDEX('Adult curve ratios'!$A$1:$R$8,MATCH('Incidence calcs'!$C215,'Adult curve ratios'!$A:$A,0),MATCH('Incidence calcs'!AH$4,'Adult curve ratios'!$1:$1,0))</f>
        <v>0.83452000000000004</v>
      </c>
      <c r="AI215" s="357">
        <f>$W215*INDEX('Adult curve ratios'!$A$1:$R$8,MATCH('Incidence calcs'!$C215,'Adult curve ratios'!$A:$A,0),MATCH('Incidence calcs'!AI$4,'Adult curve ratios'!$1:$1,0))</f>
        <v>0.83452000000000004</v>
      </c>
      <c r="AJ215" s="357">
        <f>$W215*INDEX('Adult curve ratios'!$A$1:$R$8,MATCH('Incidence calcs'!$C215,'Adult curve ratios'!$A:$A,0),MATCH('Incidence calcs'!AJ$4,'Adult curve ratios'!$1:$1,0))</f>
        <v>0.65332500000000004</v>
      </c>
      <c r="AK215" s="357">
        <f>$W215*INDEX('Adult curve ratios'!$A$1:$R$8,MATCH('Incidence calcs'!$C215,'Adult curve ratios'!$A:$A,0),MATCH('Incidence calcs'!AK$4,'Adult curve ratios'!$1:$1,0))</f>
        <v>0.65332500000000004</v>
      </c>
      <c r="AL215" s="357">
        <f>$W215*INDEX('Adult curve ratios'!$A$1:$R$8,MATCH('Incidence calcs'!$C215,'Adult curve ratios'!$A:$A,0),MATCH('Incidence calcs'!AL$4,'Adult curve ratios'!$1:$1,0))</f>
        <v>0.65332500000000004</v>
      </c>
      <c r="AM215" s="357">
        <f>$W215*INDEX('Adult curve ratios'!$A$1:$R$8,MATCH('Incidence calcs'!$C215,'Adult curve ratios'!$A:$A,0),MATCH('Incidence calcs'!AM$4,'Adult curve ratios'!$1:$1,0))</f>
        <v>0.65332500000000004</v>
      </c>
    </row>
    <row r="216" spans="1:39" x14ac:dyDescent="0.45">
      <c r="A216" s="348"/>
      <c r="B216" s="348"/>
      <c r="C216" s="330"/>
      <c r="D216" s="330"/>
      <c r="E216" s="330"/>
      <c r="F216" s="330"/>
      <c r="G216" s="330"/>
    </row>
  </sheetData>
  <mergeCells count="14">
    <mergeCell ref="X1:AM1"/>
    <mergeCell ref="X2:AM2"/>
    <mergeCell ref="X3:AM3"/>
    <mergeCell ref="U3:W3"/>
    <mergeCell ref="U2:W2"/>
    <mergeCell ref="U1:W1"/>
    <mergeCell ref="Q1:T1"/>
    <mergeCell ref="Q2:T2"/>
    <mergeCell ref="H1:P1"/>
    <mergeCell ref="Q3:T3"/>
    <mergeCell ref="L3:O3"/>
    <mergeCell ref="H3:K3"/>
    <mergeCell ref="H2:K2"/>
    <mergeCell ref="L2:O2"/>
  </mergeCell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CC0-6777-4DC5-86CB-05065EAF8AE6}">
  <dimension ref="A1:DQ222"/>
  <sheetViews>
    <sheetView zoomScale="70" zoomScaleNormal="70" workbookViewId="0">
      <pane xSplit="3" ySplit="3" topLeftCell="I48" activePane="bottomRight" state="frozen"/>
      <selection pane="topRight" activeCell="D1" sqref="D1"/>
      <selection pane="bottomLeft" activeCell="A4" sqref="A4"/>
      <selection pane="bottomRight" activeCell="AC76" sqref="AC76"/>
    </sheetView>
  </sheetViews>
  <sheetFormatPr defaultColWidth="8.86328125" defaultRowHeight="12.75" x14ac:dyDescent="0.35"/>
  <cols>
    <col min="1" max="1" width="4.73046875" style="21" hidden="1" customWidth="1"/>
    <col min="2" max="2" width="37.3984375" style="21" customWidth="1"/>
    <col min="3" max="4" width="9.1328125" style="48" customWidth="1"/>
    <col min="5" max="5" width="30.265625" style="21" customWidth="1"/>
    <col min="6" max="6" width="11.3984375" style="48" customWidth="1"/>
    <col min="7" max="7" width="9.73046875" style="321" customWidth="1"/>
    <col min="8" max="14" width="9.3984375" style="321" customWidth="1"/>
    <col min="15" max="15" width="8.3984375" style="322" customWidth="1"/>
    <col min="16" max="16" width="7.86328125" style="323" customWidth="1"/>
    <col min="17" max="17" width="10.73046875" style="181" customWidth="1"/>
    <col min="18" max="18" width="12.73046875" style="106" customWidth="1"/>
    <col min="19" max="25" width="6" style="106" customWidth="1"/>
    <col min="26" max="26" width="5.3984375" style="106" customWidth="1"/>
    <col min="27" max="27" width="6" style="106" customWidth="1"/>
    <col min="28" max="28" width="5.86328125" style="106" customWidth="1"/>
    <col min="29" max="40" width="5.86328125" style="21" customWidth="1"/>
    <col min="41" max="41" width="10" style="106" customWidth="1"/>
    <col min="42" max="44" width="9.1328125" style="106" customWidth="1"/>
    <col min="45" max="45" width="9.86328125" style="115" customWidth="1"/>
    <col min="46" max="46" width="10.3984375" style="325" customWidth="1"/>
    <col min="47" max="47" width="10.73046875" style="115" customWidth="1"/>
    <col min="48" max="48" width="10" style="181" hidden="1" customWidth="1"/>
    <col min="49" max="49" width="11.3984375" style="181" hidden="1" customWidth="1"/>
    <col min="50" max="51" width="11.3984375" style="106" hidden="1" customWidth="1"/>
    <col min="52" max="52" width="9.73046875" style="325" customWidth="1"/>
    <col min="53" max="55" width="11.86328125" style="115" customWidth="1"/>
    <col min="56" max="56" width="10.265625" style="21" customWidth="1"/>
    <col min="57" max="57" width="12.1328125" style="21" customWidth="1"/>
    <col min="58" max="58" width="12.73046875" style="21" customWidth="1"/>
    <col min="59" max="59" width="11.73046875" style="21" customWidth="1"/>
    <col min="60" max="60" width="7.73046875" style="21" customWidth="1"/>
    <col min="61" max="61" width="18.73046875" style="21" customWidth="1"/>
    <col min="62" max="62" width="22.1328125" style="22" customWidth="1"/>
    <col min="63" max="63" width="35.73046875" style="326" customWidth="1"/>
    <col min="64" max="65" width="9.1328125" style="21" customWidth="1"/>
    <col min="66" max="80" width="8.86328125" style="21"/>
    <col min="81" max="81" width="11.86328125" style="106" customWidth="1"/>
    <col min="82" max="93" width="8.86328125" style="21"/>
    <col min="94" max="96" width="8.86328125" style="23"/>
    <col min="97" max="97" width="8.86328125" style="25"/>
    <col min="98" max="99" width="8.86328125" style="23"/>
    <col min="100" max="100" width="8.86328125" style="25"/>
    <col min="101" max="102" width="8.86328125" style="23"/>
    <col min="103" max="103" width="8.86328125" style="25"/>
    <col min="104" max="105" width="8.86328125" style="23"/>
    <col min="106" max="106" width="8.86328125" style="25"/>
    <col min="107" max="108" width="8.86328125" style="23"/>
    <col min="109" max="109" width="8.86328125" style="25"/>
    <col min="110" max="111" width="8.86328125" style="23"/>
    <col min="112" max="112" width="8.86328125" style="25"/>
    <col min="113" max="114" width="8.86328125" style="23"/>
    <col min="115" max="16384" width="8.86328125" style="21"/>
  </cols>
  <sheetData>
    <row r="1" spans="1:121" x14ac:dyDescent="0.35">
      <c r="A1" s="5"/>
      <c r="B1" s="5"/>
      <c r="C1" s="6"/>
      <c r="D1" s="6"/>
      <c r="E1" s="5"/>
      <c r="F1" s="6"/>
      <c r="G1" s="7"/>
      <c r="H1" s="7"/>
      <c r="I1" s="7"/>
      <c r="J1" s="7"/>
      <c r="K1" s="7"/>
      <c r="L1" s="7"/>
      <c r="M1" s="7"/>
      <c r="N1" s="7"/>
      <c r="O1" s="8"/>
      <c r="P1" s="7"/>
      <c r="Q1" s="9"/>
      <c r="R1" s="9"/>
      <c r="S1" s="10"/>
      <c r="T1" s="11"/>
      <c r="U1" s="11"/>
      <c r="V1" s="11"/>
      <c r="W1" s="11"/>
      <c r="X1" s="11"/>
      <c r="Y1" s="11"/>
      <c r="Z1" s="11"/>
      <c r="AA1" s="11"/>
      <c r="AB1" s="12"/>
      <c r="AC1" s="13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5"/>
      <c r="AQ1" s="15"/>
      <c r="AR1" s="15"/>
      <c r="AS1" s="16"/>
      <c r="AT1" s="17"/>
      <c r="AU1" s="16"/>
      <c r="AV1" s="18"/>
      <c r="AW1" s="18"/>
      <c r="AX1" s="15"/>
      <c r="AY1" s="15"/>
      <c r="AZ1" s="17"/>
      <c r="BA1" s="16"/>
      <c r="BB1" s="16"/>
      <c r="BC1" s="16"/>
      <c r="BD1" s="19"/>
      <c r="BE1" s="19"/>
      <c r="BF1" s="19"/>
      <c r="BG1" s="19"/>
      <c r="BH1" s="19"/>
      <c r="BI1" s="19"/>
      <c r="BJ1" s="5"/>
      <c r="BK1" s="20"/>
      <c r="BP1" s="22" t="s">
        <v>273</v>
      </c>
      <c r="CC1" s="15"/>
      <c r="CP1" s="23" t="s">
        <v>274</v>
      </c>
      <c r="CQ1" s="24">
        <f>AVERAGE(CQ$4:CQ$214)</f>
        <v>52.697872340425533</v>
      </c>
      <c r="CR1" s="24">
        <f>AVERAGE(CR$4:CR$214)</f>
        <v>125.23749198405648</v>
      </c>
      <c r="CS1" s="25" t="s">
        <v>274</v>
      </c>
      <c r="CT1" s="24" t="e">
        <f>AVERAGE(CT$4:CT$214)</f>
        <v>#DIV/0!</v>
      </c>
      <c r="CU1" s="24" t="e">
        <f>AVERAGE(CU$4:CU$214)</f>
        <v>#DIV/0!</v>
      </c>
      <c r="CV1" s="25" t="s">
        <v>274</v>
      </c>
      <c r="CW1" s="24">
        <f>AVERAGE(CW$4:CW$214)</f>
        <v>7.3517857142857128</v>
      </c>
      <c r="CX1" s="24">
        <f>AVERAGE(CX$4:CX$214)</f>
        <v>3.6353875312032877</v>
      </c>
      <c r="CY1" s="25" t="s">
        <v>274</v>
      </c>
      <c r="CZ1" s="24">
        <f>AVERAGE(CZ$4:CZ$214)</f>
        <v>13.362499999999999</v>
      </c>
      <c r="DA1" s="24">
        <f>AVERAGE(DA$4:DA$214)</f>
        <v>6.0577784591698682</v>
      </c>
      <c r="DB1" s="25" t="s">
        <v>274</v>
      </c>
      <c r="DC1" s="24">
        <f>AVERAGE(DC$4:DC$214)</f>
        <v>14.873684210526314</v>
      </c>
      <c r="DD1" s="24">
        <f>AVERAGE(DD$4:DD$214)</f>
        <v>4.9414600334894674</v>
      </c>
      <c r="DE1" s="25" t="s">
        <v>274</v>
      </c>
      <c r="DF1" s="24">
        <f>AVERAGE(DF$4:DF$214)</f>
        <v>21.828571428571429</v>
      </c>
      <c r="DG1" s="24">
        <f>AVERAGE(DG$4:DG$214)</f>
        <v>9.191885230127145</v>
      </c>
      <c r="DH1" s="25" t="s">
        <v>274</v>
      </c>
      <c r="DI1" s="24">
        <f>AVERAGE(DI$4:DI$214)</f>
        <v>17.849999999999998</v>
      </c>
      <c r="DJ1" s="24">
        <f>AVERAGE(DJ$4:DJ$214)</f>
        <v>8.8200017135398117</v>
      </c>
    </row>
    <row r="2" spans="1:121" ht="16.5" customHeight="1" x14ac:dyDescent="0.45">
      <c r="A2" s="26"/>
      <c r="B2" s="27"/>
      <c r="C2" s="28"/>
      <c r="D2" s="29"/>
      <c r="E2" s="30"/>
      <c r="F2" s="371" t="s">
        <v>275</v>
      </c>
      <c r="G2" s="373" t="s">
        <v>276</v>
      </c>
      <c r="H2" s="374"/>
      <c r="I2" s="374"/>
      <c r="J2" s="374"/>
      <c r="K2" s="374"/>
      <c r="L2" s="374"/>
      <c r="M2" s="374"/>
      <c r="N2" s="374"/>
      <c r="O2" s="375"/>
      <c r="P2" s="375"/>
      <c r="Q2" s="31"/>
      <c r="R2" s="32"/>
      <c r="S2" s="33" t="s">
        <v>277</v>
      </c>
      <c r="T2" s="34"/>
      <c r="U2" s="34"/>
      <c r="V2" s="34"/>
      <c r="W2" s="34"/>
      <c r="X2" s="35"/>
      <c r="Y2" s="35"/>
      <c r="Z2" s="35"/>
      <c r="AA2" s="34"/>
      <c r="AB2" s="34"/>
      <c r="AC2" s="34"/>
      <c r="AD2" s="36" t="s">
        <v>278</v>
      </c>
      <c r="AE2" s="37"/>
      <c r="AF2" s="37"/>
      <c r="AG2" s="38"/>
      <c r="AH2" s="37"/>
      <c r="AI2" s="39"/>
      <c r="AJ2" s="39"/>
      <c r="AK2" s="39"/>
      <c r="AL2" s="37"/>
      <c r="AM2" s="37"/>
      <c r="AN2" s="37"/>
      <c r="AO2" s="37"/>
      <c r="AP2" s="37"/>
      <c r="AQ2" s="40"/>
      <c r="AR2" s="38"/>
      <c r="AS2" s="376" t="s">
        <v>279</v>
      </c>
      <c r="AT2" s="377"/>
      <c r="AU2" s="377"/>
      <c r="AV2" s="378"/>
      <c r="AW2" s="378"/>
      <c r="AX2" s="378"/>
      <c r="AY2" s="378"/>
      <c r="AZ2" s="377"/>
      <c r="BA2" s="379"/>
      <c r="BB2" s="380" t="s">
        <v>280</v>
      </c>
      <c r="BC2" s="381"/>
      <c r="BD2" s="41" t="s">
        <v>281</v>
      </c>
      <c r="BE2" s="42" t="s">
        <v>282</v>
      </c>
      <c r="BF2" s="43" t="s">
        <v>283</v>
      </c>
      <c r="BG2" s="44" t="s">
        <v>284</v>
      </c>
      <c r="BH2" s="42" t="s">
        <v>285</v>
      </c>
      <c r="BI2" s="45" t="s">
        <v>286</v>
      </c>
      <c r="BJ2" s="382" t="s">
        <v>287</v>
      </c>
      <c r="BK2" s="46" t="s">
        <v>288</v>
      </c>
      <c r="BP2" s="22" t="s">
        <v>273</v>
      </c>
      <c r="CC2" s="47"/>
      <c r="CP2" s="23" t="s">
        <v>289</v>
      </c>
      <c r="CQ2" s="23">
        <f>MEDIAN(CQ$4:CQ$214)</f>
        <v>52.8</v>
      </c>
      <c r="CR2" s="24">
        <f>MEDIAN(CR$4:CR$214)</f>
        <v>55.469940438630829</v>
      </c>
      <c r="CS2" s="25" t="s">
        <v>289</v>
      </c>
      <c r="CT2" s="23" t="e">
        <f>MEDIAN(CT$4:CT$214)</f>
        <v>#NUM!</v>
      </c>
      <c r="CU2" s="24" t="e">
        <f>MEDIAN(CU$4:CU$214)</f>
        <v>#NUM!</v>
      </c>
      <c r="CV2" s="25" t="s">
        <v>289</v>
      </c>
      <c r="CW2" s="24">
        <f>MEDIAN(CW$4:CW$214)</f>
        <v>3.5</v>
      </c>
      <c r="CX2" s="24">
        <f>MEDIAN(CX$4:CX$214)</f>
        <v>2.0867141190754137</v>
      </c>
      <c r="CY2" s="25" t="s">
        <v>289</v>
      </c>
      <c r="CZ2" s="23">
        <f>MEDIAN(CZ$4:CZ$214)</f>
        <v>11.15</v>
      </c>
      <c r="DA2" s="24">
        <f>MEDIAN(DA$4:DA$214)</f>
        <v>3.4717015992133051</v>
      </c>
      <c r="DB2" s="25" t="s">
        <v>289</v>
      </c>
      <c r="DC2" s="24">
        <f>MEDIAN(DC$4:DC$214)</f>
        <v>14.4</v>
      </c>
      <c r="DD2" s="24">
        <f>MEDIAN(DD$4:DD$214)</f>
        <v>4.3095726513426369</v>
      </c>
      <c r="DE2" s="25" t="s">
        <v>289</v>
      </c>
      <c r="DF2" s="23">
        <f>MEDIAN(DF$4:DF$214)</f>
        <v>27.2</v>
      </c>
      <c r="DG2" s="24">
        <f>MEDIAN(DG$4:DG$214)</f>
        <v>10.099705358763956</v>
      </c>
      <c r="DH2" s="25" t="s">
        <v>289</v>
      </c>
      <c r="DI2" s="24">
        <f>MEDIAN(DI$4:DI$214)</f>
        <v>16.149999999999999</v>
      </c>
      <c r="DJ2" s="24">
        <f>MEDIAN(DJ$4:DJ$214)</f>
        <v>4.855937760769212</v>
      </c>
      <c r="DM2" s="370"/>
      <c r="DN2" s="370"/>
      <c r="DO2" s="363"/>
      <c r="DP2" s="370"/>
      <c r="DQ2" s="370"/>
    </row>
    <row r="3" spans="1:121" ht="88.5" customHeight="1" x14ac:dyDescent="0.45">
      <c r="A3" s="49" t="s">
        <v>290</v>
      </c>
      <c r="B3" s="50" t="s">
        <v>291</v>
      </c>
      <c r="C3" s="51" t="s">
        <v>292</v>
      </c>
      <c r="D3" s="52" t="s">
        <v>293</v>
      </c>
      <c r="E3" s="364" t="s">
        <v>37</v>
      </c>
      <c r="F3" s="372"/>
      <c r="G3" s="53" t="s">
        <v>294</v>
      </c>
      <c r="H3" s="54" t="s">
        <v>295</v>
      </c>
      <c r="I3" s="54" t="s">
        <v>296</v>
      </c>
      <c r="J3" s="54" t="s">
        <v>297</v>
      </c>
      <c r="K3" s="53" t="s">
        <v>298</v>
      </c>
      <c r="L3" s="54" t="s">
        <v>299</v>
      </c>
      <c r="M3" s="54" t="s">
        <v>300</v>
      </c>
      <c r="N3" s="55" t="s">
        <v>301</v>
      </c>
      <c r="O3" s="56" t="s">
        <v>302</v>
      </c>
      <c r="P3" s="56" t="s">
        <v>303</v>
      </c>
      <c r="Q3" s="57" t="s">
        <v>304</v>
      </c>
      <c r="R3" s="57" t="s">
        <v>305</v>
      </c>
      <c r="S3" s="58" t="s">
        <v>306</v>
      </c>
      <c r="T3" s="58" t="s">
        <v>307</v>
      </c>
      <c r="U3" s="58" t="s">
        <v>308</v>
      </c>
      <c r="V3" s="58" t="s">
        <v>309</v>
      </c>
      <c r="W3" s="58" t="s">
        <v>310</v>
      </c>
      <c r="X3" s="58" t="s">
        <v>311</v>
      </c>
      <c r="Y3" s="58" t="s">
        <v>312</v>
      </c>
      <c r="Z3" s="58" t="s">
        <v>313</v>
      </c>
      <c r="AA3" s="59" t="s">
        <v>314</v>
      </c>
      <c r="AB3" s="60" t="s">
        <v>315</v>
      </c>
      <c r="AC3" s="59" t="s">
        <v>316</v>
      </c>
      <c r="AD3" s="61" t="s">
        <v>306</v>
      </c>
      <c r="AE3" s="61" t="s">
        <v>307</v>
      </c>
      <c r="AF3" s="61" t="s">
        <v>308</v>
      </c>
      <c r="AG3" s="61" t="s">
        <v>309</v>
      </c>
      <c r="AH3" s="61" t="s">
        <v>310</v>
      </c>
      <c r="AI3" s="61" t="s">
        <v>311</v>
      </c>
      <c r="AJ3" s="61" t="s">
        <v>312</v>
      </c>
      <c r="AK3" s="61" t="s">
        <v>313</v>
      </c>
      <c r="AL3" s="61" t="s">
        <v>314</v>
      </c>
      <c r="AM3" s="61" t="s">
        <v>315</v>
      </c>
      <c r="AN3" s="61" t="s">
        <v>316</v>
      </c>
      <c r="AO3" s="62" t="s">
        <v>317</v>
      </c>
      <c r="AP3" s="63" t="s">
        <v>318</v>
      </c>
      <c r="AQ3" s="63" t="s">
        <v>319</v>
      </c>
      <c r="AR3" s="64" t="s">
        <v>320</v>
      </c>
      <c r="AS3" s="65" t="s">
        <v>321</v>
      </c>
      <c r="AT3" s="66" t="s">
        <v>322</v>
      </c>
      <c r="AU3" s="67" t="s">
        <v>323</v>
      </c>
      <c r="AV3" s="68" t="s">
        <v>324</v>
      </c>
      <c r="AW3" s="69" t="s">
        <v>325</v>
      </c>
      <c r="AX3" s="70" t="s">
        <v>326</v>
      </c>
      <c r="AY3" s="71" t="s">
        <v>327</v>
      </c>
      <c r="AZ3" s="72" t="s">
        <v>328</v>
      </c>
      <c r="BA3" s="67" t="s">
        <v>329</v>
      </c>
      <c r="BB3" s="73" t="s">
        <v>330</v>
      </c>
      <c r="BC3" s="73" t="s">
        <v>331</v>
      </c>
      <c r="BD3" s="74"/>
      <c r="BE3" s="74"/>
      <c r="BF3" s="75" t="s">
        <v>332</v>
      </c>
      <c r="BG3" s="74"/>
      <c r="BH3" s="74"/>
      <c r="BI3" s="76" t="s">
        <v>333</v>
      </c>
      <c r="BJ3" s="383"/>
      <c r="BK3" s="77"/>
      <c r="BL3" s="78" t="s">
        <v>334</v>
      </c>
      <c r="BN3" s="22" t="s">
        <v>335</v>
      </c>
      <c r="BO3" s="21" t="s">
        <v>336</v>
      </c>
      <c r="BP3" s="22" t="s">
        <v>337</v>
      </c>
      <c r="BS3" s="21" t="s">
        <v>338</v>
      </c>
      <c r="BT3" s="79" t="s">
        <v>339</v>
      </c>
      <c r="BU3" s="80" t="s">
        <v>340</v>
      </c>
      <c r="BV3" s="80" t="s">
        <v>341</v>
      </c>
      <c r="BW3" s="21" t="s">
        <v>342</v>
      </c>
      <c r="BX3" s="21" t="s">
        <v>343</v>
      </c>
      <c r="BY3" s="21" t="s">
        <v>344</v>
      </c>
      <c r="BZ3" s="21" t="s">
        <v>345</v>
      </c>
      <c r="CA3" s="21" t="s">
        <v>346</v>
      </c>
      <c r="CC3" s="81" t="s">
        <v>347</v>
      </c>
      <c r="CM3" s="82"/>
      <c r="CN3" s="82"/>
      <c r="CO3" s="82"/>
      <c r="CP3" s="83" t="s">
        <v>348</v>
      </c>
      <c r="CQ3" s="83" t="s">
        <v>349</v>
      </c>
      <c r="CR3" s="83" t="s">
        <v>350</v>
      </c>
      <c r="CS3" s="84" t="s">
        <v>351</v>
      </c>
      <c r="CT3" s="83" t="s">
        <v>349</v>
      </c>
      <c r="CU3" s="83" t="s">
        <v>350</v>
      </c>
      <c r="CV3" s="84" t="s">
        <v>352</v>
      </c>
      <c r="CW3" s="83" t="s">
        <v>349</v>
      </c>
      <c r="CX3" s="83" t="s">
        <v>350</v>
      </c>
      <c r="CY3" s="84" t="s">
        <v>353</v>
      </c>
      <c r="CZ3" s="83" t="s">
        <v>349</v>
      </c>
      <c r="DA3" s="83" t="s">
        <v>350</v>
      </c>
      <c r="DB3" s="84" t="s">
        <v>354</v>
      </c>
      <c r="DC3" s="83" t="s">
        <v>349</v>
      </c>
      <c r="DD3" s="83" t="s">
        <v>350</v>
      </c>
      <c r="DE3" s="84" t="s">
        <v>355</v>
      </c>
      <c r="DF3" s="83" t="s">
        <v>349</v>
      </c>
      <c r="DG3" s="83" t="s">
        <v>350</v>
      </c>
      <c r="DH3" s="84" t="s">
        <v>356</v>
      </c>
      <c r="DI3" s="83" t="s">
        <v>349</v>
      </c>
      <c r="DJ3" s="83" t="s">
        <v>350</v>
      </c>
      <c r="DL3" s="83" t="s">
        <v>357</v>
      </c>
      <c r="DM3" s="83" t="s">
        <v>358</v>
      </c>
      <c r="DN3" s="83" t="s">
        <v>359</v>
      </c>
      <c r="DO3" s="83"/>
      <c r="DP3" s="83" t="s">
        <v>360</v>
      </c>
      <c r="DQ3" s="83" t="s">
        <v>361</v>
      </c>
    </row>
    <row r="4" spans="1:121" ht="12" customHeight="1" x14ac:dyDescent="0.45">
      <c r="A4" s="22">
        <v>1</v>
      </c>
      <c r="B4" s="85" t="s">
        <v>55</v>
      </c>
      <c r="C4" s="86" t="s">
        <v>362</v>
      </c>
      <c r="D4" s="87" t="s">
        <v>362</v>
      </c>
      <c r="E4" s="21" t="s">
        <v>33</v>
      </c>
      <c r="F4" s="363" t="s">
        <v>363</v>
      </c>
      <c r="G4" s="21">
        <v>2772.89</v>
      </c>
      <c r="H4" s="21">
        <v>2654.92</v>
      </c>
      <c r="I4" s="21">
        <v>2585.1799999999998</v>
      </c>
      <c r="J4" s="21">
        <v>2287.7199999999998</v>
      </c>
      <c r="K4" s="21">
        <v>2630.76</v>
      </c>
      <c r="L4" s="21">
        <v>2522.0300000000002</v>
      </c>
      <c r="M4" s="21">
        <v>2461.8200000000002</v>
      </c>
      <c r="N4" s="21">
        <v>2153.1</v>
      </c>
      <c r="O4" s="88">
        <v>8012.99</v>
      </c>
      <c r="P4" s="89">
        <v>7614.6100000000006</v>
      </c>
      <c r="Q4" s="90">
        <v>66.3</v>
      </c>
      <c r="R4" s="91">
        <v>136.19454365076223</v>
      </c>
      <c r="S4" s="92"/>
      <c r="T4" s="93"/>
      <c r="U4" s="93"/>
      <c r="V4" s="93"/>
      <c r="W4" s="92"/>
      <c r="X4" s="93"/>
      <c r="Y4" s="93"/>
      <c r="Z4" s="94"/>
      <c r="AA4" s="93"/>
      <c r="AB4" s="93"/>
      <c r="AC4" s="92"/>
      <c r="AD4" s="95" t="s">
        <v>364</v>
      </c>
      <c r="AE4" s="96" t="s">
        <v>364</v>
      </c>
      <c r="AF4" s="96" t="s">
        <v>364</v>
      </c>
      <c r="AG4" s="96" t="s">
        <v>364</v>
      </c>
      <c r="AH4" s="95" t="s">
        <v>364</v>
      </c>
      <c r="AI4" s="96" t="s">
        <v>364</v>
      </c>
      <c r="AJ4" s="96" t="s">
        <v>364</v>
      </c>
      <c r="AK4" s="96" t="s">
        <v>364</v>
      </c>
      <c r="AL4" s="95" t="s">
        <v>364</v>
      </c>
      <c r="AM4" s="96" t="s">
        <v>364</v>
      </c>
      <c r="AN4" s="95">
        <v>2.6</v>
      </c>
      <c r="AO4" s="97">
        <v>1.6916229865384507</v>
      </c>
      <c r="AP4" s="96">
        <v>4.3982197649999719</v>
      </c>
      <c r="AQ4" s="96">
        <v>4.3982197649999719</v>
      </c>
      <c r="AR4" s="96">
        <v>3.0495549412499932</v>
      </c>
      <c r="AS4" s="98">
        <v>0.4063176</v>
      </c>
      <c r="AT4" s="99">
        <v>2.5191691199999999</v>
      </c>
      <c r="AU4" s="100">
        <v>0.89371511768009149</v>
      </c>
      <c r="AV4" s="101">
        <v>0.11719021378084304</v>
      </c>
      <c r="AW4" s="102" t="e">
        <v>#REF!</v>
      </c>
      <c r="AX4" s="103" t="e">
        <v>#REF!</v>
      </c>
      <c r="AY4" s="103" t="e">
        <v>#REF!</v>
      </c>
      <c r="AZ4" s="104">
        <v>0.6016346229680718</v>
      </c>
      <c r="BA4" s="105">
        <v>1.4062723174961802</v>
      </c>
      <c r="BB4" s="106">
        <v>302.56154293981126</v>
      </c>
      <c r="BC4" s="106">
        <v>472.9115671324065</v>
      </c>
      <c r="BD4" s="107"/>
      <c r="BE4" s="108"/>
      <c r="BF4" s="109"/>
      <c r="BG4" s="108"/>
      <c r="BH4" s="110" t="s">
        <v>365</v>
      </c>
      <c r="BI4" s="108"/>
      <c r="BJ4" s="111" t="s">
        <v>56</v>
      </c>
      <c r="BK4" s="112"/>
      <c r="BL4" s="106">
        <v>4.3982197649999719</v>
      </c>
      <c r="BM4" s="21">
        <v>34</v>
      </c>
      <c r="BN4" s="113">
        <v>-0.6383007695545323</v>
      </c>
      <c r="BO4" s="21" t="s">
        <v>352</v>
      </c>
      <c r="BP4" s="21" t="s">
        <v>366</v>
      </c>
      <c r="BS4" s="21">
        <f>COUNTIF($AO$4:$AO$214,"&lt;=5")</f>
        <v>164</v>
      </c>
      <c r="BT4" s="106">
        <f>COUNTIF($AO$4:$AO$214,"&lt;=10")-BS4</f>
        <v>47</v>
      </c>
      <c r="BU4" s="106">
        <f>COUNTIF($AO$4:$AO$214,"&lt;=15")-SUM($BS$4:BT4)</f>
        <v>0</v>
      </c>
      <c r="BV4" s="106">
        <f>COUNTIF($AO$4:$AO$214,"&lt;=20")-SUM($BS$4:BU4)</f>
        <v>0</v>
      </c>
      <c r="BW4" s="106">
        <f>COUNTIF($AO$4:$AO$214,"&lt;=25")-SUM($BS$4:BV4)</f>
        <v>0</v>
      </c>
      <c r="BX4" s="106">
        <f>COUNTIF($AO$4:$AO$214,"&lt;=30")-SUM($BS$4:BW4)</f>
        <v>0</v>
      </c>
      <c r="BY4" s="106">
        <f>COUNTIF($AO$4:$AO$214,"&lt;=35")-SUM($BS$4:BX4)</f>
        <v>0</v>
      </c>
      <c r="BZ4" s="106">
        <f>COUNT($AO$4:$AO$214)-SUM($BS$4:BY4)</f>
        <v>0</v>
      </c>
      <c r="CA4" s="106">
        <f>SUM(BS4:BZ4)</f>
        <v>211</v>
      </c>
      <c r="CC4" s="114">
        <v>0.10794031256671918</v>
      </c>
      <c r="CD4" s="115">
        <f>LN(CC4)</f>
        <v>-2.226176866050797</v>
      </c>
      <c r="CL4" s="21" t="s">
        <v>348</v>
      </c>
      <c r="CM4" s="106">
        <f t="shared" ref="CM4:CM9" si="0">AVERAGEIF($C$4:$C$214,$CL4,$Q$4:$Q$214)</f>
        <v>52.697872340425533</v>
      </c>
      <c r="CN4" s="106">
        <f t="shared" ref="CN4:CN9" si="1">AVERAGEIF($C$4:$C$214,$CL4,$R$4:$R$214)</f>
        <v>125.23749198405648</v>
      </c>
      <c r="CO4" s="106"/>
      <c r="CQ4" s="23" t="str">
        <f t="shared" ref="CQ4:CQ67" si="2">IF($C4=CP$3,$Q4,"")</f>
        <v/>
      </c>
      <c r="CR4" s="23" t="str">
        <f t="shared" ref="CR4:CR67" si="3">IF($C4=CP$3,$R4,"")</f>
        <v/>
      </c>
      <c r="CT4" s="23" t="str">
        <f t="shared" ref="CT4:CT67" si="4">IF($C4=CS$3,$Q4,"")</f>
        <v/>
      </c>
      <c r="CU4" s="23" t="str">
        <f t="shared" ref="CU4:CU67" si="5">IF($C4=CS$3,$R4,"")</f>
        <v/>
      </c>
      <c r="CW4" s="23" t="str">
        <f t="shared" ref="CW4:CW67" si="6">IF($C4=CV$3,$Q4,"")</f>
        <v/>
      </c>
      <c r="CX4" s="23" t="str">
        <f t="shared" ref="CX4:CX67" si="7">IF($C4=CV$3,$R4,"")</f>
        <v/>
      </c>
      <c r="CZ4" s="23" t="str">
        <f t="shared" ref="CZ4:CZ67" si="8">IF($C4=CY$3,$Q4,"")</f>
        <v/>
      </c>
      <c r="DA4" s="23" t="str">
        <f t="shared" ref="DA4:DA67" si="9">IF($C4=CY$3,$R4,"")</f>
        <v/>
      </c>
      <c r="DC4" s="23" t="str">
        <f t="shared" ref="DC4:DC67" si="10">IF($C4=DB$3,$Q4,"")</f>
        <v/>
      </c>
      <c r="DD4" s="23" t="str">
        <f t="shared" ref="DD4:DD67" si="11">IF($C4=DB$3,$R4,"")</f>
        <v/>
      </c>
      <c r="DF4" s="23" t="str">
        <f t="shared" ref="DF4:DF67" si="12">IF($C4=DE$3,$Q4,"")</f>
        <v/>
      </c>
      <c r="DG4" s="23" t="str">
        <f t="shared" ref="DG4:DG67" si="13">IF($C4=DE$3,$R4,"")</f>
        <v/>
      </c>
      <c r="DI4" s="23" t="str">
        <f t="shared" ref="DI4:DI67" si="14">IF($C4=DH$3,$Q4,"")</f>
        <v/>
      </c>
      <c r="DJ4" s="23" t="str">
        <f t="shared" ref="DJ4:DJ67" si="15">IF($C4=DH$3,$R4,"")</f>
        <v/>
      </c>
      <c r="DL4" s="21" t="s">
        <v>348</v>
      </c>
      <c r="DM4" s="106">
        <f>CQ1</f>
        <v>52.697872340425533</v>
      </c>
      <c r="DN4" s="21">
        <f>CQ2</f>
        <v>52.8</v>
      </c>
      <c r="DP4" s="106">
        <f>CR1</f>
        <v>125.23749198405648</v>
      </c>
      <c r="DQ4" s="106">
        <f>CR2</f>
        <v>55.469940438630829</v>
      </c>
    </row>
    <row r="5" spans="1:121" ht="12" customHeight="1" x14ac:dyDescent="0.45">
      <c r="A5" s="22">
        <v>2</v>
      </c>
      <c r="B5" s="116" t="s">
        <v>57</v>
      </c>
      <c r="C5" s="117" t="s">
        <v>352</v>
      </c>
      <c r="D5" s="87" t="s">
        <v>352</v>
      </c>
      <c r="E5" s="1" t="s">
        <v>26</v>
      </c>
      <c r="F5" s="2" t="s">
        <v>367</v>
      </c>
      <c r="G5" s="21">
        <v>87.89</v>
      </c>
      <c r="H5" s="21">
        <v>86.02</v>
      </c>
      <c r="I5" s="21">
        <v>84.3</v>
      </c>
      <c r="J5" s="21">
        <v>105.66</v>
      </c>
      <c r="K5" s="21">
        <v>81.73</v>
      </c>
      <c r="L5" s="21">
        <v>79.900000000000006</v>
      </c>
      <c r="M5" s="21">
        <v>77.33</v>
      </c>
      <c r="N5" s="21">
        <v>99.49</v>
      </c>
      <c r="O5" s="118">
        <v>258.20999999999998</v>
      </c>
      <c r="P5" s="119">
        <v>238.95999999999998</v>
      </c>
      <c r="Q5" s="120">
        <v>12.5</v>
      </c>
      <c r="R5" s="121">
        <v>3.7977901236414442</v>
      </c>
      <c r="S5" s="95"/>
      <c r="T5" s="96"/>
      <c r="U5" s="96"/>
      <c r="V5" s="96"/>
      <c r="W5" s="95"/>
      <c r="X5" s="96"/>
      <c r="Y5" s="96"/>
      <c r="Z5" s="122"/>
      <c r="AA5" s="96"/>
      <c r="AB5" s="96"/>
      <c r="AC5" s="123"/>
      <c r="AD5" s="95">
        <v>3.7</v>
      </c>
      <c r="AE5" s="96">
        <v>7.8</v>
      </c>
      <c r="AF5" s="96">
        <v>8.9</v>
      </c>
      <c r="AG5" s="124" t="s">
        <v>364</v>
      </c>
      <c r="AH5" s="95">
        <v>7.6</v>
      </c>
      <c r="AI5" s="96">
        <v>10.1</v>
      </c>
      <c r="AJ5" s="96">
        <v>8.1999999999999993</v>
      </c>
      <c r="AK5" s="124" t="s">
        <v>364</v>
      </c>
      <c r="AL5" s="95">
        <v>6.8</v>
      </c>
      <c r="AM5" s="124">
        <v>8.6</v>
      </c>
      <c r="AN5" s="123">
        <v>7.7</v>
      </c>
      <c r="AO5" s="97">
        <v>0.7446373997688045</v>
      </c>
      <c r="AP5" s="96">
        <v>5.0635343184278705</v>
      </c>
      <c r="AQ5" s="96">
        <v>6.4038816380117183</v>
      </c>
      <c r="AR5" s="96">
        <v>7.2084269945549488</v>
      </c>
      <c r="AS5" s="98">
        <v>3.8086630000000003E-2</v>
      </c>
      <c r="AT5" s="125">
        <v>0.25840182499999997</v>
      </c>
      <c r="AU5" s="126">
        <v>0.25367012</v>
      </c>
      <c r="AV5" s="127">
        <v>7.0328113215052477E-3</v>
      </c>
      <c r="AW5" s="98" t="e">
        <v>#REF!</v>
      </c>
      <c r="AX5" s="99" t="e">
        <v>#REF!</v>
      </c>
      <c r="AY5" s="99" t="e">
        <v>#REF!</v>
      </c>
      <c r="AZ5" s="104">
        <v>4.9807982202508747E-2</v>
      </c>
      <c r="BA5" s="104">
        <v>0.51958625050627183</v>
      </c>
      <c r="BB5" s="106">
        <v>0</v>
      </c>
      <c r="BC5" s="106">
        <v>0</v>
      </c>
      <c r="BD5" s="128"/>
      <c r="BF5" s="129"/>
      <c r="BG5" s="130"/>
      <c r="BH5" s="363" t="s">
        <v>365</v>
      </c>
      <c r="BJ5" s="22" t="s">
        <v>58</v>
      </c>
      <c r="BK5" s="131"/>
      <c r="BL5" s="106">
        <v>5.7337079782197939</v>
      </c>
      <c r="BM5" s="21">
        <v>126</v>
      </c>
      <c r="BN5" s="113">
        <v>3.6343052245043979E-2</v>
      </c>
      <c r="BO5" s="21" t="s">
        <v>352</v>
      </c>
      <c r="BP5" s="21" t="s">
        <v>364</v>
      </c>
      <c r="CC5" s="132">
        <v>0.11065169268554957</v>
      </c>
      <c r="CD5" s="115">
        <f t="shared" ref="CD5:CD68" si="16">LN(CC5)</f>
        <v>-2.201367914946871</v>
      </c>
      <c r="CL5" s="21" t="s">
        <v>351</v>
      </c>
      <c r="CM5" s="106" t="e">
        <f t="shared" si="0"/>
        <v>#DIV/0!</v>
      </c>
      <c r="CN5" s="106" t="e">
        <f t="shared" si="1"/>
        <v>#DIV/0!</v>
      </c>
      <c r="CQ5" s="23" t="str">
        <f t="shared" si="2"/>
        <v/>
      </c>
      <c r="CR5" s="23" t="str">
        <f t="shared" si="3"/>
        <v/>
      </c>
      <c r="CT5" s="23" t="str">
        <f t="shared" si="4"/>
        <v/>
      </c>
      <c r="CU5" s="23" t="str">
        <f t="shared" si="5"/>
        <v/>
      </c>
      <c r="CW5" s="23">
        <f t="shared" si="6"/>
        <v>12.5</v>
      </c>
      <c r="CX5" s="23">
        <f t="shared" si="7"/>
        <v>3.7977901236414442</v>
      </c>
      <c r="CZ5" s="23" t="str">
        <f t="shared" si="8"/>
        <v/>
      </c>
      <c r="DA5" s="23" t="str">
        <f t="shared" si="9"/>
        <v/>
      </c>
      <c r="DC5" s="23" t="str">
        <f t="shared" si="10"/>
        <v/>
      </c>
      <c r="DD5" s="23" t="str">
        <f t="shared" si="11"/>
        <v/>
      </c>
      <c r="DF5" s="23" t="str">
        <f t="shared" si="12"/>
        <v/>
      </c>
      <c r="DG5" s="23" t="str">
        <f t="shared" si="13"/>
        <v/>
      </c>
      <c r="DI5" s="23" t="str">
        <f t="shared" si="14"/>
        <v/>
      </c>
      <c r="DJ5" s="23" t="str">
        <f t="shared" si="15"/>
        <v/>
      </c>
      <c r="DL5" s="21" t="s">
        <v>351</v>
      </c>
      <c r="DM5" s="106" t="e">
        <f>CT1</f>
        <v>#DIV/0!</v>
      </c>
      <c r="DN5" s="21" t="e">
        <f>CT2</f>
        <v>#NUM!</v>
      </c>
      <c r="DP5" s="106" t="e">
        <f>CU1</f>
        <v>#DIV/0!</v>
      </c>
      <c r="DQ5" s="106" t="e">
        <f>CU2</f>
        <v>#NUM!</v>
      </c>
    </row>
    <row r="6" spans="1:121" s="140" customFormat="1" ht="12" customHeight="1" x14ac:dyDescent="0.45">
      <c r="A6" s="22">
        <v>3</v>
      </c>
      <c r="B6" s="116" t="s">
        <v>59</v>
      </c>
      <c r="C6" s="117" t="s">
        <v>362</v>
      </c>
      <c r="D6" s="87" t="s">
        <v>362</v>
      </c>
      <c r="E6" s="1" t="s">
        <v>28</v>
      </c>
      <c r="F6" s="2" t="s">
        <v>367</v>
      </c>
      <c r="G6" s="21">
        <v>2286.8000000000002</v>
      </c>
      <c r="H6" s="21">
        <v>2318.4299999999998</v>
      </c>
      <c r="I6" s="21">
        <v>1846.01</v>
      </c>
      <c r="J6" s="21">
        <v>1453.84</v>
      </c>
      <c r="K6" s="21">
        <v>2193.15</v>
      </c>
      <c r="L6" s="21">
        <v>2224.9899999999998</v>
      </c>
      <c r="M6" s="21">
        <v>1774.55</v>
      </c>
      <c r="N6" s="21">
        <v>1396.35</v>
      </c>
      <c r="O6" s="118">
        <v>6451.24</v>
      </c>
      <c r="P6" s="119">
        <v>6192.69</v>
      </c>
      <c r="Q6" s="120">
        <v>21.9</v>
      </c>
      <c r="R6" s="121">
        <v>7.0983522161582453</v>
      </c>
      <c r="S6" s="133">
        <v>19.809999999999999</v>
      </c>
      <c r="T6" s="134">
        <v>28.63</v>
      </c>
      <c r="U6" s="134">
        <v>24.58</v>
      </c>
      <c r="V6" s="134"/>
      <c r="W6" s="133">
        <v>19.809999999999999</v>
      </c>
      <c r="X6" s="134">
        <v>28.63</v>
      </c>
      <c r="Y6" s="134">
        <v>24.58</v>
      </c>
      <c r="Z6" s="135"/>
      <c r="AA6" s="134"/>
      <c r="AB6" s="134"/>
      <c r="AC6" s="136">
        <v>24.3</v>
      </c>
      <c r="AD6" s="133">
        <v>19.809999999999999</v>
      </c>
      <c r="AE6" s="134">
        <v>28.63</v>
      </c>
      <c r="AF6" s="134">
        <v>24.58</v>
      </c>
      <c r="AG6" s="137"/>
      <c r="AH6" s="133">
        <v>19.809999999999999</v>
      </c>
      <c r="AI6" s="134">
        <v>28.63</v>
      </c>
      <c r="AJ6" s="134">
        <v>24.58</v>
      </c>
      <c r="AK6" s="135"/>
      <c r="AL6" s="133"/>
      <c r="AM6" s="137"/>
      <c r="AN6" s="136">
        <v>24.3</v>
      </c>
      <c r="AO6" s="97">
        <v>1.6916229865384507</v>
      </c>
      <c r="AP6" s="96">
        <v>41.10643857288435</v>
      </c>
      <c r="AQ6" s="96">
        <v>41.10643857288435</v>
      </c>
      <c r="AR6" s="96">
        <v>28.501609643221087</v>
      </c>
      <c r="AS6" s="98">
        <v>3.0781928889999999</v>
      </c>
      <c r="AT6" s="125">
        <v>20.964736052499994</v>
      </c>
      <c r="AU6" s="126">
        <v>20.131797673093356</v>
      </c>
      <c r="AV6" s="127">
        <v>3.7811598499362953</v>
      </c>
      <c r="AW6" s="98" t="e">
        <v>#REF!</v>
      </c>
      <c r="AX6" s="99" t="e">
        <v>#REF!</v>
      </c>
      <c r="AY6" s="138" t="e">
        <v>#REF!</v>
      </c>
      <c r="AZ6" s="104">
        <v>4.2498044905604919</v>
      </c>
      <c r="BA6" s="104">
        <v>33.08434746734536</v>
      </c>
      <c r="BB6" s="106">
        <v>78.100593820095469</v>
      </c>
      <c r="BC6" s="106">
        <v>123.8063124189683</v>
      </c>
      <c r="BD6" s="139" t="s">
        <v>368</v>
      </c>
      <c r="BE6" s="140" t="s">
        <v>369</v>
      </c>
      <c r="BF6" s="141" t="s">
        <v>370</v>
      </c>
      <c r="BG6" s="142" t="s">
        <v>371</v>
      </c>
      <c r="BH6" s="143" t="s">
        <v>372</v>
      </c>
      <c r="BI6" s="140" t="s">
        <v>373</v>
      </c>
      <c r="BJ6" s="22" t="s">
        <v>60</v>
      </c>
      <c r="BK6" s="131" t="s">
        <v>374</v>
      </c>
      <c r="BL6" s="106">
        <v>41.10643857288435</v>
      </c>
      <c r="BM6" s="21">
        <v>6</v>
      </c>
      <c r="BN6" s="113">
        <v>0.11990651852259879</v>
      </c>
      <c r="BO6" s="21" t="s">
        <v>364</v>
      </c>
      <c r="BP6" s="21" t="s">
        <v>364</v>
      </c>
      <c r="BS6" s="144" t="s">
        <v>375</v>
      </c>
      <c r="BT6" s="145" t="s">
        <v>376</v>
      </c>
      <c r="BU6" s="146" t="s">
        <v>377</v>
      </c>
      <c r="BV6" s="146" t="s">
        <v>378</v>
      </c>
      <c r="BW6" s="144" t="s">
        <v>379</v>
      </c>
      <c r="BX6" s="144"/>
      <c r="BY6" s="144"/>
      <c r="BZ6" s="144"/>
      <c r="CA6" s="144" t="s">
        <v>346</v>
      </c>
      <c r="CB6" s="147"/>
      <c r="CC6" s="132">
        <v>0.1110510818712914</v>
      </c>
      <c r="CD6" s="115">
        <f t="shared" si="16"/>
        <v>-2.1977649864893229</v>
      </c>
      <c r="CL6" s="140" t="s">
        <v>352</v>
      </c>
      <c r="CM6" s="106">
        <f t="shared" si="0"/>
        <v>7.375438596491227</v>
      </c>
      <c r="CN6" s="106">
        <f t="shared" si="1"/>
        <v>3.623351565322293</v>
      </c>
      <c r="CP6" s="23"/>
      <c r="CQ6" s="23" t="str">
        <f t="shared" si="2"/>
        <v/>
      </c>
      <c r="CR6" s="23" t="str">
        <f t="shared" si="3"/>
        <v/>
      </c>
      <c r="CS6" s="25"/>
      <c r="CT6" s="23" t="str">
        <f t="shared" si="4"/>
        <v/>
      </c>
      <c r="CU6" s="23" t="str">
        <f t="shared" si="5"/>
        <v/>
      </c>
      <c r="CV6" s="25"/>
      <c r="CW6" s="23" t="str">
        <f t="shared" si="6"/>
        <v/>
      </c>
      <c r="CX6" s="23" t="str">
        <f t="shared" si="7"/>
        <v/>
      </c>
      <c r="CY6" s="25"/>
      <c r="CZ6" s="23" t="str">
        <f t="shared" si="8"/>
        <v/>
      </c>
      <c r="DA6" s="23" t="str">
        <f t="shared" si="9"/>
        <v/>
      </c>
      <c r="DB6" s="25"/>
      <c r="DC6" s="23" t="str">
        <f t="shared" si="10"/>
        <v/>
      </c>
      <c r="DD6" s="23" t="str">
        <f t="shared" si="11"/>
        <v/>
      </c>
      <c r="DE6" s="25"/>
      <c r="DF6" s="23" t="str">
        <f t="shared" si="12"/>
        <v/>
      </c>
      <c r="DG6" s="23" t="str">
        <f t="shared" si="13"/>
        <v/>
      </c>
      <c r="DH6" s="25"/>
      <c r="DI6" s="23" t="str">
        <f t="shared" si="14"/>
        <v/>
      </c>
      <c r="DJ6" s="23" t="str">
        <f t="shared" si="15"/>
        <v/>
      </c>
      <c r="DL6" s="140" t="s">
        <v>352</v>
      </c>
      <c r="DM6" s="134">
        <f>CW1</f>
        <v>7.3517857142857128</v>
      </c>
      <c r="DN6" s="134">
        <f>CW2</f>
        <v>3.5</v>
      </c>
      <c r="DO6" s="134"/>
      <c r="DP6" s="134">
        <f>CX1</f>
        <v>3.6353875312032877</v>
      </c>
      <c r="DQ6" s="134">
        <f>CX2</f>
        <v>2.0867141190754137</v>
      </c>
    </row>
    <row r="7" spans="1:121" ht="12" customHeight="1" x14ac:dyDescent="0.45">
      <c r="A7" s="22">
        <v>4</v>
      </c>
      <c r="B7" s="116" t="s">
        <v>61</v>
      </c>
      <c r="C7" s="117" t="s">
        <v>352</v>
      </c>
      <c r="D7" s="87" t="s">
        <v>352</v>
      </c>
      <c r="E7" s="1" t="s">
        <v>26</v>
      </c>
      <c r="F7" s="2" t="s">
        <v>380</v>
      </c>
      <c r="G7" s="21">
        <v>1.71</v>
      </c>
      <c r="H7" s="21">
        <v>1.87</v>
      </c>
      <c r="I7" s="21">
        <v>2.0099999999999998</v>
      </c>
      <c r="J7" s="21">
        <v>1.97</v>
      </c>
      <c r="K7" s="21">
        <v>1.61</v>
      </c>
      <c r="L7" s="21">
        <v>1.76</v>
      </c>
      <c r="M7" s="21">
        <v>1.9</v>
      </c>
      <c r="N7" s="21">
        <v>1.87</v>
      </c>
      <c r="O7" s="118">
        <v>5.59</v>
      </c>
      <c r="P7" s="119">
        <v>5.27</v>
      </c>
      <c r="Q7" s="120">
        <v>2.1</v>
      </c>
      <c r="R7" s="121">
        <v>1.9011129990447913</v>
      </c>
      <c r="S7" s="95"/>
      <c r="T7" s="96"/>
      <c r="U7" s="96"/>
      <c r="V7" s="96"/>
      <c r="W7" s="95"/>
      <c r="X7" s="96"/>
      <c r="Y7" s="96"/>
      <c r="Z7" s="122"/>
      <c r="AA7" s="96"/>
      <c r="AB7" s="96"/>
      <c r="AC7" s="123"/>
      <c r="AD7" s="95" t="s">
        <v>364</v>
      </c>
      <c r="AE7" s="96" t="s">
        <v>364</v>
      </c>
      <c r="AF7" s="96" t="s">
        <v>364</v>
      </c>
      <c r="AG7" s="124" t="s">
        <v>364</v>
      </c>
      <c r="AH7" s="95" t="s">
        <v>364</v>
      </c>
      <c r="AI7" s="96" t="s">
        <v>364</v>
      </c>
      <c r="AJ7" s="96" t="s">
        <v>364</v>
      </c>
      <c r="AK7" s="124" t="s">
        <v>364</v>
      </c>
      <c r="AL7" s="95" t="s">
        <v>364</v>
      </c>
      <c r="AM7" s="124" t="s">
        <v>364</v>
      </c>
      <c r="AN7" s="123">
        <v>17.7</v>
      </c>
      <c r="AO7" s="97">
        <v>0.7446373997688045</v>
      </c>
      <c r="AP7" s="96">
        <v>13.180081975907839</v>
      </c>
      <c r="AQ7" s="96">
        <v>13.180081975907839</v>
      </c>
      <c r="AR7" s="96">
        <v>16.570020493976958</v>
      </c>
      <c r="AS7" s="98">
        <v>1.9222199999999999E-3</v>
      </c>
      <c r="AT7" s="125">
        <v>1.1917763999999999E-2</v>
      </c>
      <c r="AU7" s="126">
        <v>1.4009297142857143E-2</v>
      </c>
      <c r="AV7" s="127">
        <v>3.0366908872491664E-4</v>
      </c>
      <c r="AW7" s="98" t="e">
        <v>#REF!</v>
      </c>
      <c r="AX7" s="99" t="e">
        <v>#REF!</v>
      </c>
      <c r="AY7" s="138" t="e">
        <v>#REF!</v>
      </c>
      <c r="AZ7" s="104">
        <v>2.428335147874861E-3</v>
      </c>
      <c r="BA7" s="104">
        <v>2.5469785012544301E-2</v>
      </c>
      <c r="BB7" s="106">
        <v>0</v>
      </c>
      <c r="BC7" s="106">
        <v>0</v>
      </c>
      <c r="BD7" s="148"/>
      <c r="BE7" s="22"/>
      <c r="BF7" s="149"/>
      <c r="BG7" s="150"/>
      <c r="BH7" s="363" t="s">
        <v>365</v>
      </c>
      <c r="BJ7" s="22" t="s">
        <v>62</v>
      </c>
      <c r="BK7" s="131"/>
      <c r="BL7" s="106">
        <v>13.180081975907839</v>
      </c>
      <c r="BM7" s="21">
        <v>178</v>
      </c>
      <c r="BN7" s="113">
        <v>-5.5940292409625607E-2</v>
      </c>
      <c r="BO7" s="21" t="s">
        <v>352</v>
      </c>
      <c r="BP7" s="21" t="s">
        <v>364</v>
      </c>
      <c r="BS7" s="144">
        <f>COUNTIF($AO$4:$AO$214,"&lt;=10")</f>
        <v>211</v>
      </c>
      <c r="BT7" s="151">
        <f>COUNTIF($AO$4:$AO$214,"&lt;=20")-BS7</f>
        <v>0</v>
      </c>
      <c r="BU7" s="151">
        <f>COUNTIF($AO$4:$AO$214,"&lt;=30")-SUM($BS$7:BT7)</f>
        <v>0</v>
      </c>
      <c r="BV7" s="151">
        <f>COUNTIF($AO$4:$AO$214,"&lt;=40")-SUM($BS$7:BU7)</f>
        <v>0</v>
      </c>
      <c r="BW7" s="151">
        <f>COUNT($AO$4:$AO$214)-SUM($BS$7:BV7)</f>
        <v>0</v>
      </c>
      <c r="BX7" s="151"/>
      <c r="BY7" s="151"/>
      <c r="BZ7" s="151"/>
      <c r="CA7" s="151">
        <f>SUM(BS7:BZ7)</f>
        <v>211</v>
      </c>
      <c r="CB7" s="144"/>
      <c r="CC7" s="132">
        <v>0.11218242940601356</v>
      </c>
      <c r="CD7" s="115">
        <f t="shared" si="16"/>
        <v>-2.1876288988161203</v>
      </c>
      <c r="CL7" s="21" t="s">
        <v>353</v>
      </c>
      <c r="CM7" s="106">
        <f t="shared" si="0"/>
        <v>13.362499999999999</v>
      </c>
      <c r="CN7" s="106">
        <f t="shared" si="1"/>
        <v>6.0577784591698682</v>
      </c>
      <c r="CQ7" s="23" t="str">
        <f t="shared" si="2"/>
        <v/>
      </c>
      <c r="CR7" s="23" t="str">
        <f t="shared" si="3"/>
        <v/>
      </c>
      <c r="CT7" s="23" t="str">
        <f t="shared" si="4"/>
        <v/>
      </c>
      <c r="CU7" s="23" t="str">
        <f t="shared" si="5"/>
        <v/>
      </c>
      <c r="CW7" s="23">
        <f t="shared" si="6"/>
        <v>2.1</v>
      </c>
      <c r="CX7" s="23">
        <f t="shared" si="7"/>
        <v>1.9011129990447913</v>
      </c>
      <c r="CZ7" s="23" t="str">
        <f t="shared" si="8"/>
        <v/>
      </c>
      <c r="DA7" s="23" t="str">
        <f t="shared" si="9"/>
        <v/>
      </c>
      <c r="DC7" s="23" t="str">
        <f t="shared" si="10"/>
        <v/>
      </c>
      <c r="DD7" s="23" t="str">
        <f t="shared" si="11"/>
        <v/>
      </c>
      <c r="DF7" s="23" t="str">
        <f t="shared" si="12"/>
        <v/>
      </c>
      <c r="DG7" s="23" t="str">
        <f t="shared" si="13"/>
        <v/>
      </c>
      <c r="DI7" s="23" t="str">
        <f t="shared" si="14"/>
        <v/>
      </c>
      <c r="DJ7" s="23" t="str">
        <f t="shared" si="15"/>
        <v/>
      </c>
      <c r="DL7" s="21" t="s">
        <v>353</v>
      </c>
      <c r="DM7" s="106">
        <f>CZ1</f>
        <v>13.362499999999999</v>
      </c>
      <c r="DN7" s="21">
        <f>CZ2</f>
        <v>11.15</v>
      </c>
      <c r="DP7" s="106">
        <f>DA1</f>
        <v>6.0577784591698682</v>
      </c>
      <c r="DQ7" s="106">
        <f>DA2</f>
        <v>3.4717015992133051</v>
      </c>
    </row>
    <row r="8" spans="1:121" ht="12" customHeight="1" x14ac:dyDescent="0.45">
      <c r="A8" s="22">
        <v>5</v>
      </c>
      <c r="B8" s="116" t="s">
        <v>63</v>
      </c>
      <c r="C8" s="117" t="s">
        <v>348</v>
      </c>
      <c r="D8" s="87" t="s">
        <v>348</v>
      </c>
      <c r="E8" s="1" t="s">
        <v>29</v>
      </c>
      <c r="F8" s="2" t="s">
        <v>381</v>
      </c>
      <c r="G8" s="21">
        <v>2840.19</v>
      </c>
      <c r="H8" s="21">
        <v>2442.7199999999998</v>
      </c>
      <c r="I8" s="21">
        <v>2069.54</v>
      </c>
      <c r="J8" s="21">
        <v>1674.6</v>
      </c>
      <c r="K8" s="21">
        <v>2819.57</v>
      </c>
      <c r="L8" s="21">
        <v>2456.1</v>
      </c>
      <c r="M8" s="21">
        <v>2114.86</v>
      </c>
      <c r="N8" s="21">
        <v>1727.18</v>
      </c>
      <c r="O8" s="118">
        <v>7352.45</v>
      </c>
      <c r="P8" s="119">
        <v>7390.5300000000007</v>
      </c>
      <c r="Q8" s="120">
        <v>96</v>
      </c>
      <c r="R8" s="121">
        <v>982.61667362964852</v>
      </c>
      <c r="S8" s="95"/>
      <c r="T8" s="96"/>
      <c r="U8" s="96"/>
      <c r="V8" s="96"/>
      <c r="W8" s="95"/>
      <c r="X8" s="96"/>
      <c r="Y8" s="96"/>
      <c r="Z8" s="122"/>
      <c r="AA8" s="96"/>
      <c r="AB8" s="96"/>
      <c r="AC8" s="123"/>
      <c r="AD8" s="95">
        <v>0.19</v>
      </c>
      <c r="AE8" s="96">
        <v>0.84</v>
      </c>
      <c r="AF8" s="96">
        <v>2.6</v>
      </c>
      <c r="AG8" s="124">
        <v>6.2</v>
      </c>
      <c r="AH8" s="95">
        <v>0.19</v>
      </c>
      <c r="AI8" s="96">
        <v>0.84</v>
      </c>
      <c r="AJ8" s="96">
        <v>2.6</v>
      </c>
      <c r="AK8" s="124">
        <v>6.2</v>
      </c>
      <c r="AL8" s="95" t="s">
        <v>364</v>
      </c>
      <c r="AM8" s="124" t="s">
        <v>364</v>
      </c>
      <c r="AN8" s="123">
        <v>1.2</v>
      </c>
      <c r="AO8" s="97">
        <v>7.0228455754771533</v>
      </c>
      <c r="AP8" s="96">
        <v>6.2</v>
      </c>
      <c r="AQ8" s="96">
        <v>6.2</v>
      </c>
      <c r="AR8" s="96">
        <v>2.4500000000000002</v>
      </c>
      <c r="AS8" s="98">
        <v>0.16069803199999999</v>
      </c>
      <c r="AT8" s="125">
        <v>0.66378046999999996</v>
      </c>
      <c r="AU8" s="126">
        <v>7.9569444123587768E-2</v>
      </c>
      <c r="AV8" s="127">
        <v>0.12654621599999999</v>
      </c>
      <c r="AW8" s="98" t="e">
        <v>#REF!</v>
      </c>
      <c r="AX8" s="99" t="e">
        <v>#REF!</v>
      </c>
      <c r="AY8" s="138" t="e">
        <v>#REF!</v>
      </c>
      <c r="AZ8" s="104">
        <v>0.37160839200000001</v>
      </c>
      <c r="BA8" s="104">
        <v>0.18609577021749293</v>
      </c>
      <c r="BB8" s="106">
        <v>147.82996563103649</v>
      </c>
      <c r="BC8" s="106">
        <v>345.87168635846092</v>
      </c>
      <c r="BD8" s="152"/>
      <c r="BH8" s="363" t="s">
        <v>365</v>
      </c>
      <c r="BJ8" s="22" t="s">
        <v>64</v>
      </c>
      <c r="BK8" s="131"/>
      <c r="BL8" s="106">
        <v>6.2</v>
      </c>
      <c r="BM8" s="21">
        <v>49</v>
      </c>
      <c r="BN8" s="113">
        <v>-0.92019693114860701</v>
      </c>
      <c r="BO8" s="21" t="s">
        <v>348</v>
      </c>
      <c r="BP8" s="21" t="s">
        <v>364</v>
      </c>
      <c r="CC8" s="132">
        <v>0.11221319311663483</v>
      </c>
      <c r="CD8" s="115">
        <f t="shared" si="16"/>
        <v>-2.187354707096441</v>
      </c>
      <c r="CI8" s="21">
        <f>4.05+2.23</f>
        <v>6.2799999999999994</v>
      </c>
      <c r="CJ8" s="21">
        <v>-2.23</v>
      </c>
      <c r="CL8" s="21" t="s">
        <v>354</v>
      </c>
      <c r="CM8" s="106">
        <f t="shared" si="0"/>
        <v>14.873684210526314</v>
      </c>
      <c r="CN8" s="106">
        <f t="shared" si="1"/>
        <v>4.9414600334894674</v>
      </c>
      <c r="CQ8" s="23">
        <f t="shared" si="2"/>
        <v>96</v>
      </c>
      <c r="CR8" s="23">
        <f t="shared" si="3"/>
        <v>982.61667362964852</v>
      </c>
      <c r="CT8" s="23" t="str">
        <f t="shared" si="4"/>
        <v/>
      </c>
      <c r="CU8" s="23" t="str">
        <f t="shared" si="5"/>
        <v/>
      </c>
      <c r="CW8" s="23" t="str">
        <f t="shared" si="6"/>
        <v/>
      </c>
      <c r="CX8" s="23" t="str">
        <f t="shared" si="7"/>
        <v/>
      </c>
      <c r="CZ8" s="23" t="str">
        <f t="shared" si="8"/>
        <v/>
      </c>
      <c r="DA8" s="23" t="str">
        <f t="shared" si="9"/>
        <v/>
      </c>
      <c r="DC8" s="23" t="str">
        <f t="shared" si="10"/>
        <v/>
      </c>
      <c r="DD8" s="23" t="str">
        <f t="shared" si="11"/>
        <v/>
      </c>
      <c r="DF8" s="23" t="str">
        <f t="shared" si="12"/>
        <v/>
      </c>
      <c r="DG8" s="23" t="str">
        <f t="shared" si="13"/>
        <v/>
      </c>
      <c r="DI8" s="23" t="str">
        <f t="shared" si="14"/>
        <v/>
      </c>
      <c r="DJ8" s="23" t="str">
        <f t="shared" si="15"/>
        <v/>
      </c>
      <c r="DL8" s="21" t="s">
        <v>354</v>
      </c>
      <c r="DM8" s="106">
        <f>DC1</f>
        <v>14.873684210526314</v>
      </c>
      <c r="DN8" s="106">
        <f>DC2</f>
        <v>14.4</v>
      </c>
      <c r="DO8" s="106"/>
      <c r="DP8" s="106">
        <f>DD1</f>
        <v>4.9414600334894674</v>
      </c>
      <c r="DQ8" s="106">
        <f>DD2</f>
        <v>4.3095726513426369</v>
      </c>
    </row>
    <row r="9" spans="1:121" ht="12" customHeight="1" x14ac:dyDescent="0.45">
      <c r="A9" s="22">
        <v>7</v>
      </c>
      <c r="B9" s="116" t="s">
        <v>65</v>
      </c>
      <c r="C9" s="117" t="s">
        <v>353</v>
      </c>
      <c r="D9" s="87" t="s">
        <v>353</v>
      </c>
      <c r="E9" s="1" t="s">
        <v>31</v>
      </c>
      <c r="F9" s="2" t="s">
        <v>380</v>
      </c>
      <c r="G9" s="21">
        <v>4.07</v>
      </c>
      <c r="H9" s="21">
        <v>4.03</v>
      </c>
      <c r="I9" s="21">
        <v>4.08</v>
      </c>
      <c r="J9" s="21">
        <v>4.25</v>
      </c>
      <c r="K9" s="21">
        <v>4.0199999999999996</v>
      </c>
      <c r="L9" s="21">
        <v>3.99</v>
      </c>
      <c r="M9" s="21">
        <v>4.07</v>
      </c>
      <c r="N9" s="21">
        <v>4.22</v>
      </c>
      <c r="O9" s="118">
        <v>12.180000000000001</v>
      </c>
      <c r="P9" s="119">
        <v>12.08</v>
      </c>
      <c r="Q9" s="120">
        <v>5.8</v>
      </c>
      <c r="R9" s="121">
        <v>2.4317827776075784</v>
      </c>
      <c r="S9" s="95"/>
      <c r="T9" s="96"/>
      <c r="U9" s="96"/>
      <c r="V9" s="96"/>
      <c r="W9" s="95"/>
      <c r="X9" s="96"/>
      <c r="Y9" s="96"/>
      <c r="Z9" s="124"/>
      <c r="AA9" s="96"/>
      <c r="AB9" s="96"/>
      <c r="AC9" s="132">
        <v>3.5</v>
      </c>
      <c r="AD9" s="95"/>
      <c r="AE9" s="96"/>
      <c r="AF9" s="96"/>
      <c r="AG9" s="124"/>
      <c r="AH9" s="95"/>
      <c r="AI9" s="96"/>
      <c r="AJ9" s="96"/>
      <c r="AK9" s="124"/>
      <c r="AL9" s="95"/>
      <c r="AM9" s="124"/>
      <c r="AN9" s="132">
        <v>3.5</v>
      </c>
      <c r="AO9" s="97">
        <v>0.53463113151574149</v>
      </c>
      <c r="AP9" s="96">
        <v>1.8712089603050952</v>
      </c>
      <c r="AQ9" s="96">
        <v>1.8712089603050952</v>
      </c>
      <c r="AR9" s="96">
        <v>3.0928022400762738</v>
      </c>
      <c r="AS9" s="98">
        <v>8.4910000000000009E-4</v>
      </c>
      <c r="AT9" s="125">
        <v>5.2644200000000014E-3</v>
      </c>
      <c r="AU9" s="126">
        <v>5.9415865314007728E-3</v>
      </c>
      <c r="AV9" s="127">
        <v>9.4419483936270508E-4</v>
      </c>
      <c r="AW9" s="98" t="e">
        <v>#REF!</v>
      </c>
      <c r="AX9" s="99" t="e">
        <v>#REF!</v>
      </c>
      <c r="AY9" s="138" t="e">
        <v>#REF!</v>
      </c>
      <c r="AZ9" s="104">
        <v>1.0075913989378417E-3</v>
      </c>
      <c r="BA9" s="104">
        <v>1.0764097030444252E-2</v>
      </c>
      <c r="BB9" s="106">
        <v>1.1764503662891686E-3</v>
      </c>
      <c r="BC9" s="106">
        <v>7.0435278859954046E-3</v>
      </c>
      <c r="BD9" s="128" t="s">
        <v>382</v>
      </c>
      <c r="BE9" s="21" t="s">
        <v>383</v>
      </c>
      <c r="BF9" s="129">
        <v>4</v>
      </c>
      <c r="BG9" s="153">
        <v>1</v>
      </c>
      <c r="BH9" s="363" t="s">
        <v>384</v>
      </c>
      <c r="BI9" s="22" t="s">
        <v>385</v>
      </c>
      <c r="BJ9" s="22" t="s">
        <v>60</v>
      </c>
      <c r="BK9" s="131" t="s">
        <v>386</v>
      </c>
      <c r="BL9" s="106">
        <v>1.8712089603050952</v>
      </c>
      <c r="BM9" s="21">
        <v>188</v>
      </c>
      <c r="BN9" s="113">
        <v>0.1216276332574682</v>
      </c>
      <c r="BO9" s="21" t="s">
        <v>364</v>
      </c>
      <c r="BP9" s="21" t="s">
        <v>364</v>
      </c>
      <c r="BS9" s="21">
        <f>COUNTIF($AO$4:$AO$214,"&lt;=5")</f>
        <v>164</v>
      </c>
      <c r="BT9" s="106">
        <f>COUNTIF($AO$4:$AO$214,"&lt;=10")-BS9</f>
        <v>47</v>
      </c>
      <c r="BU9" s="106">
        <f>COUNTIF($AO$4:$AO$214,"&lt;=20")-SUM(BS9:BT9)</f>
        <v>0</v>
      </c>
      <c r="BV9" s="106">
        <f>COUNTIF($AO$4:$AO$214,"&lt;=30")-SUM(BS9:BU9)</f>
        <v>0</v>
      </c>
      <c r="BW9" s="106">
        <f>COUNT($AO$4:$AO$214)-SUM(BS9:BV9)</f>
        <v>0</v>
      </c>
      <c r="BX9" s="106"/>
      <c r="BY9" s="106"/>
      <c r="BZ9" s="106"/>
      <c r="CA9" s="106">
        <f>SUM(BS9:BZ9)</f>
        <v>211</v>
      </c>
      <c r="CC9" s="132">
        <v>0.11252225481196022</v>
      </c>
      <c r="CD9" s="115">
        <f t="shared" si="16"/>
        <v>-2.1846042563508097</v>
      </c>
      <c r="CJ9" s="21" t="e">
        <f>#REF!+#REF!</f>
        <v>#REF!</v>
      </c>
      <c r="CL9" s="21" t="s">
        <v>356</v>
      </c>
      <c r="CM9" s="106">
        <f t="shared" si="0"/>
        <v>17.849999999999998</v>
      </c>
      <c r="CN9" s="106">
        <f t="shared" si="1"/>
        <v>8.8200017135398117</v>
      </c>
      <c r="CQ9" s="23" t="str">
        <f t="shared" si="2"/>
        <v/>
      </c>
      <c r="CR9" s="23" t="str">
        <f t="shared" si="3"/>
        <v/>
      </c>
      <c r="CT9" s="23" t="str">
        <f t="shared" si="4"/>
        <v/>
      </c>
      <c r="CU9" s="23" t="str">
        <f t="shared" si="5"/>
        <v/>
      </c>
      <c r="CW9" s="23" t="str">
        <f t="shared" si="6"/>
        <v/>
      </c>
      <c r="CX9" s="23" t="str">
        <f t="shared" si="7"/>
        <v/>
      </c>
      <c r="CZ9" s="23">
        <f t="shared" si="8"/>
        <v>5.8</v>
      </c>
      <c r="DA9" s="23">
        <f t="shared" si="9"/>
        <v>2.4317827776075784</v>
      </c>
      <c r="DC9" s="23" t="str">
        <f t="shared" si="10"/>
        <v/>
      </c>
      <c r="DD9" s="23" t="str">
        <f t="shared" si="11"/>
        <v/>
      </c>
      <c r="DF9" s="23" t="str">
        <f t="shared" si="12"/>
        <v/>
      </c>
      <c r="DG9" s="23" t="str">
        <f t="shared" si="13"/>
        <v/>
      </c>
      <c r="DI9" s="23" t="str">
        <f t="shared" si="14"/>
        <v/>
      </c>
      <c r="DJ9" s="23" t="str">
        <f t="shared" si="15"/>
        <v/>
      </c>
      <c r="DL9" s="21" t="s">
        <v>356</v>
      </c>
      <c r="DM9" s="106">
        <f>DI1</f>
        <v>17.849999999999998</v>
      </c>
      <c r="DN9" s="106">
        <f>DI2</f>
        <v>16.149999999999999</v>
      </c>
      <c r="DO9" s="106"/>
      <c r="DP9" s="106">
        <f>DJ1</f>
        <v>8.8200017135398117</v>
      </c>
      <c r="DQ9" s="106">
        <f>DJ2</f>
        <v>4.855937760769212</v>
      </c>
    </row>
    <row r="10" spans="1:121" ht="12" customHeight="1" x14ac:dyDescent="0.45">
      <c r="A10" s="22">
        <v>8</v>
      </c>
      <c r="B10" s="116" t="s">
        <v>66</v>
      </c>
      <c r="C10" s="117" t="s">
        <v>354</v>
      </c>
      <c r="D10" s="87" t="s">
        <v>354</v>
      </c>
      <c r="E10" s="1" t="s">
        <v>31</v>
      </c>
      <c r="F10" s="2" t="s">
        <v>367</v>
      </c>
      <c r="G10" s="21">
        <v>1890.49</v>
      </c>
      <c r="H10" s="21">
        <v>1882.42</v>
      </c>
      <c r="I10" s="21">
        <v>1844.87</v>
      </c>
      <c r="J10" s="21">
        <v>1806.04</v>
      </c>
      <c r="K10" s="21">
        <v>1823.47</v>
      </c>
      <c r="L10" s="21">
        <v>1818.63</v>
      </c>
      <c r="M10" s="21">
        <v>1783.98</v>
      </c>
      <c r="N10" s="21">
        <v>1748.35</v>
      </c>
      <c r="O10" s="118">
        <v>5617.78</v>
      </c>
      <c r="P10" s="119">
        <v>5426.08</v>
      </c>
      <c r="Q10" s="120">
        <v>11.1</v>
      </c>
      <c r="R10" s="121">
        <v>3.4599987155393106</v>
      </c>
      <c r="S10" s="95">
        <v>3.4</v>
      </c>
      <c r="T10" s="96">
        <v>6.1</v>
      </c>
      <c r="U10" s="96">
        <v>7.6</v>
      </c>
      <c r="V10" s="96"/>
      <c r="W10" s="95">
        <v>3.2</v>
      </c>
      <c r="X10" s="96">
        <v>12</v>
      </c>
      <c r="Y10" s="96">
        <v>8.1999999999999993</v>
      </c>
      <c r="Z10" s="122"/>
      <c r="AA10" s="96">
        <v>5.7</v>
      </c>
      <c r="AB10" s="96">
        <v>7.8</v>
      </c>
      <c r="AC10" s="123">
        <v>6.8</v>
      </c>
      <c r="AD10" s="95">
        <v>3.4</v>
      </c>
      <c r="AE10" s="96">
        <v>6.1</v>
      </c>
      <c r="AF10" s="96">
        <v>7.6</v>
      </c>
      <c r="AG10" s="124"/>
      <c r="AH10" s="95">
        <v>3.2</v>
      </c>
      <c r="AI10" s="96">
        <v>12</v>
      </c>
      <c r="AJ10" s="96">
        <v>8.1999999999999993</v>
      </c>
      <c r="AK10" s="154"/>
      <c r="AL10" s="95">
        <v>5.7</v>
      </c>
      <c r="AM10" s="124">
        <v>7.8</v>
      </c>
      <c r="AN10" s="123">
        <v>6.8</v>
      </c>
      <c r="AO10" s="97">
        <v>0.67751196172248818</v>
      </c>
      <c r="AP10" s="96">
        <v>3.8618181818181827</v>
      </c>
      <c r="AQ10" s="96">
        <v>5.2845933014354074</v>
      </c>
      <c r="AR10" s="96">
        <v>6.243301435406698</v>
      </c>
      <c r="AS10" s="98">
        <v>0.74218740000000005</v>
      </c>
      <c r="AT10" s="125">
        <v>4.6985987500000004</v>
      </c>
      <c r="AU10" s="126">
        <v>4.6372849000000009</v>
      </c>
      <c r="AV10" s="127">
        <v>0.83947090084593301</v>
      </c>
      <c r="AW10" s="98" t="e">
        <v>#REF!</v>
      </c>
      <c r="AX10" s="99" t="e">
        <v>#REF!</v>
      </c>
      <c r="AY10" s="138" t="e">
        <v>#REF!</v>
      </c>
      <c r="AZ10" s="104">
        <v>0.90432656807655498</v>
      </c>
      <c r="BA10" s="104">
        <v>8.6180667909404693</v>
      </c>
      <c r="BB10" s="106">
        <v>0</v>
      </c>
      <c r="BC10" s="106">
        <v>5.8966257335476762</v>
      </c>
      <c r="BD10" s="148" t="s">
        <v>387</v>
      </c>
      <c r="BE10" s="22" t="s">
        <v>388</v>
      </c>
      <c r="BF10" s="149">
        <v>141</v>
      </c>
      <c r="BG10" s="150" t="s">
        <v>389</v>
      </c>
      <c r="BH10" s="87" t="s">
        <v>390</v>
      </c>
      <c r="BI10" s="22" t="s">
        <v>391</v>
      </c>
      <c r="BJ10" s="22" t="s">
        <v>60</v>
      </c>
      <c r="BK10" s="131" t="s">
        <v>392</v>
      </c>
      <c r="BL10" s="106">
        <v>4.5732057416267953</v>
      </c>
      <c r="BM10" s="21">
        <v>26</v>
      </c>
      <c r="BN10" s="113">
        <v>-1.3580208562118097E-3</v>
      </c>
      <c r="BO10" s="21" t="s">
        <v>364</v>
      </c>
      <c r="BP10" s="21" t="s">
        <v>364</v>
      </c>
      <c r="BT10" s="155"/>
      <c r="CC10" s="132">
        <v>0.11294521415517128</v>
      </c>
      <c r="CD10" s="115">
        <f t="shared" si="16"/>
        <v>-2.1808524083233083</v>
      </c>
      <c r="CJ10" s="21" t="e">
        <f>CJ9+#REF!</f>
        <v>#REF!</v>
      </c>
      <c r="CQ10" s="23" t="str">
        <f t="shared" si="2"/>
        <v/>
      </c>
      <c r="CR10" s="23" t="str">
        <f t="shared" si="3"/>
        <v/>
      </c>
      <c r="CT10" s="23" t="str">
        <f t="shared" si="4"/>
        <v/>
      </c>
      <c r="CU10" s="23" t="str">
        <f t="shared" si="5"/>
        <v/>
      </c>
      <c r="CW10" s="23" t="str">
        <f t="shared" si="6"/>
        <v/>
      </c>
      <c r="CX10" s="23" t="str">
        <f t="shared" si="7"/>
        <v/>
      </c>
      <c r="CZ10" s="23" t="str">
        <f t="shared" si="8"/>
        <v/>
      </c>
      <c r="DA10" s="23" t="str">
        <f t="shared" si="9"/>
        <v/>
      </c>
      <c r="DC10" s="23">
        <f t="shared" si="10"/>
        <v>11.1</v>
      </c>
      <c r="DD10" s="23">
        <f t="shared" si="11"/>
        <v>3.4599987155393106</v>
      </c>
      <c r="DF10" s="23" t="str">
        <f t="shared" si="12"/>
        <v/>
      </c>
      <c r="DG10" s="23" t="str">
        <f t="shared" si="13"/>
        <v/>
      </c>
      <c r="DI10" s="23" t="str">
        <f t="shared" si="14"/>
        <v/>
      </c>
      <c r="DJ10" s="23" t="str">
        <f t="shared" si="15"/>
        <v/>
      </c>
    </row>
    <row r="11" spans="1:121" ht="12" customHeight="1" x14ac:dyDescent="0.45">
      <c r="A11" s="22">
        <v>9</v>
      </c>
      <c r="B11" s="116" t="s">
        <v>67</v>
      </c>
      <c r="C11" s="117" t="s">
        <v>352</v>
      </c>
      <c r="D11" s="87" t="s">
        <v>352</v>
      </c>
      <c r="E11" s="1" t="s">
        <v>26</v>
      </c>
      <c r="F11" s="2" t="s">
        <v>367</v>
      </c>
      <c r="G11" s="21">
        <v>100.68</v>
      </c>
      <c r="H11" s="21">
        <v>109.86</v>
      </c>
      <c r="I11" s="21">
        <v>103.39</v>
      </c>
      <c r="J11" s="21">
        <v>90.48</v>
      </c>
      <c r="K11" s="21">
        <v>89.2</v>
      </c>
      <c r="L11" s="21">
        <v>96.73</v>
      </c>
      <c r="M11" s="21">
        <v>90.12</v>
      </c>
      <c r="N11" s="21">
        <v>78.2</v>
      </c>
      <c r="O11" s="118">
        <v>313.93</v>
      </c>
      <c r="P11" s="119">
        <v>276.05</v>
      </c>
      <c r="Q11" s="120">
        <v>12.6</v>
      </c>
      <c r="R11" s="121">
        <v>3.8231435518501597</v>
      </c>
      <c r="S11" s="95"/>
      <c r="T11" s="96"/>
      <c r="U11" s="96"/>
      <c r="V11" s="96"/>
      <c r="W11" s="95"/>
      <c r="X11" s="96"/>
      <c r="Y11" s="96"/>
      <c r="Z11" s="122"/>
      <c r="AA11" s="156">
        <v>6.1</v>
      </c>
      <c r="AB11" s="156">
        <v>7.8</v>
      </c>
      <c r="AC11" s="156">
        <v>7</v>
      </c>
      <c r="AD11" s="95"/>
      <c r="AE11" s="96"/>
      <c r="AF11" s="96"/>
      <c r="AG11" s="124"/>
      <c r="AH11" s="95"/>
      <c r="AI11" s="96"/>
      <c r="AJ11" s="96"/>
      <c r="AK11" s="154"/>
      <c r="AL11" s="95">
        <v>6.1</v>
      </c>
      <c r="AM11" s="124">
        <v>7.8</v>
      </c>
      <c r="AN11" s="123">
        <v>7</v>
      </c>
      <c r="AO11" s="97">
        <v>0.7446373997688045</v>
      </c>
      <c r="AP11" s="96">
        <v>4.5422881385897069</v>
      </c>
      <c r="AQ11" s="96">
        <v>5.8081717181966752</v>
      </c>
      <c r="AR11" s="96">
        <v>6.5438074820982983</v>
      </c>
      <c r="AS11" s="98">
        <v>4.0681630000000003E-2</v>
      </c>
      <c r="AT11" s="125">
        <v>0.25222610600000001</v>
      </c>
      <c r="AU11" s="126">
        <v>0.28599198535714287</v>
      </c>
      <c r="AV11" s="127">
        <v>4.5872741554855469E-2</v>
      </c>
      <c r="AW11" s="98" t="e">
        <v>#REF!</v>
      </c>
      <c r="AX11" s="99" t="e">
        <v>#REF!</v>
      </c>
      <c r="AY11" s="138" t="e">
        <v>#REF!</v>
      </c>
      <c r="AZ11" s="104">
        <v>4.9333482591425774E-2</v>
      </c>
      <c r="BA11" s="104">
        <v>0.48105220526079689</v>
      </c>
      <c r="BB11" s="106">
        <v>0</v>
      </c>
      <c r="BC11" s="106">
        <v>0.35253639424883138</v>
      </c>
      <c r="BD11" s="157" t="s">
        <v>393</v>
      </c>
      <c r="BE11" s="158" t="s">
        <v>394</v>
      </c>
      <c r="BF11" s="158">
        <v>345</v>
      </c>
      <c r="BG11" s="159" t="s">
        <v>371</v>
      </c>
      <c r="BH11" s="160" t="s">
        <v>372</v>
      </c>
      <c r="BI11" s="158" t="s">
        <v>395</v>
      </c>
      <c r="BJ11" s="22" t="s">
        <v>60</v>
      </c>
      <c r="BK11" s="131" t="s">
        <v>396</v>
      </c>
      <c r="BL11" s="106">
        <v>5.1752299283931915</v>
      </c>
      <c r="BM11" s="21">
        <v>127</v>
      </c>
      <c r="BN11" s="113">
        <v>3.0613101094809726E-2</v>
      </c>
      <c r="BO11" s="21" t="s">
        <v>364</v>
      </c>
      <c r="BP11" s="21" t="s">
        <v>364</v>
      </c>
      <c r="BS11" s="21" t="s">
        <v>338</v>
      </c>
      <c r="BT11" s="79" t="s">
        <v>397</v>
      </c>
      <c r="BU11" s="161" t="s">
        <v>341</v>
      </c>
      <c r="BV11" s="80" t="s">
        <v>398</v>
      </c>
      <c r="BW11" s="21" t="s">
        <v>345</v>
      </c>
      <c r="CA11" s="21" t="s">
        <v>346</v>
      </c>
      <c r="CC11" s="132">
        <v>0.11304779118585714</v>
      </c>
      <c r="CD11" s="115">
        <f t="shared" si="16"/>
        <v>-2.1799446188315459</v>
      </c>
      <c r="CJ11" s="21" t="e">
        <f>CJ10+#REF!</f>
        <v>#REF!</v>
      </c>
      <c r="CQ11" s="23" t="str">
        <f t="shared" si="2"/>
        <v/>
      </c>
      <c r="CR11" s="23" t="str">
        <f t="shared" si="3"/>
        <v/>
      </c>
      <c r="CT11" s="23" t="str">
        <f t="shared" si="4"/>
        <v/>
      </c>
      <c r="CU11" s="23" t="str">
        <f t="shared" si="5"/>
        <v/>
      </c>
      <c r="CW11" s="23">
        <f t="shared" si="6"/>
        <v>12.6</v>
      </c>
      <c r="CX11" s="23">
        <f t="shared" si="7"/>
        <v>3.8231435518501597</v>
      </c>
      <c r="CZ11" s="23" t="str">
        <f t="shared" si="8"/>
        <v/>
      </c>
      <c r="DA11" s="23" t="str">
        <f t="shared" si="9"/>
        <v/>
      </c>
      <c r="DC11" s="23" t="str">
        <f t="shared" si="10"/>
        <v/>
      </c>
      <c r="DD11" s="23" t="str">
        <f t="shared" si="11"/>
        <v/>
      </c>
      <c r="DF11" s="23" t="str">
        <f t="shared" si="12"/>
        <v/>
      </c>
      <c r="DG11" s="23" t="str">
        <f t="shared" si="13"/>
        <v/>
      </c>
      <c r="DI11" s="23" t="str">
        <f t="shared" si="14"/>
        <v/>
      </c>
      <c r="DJ11" s="23" t="str">
        <f t="shared" si="15"/>
        <v/>
      </c>
    </row>
    <row r="12" spans="1:121" ht="12" customHeight="1" x14ac:dyDescent="0.45">
      <c r="A12" s="22">
        <v>10</v>
      </c>
      <c r="B12" s="116" t="s">
        <v>68</v>
      </c>
      <c r="C12" s="117" t="s">
        <v>353</v>
      </c>
      <c r="D12" s="87" t="s">
        <v>353</v>
      </c>
      <c r="E12" s="1" t="s">
        <v>31</v>
      </c>
      <c r="F12" s="2" t="s">
        <v>380</v>
      </c>
      <c r="G12" s="21">
        <v>2.89</v>
      </c>
      <c r="H12" s="21">
        <v>2.99</v>
      </c>
      <c r="I12" s="21">
        <v>3.52</v>
      </c>
      <c r="J12" s="21">
        <v>3.68</v>
      </c>
      <c r="K12" s="21">
        <v>2.76</v>
      </c>
      <c r="L12" s="21">
        <v>2.89</v>
      </c>
      <c r="M12" s="21">
        <v>3.42</v>
      </c>
      <c r="N12" s="21">
        <v>3.6</v>
      </c>
      <c r="O12" s="118">
        <v>9.4</v>
      </c>
      <c r="P12" s="119">
        <v>9.07</v>
      </c>
      <c r="Q12" s="120">
        <v>11</v>
      </c>
      <c r="R12" s="121">
        <v>3.4370535062247876</v>
      </c>
      <c r="S12" s="95"/>
      <c r="T12" s="96"/>
      <c r="U12" s="96"/>
      <c r="V12" s="96"/>
      <c r="W12" s="95"/>
      <c r="X12" s="96"/>
      <c r="Y12" s="96"/>
      <c r="Z12" s="122"/>
      <c r="AA12" s="96"/>
      <c r="AB12" s="96"/>
      <c r="AC12" s="123"/>
      <c r="AD12" s="95">
        <v>0.1</v>
      </c>
      <c r="AE12" s="96">
        <v>0.2</v>
      </c>
      <c r="AF12" s="96">
        <v>0</v>
      </c>
      <c r="AG12" s="124" t="s">
        <v>364</v>
      </c>
      <c r="AH12" s="95">
        <v>0.1</v>
      </c>
      <c r="AI12" s="96">
        <v>0.2</v>
      </c>
      <c r="AJ12" s="96">
        <v>0.2</v>
      </c>
      <c r="AK12" s="154" t="s">
        <v>364</v>
      </c>
      <c r="AL12" s="95">
        <v>0.1</v>
      </c>
      <c r="AM12" s="124">
        <v>0.2</v>
      </c>
      <c r="AN12" s="123">
        <v>0.1</v>
      </c>
      <c r="AO12" s="97">
        <v>0.53463113151574149</v>
      </c>
      <c r="AP12" s="96">
        <v>5.3463113151574149E-2</v>
      </c>
      <c r="AQ12" s="96">
        <v>0.1069262263031483</v>
      </c>
      <c r="AR12" s="96">
        <v>9.5048667431840317E-2</v>
      </c>
      <c r="AS12" s="98">
        <v>2.4250000000000003E-5</v>
      </c>
      <c r="AT12" s="125">
        <v>1.9412500000000002E-4</v>
      </c>
      <c r="AU12" s="126">
        <v>1.9080824120930702E-4</v>
      </c>
      <c r="AV12" s="127">
        <v>3.4900720265347605E-6</v>
      </c>
      <c r="AW12" s="98" t="e">
        <v>#REF!</v>
      </c>
      <c r="AX12" s="99" t="e">
        <v>#REF!</v>
      </c>
      <c r="AY12" s="138" t="e">
        <v>#REF!</v>
      </c>
      <c r="AZ12" s="104">
        <v>3.0066786710891273E-5</v>
      </c>
      <c r="BA12" s="104">
        <v>3.4799722140627375E-4</v>
      </c>
      <c r="BB12" s="106">
        <v>3.8655803035441558E-5</v>
      </c>
      <c r="BC12" s="106">
        <v>9.8113846248269656E-4</v>
      </c>
      <c r="BD12" s="152"/>
      <c r="BH12" s="363" t="s">
        <v>365</v>
      </c>
      <c r="BJ12" s="22" t="s">
        <v>69</v>
      </c>
      <c r="BK12" s="131"/>
      <c r="BL12" s="106">
        <v>8.0194669727361223E-2</v>
      </c>
      <c r="BM12" s="21">
        <v>208</v>
      </c>
      <c r="BN12" s="113">
        <v>-9.5819466751171548E-2</v>
      </c>
      <c r="BO12" s="21" t="s">
        <v>354</v>
      </c>
      <c r="BP12" s="21" t="s">
        <v>366</v>
      </c>
      <c r="BS12" s="21">
        <f>COUNTIF($AO$4:$AO$214,"&lt;=5")</f>
        <v>164</v>
      </c>
      <c r="BT12" s="106">
        <f>COUNTIF($AO$4:$AO$214,"&lt;=15")-BS12</f>
        <v>47</v>
      </c>
      <c r="BU12" s="106">
        <f>COUNTIF($AO$4:$AO$214,"&lt;=20")-SUM(BS12:BT12)</f>
        <v>0</v>
      </c>
      <c r="BV12" s="106">
        <f>COUNTIF($AO$4:$AO$214,"&lt;=35")-SUM(BS12:BU12)</f>
        <v>0</v>
      </c>
      <c r="BW12" s="106">
        <f>COUNT($AO$4:$AO$214)-SUM(BS12:BV12)</f>
        <v>0</v>
      </c>
      <c r="BX12" s="106"/>
      <c r="BY12" s="106"/>
      <c r="BZ12" s="106"/>
      <c r="CA12" s="106">
        <f>SUM(BS12:BZ12)</f>
        <v>211</v>
      </c>
      <c r="CC12" s="132">
        <v>0.11445832957004891</v>
      </c>
      <c r="CD12" s="115">
        <f t="shared" si="16"/>
        <v>-2.167544456113887</v>
      </c>
      <c r="CJ12" s="21" t="e">
        <f>CJ11+#REF!</f>
        <v>#REF!</v>
      </c>
      <c r="CQ12" s="23" t="str">
        <f t="shared" si="2"/>
        <v/>
      </c>
      <c r="CR12" s="23" t="str">
        <f t="shared" si="3"/>
        <v/>
      </c>
      <c r="CT12" s="23" t="str">
        <f t="shared" si="4"/>
        <v/>
      </c>
      <c r="CU12" s="23" t="str">
        <f t="shared" si="5"/>
        <v/>
      </c>
      <c r="CW12" s="23" t="str">
        <f t="shared" si="6"/>
        <v/>
      </c>
      <c r="CX12" s="23" t="str">
        <f t="shared" si="7"/>
        <v/>
      </c>
      <c r="CZ12" s="23">
        <f t="shared" si="8"/>
        <v>11</v>
      </c>
      <c r="DA12" s="23">
        <f t="shared" si="9"/>
        <v>3.4370535062247876</v>
      </c>
      <c r="DC12" s="23" t="str">
        <f t="shared" si="10"/>
        <v/>
      </c>
      <c r="DD12" s="23" t="str">
        <f t="shared" si="11"/>
        <v/>
      </c>
      <c r="DF12" s="23" t="str">
        <f t="shared" si="12"/>
        <v/>
      </c>
      <c r="DG12" s="23" t="str">
        <f t="shared" si="13"/>
        <v/>
      </c>
      <c r="DI12" s="23" t="str">
        <f t="shared" si="14"/>
        <v/>
      </c>
      <c r="DJ12" s="23" t="str">
        <f t="shared" si="15"/>
        <v/>
      </c>
    </row>
    <row r="13" spans="1:121" s="140" customFormat="1" ht="12" customHeight="1" x14ac:dyDescent="0.45">
      <c r="A13" s="22">
        <v>11</v>
      </c>
      <c r="B13" s="116" t="s">
        <v>70</v>
      </c>
      <c r="C13" s="117" t="s">
        <v>356</v>
      </c>
      <c r="D13" s="87" t="s">
        <v>352</v>
      </c>
      <c r="E13" s="1" t="s">
        <v>32</v>
      </c>
      <c r="F13" s="2" t="s">
        <v>380</v>
      </c>
      <c r="G13" s="21">
        <v>841.45</v>
      </c>
      <c r="H13" s="21">
        <v>827.1</v>
      </c>
      <c r="I13" s="21">
        <v>807</v>
      </c>
      <c r="J13" s="21">
        <v>765.77</v>
      </c>
      <c r="K13" s="21">
        <v>797.23</v>
      </c>
      <c r="L13" s="21">
        <v>785.34</v>
      </c>
      <c r="M13" s="21">
        <v>766.98</v>
      </c>
      <c r="N13" s="21">
        <v>732.38</v>
      </c>
      <c r="O13" s="118">
        <v>2475.5500000000002</v>
      </c>
      <c r="P13" s="119">
        <v>2349.5500000000002</v>
      </c>
      <c r="Q13" s="120">
        <v>3</v>
      </c>
      <c r="R13" s="121">
        <v>2.0184348312469504</v>
      </c>
      <c r="S13" s="133">
        <v>15.9</v>
      </c>
      <c r="T13" s="134">
        <v>23.8</v>
      </c>
      <c r="U13" s="134">
        <v>32.5</v>
      </c>
      <c r="V13" s="134"/>
      <c r="W13" s="133">
        <v>13.9</v>
      </c>
      <c r="X13" s="134">
        <v>25.6</v>
      </c>
      <c r="Y13" s="134">
        <v>29.4</v>
      </c>
      <c r="Z13" s="137"/>
      <c r="AA13" s="134">
        <v>24.2</v>
      </c>
      <c r="AB13" s="134">
        <v>23</v>
      </c>
      <c r="AC13" s="136">
        <v>23.6</v>
      </c>
      <c r="AD13" s="95">
        <v>15.9</v>
      </c>
      <c r="AE13" s="96">
        <v>23.8</v>
      </c>
      <c r="AF13" s="96">
        <v>32.5</v>
      </c>
      <c r="AG13" s="124"/>
      <c r="AH13" s="95">
        <v>13.9</v>
      </c>
      <c r="AI13" s="96">
        <v>25.6</v>
      </c>
      <c r="AJ13" s="96">
        <v>29.4</v>
      </c>
      <c r="AK13" s="124"/>
      <c r="AL13" s="95">
        <v>24.2</v>
      </c>
      <c r="AM13" s="124">
        <v>23</v>
      </c>
      <c r="AN13" s="123">
        <v>23.6</v>
      </c>
      <c r="AO13" s="97">
        <v>0.7446373997688045</v>
      </c>
      <c r="AP13" s="96">
        <v>18.020225074405069</v>
      </c>
      <c r="AQ13" s="96">
        <v>17.126660194682504</v>
      </c>
      <c r="AR13" s="96">
        <v>22.093360658635952</v>
      </c>
      <c r="AS13" s="98">
        <v>1.1302694799999999</v>
      </c>
      <c r="AT13" s="125">
        <v>7.1457100000000002</v>
      </c>
      <c r="AU13" s="126">
        <v>7.0234072399999992</v>
      </c>
      <c r="AV13" s="127">
        <v>1.2883249068916525</v>
      </c>
      <c r="AW13" s="98" t="e">
        <v>#REF!</v>
      </c>
      <c r="AX13" s="99" t="e">
        <v>#REF!</v>
      </c>
      <c r="AY13" s="138" t="e">
        <v>#REF!</v>
      </c>
      <c r="AZ13" s="104">
        <v>1.3936951914860873</v>
      </c>
      <c r="BA13" s="104">
        <v>12.969450318715218</v>
      </c>
      <c r="BB13" s="106">
        <v>0</v>
      </c>
      <c r="BC13" s="106">
        <v>0</v>
      </c>
      <c r="BD13" s="139" t="s">
        <v>399</v>
      </c>
      <c r="BE13" s="140" t="s">
        <v>394</v>
      </c>
      <c r="BF13" s="141">
        <v>11575</v>
      </c>
      <c r="BG13" s="162">
        <v>0.97</v>
      </c>
      <c r="BH13" s="143" t="s">
        <v>384</v>
      </c>
      <c r="BI13" s="140" t="s">
        <v>400</v>
      </c>
      <c r="BJ13" s="22" t="s">
        <v>60</v>
      </c>
      <c r="BK13" s="131" t="s">
        <v>401</v>
      </c>
      <c r="BL13" s="106">
        <v>17.573442634543788</v>
      </c>
      <c r="BM13" s="21">
        <v>20</v>
      </c>
      <c r="BN13" s="113">
        <v>1.0557620802662759E-2</v>
      </c>
      <c r="BO13" s="21" t="s">
        <v>364</v>
      </c>
      <c r="BP13" s="21" t="s">
        <v>364</v>
      </c>
      <c r="CC13" s="132">
        <v>0.11529455497901292</v>
      </c>
      <c r="CD13" s="115">
        <f t="shared" si="16"/>
        <v>-2.160265077635668</v>
      </c>
      <c r="CP13" s="23"/>
      <c r="CQ13" s="23" t="str">
        <f t="shared" si="2"/>
        <v/>
      </c>
      <c r="CR13" s="23" t="str">
        <f t="shared" si="3"/>
        <v/>
      </c>
      <c r="CS13" s="25"/>
      <c r="CT13" s="23" t="str">
        <f t="shared" si="4"/>
        <v/>
      </c>
      <c r="CU13" s="23" t="str">
        <f t="shared" si="5"/>
        <v/>
      </c>
      <c r="CV13" s="25"/>
      <c r="CW13" s="23" t="str">
        <f t="shared" si="6"/>
        <v/>
      </c>
      <c r="CX13" s="23" t="str">
        <f t="shared" si="7"/>
        <v/>
      </c>
      <c r="CY13" s="25"/>
      <c r="CZ13" s="23" t="str">
        <f t="shared" si="8"/>
        <v/>
      </c>
      <c r="DA13" s="23" t="str">
        <f t="shared" si="9"/>
        <v/>
      </c>
      <c r="DB13" s="25"/>
      <c r="DC13" s="23" t="str">
        <f t="shared" si="10"/>
        <v/>
      </c>
      <c r="DD13" s="23" t="str">
        <f t="shared" si="11"/>
        <v/>
      </c>
      <c r="DE13" s="25"/>
      <c r="DF13" s="23" t="str">
        <f t="shared" si="12"/>
        <v/>
      </c>
      <c r="DG13" s="23" t="str">
        <f t="shared" si="13"/>
        <v/>
      </c>
      <c r="DH13" s="25"/>
      <c r="DI13" s="23">
        <f t="shared" si="14"/>
        <v>3</v>
      </c>
      <c r="DJ13" s="23">
        <f t="shared" si="15"/>
        <v>2.0184348312469504</v>
      </c>
    </row>
    <row r="14" spans="1:121" ht="12" customHeight="1" x14ac:dyDescent="0.45">
      <c r="A14" s="22">
        <v>12</v>
      </c>
      <c r="B14" s="116" t="s">
        <v>71</v>
      </c>
      <c r="C14" s="117" t="s">
        <v>352</v>
      </c>
      <c r="D14" s="87" t="s">
        <v>352</v>
      </c>
      <c r="E14" s="1" t="s">
        <v>26</v>
      </c>
      <c r="F14" s="2" t="s">
        <v>380</v>
      </c>
      <c r="G14" s="21">
        <v>218</v>
      </c>
      <c r="H14" s="21">
        <v>210.08</v>
      </c>
      <c r="I14" s="21">
        <v>207.95</v>
      </c>
      <c r="J14" s="21">
        <v>218.77</v>
      </c>
      <c r="K14" s="21">
        <v>206.57</v>
      </c>
      <c r="L14" s="21">
        <v>198.06</v>
      </c>
      <c r="M14" s="21">
        <v>197.51</v>
      </c>
      <c r="N14" s="21">
        <v>209.19</v>
      </c>
      <c r="O14" s="118">
        <v>636.03</v>
      </c>
      <c r="P14" s="119">
        <v>602.14</v>
      </c>
      <c r="Q14" s="120">
        <v>2.9</v>
      </c>
      <c r="R14" s="121">
        <v>2.0050494477545557</v>
      </c>
      <c r="S14" s="163">
        <v>14.3</v>
      </c>
      <c r="T14" s="164">
        <v>22.2</v>
      </c>
      <c r="U14" s="164">
        <v>26.8</v>
      </c>
      <c r="V14" s="165"/>
      <c r="W14" s="163">
        <v>12.1</v>
      </c>
      <c r="X14" s="164">
        <v>19.5</v>
      </c>
      <c r="Y14" s="164">
        <v>23</v>
      </c>
      <c r="Z14" s="166"/>
      <c r="AA14" s="164">
        <v>21.1</v>
      </c>
      <c r="AB14" s="164">
        <v>18.2</v>
      </c>
      <c r="AC14" s="167">
        <v>19.7</v>
      </c>
      <c r="AD14" s="95">
        <v>14.3</v>
      </c>
      <c r="AE14" s="96">
        <v>22.2</v>
      </c>
      <c r="AF14" s="96">
        <v>26.8</v>
      </c>
      <c r="AG14" s="124"/>
      <c r="AH14" s="95">
        <v>12.1</v>
      </c>
      <c r="AI14" s="96">
        <v>19.5</v>
      </c>
      <c r="AJ14" s="96">
        <v>23</v>
      </c>
      <c r="AK14" s="124"/>
      <c r="AL14" s="95">
        <v>21.1</v>
      </c>
      <c r="AM14" s="124">
        <v>18.2</v>
      </c>
      <c r="AN14" s="123">
        <v>19.7</v>
      </c>
      <c r="AO14" s="97">
        <v>0.7446373997688045</v>
      </c>
      <c r="AP14" s="96">
        <v>15.711849135121776</v>
      </c>
      <c r="AQ14" s="96">
        <v>13.552400675792242</v>
      </c>
      <c r="AR14" s="96">
        <v>18.43303122636425</v>
      </c>
      <c r="AS14" s="98">
        <v>0.24258632999999999</v>
      </c>
      <c r="AT14" s="125">
        <v>1.5680738749999998</v>
      </c>
      <c r="AU14" s="126">
        <v>1.5399893899999997</v>
      </c>
      <c r="AV14" s="127">
        <v>0.28022017759595741</v>
      </c>
      <c r="AW14" s="98" t="e">
        <v>#REF!</v>
      </c>
      <c r="AX14" s="99" t="e">
        <v>#REF!</v>
      </c>
      <c r="AY14" s="138" t="e">
        <v>#REF!</v>
      </c>
      <c r="AZ14" s="104">
        <v>0.30530940932659573</v>
      </c>
      <c r="BA14" s="104">
        <v>2.9602928383164882</v>
      </c>
      <c r="BB14" s="106">
        <v>0</v>
      </c>
      <c r="BC14" s="106">
        <v>0</v>
      </c>
      <c r="BD14" s="168" t="s">
        <v>402</v>
      </c>
      <c r="BE14" s="169" t="s">
        <v>394</v>
      </c>
      <c r="BF14" s="170">
        <v>1230</v>
      </c>
      <c r="BG14" s="171">
        <v>1</v>
      </c>
      <c r="BH14" s="172" t="s">
        <v>384</v>
      </c>
      <c r="BI14" s="169" t="s">
        <v>403</v>
      </c>
      <c r="BJ14" s="22" t="s">
        <v>60</v>
      </c>
      <c r="BK14" s="131" t="s">
        <v>404</v>
      </c>
      <c r="BL14" s="106">
        <v>14.632124905457008</v>
      </c>
      <c r="BM14" s="21">
        <v>58</v>
      </c>
      <c r="BN14" s="113">
        <v>-1.4002458580421534E-2</v>
      </c>
      <c r="BO14" s="21" t="s">
        <v>364</v>
      </c>
      <c r="BP14" s="21" t="s">
        <v>364</v>
      </c>
      <c r="BT14" s="79"/>
      <c r="BU14" s="161"/>
      <c r="BV14" s="80"/>
      <c r="CA14" s="21" t="s">
        <v>346</v>
      </c>
      <c r="CC14" s="132">
        <v>0.1216285718999866</v>
      </c>
      <c r="CD14" s="115">
        <f t="shared" si="16"/>
        <v>-2.1067833707675394</v>
      </c>
      <c r="CQ14" s="23" t="str">
        <f t="shared" si="2"/>
        <v/>
      </c>
      <c r="CR14" s="23" t="str">
        <f t="shared" si="3"/>
        <v/>
      </c>
      <c r="CT14" s="23" t="str">
        <f t="shared" si="4"/>
        <v/>
      </c>
      <c r="CU14" s="23" t="str">
        <f t="shared" si="5"/>
        <v/>
      </c>
      <c r="CW14" s="23">
        <f t="shared" si="6"/>
        <v>2.9</v>
      </c>
      <c r="CX14" s="23">
        <f t="shared" si="7"/>
        <v>2.0050494477545557</v>
      </c>
      <c r="CZ14" s="23" t="str">
        <f t="shared" si="8"/>
        <v/>
      </c>
      <c r="DA14" s="23" t="str">
        <f t="shared" si="9"/>
        <v/>
      </c>
      <c r="DC14" s="23" t="str">
        <f t="shared" si="10"/>
        <v/>
      </c>
      <c r="DD14" s="23" t="str">
        <f t="shared" si="11"/>
        <v/>
      </c>
      <c r="DF14" s="23" t="str">
        <f t="shared" si="12"/>
        <v/>
      </c>
      <c r="DG14" s="23" t="str">
        <f t="shared" si="13"/>
        <v/>
      </c>
      <c r="DI14" s="23" t="str">
        <f t="shared" si="14"/>
        <v/>
      </c>
      <c r="DJ14" s="23" t="str">
        <f t="shared" si="15"/>
        <v/>
      </c>
    </row>
    <row r="15" spans="1:121" ht="12" customHeight="1" thickBot="1" x14ac:dyDescent="0.5">
      <c r="A15" s="22">
        <v>13</v>
      </c>
      <c r="B15" s="116" t="s">
        <v>72</v>
      </c>
      <c r="C15" s="117" t="s">
        <v>352</v>
      </c>
      <c r="D15" s="87" t="s">
        <v>352</v>
      </c>
      <c r="E15" s="1" t="s">
        <v>26</v>
      </c>
      <c r="F15" s="2" t="s">
        <v>367</v>
      </c>
      <c r="G15" s="21">
        <v>437.86</v>
      </c>
      <c r="H15" s="21">
        <v>447.19</v>
      </c>
      <c r="I15" s="21">
        <v>361.31</v>
      </c>
      <c r="J15" s="21">
        <v>343.96</v>
      </c>
      <c r="K15" s="21">
        <v>388.82</v>
      </c>
      <c r="L15" s="21">
        <v>388.28</v>
      </c>
      <c r="M15" s="21">
        <v>312.3</v>
      </c>
      <c r="N15" s="21">
        <v>298.69</v>
      </c>
      <c r="O15" s="118">
        <v>1246.3599999999999</v>
      </c>
      <c r="P15" s="119">
        <v>1089.3999999999999</v>
      </c>
      <c r="Q15" s="120">
        <v>27.9</v>
      </c>
      <c r="R15" s="121">
        <v>10.581231491113224</v>
      </c>
      <c r="S15" s="173"/>
      <c r="T15" s="174"/>
      <c r="U15" s="174"/>
      <c r="V15" s="96"/>
      <c r="W15" s="173"/>
      <c r="X15" s="174"/>
      <c r="Y15" s="174"/>
      <c r="Z15" s="122"/>
      <c r="AA15" s="174"/>
      <c r="AB15" s="174"/>
      <c r="AC15" s="175">
        <v>7.1</v>
      </c>
      <c r="AD15" s="95"/>
      <c r="AE15" s="96"/>
      <c r="AF15" s="96"/>
      <c r="AG15" s="124"/>
      <c r="AH15" s="95"/>
      <c r="AI15" s="96"/>
      <c r="AJ15" s="96"/>
      <c r="AK15" s="154"/>
      <c r="AL15" s="95"/>
      <c r="AM15" s="124"/>
      <c r="AN15" s="123">
        <v>7.1</v>
      </c>
      <c r="AO15" s="97">
        <v>0.7446373997688045</v>
      </c>
      <c r="AP15" s="96">
        <v>5.2869255383585116</v>
      </c>
      <c r="AQ15" s="96">
        <v>5.2869255383585116</v>
      </c>
      <c r="AR15" s="96">
        <v>6.6467313845896268</v>
      </c>
      <c r="AS15" s="98">
        <v>0.16583895999999998</v>
      </c>
      <c r="AT15" s="125">
        <v>1.0282015519999999</v>
      </c>
      <c r="AU15" s="126">
        <v>1.0919923614791083</v>
      </c>
      <c r="AV15" s="127">
        <v>0.18622481618335657</v>
      </c>
      <c r="AW15" s="98" t="e">
        <v>#REF!</v>
      </c>
      <c r="AX15" s="99" t="e">
        <v>#REF!</v>
      </c>
      <c r="AY15" s="138" t="e">
        <v>#REF!</v>
      </c>
      <c r="AZ15" s="104">
        <v>0.19981538697226092</v>
      </c>
      <c r="BA15" s="104">
        <v>1.8470089643076391</v>
      </c>
      <c r="BB15" s="106">
        <v>1.0493477534628322</v>
      </c>
      <c r="BC15" s="106">
        <v>5.2746974449872388</v>
      </c>
      <c r="BD15" s="176" t="s">
        <v>405</v>
      </c>
      <c r="BE15" s="169" t="s">
        <v>406</v>
      </c>
      <c r="BF15" s="169">
        <v>43</v>
      </c>
      <c r="BG15" s="177" t="s">
        <v>371</v>
      </c>
      <c r="BH15" s="172" t="s">
        <v>372</v>
      </c>
      <c r="BI15" s="169" t="s">
        <v>407</v>
      </c>
      <c r="BJ15" s="22" t="s">
        <v>60</v>
      </c>
      <c r="BK15" s="131" t="s">
        <v>408</v>
      </c>
      <c r="BL15" s="106">
        <v>5.2869255383585116</v>
      </c>
      <c r="BM15" s="21">
        <v>79</v>
      </c>
      <c r="BN15" s="113">
        <v>8.2779185919877318E-2</v>
      </c>
      <c r="BO15" s="21" t="s">
        <v>364</v>
      </c>
      <c r="BP15" s="21" t="s">
        <v>364</v>
      </c>
      <c r="BT15" s="106"/>
      <c r="BU15" s="106"/>
      <c r="BV15" s="106"/>
      <c r="BW15" s="106"/>
      <c r="BX15" s="106"/>
      <c r="BY15" s="106"/>
      <c r="BZ15" s="106"/>
      <c r="CA15" s="106">
        <f>SUM(BS15:BZ15)</f>
        <v>0</v>
      </c>
      <c r="CC15" s="178">
        <v>0.12322177564416151</v>
      </c>
      <c r="CD15" s="179">
        <f t="shared" si="16"/>
        <v>-2.0937694931427679</v>
      </c>
      <c r="CE15" s="180"/>
      <c r="CQ15" s="23" t="str">
        <f t="shared" si="2"/>
        <v/>
      </c>
      <c r="CR15" s="23" t="str">
        <f t="shared" si="3"/>
        <v/>
      </c>
      <c r="CT15" s="23" t="str">
        <f t="shared" si="4"/>
        <v/>
      </c>
      <c r="CU15" s="23" t="str">
        <f t="shared" si="5"/>
        <v/>
      </c>
      <c r="CW15" s="23">
        <f t="shared" si="6"/>
        <v>27.9</v>
      </c>
      <c r="CX15" s="23">
        <f t="shared" si="7"/>
        <v>10.581231491113224</v>
      </c>
      <c r="CZ15" s="23" t="str">
        <f t="shared" si="8"/>
        <v/>
      </c>
      <c r="DA15" s="23" t="str">
        <f t="shared" si="9"/>
        <v/>
      </c>
      <c r="DC15" s="23" t="str">
        <f t="shared" si="10"/>
        <v/>
      </c>
      <c r="DD15" s="23" t="str">
        <f t="shared" si="11"/>
        <v/>
      </c>
      <c r="DF15" s="23" t="str">
        <f t="shared" si="12"/>
        <v/>
      </c>
      <c r="DG15" s="23" t="str">
        <f t="shared" si="13"/>
        <v/>
      </c>
      <c r="DI15" s="23" t="str">
        <f t="shared" si="14"/>
        <v/>
      </c>
      <c r="DJ15" s="23" t="str">
        <f t="shared" si="15"/>
        <v/>
      </c>
    </row>
    <row r="16" spans="1:121" ht="12" customHeight="1" x14ac:dyDescent="0.45">
      <c r="A16" s="22">
        <v>14</v>
      </c>
      <c r="B16" s="116" t="s">
        <v>73</v>
      </c>
      <c r="C16" s="117" t="s">
        <v>353</v>
      </c>
      <c r="D16" s="87" t="s">
        <v>353</v>
      </c>
      <c r="E16" s="1" t="s">
        <v>31</v>
      </c>
      <c r="F16" s="2" t="s">
        <v>380</v>
      </c>
      <c r="G16" s="21">
        <v>14.32</v>
      </c>
      <c r="H16" s="21">
        <v>14.37</v>
      </c>
      <c r="I16" s="21">
        <v>13.65</v>
      </c>
      <c r="J16" s="21">
        <v>13.23</v>
      </c>
      <c r="K16" s="21">
        <v>13.57</v>
      </c>
      <c r="L16" s="21">
        <v>13.66</v>
      </c>
      <c r="M16" s="21">
        <v>13.05</v>
      </c>
      <c r="N16" s="21">
        <v>12.75</v>
      </c>
      <c r="O16" s="118">
        <v>42.339999999999996</v>
      </c>
      <c r="P16" s="119">
        <v>40.28</v>
      </c>
      <c r="Q16" s="120">
        <v>9.9</v>
      </c>
      <c r="R16" s="121">
        <v>3.1944802204123488</v>
      </c>
      <c r="S16" s="181"/>
      <c r="W16" s="181"/>
      <c r="Z16" s="122"/>
      <c r="AC16" s="123">
        <v>10.1</v>
      </c>
      <c r="AD16" s="95"/>
      <c r="AE16" s="96"/>
      <c r="AF16" s="96"/>
      <c r="AG16" s="124"/>
      <c r="AH16" s="95"/>
      <c r="AI16" s="96"/>
      <c r="AJ16" s="96"/>
      <c r="AK16" s="154"/>
      <c r="AL16" s="95"/>
      <c r="AM16" s="124"/>
      <c r="AN16" s="123">
        <v>10.1</v>
      </c>
      <c r="AO16" s="97">
        <v>0.53463113151574149</v>
      </c>
      <c r="AP16" s="96">
        <v>5.399774428308989</v>
      </c>
      <c r="AQ16" s="96">
        <v>5.399774428308989</v>
      </c>
      <c r="AR16" s="96">
        <v>8.9249436070772461</v>
      </c>
      <c r="AS16" s="98">
        <v>8.3446200000000005E-3</v>
      </c>
      <c r="AT16" s="125">
        <v>5.1736643999999998E-2</v>
      </c>
      <c r="AU16" s="126">
        <v>5.7600421894916917E-2</v>
      </c>
      <c r="AV16" s="127">
        <v>9.1863368378848047E-3</v>
      </c>
      <c r="AW16" s="98" t="e">
        <v>#REF!</v>
      </c>
      <c r="AX16" s="99" t="e">
        <v>#REF!</v>
      </c>
      <c r="AY16" s="138" t="e">
        <v>#REF!</v>
      </c>
      <c r="AZ16" s="104">
        <v>9.7474813964746748E-3</v>
      </c>
      <c r="BA16" s="104">
        <v>0.10022716807095917</v>
      </c>
      <c r="BB16" s="106">
        <v>1.535846405214198E-2</v>
      </c>
      <c r="BC16" s="106">
        <v>8.4437199812439898E-2</v>
      </c>
      <c r="BD16" s="148" t="s">
        <v>409</v>
      </c>
      <c r="BE16" s="22" t="s">
        <v>394</v>
      </c>
      <c r="BF16" s="149">
        <v>9</v>
      </c>
      <c r="BG16" s="150" t="s">
        <v>371</v>
      </c>
      <c r="BH16" s="87" t="s">
        <v>372</v>
      </c>
      <c r="BI16" s="22" t="s">
        <v>410</v>
      </c>
      <c r="BJ16" s="22" t="s">
        <v>60</v>
      </c>
      <c r="BK16" s="131" t="s">
        <v>411</v>
      </c>
      <c r="BL16" s="106">
        <v>5.399774428308989</v>
      </c>
      <c r="BM16" s="21">
        <v>162</v>
      </c>
      <c r="BN16" s="113">
        <v>0.15588674028271093</v>
      </c>
      <c r="BO16" s="21" t="s">
        <v>364</v>
      </c>
      <c r="BP16" s="21" t="s">
        <v>364</v>
      </c>
      <c r="CC16" s="132">
        <v>0.44164133371789943</v>
      </c>
      <c r="CD16" s="115">
        <f t="shared" si="16"/>
        <v>-0.81725718849478568</v>
      </c>
      <c r="CQ16" s="23" t="str">
        <f t="shared" si="2"/>
        <v/>
      </c>
      <c r="CR16" s="23" t="str">
        <f t="shared" si="3"/>
        <v/>
      </c>
      <c r="CT16" s="23" t="str">
        <f t="shared" si="4"/>
        <v/>
      </c>
      <c r="CU16" s="23" t="str">
        <f t="shared" si="5"/>
        <v/>
      </c>
      <c r="CW16" s="23" t="str">
        <f t="shared" si="6"/>
        <v/>
      </c>
      <c r="CX16" s="23" t="str">
        <f t="shared" si="7"/>
        <v/>
      </c>
      <c r="CZ16" s="23">
        <f t="shared" si="8"/>
        <v>9.9</v>
      </c>
      <c r="DA16" s="23">
        <f t="shared" si="9"/>
        <v>3.1944802204123488</v>
      </c>
      <c r="DC16" s="23" t="str">
        <f t="shared" si="10"/>
        <v/>
      </c>
      <c r="DD16" s="23" t="str">
        <f t="shared" si="11"/>
        <v/>
      </c>
      <c r="DF16" s="23" t="str">
        <f t="shared" si="12"/>
        <v/>
      </c>
      <c r="DG16" s="23" t="str">
        <f t="shared" si="13"/>
        <v/>
      </c>
      <c r="DI16" s="23" t="str">
        <f t="shared" si="14"/>
        <v/>
      </c>
      <c r="DJ16" s="23" t="str">
        <f t="shared" si="15"/>
        <v/>
      </c>
    </row>
    <row r="17" spans="1:114" ht="12" customHeight="1" x14ac:dyDescent="0.45">
      <c r="A17" s="22">
        <v>15</v>
      </c>
      <c r="B17" s="116" t="s">
        <v>74</v>
      </c>
      <c r="C17" s="117" t="s">
        <v>362</v>
      </c>
      <c r="D17" s="87" t="s">
        <v>362</v>
      </c>
      <c r="E17" s="1" t="s">
        <v>28</v>
      </c>
      <c r="F17" s="2" t="s">
        <v>380</v>
      </c>
      <c r="G17" s="21">
        <v>55.08</v>
      </c>
      <c r="H17" s="21">
        <v>53.75</v>
      </c>
      <c r="I17" s="21">
        <v>47.18</v>
      </c>
      <c r="J17" s="21">
        <v>41.49</v>
      </c>
      <c r="K17" s="21">
        <v>53.34</v>
      </c>
      <c r="L17" s="21">
        <v>50.96</v>
      </c>
      <c r="M17" s="21">
        <v>45.57</v>
      </c>
      <c r="N17" s="21">
        <v>39.64</v>
      </c>
      <c r="O17" s="118">
        <v>156.01</v>
      </c>
      <c r="P17" s="119">
        <v>149.87</v>
      </c>
      <c r="Q17" s="120">
        <v>5.3</v>
      </c>
      <c r="R17" s="121">
        <v>2.3522125122364228</v>
      </c>
      <c r="S17" s="95"/>
      <c r="T17" s="96"/>
      <c r="U17" s="96"/>
      <c r="W17" s="95"/>
      <c r="X17" s="96"/>
      <c r="Y17" s="96"/>
      <c r="Z17" s="122"/>
      <c r="AA17" s="96"/>
      <c r="AB17" s="96"/>
      <c r="AC17" s="123"/>
      <c r="AD17" s="95">
        <v>1.3</v>
      </c>
      <c r="AE17" s="96">
        <v>2.6</v>
      </c>
      <c r="AF17" s="96">
        <v>4</v>
      </c>
      <c r="AG17" s="124" t="s">
        <v>364</v>
      </c>
      <c r="AH17" s="95">
        <v>1.3</v>
      </c>
      <c r="AI17" s="96">
        <v>2.6</v>
      </c>
      <c r="AJ17" s="96">
        <v>4</v>
      </c>
      <c r="AK17" s="124" t="s">
        <v>364</v>
      </c>
      <c r="AL17" s="95">
        <v>3.1</v>
      </c>
      <c r="AM17" s="124">
        <v>2</v>
      </c>
      <c r="AN17" s="123">
        <v>2.5</v>
      </c>
      <c r="AO17" s="97">
        <v>1.6916229865384507</v>
      </c>
      <c r="AP17" s="96">
        <v>5.2440312582691968</v>
      </c>
      <c r="AQ17" s="96">
        <v>3.3832459730769013</v>
      </c>
      <c r="AR17" s="96">
        <v>2.9534096539182624</v>
      </c>
      <c r="AS17" s="98">
        <v>7.8419200000000005E-3</v>
      </c>
      <c r="AT17" s="125">
        <v>4.4497200000000001E-2</v>
      </c>
      <c r="AU17" s="126">
        <v>4.3792469999999993E-2</v>
      </c>
      <c r="AV17" s="127">
        <v>2.110120363670144E-3</v>
      </c>
      <c r="AW17" s="98" t="e">
        <v>#REF!</v>
      </c>
      <c r="AX17" s="99" t="e">
        <v>#REF!</v>
      </c>
      <c r="AY17" s="138" t="e">
        <v>#REF!</v>
      </c>
      <c r="AZ17" s="104">
        <v>1.1358787272783572E-2</v>
      </c>
      <c r="BA17" s="104">
        <v>8.451331582282233E-2</v>
      </c>
      <c r="BB17" s="106">
        <v>0</v>
      </c>
      <c r="BC17" s="106">
        <v>5.106709594516709E-2</v>
      </c>
      <c r="BD17" s="152"/>
      <c r="BH17" s="363" t="s">
        <v>365</v>
      </c>
      <c r="BJ17" s="22" t="s">
        <v>75</v>
      </c>
      <c r="BK17" s="131"/>
      <c r="BL17" s="106">
        <v>4.3136386156730495</v>
      </c>
      <c r="BM17" s="21">
        <v>161</v>
      </c>
      <c r="BN17" s="113">
        <v>4.8958813985680839E-2</v>
      </c>
      <c r="BO17" s="21" t="s">
        <v>362</v>
      </c>
      <c r="BP17" s="21" t="s">
        <v>364</v>
      </c>
      <c r="CC17" s="132">
        <v>0.45633152765756885</v>
      </c>
      <c r="CD17" s="115">
        <f t="shared" si="16"/>
        <v>-0.78453569929241207</v>
      </c>
      <c r="CQ17" s="23" t="str">
        <f t="shared" si="2"/>
        <v/>
      </c>
      <c r="CR17" s="23" t="str">
        <f t="shared" si="3"/>
        <v/>
      </c>
      <c r="CT17" s="23" t="str">
        <f t="shared" si="4"/>
        <v/>
      </c>
      <c r="CU17" s="23" t="str">
        <f t="shared" si="5"/>
        <v/>
      </c>
      <c r="CW17" s="23" t="str">
        <f t="shared" si="6"/>
        <v/>
      </c>
      <c r="CX17" s="23" t="str">
        <f t="shared" si="7"/>
        <v/>
      </c>
      <c r="CZ17" s="23" t="str">
        <f t="shared" si="8"/>
        <v/>
      </c>
      <c r="DA17" s="23" t="str">
        <f t="shared" si="9"/>
        <v/>
      </c>
      <c r="DC17" s="23" t="str">
        <f t="shared" si="10"/>
        <v/>
      </c>
      <c r="DD17" s="23" t="str">
        <f t="shared" si="11"/>
        <v/>
      </c>
      <c r="DF17" s="23" t="str">
        <f t="shared" si="12"/>
        <v/>
      </c>
      <c r="DG17" s="23" t="str">
        <f t="shared" si="13"/>
        <v/>
      </c>
      <c r="DI17" s="23" t="str">
        <f t="shared" si="14"/>
        <v/>
      </c>
      <c r="DJ17" s="23" t="str">
        <f t="shared" si="15"/>
        <v/>
      </c>
    </row>
    <row r="18" spans="1:114" ht="12" customHeight="1" x14ac:dyDescent="0.45">
      <c r="A18" s="22">
        <v>16</v>
      </c>
      <c r="B18" s="116" t="s">
        <v>76</v>
      </c>
      <c r="C18" s="117" t="s">
        <v>355</v>
      </c>
      <c r="D18" s="87" t="s">
        <v>355</v>
      </c>
      <c r="E18" s="1" t="s">
        <v>33</v>
      </c>
      <c r="F18" s="2" t="s">
        <v>381</v>
      </c>
      <c r="G18" s="21">
        <v>7633.73</v>
      </c>
      <c r="H18" s="21">
        <v>7783.1</v>
      </c>
      <c r="I18" s="21">
        <v>8057.76</v>
      </c>
      <c r="J18" s="21">
        <v>8289.0300000000007</v>
      </c>
      <c r="K18" s="21">
        <v>7311.25</v>
      </c>
      <c r="L18" s="21">
        <v>7457.58</v>
      </c>
      <c r="M18" s="21">
        <v>7707.95</v>
      </c>
      <c r="N18" s="21">
        <v>7912.58</v>
      </c>
      <c r="O18" s="118">
        <v>23474.59</v>
      </c>
      <c r="P18" s="119">
        <v>22476.78</v>
      </c>
      <c r="Q18" s="120">
        <v>30.7</v>
      </c>
      <c r="R18" s="121">
        <v>12.748123500262739</v>
      </c>
      <c r="S18" s="174">
        <v>0.27</v>
      </c>
      <c r="T18" s="174">
        <v>0.6</v>
      </c>
      <c r="U18" s="174">
        <v>2.46</v>
      </c>
      <c r="V18" s="182">
        <v>1.86</v>
      </c>
      <c r="W18" s="174">
        <v>0.27</v>
      </c>
      <c r="X18" s="174">
        <v>0.6</v>
      </c>
      <c r="Y18" s="174">
        <v>2.46</v>
      </c>
      <c r="Z18" s="182">
        <v>1.86</v>
      </c>
      <c r="AA18" s="174">
        <v>0.63</v>
      </c>
      <c r="AB18" s="174">
        <v>1.55</v>
      </c>
      <c r="AC18" s="175">
        <v>1.1100000000000001</v>
      </c>
      <c r="AD18" s="95">
        <v>0.27</v>
      </c>
      <c r="AE18" s="96">
        <v>0.6</v>
      </c>
      <c r="AF18" s="96">
        <v>2.46</v>
      </c>
      <c r="AG18" s="124">
        <v>1.86</v>
      </c>
      <c r="AH18" s="95">
        <v>0.27</v>
      </c>
      <c r="AI18" s="96">
        <v>0.6</v>
      </c>
      <c r="AJ18" s="96">
        <v>2.46</v>
      </c>
      <c r="AK18" s="124">
        <v>1.86</v>
      </c>
      <c r="AL18" s="95">
        <v>0.63</v>
      </c>
      <c r="AM18" s="124">
        <v>1.55</v>
      </c>
      <c r="AN18" s="123">
        <v>1.1100000000000001</v>
      </c>
      <c r="AO18" s="97">
        <v>1.1866750471401635</v>
      </c>
      <c r="AP18" s="96">
        <v>1.86</v>
      </c>
      <c r="AQ18" s="96">
        <v>1.86</v>
      </c>
      <c r="AR18" s="96">
        <v>1.2975000000000001</v>
      </c>
      <c r="AS18" s="98">
        <v>0.51963199199999999</v>
      </c>
      <c r="AT18" s="125">
        <v>2.190637545</v>
      </c>
      <c r="AU18" s="126">
        <v>2.087980557603788</v>
      </c>
      <c r="AV18" s="127">
        <v>0.70044195960000011</v>
      </c>
      <c r="AW18" s="98" t="e">
        <v>#REF!</v>
      </c>
      <c r="AX18" s="99" t="e">
        <v>#REF!</v>
      </c>
      <c r="AY18" s="138" t="e">
        <v>#REF!</v>
      </c>
      <c r="AZ18" s="104">
        <v>0.82098193800000008</v>
      </c>
      <c r="BA18" s="104">
        <v>5.3499717050355633</v>
      </c>
      <c r="BB18" s="106">
        <v>17.528901214745986</v>
      </c>
      <c r="BC18" s="106">
        <v>59.112604057076268</v>
      </c>
      <c r="BD18" s="176" t="s">
        <v>412</v>
      </c>
      <c r="BE18" s="169" t="s">
        <v>413</v>
      </c>
      <c r="BF18" s="169">
        <v>526</v>
      </c>
      <c r="BG18" s="177" t="s">
        <v>371</v>
      </c>
      <c r="BH18" s="172" t="s">
        <v>372</v>
      </c>
      <c r="BI18" s="169" t="s">
        <v>414</v>
      </c>
      <c r="BJ18" s="22" t="s">
        <v>60</v>
      </c>
      <c r="BK18" s="131" t="s">
        <v>415</v>
      </c>
      <c r="BL18" s="106">
        <v>1.86</v>
      </c>
      <c r="BM18" s="21">
        <v>27</v>
      </c>
      <c r="BN18" s="113">
        <v>5.1010504853119198E-2</v>
      </c>
      <c r="BO18" s="21" t="s">
        <v>364</v>
      </c>
      <c r="BP18" s="21" t="s">
        <v>364</v>
      </c>
      <c r="CC18" s="132">
        <v>0.45751106065934594</v>
      </c>
      <c r="CD18" s="115">
        <f t="shared" si="16"/>
        <v>-0.78195421825422196</v>
      </c>
      <c r="CQ18" s="23" t="str">
        <f t="shared" si="2"/>
        <v/>
      </c>
      <c r="CR18" s="23" t="str">
        <f t="shared" si="3"/>
        <v/>
      </c>
      <c r="CT18" s="23" t="str">
        <f t="shared" si="4"/>
        <v/>
      </c>
      <c r="CU18" s="23" t="str">
        <f t="shared" si="5"/>
        <v/>
      </c>
      <c r="CW18" s="23" t="str">
        <f t="shared" si="6"/>
        <v/>
      </c>
      <c r="CX18" s="23" t="str">
        <f t="shared" si="7"/>
        <v/>
      </c>
      <c r="CZ18" s="23" t="str">
        <f t="shared" si="8"/>
        <v/>
      </c>
      <c r="DA18" s="23" t="str">
        <f t="shared" si="9"/>
        <v/>
      </c>
      <c r="DC18" s="23" t="str">
        <f t="shared" si="10"/>
        <v/>
      </c>
      <c r="DD18" s="23" t="str">
        <f t="shared" si="11"/>
        <v/>
      </c>
      <c r="DF18" s="23">
        <f t="shared" si="12"/>
        <v>30.7</v>
      </c>
      <c r="DG18" s="23">
        <f t="shared" si="13"/>
        <v>12.748123500262739</v>
      </c>
      <c r="DI18" s="23" t="str">
        <f t="shared" si="14"/>
        <v/>
      </c>
      <c r="DJ18" s="23" t="str">
        <f t="shared" si="15"/>
        <v/>
      </c>
    </row>
    <row r="19" spans="1:114" s="140" customFormat="1" ht="12" customHeight="1" x14ac:dyDescent="0.45">
      <c r="A19" s="22">
        <v>17</v>
      </c>
      <c r="B19" s="116" t="s">
        <v>77</v>
      </c>
      <c r="C19" s="117" t="s">
        <v>353</v>
      </c>
      <c r="D19" s="87" t="s">
        <v>353</v>
      </c>
      <c r="E19" s="1" t="s">
        <v>31</v>
      </c>
      <c r="F19" s="2" t="s">
        <v>380</v>
      </c>
      <c r="G19" s="21">
        <v>8.6300000000000008</v>
      </c>
      <c r="H19" s="21">
        <v>9.32</v>
      </c>
      <c r="I19" s="21">
        <v>9.59</v>
      </c>
      <c r="J19" s="21">
        <v>9.4700000000000006</v>
      </c>
      <c r="K19" s="21">
        <v>8.42</v>
      </c>
      <c r="L19" s="21">
        <v>8.93</v>
      </c>
      <c r="M19" s="21">
        <v>9.09</v>
      </c>
      <c r="N19" s="21">
        <v>9.0399999999999991</v>
      </c>
      <c r="O19" s="118">
        <v>27.540000000000003</v>
      </c>
      <c r="P19" s="119">
        <v>26.44</v>
      </c>
      <c r="Q19" s="120">
        <v>12</v>
      </c>
      <c r="R19" s="121">
        <v>3.6735227874530523</v>
      </c>
      <c r="S19" s="133"/>
      <c r="T19" s="134"/>
      <c r="U19" s="134"/>
      <c r="V19" s="183"/>
      <c r="W19" s="133"/>
      <c r="X19" s="134"/>
      <c r="Y19" s="134"/>
      <c r="Z19" s="184"/>
      <c r="AA19" s="134"/>
      <c r="AB19" s="134"/>
      <c r="AC19" s="136">
        <v>4.97</v>
      </c>
      <c r="AD19" s="95"/>
      <c r="AE19" s="96"/>
      <c r="AF19" s="96"/>
      <c r="AG19" s="185"/>
      <c r="AH19" s="95"/>
      <c r="AI19" s="96"/>
      <c r="AJ19" s="96"/>
      <c r="AK19" s="185"/>
      <c r="AL19" s="133"/>
      <c r="AM19" s="137"/>
      <c r="AN19" s="136">
        <v>4.97</v>
      </c>
      <c r="AO19" s="97">
        <v>0.53463113151574149</v>
      </c>
      <c r="AP19" s="96">
        <v>2.6571167236332349</v>
      </c>
      <c r="AQ19" s="96">
        <v>2.6571167236332349</v>
      </c>
      <c r="AR19" s="96">
        <v>4.3917791809083084</v>
      </c>
      <c r="AS19" s="98">
        <v>2.6828059999999998E-3</v>
      </c>
      <c r="AT19" s="125">
        <v>1.66333972E-2</v>
      </c>
      <c r="AU19" s="126">
        <v>1.9208606250000003E-2</v>
      </c>
      <c r="AV19" s="127">
        <v>2.9779053833267066E-3</v>
      </c>
      <c r="AW19" s="98" t="e">
        <v>#REF!</v>
      </c>
      <c r="AX19" s="99" t="e">
        <v>#REF!</v>
      </c>
      <c r="AY19" s="138" t="e">
        <v>#REF!</v>
      </c>
      <c r="AZ19" s="104">
        <v>3.174638305544512E-3</v>
      </c>
      <c r="BA19" s="104">
        <v>3.4169048885402953E-2</v>
      </c>
      <c r="BB19" s="106">
        <v>0</v>
      </c>
      <c r="BC19" s="106">
        <v>2.7994468641729886E-2</v>
      </c>
      <c r="BD19" s="139" t="s">
        <v>416</v>
      </c>
      <c r="BE19" s="140" t="s">
        <v>394</v>
      </c>
      <c r="BF19" s="186">
        <v>37</v>
      </c>
      <c r="BG19" s="162">
        <v>0.94</v>
      </c>
      <c r="BH19" s="143" t="s">
        <v>384</v>
      </c>
      <c r="BI19" s="140" t="s">
        <v>417</v>
      </c>
      <c r="BJ19" s="22" t="s">
        <v>60</v>
      </c>
      <c r="BK19" s="131" t="s">
        <v>418</v>
      </c>
      <c r="BL19" s="106">
        <v>2.6571167236332349</v>
      </c>
      <c r="BM19" s="21">
        <v>174</v>
      </c>
      <c r="BN19" s="113">
        <v>0.11085030146775261</v>
      </c>
      <c r="BO19" s="21" t="s">
        <v>364</v>
      </c>
      <c r="BP19" s="21" t="s">
        <v>364</v>
      </c>
      <c r="CC19" s="132">
        <v>0.46390400581861407</v>
      </c>
      <c r="CD19" s="115">
        <f t="shared" si="16"/>
        <v>-0.76807763217093861</v>
      </c>
      <c r="CP19" s="23"/>
      <c r="CQ19" s="23" t="str">
        <f t="shared" si="2"/>
        <v/>
      </c>
      <c r="CR19" s="23" t="str">
        <f t="shared" si="3"/>
        <v/>
      </c>
      <c r="CS19" s="25"/>
      <c r="CT19" s="23" t="str">
        <f t="shared" si="4"/>
        <v/>
      </c>
      <c r="CU19" s="23" t="str">
        <f t="shared" si="5"/>
        <v/>
      </c>
      <c r="CV19" s="25"/>
      <c r="CW19" s="23" t="str">
        <f t="shared" si="6"/>
        <v/>
      </c>
      <c r="CX19" s="23" t="str">
        <f t="shared" si="7"/>
        <v/>
      </c>
      <c r="CY19" s="25"/>
      <c r="CZ19" s="23">
        <f t="shared" si="8"/>
        <v>12</v>
      </c>
      <c r="DA19" s="23">
        <f t="shared" si="9"/>
        <v>3.6735227874530523</v>
      </c>
      <c r="DB19" s="25"/>
      <c r="DC19" s="23" t="str">
        <f t="shared" si="10"/>
        <v/>
      </c>
      <c r="DD19" s="23" t="str">
        <f t="shared" si="11"/>
        <v/>
      </c>
      <c r="DE19" s="25"/>
      <c r="DF19" s="23" t="str">
        <f t="shared" si="12"/>
        <v/>
      </c>
      <c r="DG19" s="23" t="str">
        <f t="shared" si="13"/>
        <v/>
      </c>
      <c r="DH19" s="25"/>
      <c r="DI19" s="23" t="str">
        <f t="shared" si="14"/>
        <v/>
      </c>
      <c r="DJ19" s="23" t="str">
        <f t="shared" si="15"/>
        <v/>
      </c>
    </row>
    <row r="20" spans="1:114" ht="12" customHeight="1" x14ac:dyDescent="0.45">
      <c r="A20" s="22">
        <v>18</v>
      </c>
      <c r="B20" s="116" t="s">
        <v>78</v>
      </c>
      <c r="C20" s="117" t="s">
        <v>352</v>
      </c>
      <c r="D20" s="87" t="s">
        <v>352</v>
      </c>
      <c r="E20" s="1" t="s">
        <v>26</v>
      </c>
      <c r="F20" s="2" t="s">
        <v>367</v>
      </c>
      <c r="G20" s="21">
        <v>289.26</v>
      </c>
      <c r="H20" s="21">
        <v>292.14999999999998</v>
      </c>
      <c r="I20" s="21">
        <v>254.8</v>
      </c>
      <c r="J20" s="21">
        <v>224.67</v>
      </c>
      <c r="K20" s="21">
        <v>272.88</v>
      </c>
      <c r="L20" s="21">
        <v>275.27</v>
      </c>
      <c r="M20" s="21">
        <v>240.79</v>
      </c>
      <c r="N20" s="21">
        <v>213.2</v>
      </c>
      <c r="O20" s="118">
        <v>836.21</v>
      </c>
      <c r="P20" s="119">
        <v>788.93999999999994</v>
      </c>
      <c r="Q20" s="120">
        <v>3.4</v>
      </c>
      <c r="R20" s="121">
        <v>2.0728759369897607</v>
      </c>
      <c r="S20" s="181"/>
      <c r="W20" s="181"/>
      <c r="Z20" s="122"/>
      <c r="AC20" s="123">
        <v>5.6</v>
      </c>
      <c r="AD20" s="181"/>
      <c r="AE20" s="106"/>
      <c r="AF20" s="106"/>
      <c r="AG20" s="187"/>
      <c r="AH20" s="181"/>
      <c r="AI20" s="106"/>
      <c r="AJ20" s="106"/>
      <c r="AK20" s="122"/>
      <c r="AL20" s="181"/>
      <c r="AM20" s="187"/>
      <c r="AN20" s="123">
        <v>5.6</v>
      </c>
      <c r="AO20" s="97">
        <v>0.7446373997688045</v>
      </c>
      <c r="AP20" s="96">
        <v>4.169969438705305</v>
      </c>
      <c r="AQ20" s="96">
        <v>4.169969438705305</v>
      </c>
      <c r="AR20" s="96">
        <v>5.2424923596763255</v>
      </c>
      <c r="AS20" s="98">
        <v>9.1008400000000003E-2</v>
      </c>
      <c r="AT20" s="125">
        <v>0.56425208000000004</v>
      </c>
      <c r="AU20" s="126">
        <v>0.61721633999999992</v>
      </c>
      <c r="AV20" s="127">
        <v>0.10196382710875536</v>
      </c>
      <c r="AW20" s="98" t="e">
        <v>#REF!</v>
      </c>
      <c r="AX20" s="99" t="e">
        <v>#REF!</v>
      </c>
      <c r="AY20" s="138" t="e">
        <v>#REF!</v>
      </c>
      <c r="AZ20" s="104">
        <v>0.10926744518125892</v>
      </c>
      <c r="BA20" s="104">
        <v>1.0296178834013128</v>
      </c>
      <c r="BB20" s="106">
        <v>0</v>
      </c>
      <c r="BC20" s="106">
        <v>0.43755826300600897</v>
      </c>
      <c r="BD20" s="148" t="s">
        <v>419</v>
      </c>
      <c r="BE20" s="22" t="s">
        <v>420</v>
      </c>
      <c r="BF20" s="188" t="s">
        <v>421</v>
      </c>
      <c r="BG20" s="189">
        <v>1</v>
      </c>
      <c r="BH20" s="87" t="s">
        <v>384</v>
      </c>
      <c r="BI20" s="22" t="s">
        <v>422</v>
      </c>
      <c r="BJ20" s="22" t="s">
        <v>60</v>
      </c>
      <c r="BK20" s="131" t="s">
        <v>423</v>
      </c>
      <c r="BL20" s="106">
        <v>4.169969438705305</v>
      </c>
      <c r="BM20" s="21">
        <v>102</v>
      </c>
      <c r="BN20" s="113">
        <v>0.18069066455247934</v>
      </c>
      <c r="BO20" s="21" t="s">
        <v>364</v>
      </c>
      <c r="BP20" s="21" t="s">
        <v>364</v>
      </c>
      <c r="CC20" s="190">
        <v>0.47833150986926043</v>
      </c>
      <c r="CD20" s="115">
        <f t="shared" si="16"/>
        <v>-0.73745125158380442</v>
      </c>
      <c r="CQ20" s="23" t="str">
        <f t="shared" si="2"/>
        <v/>
      </c>
      <c r="CR20" s="23" t="str">
        <f t="shared" si="3"/>
        <v/>
      </c>
      <c r="CT20" s="23" t="str">
        <f t="shared" si="4"/>
        <v/>
      </c>
      <c r="CU20" s="23" t="str">
        <f t="shared" si="5"/>
        <v/>
      </c>
      <c r="CW20" s="23">
        <f t="shared" si="6"/>
        <v>3.4</v>
      </c>
      <c r="CX20" s="23">
        <f t="shared" si="7"/>
        <v>2.0728759369897607</v>
      </c>
      <c r="CZ20" s="23" t="str">
        <f t="shared" si="8"/>
        <v/>
      </c>
      <c r="DA20" s="23" t="str">
        <f t="shared" si="9"/>
        <v/>
      </c>
      <c r="DC20" s="23" t="str">
        <f t="shared" si="10"/>
        <v/>
      </c>
      <c r="DD20" s="23" t="str">
        <f t="shared" si="11"/>
        <v/>
      </c>
      <c r="DF20" s="23" t="str">
        <f t="shared" si="12"/>
        <v/>
      </c>
      <c r="DG20" s="23" t="str">
        <f t="shared" si="13"/>
        <v/>
      </c>
      <c r="DI20" s="23" t="str">
        <f t="shared" si="14"/>
        <v/>
      </c>
      <c r="DJ20" s="23" t="str">
        <f t="shared" si="15"/>
        <v/>
      </c>
    </row>
    <row r="21" spans="1:114" ht="12" customHeight="1" x14ac:dyDescent="0.45">
      <c r="A21" s="22">
        <v>19</v>
      </c>
      <c r="B21" s="116" t="s">
        <v>79</v>
      </c>
      <c r="C21" s="117" t="s">
        <v>352</v>
      </c>
      <c r="D21" s="87" t="s">
        <v>352</v>
      </c>
      <c r="E21" s="1" t="s">
        <v>26</v>
      </c>
      <c r="F21" s="2" t="s">
        <v>380</v>
      </c>
      <c r="G21" s="21">
        <v>340.29</v>
      </c>
      <c r="H21" s="21">
        <v>344.31</v>
      </c>
      <c r="I21" s="21">
        <v>340.9</v>
      </c>
      <c r="J21" s="21">
        <v>326.38</v>
      </c>
      <c r="K21" s="21">
        <v>320.85000000000002</v>
      </c>
      <c r="L21" s="21">
        <v>323.77</v>
      </c>
      <c r="M21" s="21">
        <v>322.55</v>
      </c>
      <c r="N21" s="21">
        <v>309.33999999999997</v>
      </c>
      <c r="O21" s="118">
        <v>1025.5</v>
      </c>
      <c r="P21" s="119">
        <v>967.17000000000007</v>
      </c>
      <c r="Q21" s="120">
        <v>3.3</v>
      </c>
      <c r="R21" s="121">
        <v>2.0591295237198195</v>
      </c>
      <c r="S21" s="163">
        <v>10.3</v>
      </c>
      <c r="T21" s="164">
        <v>22.2</v>
      </c>
      <c r="U21" s="164">
        <v>22.5</v>
      </c>
      <c r="V21" s="164"/>
      <c r="W21" s="163">
        <v>12.8</v>
      </c>
      <c r="X21" s="164">
        <v>20.2</v>
      </c>
      <c r="Y21" s="164">
        <v>20.5</v>
      </c>
      <c r="Z21" s="191"/>
      <c r="AA21" s="164">
        <v>18.3</v>
      </c>
      <c r="AB21" s="164">
        <v>17.8</v>
      </c>
      <c r="AC21" s="167">
        <v>18.100000000000001</v>
      </c>
      <c r="AD21" s="95">
        <v>10.3</v>
      </c>
      <c r="AE21" s="96">
        <v>22.2</v>
      </c>
      <c r="AF21" s="96">
        <v>22.5</v>
      </c>
      <c r="AG21" s="124"/>
      <c r="AH21" s="95">
        <v>12.8</v>
      </c>
      <c r="AI21" s="96">
        <v>20.2</v>
      </c>
      <c r="AJ21" s="96">
        <v>20.5</v>
      </c>
      <c r="AK21" s="124"/>
      <c r="AL21" s="95">
        <v>18.3</v>
      </c>
      <c r="AM21" s="124">
        <v>17.8</v>
      </c>
      <c r="AN21" s="123">
        <v>18.100000000000001</v>
      </c>
      <c r="AO21" s="97">
        <v>0.7446373997688045</v>
      </c>
      <c r="AP21" s="96">
        <v>13.626864415769123</v>
      </c>
      <c r="AQ21" s="96">
        <v>13.254545715884721</v>
      </c>
      <c r="AR21" s="96">
        <v>16.935176266456732</v>
      </c>
      <c r="AS21" s="98">
        <v>0.36078227999999996</v>
      </c>
      <c r="AT21" s="125">
        <v>2.3726581499999999</v>
      </c>
      <c r="AU21" s="126">
        <v>2.3345988149999992</v>
      </c>
      <c r="AV21" s="127">
        <v>0.41206846307862294</v>
      </c>
      <c r="AW21" s="98" t="e">
        <v>#REF!</v>
      </c>
      <c r="AX21" s="99" t="e">
        <v>#REF!</v>
      </c>
      <c r="AY21" s="138" t="e">
        <v>#REF!</v>
      </c>
      <c r="AZ21" s="104">
        <v>0.44625925179770498</v>
      </c>
      <c r="BA21" s="104">
        <v>4.2733207444942618</v>
      </c>
      <c r="BB21" s="106">
        <v>0</v>
      </c>
      <c r="BC21" s="106">
        <v>0</v>
      </c>
      <c r="BD21" s="168" t="s">
        <v>402</v>
      </c>
      <c r="BE21" s="169" t="s">
        <v>424</v>
      </c>
      <c r="BF21" s="170">
        <v>151</v>
      </c>
      <c r="BG21" s="171">
        <v>0.98</v>
      </c>
      <c r="BH21" s="172" t="s">
        <v>384</v>
      </c>
      <c r="BI21" s="169" t="s">
        <v>403</v>
      </c>
      <c r="BJ21" s="22" t="s">
        <v>60</v>
      </c>
      <c r="BK21" s="131" t="s">
        <v>404</v>
      </c>
      <c r="BL21" s="106">
        <v>13.440705065826922</v>
      </c>
      <c r="BM21" s="21">
        <v>43</v>
      </c>
      <c r="BN21" s="113">
        <v>-8.3144016908648117E-4</v>
      </c>
      <c r="BO21" s="21" t="s">
        <v>364</v>
      </c>
      <c r="BP21" s="21" t="s">
        <v>364</v>
      </c>
      <c r="CC21" s="132">
        <v>0.53384981102892481</v>
      </c>
      <c r="CD21" s="115">
        <f t="shared" si="16"/>
        <v>-0.62764073233573825</v>
      </c>
      <c r="CQ21" s="23" t="str">
        <f t="shared" si="2"/>
        <v/>
      </c>
      <c r="CR21" s="23" t="str">
        <f t="shared" si="3"/>
        <v/>
      </c>
      <c r="CT21" s="23" t="str">
        <f t="shared" si="4"/>
        <v/>
      </c>
      <c r="CU21" s="23" t="str">
        <f t="shared" si="5"/>
        <v/>
      </c>
      <c r="CW21" s="23">
        <f t="shared" si="6"/>
        <v>3.3</v>
      </c>
      <c r="CX21" s="23">
        <f t="shared" si="7"/>
        <v>2.0591295237198195</v>
      </c>
      <c r="CZ21" s="23" t="str">
        <f t="shared" si="8"/>
        <v/>
      </c>
      <c r="DA21" s="23" t="str">
        <f t="shared" si="9"/>
        <v/>
      </c>
      <c r="DC21" s="23" t="str">
        <f t="shared" si="10"/>
        <v/>
      </c>
      <c r="DD21" s="23" t="str">
        <f t="shared" si="11"/>
        <v/>
      </c>
      <c r="DF21" s="23" t="str">
        <f t="shared" si="12"/>
        <v/>
      </c>
      <c r="DG21" s="23" t="str">
        <f t="shared" si="13"/>
        <v/>
      </c>
      <c r="DI21" s="23" t="str">
        <f t="shared" si="14"/>
        <v/>
      </c>
      <c r="DJ21" s="23" t="str">
        <f t="shared" si="15"/>
        <v/>
      </c>
    </row>
    <row r="22" spans="1:114" ht="12" customHeight="1" x14ac:dyDescent="0.45">
      <c r="A22" s="22">
        <v>20</v>
      </c>
      <c r="B22" s="116" t="s">
        <v>80</v>
      </c>
      <c r="C22" s="117" t="s">
        <v>353</v>
      </c>
      <c r="D22" s="87" t="s">
        <v>353</v>
      </c>
      <c r="E22" s="1" t="s">
        <v>31</v>
      </c>
      <c r="F22" s="2" t="s">
        <v>367</v>
      </c>
      <c r="G22" s="21">
        <v>21.06</v>
      </c>
      <c r="H22" s="21">
        <v>19.760000000000002</v>
      </c>
      <c r="I22" s="21">
        <v>19.350000000000001</v>
      </c>
      <c r="J22" s="21">
        <v>20</v>
      </c>
      <c r="K22" s="21">
        <v>20.53</v>
      </c>
      <c r="L22" s="21">
        <v>19.21</v>
      </c>
      <c r="M22" s="21">
        <v>18.760000000000002</v>
      </c>
      <c r="N22" s="21">
        <v>19.93</v>
      </c>
      <c r="O22" s="118">
        <v>60.17</v>
      </c>
      <c r="P22" s="119">
        <v>58.5</v>
      </c>
      <c r="Q22" s="120">
        <v>14.2</v>
      </c>
      <c r="R22" s="121">
        <v>4.2526037466632101</v>
      </c>
      <c r="S22" s="95"/>
      <c r="T22" s="96"/>
      <c r="U22" s="96"/>
      <c r="V22" s="96"/>
      <c r="W22" s="95"/>
      <c r="X22" s="96"/>
      <c r="Y22" s="96"/>
      <c r="Z22" s="122"/>
      <c r="AA22" s="96"/>
      <c r="AB22" s="96"/>
      <c r="AC22" s="123"/>
      <c r="AD22" s="95" t="s">
        <v>364</v>
      </c>
      <c r="AE22" s="96" t="s">
        <v>364</v>
      </c>
      <c r="AF22" s="96" t="s">
        <v>364</v>
      </c>
      <c r="AG22" s="124" t="s">
        <v>364</v>
      </c>
      <c r="AH22" s="95" t="s">
        <v>364</v>
      </c>
      <c r="AI22" s="96" t="s">
        <v>364</v>
      </c>
      <c r="AJ22" s="96" t="s">
        <v>364</v>
      </c>
      <c r="AK22" s="124" t="s">
        <v>364</v>
      </c>
      <c r="AL22" s="95" t="s">
        <v>364</v>
      </c>
      <c r="AM22" s="124" t="s">
        <v>364</v>
      </c>
      <c r="AN22" s="123">
        <v>6.2</v>
      </c>
      <c r="AO22" s="97">
        <v>0.53463113151574149</v>
      </c>
      <c r="AP22" s="96">
        <v>3.3147130153975972</v>
      </c>
      <c r="AQ22" s="96">
        <v>3.3147130153975972</v>
      </c>
      <c r="AR22" s="96">
        <v>5.4786782538493997</v>
      </c>
      <c r="AS22" s="98">
        <v>7.3575400000000001E-3</v>
      </c>
      <c r="AT22" s="125">
        <v>4.5616748000000006E-2</v>
      </c>
      <c r="AU22" s="126">
        <v>4.95188715420838E-2</v>
      </c>
      <c r="AV22" s="127">
        <v>7.9413894422895642E-4</v>
      </c>
      <c r="AW22" s="98" t="e">
        <v>#REF!</v>
      </c>
      <c r="AX22" s="99" t="e">
        <v>#REF!</v>
      </c>
      <c r="AY22" s="138" t="e">
        <v>#REF!</v>
      </c>
      <c r="AZ22" s="104">
        <v>8.6811049070482614E-3</v>
      </c>
      <c r="BA22" s="104">
        <v>8.8587440133037612E-2</v>
      </c>
      <c r="BB22" s="106">
        <v>0.15053971864699428</v>
      </c>
      <c r="BC22" s="106">
        <v>0.39880958810630918</v>
      </c>
      <c r="BD22" s="152"/>
      <c r="BH22" s="363" t="s">
        <v>365</v>
      </c>
      <c r="BJ22" s="22" t="s">
        <v>81</v>
      </c>
      <c r="BK22" s="131"/>
      <c r="BL22" s="106">
        <v>3.3147130153975972</v>
      </c>
      <c r="BM22" s="21">
        <v>165</v>
      </c>
      <c r="BN22" s="113">
        <v>0.11746376437887755</v>
      </c>
      <c r="BO22" s="21" t="s">
        <v>353</v>
      </c>
      <c r="BP22" s="21" t="s">
        <v>364</v>
      </c>
      <c r="CC22" s="132">
        <v>0.55047611355433046</v>
      </c>
      <c r="CD22" s="115">
        <f t="shared" si="16"/>
        <v>-0.59697171421614426</v>
      </c>
      <c r="CQ22" s="23" t="str">
        <f t="shared" si="2"/>
        <v/>
      </c>
      <c r="CR22" s="23" t="str">
        <f t="shared" si="3"/>
        <v/>
      </c>
      <c r="CT22" s="23" t="str">
        <f t="shared" si="4"/>
        <v/>
      </c>
      <c r="CU22" s="23" t="str">
        <f t="shared" si="5"/>
        <v/>
      </c>
      <c r="CW22" s="23" t="str">
        <f t="shared" si="6"/>
        <v/>
      </c>
      <c r="CX22" s="23" t="str">
        <f t="shared" si="7"/>
        <v/>
      </c>
      <c r="CZ22" s="23">
        <f t="shared" si="8"/>
        <v>14.2</v>
      </c>
      <c r="DA22" s="23">
        <f t="shared" si="9"/>
        <v>4.2526037466632101</v>
      </c>
      <c r="DC22" s="23" t="str">
        <f t="shared" si="10"/>
        <v/>
      </c>
      <c r="DD22" s="23" t="str">
        <f t="shared" si="11"/>
        <v/>
      </c>
      <c r="DF22" s="23" t="str">
        <f t="shared" si="12"/>
        <v/>
      </c>
      <c r="DG22" s="23" t="str">
        <f t="shared" si="13"/>
        <v/>
      </c>
      <c r="DI22" s="23" t="str">
        <f t="shared" si="14"/>
        <v/>
      </c>
      <c r="DJ22" s="23" t="str">
        <f t="shared" si="15"/>
        <v/>
      </c>
    </row>
    <row r="23" spans="1:114" ht="12" customHeight="1" x14ac:dyDescent="0.45">
      <c r="A23" s="22">
        <v>21</v>
      </c>
      <c r="B23" s="116" t="s">
        <v>82</v>
      </c>
      <c r="C23" s="117" t="s">
        <v>348</v>
      </c>
      <c r="D23" s="87" t="s">
        <v>348</v>
      </c>
      <c r="E23" s="1" t="s">
        <v>29</v>
      </c>
      <c r="F23" s="2" t="s">
        <v>363</v>
      </c>
      <c r="G23" s="21">
        <v>951.2</v>
      </c>
      <c r="H23" s="21">
        <v>839.71</v>
      </c>
      <c r="I23" s="21">
        <v>735.51</v>
      </c>
      <c r="J23" s="21">
        <v>636.46</v>
      </c>
      <c r="K23" s="21">
        <v>923</v>
      </c>
      <c r="L23" s="21">
        <v>815.82</v>
      </c>
      <c r="M23" s="21">
        <v>715.52</v>
      </c>
      <c r="N23" s="21">
        <v>620.88</v>
      </c>
      <c r="O23" s="118">
        <v>2526.42</v>
      </c>
      <c r="P23" s="119">
        <v>2454.34</v>
      </c>
      <c r="Q23" s="120">
        <v>64.2</v>
      </c>
      <c r="R23" s="121">
        <v>118.4342117888677</v>
      </c>
      <c r="S23" s="95"/>
      <c r="T23" s="96"/>
      <c r="U23" s="96"/>
      <c r="V23" s="96"/>
      <c r="W23" s="95"/>
      <c r="X23" s="96"/>
      <c r="Y23" s="96"/>
      <c r="Z23" s="122"/>
      <c r="AA23" s="96"/>
      <c r="AB23" s="96"/>
      <c r="AC23" s="123"/>
      <c r="AD23" s="95">
        <v>0.19</v>
      </c>
      <c r="AE23" s="96">
        <v>0.84</v>
      </c>
      <c r="AF23" s="96">
        <v>2.6</v>
      </c>
      <c r="AG23" s="124">
        <v>6.2</v>
      </c>
      <c r="AH23" s="95">
        <v>0.19</v>
      </c>
      <c r="AI23" s="96">
        <v>0.84</v>
      </c>
      <c r="AJ23" s="96">
        <v>2.6</v>
      </c>
      <c r="AK23" s="124">
        <v>6.2</v>
      </c>
      <c r="AL23" s="95" t="s">
        <v>364</v>
      </c>
      <c r="AM23" s="124" t="s">
        <v>364</v>
      </c>
      <c r="AN23" s="123">
        <v>1.2</v>
      </c>
      <c r="AO23" s="97">
        <v>7.0228455754771533</v>
      </c>
      <c r="AP23" s="96">
        <v>6.2</v>
      </c>
      <c r="AQ23" s="96">
        <v>6.2</v>
      </c>
      <c r="AR23" s="96">
        <v>2.4500000000000002</v>
      </c>
      <c r="AS23" s="98">
        <v>5.5194211999999999E-2</v>
      </c>
      <c r="AT23" s="125">
        <v>0.22844111</v>
      </c>
      <c r="AU23" s="126">
        <v>0.10824388866964262</v>
      </c>
      <c r="AV23" s="127">
        <v>4.6773047999999998E-2</v>
      </c>
      <c r="AW23" s="98" t="e">
        <v>#REF!</v>
      </c>
      <c r="AX23" s="99" t="e">
        <v>#REF!</v>
      </c>
      <c r="AY23" s="138" t="e">
        <v>#REF!</v>
      </c>
      <c r="AZ23" s="104">
        <v>0.133149292</v>
      </c>
      <c r="BA23" s="104">
        <v>0.30545739722408294</v>
      </c>
      <c r="BB23" s="106">
        <v>30.262740457256982</v>
      </c>
      <c r="BC23" s="106">
        <v>76.759199641797551</v>
      </c>
      <c r="BD23" s="152"/>
      <c r="BH23" s="87" t="s">
        <v>365</v>
      </c>
      <c r="BJ23" s="22" t="s">
        <v>64</v>
      </c>
      <c r="BK23" s="131"/>
      <c r="BL23" s="106">
        <v>6.2</v>
      </c>
      <c r="BM23" s="21">
        <v>95</v>
      </c>
      <c r="BN23" s="113">
        <v>-0.67333840808842516</v>
      </c>
      <c r="BO23" s="21" t="s">
        <v>348</v>
      </c>
      <c r="BP23" s="21" t="s">
        <v>364</v>
      </c>
      <c r="CC23" s="132">
        <v>0.6590208122561273</v>
      </c>
      <c r="CD23" s="115">
        <f t="shared" si="16"/>
        <v>-0.41700016340604512</v>
      </c>
      <c r="CQ23" s="23">
        <f t="shared" si="2"/>
        <v>64.2</v>
      </c>
      <c r="CR23" s="23">
        <f t="shared" si="3"/>
        <v>118.4342117888677</v>
      </c>
      <c r="CT23" s="23" t="str">
        <f t="shared" si="4"/>
        <v/>
      </c>
      <c r="CU23" s="23" t="str">
        <f t="shared" si="5"/>
        <v/>
      </c>
      <c r="CW23" s="23" t="str">
        <f t="shared" si="6"/>
        <v/>
      </c>
      <c r="CX23" s="23" t="str">
        <f t="shared" si="7"/>
        <v/>
      </c>
      <c r="CZ23" s="23" t="str">
        <f t="shared" si="8"/>
        <v/>
      </c>
      <c r="DA23" s="23" t="str">
        <f t="shared" si="9"/>
        <v/>
      </c>
      <c r="DC23" s="23" t="str">
        <f t="shared" si="10"/>
        <v/>
      </c>
      <c r="DD23" s="23" t="str">
        <f t="shared" si="11"/>
        <v/>
      </c>
      <c r="DF23" s="23" t="str">
        <f t="shared" si="12"/>
        <v/>
      </c>
      <c r="DG23" s="23" t="str">
        <f t="shared" si="13"/>
        <v/>
      </c>
      <c r="DI23" s="23" t="str">
        <f t="shared" si="14"/>
        <v/>
      </c>
      <c r="DJ23" s="23" t="str">
        <f t="shared" si="15"/>
        <v/>
      </c>
    </row>
    <row r="24" spans="1:114" ht="12" customHeight="1" x14ac:dyDescent="0.45">
      <c r="A24" s="22">
        <v>22</v>
      </c>
      <c r="B24" s="116" t="s">
        <v>83</v>
      </c>
      <c r="C24" s="117" t="s">
        <v>353</v>
      </c>
      <c r="D24" s="87" t="s">
        <v>353</v>
      </c>
      <c r="E24" s="1" t="s">
        <v>34</v>
      </c>
      <c r="F24" s="2" t="s">
        <v>380</v>
      </c>
      <c r="G24" s="21">
        <v>1.91</v>
      </c>
      <c r="H24" s="21">
        <v>1.88</v>
      </c>
      <c r="I24" s="21">
        <v>1.96</v>
      </c>
      <c r="J24" s="21">
        <v>1.96</v>
      </c>
      <c r="K24" s="21">
        <v>1.82</v>
      </c>
      <c r="L24" s="21">
        <v>1.8</v>
      </c>
      <c r="M24" s="21">
        <v>1.87</v>
      </c>
      <c r="N24" s="21">
        <v>1.88</v>
      </c>
      <c r="O24" s="118">
        <v>5.75</v>
      </c>
      <c r="P24" s="119">
        <v>5.49</v>
      </c>
      <c r="Q24" s="120">
        <v>2.5</v>
      </c>
      <c r="R24" s="121">
        <v>1.9523897072187626</v>
      </c>
      <c r="S24" s="95"/>
      <c r="T24" s="96"/>
      <c r="U24" s="96"/>
      <c r="V24" s="96"/>
      <c r="W24" s="95"/>
      <c r="X24" s="96"/>
      <c r="Y24" s="96"/>
      <c r="Z24" s="187"/>
      <c r="AA24" s="96"/>
      <c r="AB24" s="96"/>
      <c r="AC24" s="123"/>
      <c r="AD24" s="95">
        <v>0.9</v>
      </c>
      <c r="AE24" s="96">
        <v>2.4</v>
      </c>
      <c r="AF24" s="96">
        <v>3.1</v>
      </c>
      <c r="AG24" s="124" t="s">
        <v>364</v>
      </c>
      <c r="AH24" s="95">
        <v>1.3</v>
      </c>
      <c r="AI24" s="96">
        <v>3</v>
      </c>
      <c r="AJ24" s="96">
        <v>3.2</v>
      </c>
      <c r="AK24" s="124" t="s">
        <v>364</v>
      </c>
      <c r="AL24" s="95">
        <v>2.1</v>
      </c>
      <c r="AM24" s="124">
        <v>2.5</v>
      </c>
      <c r="AN24" s="123">
        <v>2.2999999999999998</v>
      </c>
      <c r="AO24" s="97">
        <v>0.53463113151574149</v>
      </c>
      <c r="AP24" s="96">
        <v>1.1227253761830571</v>
      </c>
      <c r="AQ24" s="96">
        <v>1.3365778287893537</v>
      </c>
      <c r="AR24" s="96">
        <v>2.0324129006215514</v>
      </c>
      <c r="AS24" s="98">
        <v>2.6057000000000001E-4</v>
      </c>
      <c r="AT24" s="125">
        <v>1.578475E-3</v>
      </c>
      <c r="AU24" s="126">
        <v>1.5562292120891029E-3</v>
      </c>
      <c r="AV24" s="127">
        <v>2.827984833265666E-5</v>
      </c>
      <c r="AW24" s="98" t="e">
        <v>#REF!</v>
      </c>
      <c r="AX24" s="99" t="e">
        <v>#REF!</v>
      </c>
      <c r="AY24" s="138" t="e">
        <v>#REF!</v>
      </c>
      <c r="AZ24" s="104">
        <v>3.0770308055442781E-4</v>
      </c>
      <c r="BA24" s="104">
        <v>3.0022108859229127E-3</v>
      </c>
      <c r="BB24" s="106">
        <v>1.5908288809856244E-4</v>
      </c>
      <c r="BC24" s="106">
        <v>1.4840490972981221E-3</v>
      </c>
      <c r="BD24" s="148"/>
      <c r="BE24" s="22"/>
      <c r="BF24" s="149"/>
      <c r="BG24" s="189"/>
      <c r="BH24" s="363" t="s">
        <v>365</v>
      </c>
      <c r="BJ24" s="22" t="s">
        <v>84</v>
      </c>
      <c r="BK24" s="131"/>
      <c r="BL24" s="106">
        <v>1.2296516024862054</v>
      </c>
      <c r="BM24" s="21">
        <v>202</v>
      </c>
      <c r="BN24" s="113">
        <v>-3.0104625792700082E-2</v>
      </c>
      <c r="BO24" s="21" t="s">
        <v>354</v>
      </c>
      <c r="BP24" s="21" t="s">
        <v>366</v>
      </c>
      <c r="CC24" s="132">
        <v>0.66762137392609311</v>
      </c>
      <c r="CD24" s="115">
        <f t="shared" si="16"/>
        <v>-0.40403407164031402</v>
      </c>
      <c r="CQ24" s="23" t="str">
        <f t="shared" si="2"/>
        <v/>
      </c>
      <c r="CR24" s="23" t="str">
        <f t="shared" si="3"/>
        <v/>
      </c>
      <c r="CT24" s="23" t="str">
        <f t="shared" si="4"/>
        <v/>
      </c>
      <c r="CU24" s="23" t="str">
        <f t="shared" si="5"/>
        <v/>
      </c>
      <c r="CW24" s="23" t="str">
        <f t="shared" si="6"/>
        <v/>
      </c>
      <c r="CX24" s="23" t="str">
        <f t="shared" si="7"/>
        <v/>
      </c>
      <c r="CZ24" s="23">
        <f t="shared" si="8"/>
        <v>2.5</v>
      </c>
      <c r="DA24" s="23">
        <f t="shared" si="9"/>
        <v>1.9523897072187626</v>
      </c>
      <c r="DC24" s="23" t="str">
        <f t="shared" si="10"/>
        <v/>
      </c>
      <c r="DD24" s="23" t="str">
        <f t="shared" si="11"/>
        <v/>
      </c>
      <c r="DF24" s="23" t="str">
        <f t="shared" si="12"/>
        <v/>
      </c>
      <c r="DG24" s="23" t="str">
        <f t="shared" si="13"/>
        <v/>
      </c>
      <c r="DI24" s="23" t="str">
        <f t="shared" si="14"/>
        <v/>
      </c>
      <c r="DJ24" s="23" t="str">
        <f t="shared" si="15"/>
        <v/>
      </c>
    </row>
    <row r="25" spans="1:114" ht="12" customHeight="1" x14ac:dyDescent="0.45">
      <c r="A25" s="22">
        <v>23</v>
      </c>
      <c r="B25" s="116" t="s">
        <v>85</v>
      </c>
      <c r="C25" s="117" t="s">
        <v>355</v>
      </c>
      <c r="D25" s="87" t="s">
        <v>355</v>
      </c>
      <c r="E25" s="1" t="s">
        <v>33</v>
      </c>
      <c r="F25" s="2" t="s">
        <v>381</v>
      </c>
      <c r="G25" s="21">
        <v>35.79</v>
      </c>
      <c r="H25" s="21">
        <v>35.979999999999997</v>
      </c>
      <c r="I25" s="21">
        <v>36.81</v>
      </c>
      <c r="J25" s="21">
        <v>36.69</v>
      </c>
      <c r="K25" s="21">
        <v>34.6</v>
      </c>
      <c r="L25" s="21">
        <v>34.86</v>
      </c>
      <c r="M25" s="21">
        <v>35.72</v>
      </c>
      <c r="N25" s="21">
        <v>35.659999999999997</v>
      </c>
      <c r="O25" s="118">
        <v>108.58</v>
      </c>
      <c r="P25" s="119">
        <v>105.18</v>
      </c>
      <c r="Q25" s="120">
        <v>27.2</v>
      </c>
      <c r="R25" s="121">
        <v>10.099705358763956</v>
      </c>
      <c r="S25" s="95"/>
      <c r="T25" s="96"/>
      <c r="U25" s="96"/>
      <c r="V25" s="96"/>
      <c r="W25" s="95"/>
      <c r="X25" s="96"/>
      <c r="Y25" s="96"/>
      <c r="Z25" s="124"/>
      <c r="AA25" s="96"/>
      <c r="AB25" s="96"/>
      <c r="AC25" s="123"/>
      <c r="AD25" s="95">
        <v>3</v>
      </c>
      <c r="AE25" s="96">
        <v>5</v>
      </c>
      <c r="AF25" s="96">
        <v>4.9000000000000004</v>
      </c>
      <c r="AG25" s="124">
        <v>3</v>
      </c>
      <c r="AH25" s="95">
        <v>3</v>
      </c>
      <c r="AI25" s="96">
        <v>5</v>
      </c>
      <c r="AJ25" s="96">
        <v>4.9000000000000004</v>
      </c>
      <c r="AK25" s="124">
        <v>3</v>
      </c>
      <c r="AL25" s="95" t="s">
        <v>364</v>
      </c>
      <c r="AM25" s="124" t="s">
        <v>364</v>
      </c>
      <c r="AN25" s="123">
        <v>4.3</v>
      </c>
      <c r="AO25" s="97">
        <v>1.1866750471401635</v>
      </c>
      <c r="AP25" s="96">
        <v>3</v>
      </c>
      <c r="AQ25" s="96">
        <v>3</v>
      </c>
      <c r="AR25" s="96">
        <v>3.9749999999999996</v>
      </c>
      <c r="AS25" s="98">
        <v>9.2076700000000011E-3</v>
      </c>
      <c r="AT25" s="125">
        <v>6.2657174999999996E-2</v>
      </c>
      <c r="AU25" s="126">
        <v>5.8004084428306416E-2</v>
      </c>
      <c r="AV25" s="127">
        <v>1.3022999999999999E-3</v>
      </c>
      <c r="AW25" s="98" t="e">
        <v>#REF!</v>
      </c>
      <c r="AX25" s="99" t="e">
        <v>#REF!</v>
      </c>
      <c r="AY25" s="138" t="e">
        <v>#REF!</v>
      </c>
      <c r="AZ25" s="104">
        <v>1.137817E-2</v>
      </c>
      <c r="BA25" s="104">
        <v>0.10539718012220241</v>
      </c>
      <c r="BB25" s="106">
        <v>0.70062566381457625</v>
      </c>
      <c r="BC25" s="106">
        <v>1.1792778976640825</v>
      </c>
      <c r="BD25" s="152"/>
      <c r="BH25" s="363" t="s">
        <v>365</v>
      </c>
      <c r="BJ25" s="22" t="s">
        <v>86</v>
      </c>
      <c r="BK25" s="131"/>
      <c r="BL25" s="106">
        <v>3</v>
      </c>
      <c r="BM25" s="21">
        <v>160</v>
      </c>
      <c r="BN25" s="113">
        <v>-7.170028912002098E-2</v>
      </c>
      <c r="BO25" s="21" t="s">
        <v>355</v>
      </c>
      <c r="BP25" s="21" t="s">
        <v>364</v>
      </c>
      <c r="CC25" s="132">
        <v>0.66765990405170561</v>
      </c>
      <c r="CD25" s="115">
        <f t="shared" si="16"/>
        <v>-0.40397636076507198</v>
      </c>
      <c r="CI25" s="21">
        <v>35</v>
      </c>
      <c r="CQ25" s="23" t="str">
        <f t="shared" si="2"/>
        <v/>
      </c>
      <c r="CR25" s="23" t="str">
        <f t="shared" si="3"/>
        <v/>
      </c>
      <c r="CT25" s="23" t="str">
        <f t="shared" si="4"/>
        <v/>
      </c>
      <c r="CU25" s="23" t="str">
        <f t="shared" si="5"/>
        <v/>
      </c>
      <c r="CW25" s="23" t="str">
        <f t="shared" si="6"/>
        <v/>
      </c>
      <c r="CX25" s="23" t="str">
        <f t="shared" si="7"/>
        <v/>
      </c>
      <c r="CZ25" s="23" t="str">
        <f t="shared" si="8"/>
        <v/>
      </c>
      <c r="DA25" s="23" t="str">
        <f t="shared" si="9"/>
        <v/>
      </c>
      <c r="DC25" s="23" t="str">
        <f t="shared" si="10"/>
        <v/>
      </c>
      <c r="DD25" s="23" t="str">
        <f t="shared" si="11"/>
        <v/>
      </c>
      <c r="DF25" s="23">
        <f t="shared" si="12"/>
        <v>27.2</v>
      </c>
      <c r="DG25" s="23">
        <f t="shared" si="13"/>
        <v>10.099705358763956</v>
      </c>
      <c r="DI25" s="23" t="str">
        <f t="shared" si="14"/>
        <v/>
      </c>
      <c r="DJ25" s="23" t="str">
        <f t="shared" si="15"/>
        <v/>
      </c>
    </row>
    <row r="26" spans="1:114" ht="12" customHeight="1" x14ac:dyDescent="0.45">
      <c r="A26" s="22">
        <v>24</v>
      </c>
      <c r="B26" s="116" t="s">
        <v>87</v>
      </c>
      <c r="C26" s="117" t="s">
        <v>354</v>
      </c>
      <c r="D26" s="87" t="s">
        <v>354</v>
      </c>
      <c r="E26" s="1" t="s">
        <v>31</v>
      </c>
      <c r="F26" s="2" t="s">
        <v>381</v>
      </c>
      <c r="G26" s="21">
        <v>616.85</v>
      </c>
      <c r="H26" s="21">
        <v>591.73</v>
      </c>
      <c r="I26" s="21">
        <v>582.61</v>
      </c>
      <c r="J26" s="21">
        <v>564.32000000000005</v>
      </c>
      <c r="K26" s="21">
        <v>590.88</v>
      </c>
      <c r="L26" s="21">
        <v>569.98</v>
      </c>
      <c r="M26" s="21">
        <v>562.84</v>
      </c>
      <c r="N26" s="21">
        <v>547.34</v>
      </c>
      <c r="O26" s="118">
        <v>1791.19</v>
      </c>
      <c r="P26" s="119">
        <v>1723.7000000000003</v>
      </c>
      <c r="Q26" s="120">
        <v>30.6</v>
      </c>
      <c r="R26" s="121">
        <v>12.663583479838099</v>
      </c>
      <c r="S26" s="95"/>
      <c r="T26" s="96"/>
      <c r="U26" s="96"/>
      <c r="V26" s="96"/>
      <c r="W26" s="95"/>
      <c r="X26" s="96"/>
      <c r="Y26" s="96"/>
      <c r="Z26" s="122"/>
      <c r="AA26" s="96"/>
      <c r="AB26" s="96"/>
      <c r="AC26" s="192">
        <v>2.2000000000000002</v>
      </c>
      <c r="AD26" s="95"/>
      <c r="AE26" s="96"/>
      <c r="AF26" s="96"/>
      <c r="AG26" s="96"/>
      <c r="AH26" s="95"/>
      <c r="AI26" s="96"/>
      <c r="AJ26" s="96"/>
      <c r="AK26" s="154"/>
      <c r="AL26" s="96"/>
      <c r="AM26" s="96"/>
      <c r="AN26" s="123">
        <v>2.2000000000000002</v>
      </c>
      <c r="AO26" s="97">
        <v>0.67751196172248818</v>
      </c>
      <c r="AP26" s="96">
        <v>1.4905263157894741</v>
      </c>
      <c r="AQ26" s="96">
        <v>1.4905263157894741</v>
      </c>
      <c r="AR26" s="96">
        <v>2.0226315789473688</v>
      </c>
      <c r="AS26" s="98">
        <v>7.7327580000000021E-2</v>
      </c>
      <c r="AT26" s="125">
        <v>0.47943099600000011</v>
      </c>
      <c r="AU26" s="126">
        <v>0.48410553857990141</v>
      </c>
      <c r="AV26" s="127">
        <v>8.7269330905263176E-2</v>
      </c>
      <c r="AW26" s="98" t="e">
        <v>#REF!</v>
      </c>
      <c r="AX26" s="99" t="e">
        <v>#REF!</v>
      </c>
      <c r="AY26" s="138" t="e">
        <v>#REF!</v>
      </c>
      <c r="AZ26" s="104">
        <v>9.389716484210528E-2</v>
      </c>
      <c r="BA26" s="104">
        <v>0.8341689548783453</v>
      </c>
      <c r="BB26" s="106">
        <v>8.757416465954698</v>
      </c>
      <c r="BC26" s="106">
        <v>15.407374706266964</v>
      </c>
      <c r="BD26" s="193" t="s">
        <v>425</v>
      </c>
      <c r="BE26" s="194" t="s">
        <v>426</v>
      </c>
      <c r="BF26" s="194">
        <v>49</v>
      </c>
      <c r="BG26" s="195">
        <v>0.8</v>
      </c>
      <c r="BH26" s="196" t="s">
        <v>372</v>
      </c>
      <c r="BI26" s="197" t="s">
        <v>427</v>
      </c>
      <c r="BJ26" s="22" t="s">
        <v>60</v>
      </c>
      <c r="BK26" s="131" t="s">
        <v>428</v>
      </c>
      <c r="BL26" s="106">
        <v>1.4905263157894741</v>
      </c>
      <c r="BM26" s="21">
        <v>107</v>
      </c>
      <c r="BN26" s="113">
        <v>-8.5778775146689148E-2</v>
      </c>
      <c r="BO26" s="21" t="s">
        <v>364</v>
      </c>
      <c r="BP26" s="21" t="s">
        <v>364</v>
      </c>
      <c r="CC26" s="132">
        <v>0.66851009788097493</v>
      </c>
      <c r="CD26" s="115">
        <f t="shared" si="16"/>
        <v>-0.40270377727228573</v>
      </c>
      <c r="CI26" s="21">
        <f>CI25/5</f>
        <v>7</v>
      </c>
      <c r="CJ26" s="129">
        <f>CI26</f>
        <v>7</v>
      </c>
      <c r="CK26" s="21">
        <v>0</v>
      </c>
      <c r="CL26" s="21" t="s">
        <v>429</v>
      </c>
      <c r="CM26" s="21">
        <v>5</v>
      </c>
      <c r="CQ26" s="23" t="str">
        <f t="shared" si="2"/>
        <v/>
      </c>
      <c r="CR26" s="23" t="str">
        <f t="shared" si="3"/>
        <v/>
      </c>
      <c r="CT26" s="23" t="str">
        <f t="shared" si="4"/>
        <v/>
      </c>
      <c r="CU26" s="23" t="str">
        <f t="shared" si="5"/>
        <v/>
      </c>
      <c r="CW26" s="23" t="str">
        <f t="shared" si="6"/>
        <v/>
      </c>
      <c r="CX26" s="23" t="str">
        <f t="shared" si="7"/>
        <v/>
      </c>
      <c r="CZ26" s="23" t="str">
        <f t="shared" si="8"/>
        <v/>
      </c>
      <c r="DA26" s="23" t="str">
        <f t="shared" si="9"/>
        <v/>
      </c>
      <c r="DC26" s="23">
        <f t="shared" si="10"/>
        <v>30.6</v>
      </c>
      <c r="DD26" s="23">
        <f t="shared" si="11"/>
        <v>12.663583479838099</v>
      </c>
      <c r="DF26" s="23" t="str">
        <f t="shared" si="12"/>
        <v/>
      </c>
      <c r="DG26" s="23" t="str">
        <f t="shared" si="13"/>
        <v/>
      </c>
      <c r="DI26" s="23" t="str">
        <f t="shared" si="14"/>
        <v/>
      </c>
      <c r="DJ26" s="23" t="str">
        <f t="shared" si="15"/>
        <v/>
      </c>
    </row>
    <row r="27" spans="1:114" ht="12" customHeight="1" x14ac:dyDescent="0.45">
      <c r="A27" s="22">
        <v>25</v>
      </c>
      <c r="B27" s="116" t="s">
        <v>88</v>
      </c>
      <c r="C27" s="117" t="s">
        <v>352</v>
      </c>
      <c r="D27" s="87" t="s">
        <v>352</v>
      </c>
      <c r="E27" s="1" t="s">
        <v>26</v>
      </c>
      <c r="F27" s="2" t="s">
        <v>367</v>
      </c>
      <c r="G27" s="21">
        <v>82.19</v>
      </c>
      <c r="H27" s="21">
        <v>84.83</v>
      </c>
      <c r="I27" s="21">
        <v>88.75</v>
      </c>
      <c r="J27" s="21">
        <v>95.32</v>
      </c>
      <c r="K27" s="21">
        <v>77.680000000000007</v>
      </c>
      <c r="L27" s="21">
        <v>79.75</v>
      </c>
      <c r="M27" s="21">
        <v>83.51</v>
      </c>
      <c r="N27" s="21">
        <v>89.7</v>
      </c>
      <c r="O27" s="118">
        <v>255.76999999999998</v>
      </c>
      <c r="P27" s="119">
        <v>240.94</v>
      </c>
      <c r="Q27" s="120">
        <v>5.0999999999999996</v>
      </c>
      <c r="R27" s="121">
        <v>2.3211182527270484</v>
      </c>
      <c r="S27" s="198">
        <v>4.7</v>
      </c>
      <c r="T27" s="165">
        <v>9.6999999999999993</v>
      </c>
      <c r="U27" s="165">
        <v>7.4</v>
      </c>
      <c r="V27" s="165">
        <v>6.3</v>
      </c>
      <c r="W27" s="198">
        <v>6</v>
      </c>
      <c r="X27" s="165">
        <v>11.5</v>
      </c>
      <c r="Y27" s="165">
        <v>9.6</v>
      </c>
      <c r="Z27" s="166">
        <v>3.9</v>
      </c>
      <c r="AA27" s="165">
        <v>7.3</v>
      </c>
      <c r="AB27" s="165">
        <v>9</v>
      </c>
      <c r="AC27" s="199">
        <v>8.1999999999999993</v>
      </c>
      <c r="AD27" s="95">
        <v>4.7</v>
      </c>
      <c r="AE27" s="96">
        <v>9.6999999999999993</v>
      </c>
      <c r="AF27" s="96">
        <v>7.4</v>
      </c>
      <c r="AG27" s="96">
        <v>6.3</v>
      </c>
      <c r="AH27" s="95">
        <v>6</v>
      </c>
      <c r="AI27" s="96">
        <v>11.5</v>
      </c>
      <c r="AJ27" s="96">
        <v>9.6</v>
      </c>
      <c r="AK27" s="124">
        <v>3.9</v>
      </c>
      <c r="AL27" s="96">
        <v>7.3</v>
      </c>
      <c r="AM27" s="96">
        <v>9</v>
      </c>
      <c r="AN27" s="123">
        <v>8.1999999999999993</v>
      </c>
      <c r="AO27" s="97">
        <v>0.7446373997688045</v>
      </c>
      <c r="AP27" s="96">
        <v>6.3</v>
      </c>
      <c r="AQ27" s="96">
        <v>3.9</v>
      </c>
      <c r="AR27" s="96">
        <v>7.4249999999999989</v>
      </c>
      <c r="AS27" s="98">
        <v>4.0507950000000001E-2</v>
      </c>
      <c r="AT27" s="125">
        <v>0.28210117499999998</v>
      </c>
      <c r="AU27" s="126">
        <v>0.27783930999999995</v>
      </c>
      <c r="AV27" s="127">
        <v>4.6210026000000001E-2</v>
      </c>
      <c r="AW27" s="98" t="e">
        <v>#REF!</v>
      </c>
      <c r="AX27" s="99" t="e">
        <v>#REF!</v>
      </c>
      <c r="AY27" s="138" t="e">
        <v>#REF!</v>
      </c>
      <c r="AZ27" s="104">
        <v>5.0011409999999999E-2</v>
      </c>
      <c r="BA27" s="104">
        <v>0.52704026000000004</v>
      </c>
      <c r="BB27" s="106">
        <v>0</v>
      </c>
      <c r="BC27" s="106">
        <v>0</v>
      </c>
      <c r="BD27" s="200" t="s">
        <v>430</v>
      </c>
      <c r="BE27" s="201" t="s">
        <v>431</v>
      </c>
      <c r="BF27" s="202">
        <v>320</v>
      </c>
      <c r="BG27" s="203">
        <v>1</v>
      </c>
      <c r="BH27" s="204" t="s">
        <v>384</v>
      </c>
      <c r="BI27" s="201" t="s">
        <v>432</v>
      </c>
      <c r="BJ27" s="22" t="s">
        <v>60</v>
      </c>
      <c r="BK27" s="131" t="s">
        <v>433</v>
      </c>
      <c r="BL27" s="106">
        <v>5.0999999999999996</v>
      </c>
      <c r="BM27" s="21">
        <v>124</v>
      </c>
      <c r="BN27" s="113">
        <v>-4.1729799886777129E-3</v>
      </c>
      <c r="BO27" s="21" t="s">
        <v>364</v>
      </c>
      <c r="BP27" s="21" t="s">
        <v>364</v>
      </c>
      <c r="CC27" s="132">
        <v>0.67178183653046408</v>
      </c>
      <c r="CD27" s="115">
        <f t="shared" si="16"/>
        <v>-0.39782163918870711</v>
      </c>
      <c r="CJ27" s="129">
        <f>CJ26+$CI$26</f>
        <v>14</v>
      </c>
      <c r="CK27" s="21">
        <f>CM26</f>
        <v>5</v>
      </c>
      <c r="CL27" s="21" t="s">
        <v>429</v>
      </c>
      <c r="CM27" s="21">
        <v>10</v>
      </c>
      <c r="CQ27" s="23" t="str">
        <f t="shared" si="2"/>
        <v/>
      </c>
      <c r="CR27" s="23" t="str">
        <f t="shared" si="3"/>
        <v/>
      </c>
      <c r="CT27" s="23" t="str">
        <f t="shared" si="4"/>
        <v/>
      </c>
      <c r="CU27" s="23" t="str">
        <f t="shared" si="5"/>
        <v/>
      </c>
      <c r="CW27" s="23">
        <f t="shared" si="6"/>
        <v>5.0999999999999996</v>
      </c>
      <c r="CX27" s="23">
        <f t="shared" si="7"/>
        <v>2.3211182527270484</v>
      </c>
      <c r="CZ27" s="23" t="str">
        <f t="shared" si="8"/>
        <v/>
      </c>
      <c r="DA27" s="23" t="str">
        <f t="shared" si="9"/>
        <v/>
      </c>
      <c r="DC27" s="23" t="str">
        <f t="shared" si="10"/>
        <v/>
      </c>
      <c r="DD27" s="23" t="str">
        <f t="shared" si="11"/>
        <v/>
      </c>
      <c r="DF27" s="23" t="str">
        <f t="shared" si="12"/>
        <v/>
      </c>
      <c r="DG27" s="23" t="str">
        <f t="shared" si="13"/>
        <v/>
      </c>
      <c r="DI27" s="23" t="str">
        <f t="shared" si="14"/>
        <v/>
      </c>
      <c r="DJ27" s="23" t="str">
        <f t="shared" si="15"/>
        <v/>
      </c>
    </row>
    <row r="28" spans="1:114" ht="12" customHeight="1" x14ac:dyDescent="0.45">
      <c r="A28" s="22">
        <v>26</v>
      </c>
      <c r="B28" s="116" t="s">
        <v>89</v>
      </c>
      <c r="C28" s="117" t="s">
        <v>348</v>
      </c>
      <c r="D28" s="87" t="s">
        <v>348</v>
      </c>
      <c r="E28" s="1" t="s">
        <v>29</v>
      </c>
      <c r="F28" s="2" t="s">
        <v>367</v>
      </c>
      <c r="G28" s="21">
        <v>130.16</v>
      </c>
      <c r="H28" s="21">
        <v>126.42</v>
      </c>
      <c r="I28" s="21">
        <v>114.01</v>
      </c>
      <c r="J28" s="21">
        <v>107.9</v>
      </c>
      <c r="K28" s="21">
        <v>127.39</v>
      </c>
      <c r="L28" s="21">
        <v>124.04</v>
      </c>
      <c r="M28" s="21">
        <v>112.26</v>
      </c>
      <c r="N28" s="21">
        <v>106.82</v>
      </c>
      <c r="O28" s="118">
        <v>370.59</v>
      </c>
      <c r="P28" s="119">
        <v>363.69</v>
      </c>
      <c r="Q28" s="120">
        <v>34.799999999999997</v>
      </c>
      <c r="R28" s="121">
        <v>16.746408743394269</v>
      </c>
      <c r="S28" s="181"/>
      <c r="W28" s="181"/>
      <c r="Z28" s="122"/>
      <c r="AC28" s="123"/>
      <c r="AD28" s="95">
        <v>0.19</v>
      </c>
      <c r="AE28" s="96">
        <v>0.84</v>
      </c>
      <c r="AF28" s="96">
        <v>2.6</v>
      </c>
      <c r="AG28" s="124">
        <v>6.2</v>
      </c>
      <c r="AH28" s="95">
        <v>0.19</v>
      </c>
      <c r="AI28" s="96">
        <v>0.84</v>
      </c>
      <c r="AJ28" s="96">
        <v>2.6</v>
      </c>
      <c r="AK28" s="124">
        <v>6.2</v>
      </c>
      <c r="AL28" s="95" t="s">
        <v>364</v>
      </c>
      <c r="AM28" s="124" t="s">
        <v>364</v>
      </c>
      <c r="AN28" s="123">
        <v>1.2</v>
      </c>
      <c r="AO28" s="97">
        <v>7.0228455754771533</v>
      </c>
      <c r="AP28" s="96">
        <v>6.2</v>
      </c>
      <c r="AQ28" s="96">
        <v>6.2</v>
      </c>
      <c r="AR28" s="96">
        <v>2.4500000000000002</v>
      </c>
      <c r="AS28" s="98">
        <v>8.4762290000000001E-3</v>
      </c>
      <c r="AT28" s="125">
        <v>3.5222847500000001E-2</v>
      </c>
      <c r="AU28" s="126">
        <v>3.3003398727053775E-2</v>
      </c>
      <c r="AV28" s="127">
        <v>7.987583999999999E-3</v>
      </c>
      <c r="AW28" s="98" t="e">
        <v>#REF!</v>
      </c>
      <c r="AX28" s="99" t="e">
        <v>#REF!</v>
      </c>
      <c r="AY28" s="138" t="e">
        <v>#REF!</v>
      </c>
      <c r="AZ28" s="104">
        <v>2.1788868999999999E-2</v>
      </c>
      <c r="BA28" s="104">
        <v>9.9079257404100354E-2</v>
      </c>
      <c r="BB28" s="106">
        <v>0.56833448995814462</v>
      </c>
      <c r="BC28" s="106">
        <v>2.2212357461928702</v>
      </c>
      <c r="BD28" s="152"/>
      <c r="BH28" s="363" t="s">
        <v>365</v>
      </c>
      <c r="BJ28" s="22" t="s">
        <v>64</v>
      </c>
      <c r="BK28" s="131"/>
      <c r="BL28" s="106">
        <v>6.2</v>
      </c>
      <c r="BM28" s="21">
        <v>144</v>
      </c>
      <c r="BN28" s="113">
        <v>6.2534943188090927E-2</v>
      </c>
      <c r="BO28" s="21" t="s">
        <v>348</v>
      </c>
      <c r="BP28" s="21" t="s">
        <v>364</v>
      </c>
      <c r="CC28" s="132">
        <v>0.6765875819889885</v>
      </c>
      <c r="CD28" s="115">
        <f t="shared" si="16"/>
        <v>-0.39069337635259987</v>
      </c>
      <c r="CJ28" s="129">
        <f>CJ27+$CI$26</f>
        <v>21</v>
      </c>
      <c r="CK28" s="21">
        <f>CM27</f>
        <v>10</v>
      </c>
      <c r="CL28" s="21" t="s">
        <v>429</v>
      </c>
      <c r="CM28" s="21">
        <v>20</v>
      </c>
      <c r="CQ28" s="23">
        <f t="shared" si="2"/>
        <v>34.799999999999997</v>
      </c>
      <c r="CR28" s="23">
        <f t="shared" si="3"/>
        <v>16.746408743394269</v>
      </c>
      <c r="CT28" s="23" t="str">
        <f t="shared" si="4"/>
        <v/>
      </c>
      <c r="CU28" s="23" t="str">
        <f t="shared" si="5"/>
        <v/>
      </c>
      <c r="CW28" s="23" t="str">
        <f t="shared" si="6"/>
        <v/>
      </c>
      <c r="CX28" s="23" t="str">
        <f t="shared" si="7"/>
        <v/>
      </c>
      <c r="CZ28" s="23" t="str">
        <f t="shared" si="8"/>
        <v/>
      </c>
      <c r="DA28" s="23" t="str">
        <f t="shared" si="9"/>
        <v/>
      </c>
      <c r="DC28" s="23" t="str">
        <f t="shared" si="10"/>
        <v/>
      </c>
      <c r="DD28" s="23" t="str">
        <f t="shared" si="11"/>
        <v/>
      </c>
      <c r="DF28" s="23" t="str">
        <f t="shared" si="12"/>
        <v/>
      </c>
      <c r="DG28" s="23" t="str">
        <f t="shared" si="13"/>
        <v/>
      </c>
      <c r="DI28" s="23" t="str">
        <f t="shared" si="14"/>
        <v/>
      </c>
      <c r="DJ28" s="23" t="str">
        <f t="shared" si="15"/>
        <v/>
      </c>
    </row>
    <row r="29" spans="1:114" s="140" customFormat="1" ht="12" customHeight="1" x14ac:dyDescent="0.45">
      <c r="A29" s="205">
        <v>27</v>
      </c>
      <c r="B29" s="116" t="s">
        <v>90</v>
      </c>
      <c r="C29" s="117" t="s">
        <v>354</v>
      </c>
      <c r="D29" s="87" t="s">
        <v>354</v>
      </c>
      <c r="E29" s="1" t="s">
        <v>31</v>
      </c>
      <c r="F29" s="2" t="s">
        <v>367</v>
      </c>
      <c r="G29" s="21">
        <v>7391.12</v>
      </c>
      <c r="H29" s="21">
        <v>7598.51</v>
      </c>
      <c r="I29" s="21">
        <v>7802.42</v>
      </c>
      <c r="J29" s="21">
        <v>8435.2099999999991</v>
      </c>
      <c r="K29" s="21">
        <v>7057.25</v>
      </c>
      <c r="L29" s="21">
        <v>7269.58</v>
      </c>
      <c r="M29" s="21">
        <v>7496.54</v>
      </c>
      <c r="N29" s="21">
        <v>8143.44</v>
      </c>
      <c r="O29" s="118">
        <v>22792.050000000003</v>
      </c>
      <c r="P29" s="119">
        <v>21823.37</v>
      </c>
      <c r="Q29" s="120">
        <v>14.6</v>
      </c>
      <c r="R29" s="121">
        <v>4.3673047251988111</v>
      </c>
      <c r="S29" s="133"/>
      <c r="T29" s="134"/>
      <c r="U29" s="134"/>
      <c r="V29" s="134"/>
      <c r="W29" s="133"/>
      <c r="X29" s="134"/>
      <c r="Y29" s="134"/>
      <c r="Z29" s="135"/>
      <c r="AA29" s="134">
        <v>15.611111111111111</v>
      </c>
      <c r="AB29" s="134">
        <v>16.944444444444443</v>
      </c>
      <c r="AC29" s="136">
        <v>16.277777777777779</v>
      </c>
      <c r="AD29" s="133"/>
      <c r="AE29" s="134"/>
      <c r="AF29" s="134"/>
      <c r="AG29" s="137"/>
      <c r="AH29" s="133"/>
      <c r="AI29" s="134"/>
      <c r="AJ29" s="134"/>
      <c r="AK29" s="137"/>
      <c r="AL29" s="96">
        <v>15.611111111111111</v>
      </c>
      <c r="AM29" s="96">
        <v>16.944444444444443</v>
      </c>
      <c r="AN29" s="123">
        <v>16.3</v>
      </c>
      <c r="AO29" s="97">
        <v>0.67751196172248818</v>
      </c>
      <c r="AP29" s="96">
        <v>10.57671451355662</v>
      </c>
      <c r="AQ29" s="96">
        <v>11.480063795853271</v>
      </c>
      <c r="AR29" s="96">
        <v>14.982097288676238</v>
      </c>
      <c r="AS29" s="98">
        <v>7.2559410555555557</v>
      </c>
      <c r="AT29" s="125">
        <v>44.986834544444449</v>
      </c>
      <c r="AU29" s="126">
        <v>51.526928986309521</v>
      </c>
      <c r="AV29" s="127">
        <v>8.3521651680531637</v>
      </c>
      <c r="AW29" s="98" t="e">
        <v>#REF!</v>
      </c>
      <c r="AX29" s="99" t="e">
        <v>#REF!</v>
      </c>
      <c r="AY29" s="138" t="e">
        <v>#REF!</v>
      </c>
      <c r="AZ29" s="104">
        <v>9.0829812430515684</v>
      </c>
      <c r="BA29" s="104">
        <v>95.845589896164782</v>
      </c>
      <c r="BB29" s="106">
        <v>0</v>
      </c>
      <c r="BC29" s="106">
        <v>287.5585879312822</v>
      </c>
      <c r="BD29" s="139" t="s">
        <v>434</v>
      </c>
      <c r="BE29" s="140" t="s">
        <v>435</v>
      </c>
      <c r="BF29" s="186">
        <v>126</v>
      </c>
      <c r="BG29" s="162">
        <v>0.97699999999999998</v>
      </c>
      <c r="BH29" s="143" t="s">
        <v>384</v>
      </c>
      <c r="BI29" s="140" t="s">
        <v>436</v>
      </c>
      <c r="BJ29" s="22" t="s">
        <v>60</v>
      </c>
      <c r="BK29" s="131" t="s">
        <v>437</v>
      </c>
      <c r="BL29" s="106">
        <v>11.028389154704946</v>
      </c>
      <c r="BM29" s="21">
        <v>3</v>
      </c>
      <c r="BN29" s="113">
        <v>6.1332995204241236E-2</v>
      </c>
      <c r="BO29" s="21" t="s">
        <v>364</v>
      </c>
      <c r="BP29" s="21" t="s">
        <v>364</v>
      </c>
      <c r="CC29" s="132">
        <v>0.67769011579897065</v>
      </c>
      <c r="CD29" s="115">
        <f t="shared" si="16"/>
        <v>-0.3890651518675306</v>
      </c>
      <c r="CJ29" s="129">
        <f>CJ28+$CI$26</f>
        <v>28</v>
      </c>
      <c r="CK29" s="21">
        <f>CM28</f>
        <v>20</v>
      </c>
      <c r="CL29" s="21" t="s">
        <v>429</v>
      </c>
      <c r="CM29" s="140">
        <v>30</v>
      </c>
      <c r="CP29" s="23"/>
      <c r="CQ29" s="23" t="str">
        <f t="shared" si="2"/>
        <v/>
      </c>
      <c r="CR29" s="23" t="str">
        <f t="shared" si="3"/>
        <v/>
      </c>
      <c r="CS29" s="25"/>
      <c r="CT29" s="23" t="str">
        <f t="shared" si="4"/>
        <v/>
      </c>
      <c r="CU29" s="23" t="str">
        <f t="shared" si="5"/>
        <v/>
      </c>
      <c r="CV29" s="25"/>
      <c r="CW29" s="23" t="str">
        <f t="shared" si="6"/>
        <v/>
      </c>
      <c r="CX29" s="23" t="str">
        <f t="shared" si="7"/>
        <v/>
      </c>
      <c r="CY29" s="25"/>
      <c r="CZ29" s="23" t="str">
        <f t="shared" si="8"/>
        <v/>
      </c>
      <c r="DA29" s="23" t="str">
        <f t="shared" si="9"/>
        <v/>
      </c>
      <c r="DB29" s="25"/>
      <c r="DC29" s="23">
        <f t="shared" si="10"/>
        <v>14.6</v>
      </c>
      <c r="DD29" s="23">
        <f t="shared" si="11"/>
        <v>4.3673047251988111</v>
      </c>
      <c r="DE29" s="25"/>
      <c r="DF29" s="23" t="str">
        <f t="shared" si="12"/>
        <v/>
      </c>
      <c r="DG29" s="23" t="str">
        <f t="shared" si="13"/>
        <v/>
      </c>
      <c r="DH29" s="25"/>
      <c r="DI29" s="23" t="str">
        <f t="shared" si="14"/>
        <v/>
      </c>
      <c r="DJ29" s="23" t="str">
        <f t="shared" si="15"/>
        <v/>
      </c>
    </row>
    <row r="30" spans="1:114" ht="12" customHeight="1" x14ac:dyDescent="0.45">
      <c r="A30" s="22">
        <v>28</v>
      </c>
      <c r="B30" s="116" t="s">
        <v>91</v>
      </c>
      <c r="C30" s="117" t="s">
        <v>353</v>
      </c>
      <c r="D30" s="87" t="s">
        <v>353</v>
      </c>
      <c r="E30" s="1" t="s">
        <v>31</v>
      </c>
      <c r="F30" s="2" t="s">
        <v>380</v>
      </c>
      <c r="G30" s="21">
        <v>1.32</v>
      </c>
      <c r="H30" s="21">
        <v>1.32</v>
      </c>
      <c r="I30" s="21">
        <v>1.31</v>
      </c>
      <c r="J30" s="21">
        <v>1.3</v>
      </c>
      <c r="K30" s="21">
        <v>1.26</v>
      </c>
      <c r="L30" s="21">
        <v>1.27</v>
      </c>
      <c r="M30" s="21">
        <v>1.26</v>
      </c>
      <c r="N30" s="21">
        <v>1.26</v>
      </c>
      <c r="O30" s="118">
        <v>3.95</v>
      </c>
      <c r="P30" s="119">
        <v>3.79</v>
      </c>
      <c r="Q30" s="120">
        <v>12.6</v>
      </c>
      <c r="R30" s="121">
        <v>3.8231435518501597</v>
      </c>
      <c r="S30" s="181"/>
      <c r="W30" s="181"/>
      <c r="Z30" s="187"/>
      <c r="AC30" s="132"/>
      <c r="AD30" s="95">
        <v>12.3</v>
      </c>
      <c r="AE30" s="106">
        <v>12.3</v>
      </c>
      <c r="AF30" s="106">
        <v>12.6</v>
      </c>
      <c r="AG30" s="187">
        <v>12.6</v>
      </c>
      <c r="AH30" s="181">
        <v>10.1</v>
      </c>
      <c r="AI30" s="106">
        <v>10.1</v>
      </c>
      <c r="AJ30" s="106">
        <v>25.6</v>
      </c>
      <c r="AK30" s="187">
        <v>25.6</v>
      </c>
      <c r="AL30" s="181">
        <v>12.4</v>
      </c>
      <c r="AM30" s="187">
        <v>15.3</v>
      </c>
      <c r="AN30" s="132">
        <v>13.8</v>
      </c>
      <c r="AO30" s="97">
        <v>0.53463113151574149</v>
      </c>
      <c r="AP30" s="96">
        <v>12.6</v>
      </c>
      <c r="AQ30" s="96">
        <v>25.6</v>
      </c>
      <c r="AR30" s="96">
        <v>15.125000000000002</v>
      </c>
      <c r="AS30" s="98">
        <v>1.0678700000000001E-3</v>
      </c>
      <c r="AT30" s="125">
        <v>7.006725000000001E-3</v>
      </c>
      <c r="AU30" s="126">
        <v>6.8368618424644364E-3</v>
      </c>
      <c r="AV30" s="127">
        <v>2.9181599999999997E-4</v>
      </c>
      <c r="AW30" s="98" t="e">
        <v>#REF!</v>
      </c>
      <c r="AX30" s="99" t="e">
        <v>#REF!</v>
      </c>
      <c r="AY30" s="138" t="e">
        <v>#REF!</v>
      </c>
      <c r="AZ30" s="104">
        <v>1.55423E-3</v>
      </c>
      <c r="BA30" s="104">
        <v>1.3287120469066768E-2</v>
      </c>
      <c r="BB30" s="106">
        <v>2.2029220547777201E-3</v>
      </c>
      <c r="BC30" s="106">
        <v>2.6863156693803174E-2</v>
      </c>
      <c r="BD30" s="152"/>
      <c r="BH30" s="363" t="s">
        <v>365</v>
      </c>
      <c r="BJ30" s="22" t="s">
        <v>92</v>
      </c>
      <c r="BK30" s="131"/>
      <c r="BL30" s="106">
        <v>19.100000000000001</v>
      </c>
      <c r="BM30" s="21">
        <v>182</v>
      </c>
      <c r="BN30" s="113">
        <v>-2.7268641713449421E-2</v>
      </c>
      <c r="BO30" s="21" t="s">
        <v>353</v>
      </c>
      <c r="BP30" s="21" t="s">
        <v>364</v>
      </c>
      <c r="CC30" s="132">
        <v>0.67814277459502603</v>
      </c>
      <c r="CD30" s="115">
        <f t="shared" si="16"/>
        <v>-0.38839743121245485</v>
      </c>
      <c r="CJ30" s="129">
        <f>CJ29+$CI$26</f>
        <v>35</v>
      </c>
      <c r="CK30" s="21">
        <f>CM29</f>
        <v>30</v>
      </c>
      <c r="CL30" s="21" t="s">
        <v>438</v>
      </c>
      <c r="CQ30" s="23" t="str">
        <f t="shared" si="2"/>
        <v/>
      </c>
      <c r="CR30" s="23" t="str">
        <f t="shared" si="3"/>
        <v/>
      </c>
      <c r="CT30" s="23" t="str">
        <f t="shared" si="4"/>
        <v/>
      </c>
      <c r="CU30" s="23" t="str">
        <f t="shared" si="5"/>
        <v/>
      </c>
      <c r="CW30" s="23" t="str">
        <f t="shared" si="6"/>
        <v/>
      </c>
      <c r="CX30" s="23" t="str">
        <f t="shared" si="7"/>
        <v/>
      </c>
      <c r="CZ30" s="23">
        <f t="shared" si="8"/>
        <v>12.6</v>
      </c>
      <c r="DA30" s="23">
        <f t="shared" si="9"/>
        <v>3.8231435518501597</v>
      </c>
      <c r="DC30" s="23" t="str">
        <f t="shared" si="10"/>
        <v/>
      </c>
      <c r="DD30" s="23" t="str">
        <f t="shared" si="11"/>
        <v/>
      </c>
      <c r="DF30" s="23" t="str">
        <f t="shared" si="12"/>
        <v/>
      </c>
      <c r="DG30" s="23" t="str">
        <f t="shared" si="13"/>
        <v/>
      </c>
      <c r="DI30" s="23" t="str">
        <f t="shared" si="14"/>
        <v/>
      </c>
      <c r="DJ30" s="23" t="str">
        <f t="shared" si="15"/>
        <v/>
      </c>
    </row>
    <row r="31" spans="1:114" ht="12" customHeight="1" x14ac:dyDescent="0.45">
      <c r="A31" s="22">
        <v>29</v>
      </c>
      <c r="B31" s="116" t="s">
        <v>93</v>
      </c>
      <c r="C31" s="117" t="s">
        <v>356</v>
      </c>
      <c r="D31" s="87" t="s">
        <v>356</v>
      </c>
      <c r="E31" s="1" t="s">
        <v>32</v>
      </c>
      <c r="F31" s="2" t="s">
        <v>380</v>
      </c>
      <c r="G31" s="21">
        <v>17.14</v>
      </c>
      <c r="H31" s="21">
        <v>16.899999999999999</v>
      </c>
      <c r="I31" s="21">
        <v>16.25</v>
      </c>
      <c r="J31" s="21">
        <v>17.78</v>
      </c>
      <c r="K31" s="21">
        <v>16.27</v>
      </c>
      <c r="L31" s="21">
        <v>16.02</v>
      </c>
      <c r="M31" s="21">
        <v>15.4</v>
      </c>
      <c r="N31" s="21">
        <v>16.8</v>
      </c>
      <c r="O31" s="118">
        <v>50.29</v>
      </c>
      <c r="P31" s="119">
        <v>47.69</v>
      </c>
      <c r="Q31" s="120">
        <v>8.6</v>
      </c>
      <c r="R31" s="121">
        <v>2.9297787503079999</v>
      </c>
      <c r="S31" s="95"/>
      <c r="T31" s="96"/>
      <c r="U31" s="96"/>
      <c r="V31" s="96"/>
      <c r="W31" s="95"/>
      <c r="X31" s="96"/>
      <c r="Y31" s="96"/>
      <c r="Z31" s="122"/>
      <c r="AA31" s="96"/>
      <c r="AB31" s="96"/>
      <c r="AC31" s="123"/>
      <c r="AD31" s="95" t="s">
        <v>364</v>
      </c>
      <c r="AE31" s="96" t="s">
        <v>364</v>
      </c>
      <c r="AF31" s="96" t="s">
        <v>364</v>
      </c>
      <c r="AG31" s="124" t="s">
        <v>364</v>
      </c>
      <c r="AH31" s="95" t="s">
        <v>364</v>
      </c>
      <c r="AI31" s="96" t="s">
        <v>364</v>
      </c>
      <c r="AJ31" s="96" t="s">
        <v>364</v>
      </c>
      <c r="AK31" s="124" t="s">
        <v>364</v>
      </c>
      <c r="AL31" s="95" t="s">
        <v>364</v>
      </c>
      <c r="AM31" s="124" t="s">
        <v>364</v>
      </c>
      <c r="AN31" s="123">
        <v>0.97</v>
      </c>
      <c r="AO31" s="97">
        <v>1.1166596956660293</v>
      </c>
      <c r="AP31" s="96">
        <v>1.0831599047960483</v>
      </c>
      <c r="AQ31" s="96">
        <v>1.0831599047960483</v>
      </c>
      <c r="AR31" s="96">
        <v>0.99828997619901205</v>
      </c>
      <c r="AS31" s="98">
        <v>9.5040599999999989E-4</v>
      </c>
      <c r="AT31" s="125">
        <v>5.8925171999999982E-3</v>
      </c>
      <c r="AU31" s="126">
        <v>6.5621643214285718E-3</v>
      </c>
      <c r="AV31" s="127">
        <v>2.2473401704708413E-4</v>
      </c>
      <c r="AW31" s="98" t="e">
        <v>#REF!</v>
      </c>
      <c r="AX31" s="99" t="e">
        <v>#REF!</v>
      </c>
      <c r="AY31" s="138" t="e">
        <v>#REF!</v>
      </c>
      <c r="AZ31" s="104">
        <v>1.3249626950784734E-3</v>
      </c>
      <c r="BA31" s="104">
        <v>1.2529946059124757E-2</v>
      </c>
      <c r="BB31" s="106">
        <v>0</v>
      </c>
      <c r="BC31" s="106">
        <v>0</v>
      </c>
      <c r="BD31" s="152"/>
      <c r="BH31" s="363" t="s">
        <v>365</v>
      </c>
      <c r="BJ31" s="22" t="s">
        <v>94</v>
      </c>
      <c r="BK31" s="131"/>
      <c r="BL31" s="106">
        <v>1.0831599047960483</v>
      </c>
      <c r="BM31" s="21">
        <v>185</v>
      </c>
      <c r="BN31" s="113">
        <v>0.14263450284131107</v>
      </c>
      <c r="BO31" s="21" t="s">
        <v>356</v>
      </c>
      <c r="BP31" s="21" t="s">
        <v>364</v>
      </c>
      <c r="CC31" s="132">
        <v>0.67897555825438294</v>
      </c>
      <c r="CD31" s="115">
        <f t="shared" si="16"/>
        <v>-0.38717014875118533</v>
      </c>
      <c r="CQ31" s="23" t="str">
        <f t="shared" si="2"/>
        <v/>
      </c>
      <c r="CR31" s="23" t="str">
        <f t="shared" si="3"/>
        <v/>
      </c>
      <c r="CT31" s="23" t="str">
        <f t="shared" si="4"/>
        <v/>
      </c>
      <c r="CU31" s="23" t="str">
        <f t="shared" si="5"/>
        <v/>
      </c>
      <c r="CW31" s="23" t="str">
        <f t="shared" si="6"/>
        <v/>
      </c>
      <c r="CX31" s="23" t="str">
        <f t="shared" si="7"/>
        <v/>
      </c>
      <c r="CZ31" s="23" t="str">
        <f t="shared" si="8"/>
        <v/>
      </c>
      <c r="DA31" s="23" t="str">
        <f t="shared" si="9"/>
        <v/>
      </c>
      <c r="DC31" s="23" t="str">
        <f t="shared" si="10"/>
        <v/>
      </c>
      <c r="DD31" s="23" t="str">
        <f t="shared" si="11"/>
        <v/>
      </c>
      <c r="DF31" s="23" t="str">
        <f t="shared" si="12"/>
        <v/>
      </c>
      <c r="DG31" s="23" t="str">
        <f t="shared" si="13"/>
        <v/>
      </c>
      <c r="DI31" s="23">
        <f t="shared" si="14"/>
        <v>8.6</v>
      </c>
      <c r="DJ31" s="23">
        <f t="shared" si="15"/>
        <v>2.9297787503079999</v>
      </c>
    </row>
    <row r="32" spans="1:114" ht="12" customHeight="1" x14ac:dyDescent="0.45">
      <c r="A32" s="22">
        <v>30</v>
      </c>
      <c r="B32" s="116" t="s">
        <v>95</v>
      </c>
      <c r="C32" s="117" t="s">
        <v>352</v>
      </c>
      <c r="D32" s="87" t="s">
        <v>352</v>
      </c>
      <c r="E32" s="1" t="s">
        <v>26</v>
      </c>
      <c r="F32" s="2" t="s">
        <v>367</v>
      </c>
      <c r="G32" s="21">
        <v>166.14</v>
      </c>
      <c r="H32" s="21">
        <v>175.48</v>
      </c>
      <c r="I32" s="21">
        <v>179.35</v>
      </c>
      <c r="J32" s="21">
        <v>157.62</v>
      </c>
      <c r="K32" s="21">
        <v>157.01</v>
      </c>
      <c r="L32" s="21">
        <v>166.09</v>
      </c>
      <c r="M32" s="21">
        <v>169.61</v>
      </c>
      <c r="N32" s="21">
        <v>147.66</v>
      </c>
      <c r="O32" s="118">
        <v>520.97</v>
      </c>
      <c r="P32" s="119">
        <v>492.71000000000004</v>
      </c>
      <c r="Q32" s="120">
        <v>9.3000000000000007</v>
      </c>
      <c r="R32" s="121">
        <v>3.0694625311868862</v>
      </c>
      <c r="S32" s="95">
        <v>6.3</v>
      </c>
      <c r="T32" s="96">
        <v>9</v>
      </c>
      <c r="U32" s="96">
        <v>13.9</v>
      </c>
      <c r="V32" s="96"/>
      <c r="W32" s="95">
        <v>5.5</v>
      </c>
      <c r="X32" s="96">
        <v>10.199999999999999</v>
      </c>
      <c r="Y32" s="96">
        <v>11.4</v>
      </c>
      <c r="Z32" s="122"/>
      <c r="AA32" s="96">
        <v>9.6999999999999993</v>
      </c>
      <c r="AB32" s="96">
        <v>9</v>
      </c>
      <c r="AC32" s="123">
        <v>9.4</v>
      </c>
      <c r="AD32" s="95">
        <v>6.3</v>
      </c>
      <c r="AE32" s="96">
        <v>9</v>
      </c>
      <c r="AF32" s="96">
        <v>13.9</v>
      </c>
      <c r="AG32" s="96"/>
      <c r="AH32" s="95">
        <v>5.5</v>
      </c>
      <c r="AI32" s="96">
        <v>10.199999999999999</v>
      </c>
      <c r="AJ32" s="96">
        <v>11.4</v>
      </c>
      <c r="AK32" s="122"/>
      <c r="AL32" s="96">
        <v>9.6999999999999993</v>
      </c>
      <c r="AM32" s="96">
        <v>9</v>
      </c>
      <c r="AN32" s="123">
        <v>9.4</v>
      </c>
      <c r="AO32" s="97">
        <v>0.7446373997688045</v>
      </c>
      <c r="AP32" s="96">
        <v>7.2229827777574034</v>
      </c>
      <c r="AQ32" s="96">
        <v>6.7017365979192407</v>
      </c>
      <c r="AR32" s="96">
        <v>8.7905899219595813</v>
      </c>
      <c r="AS32" s="98">
        <v>9.6101939999999997E-2</v>
      </c>
      <c r="AT32" s="125">
        <v>0.61155240000000011</v>
      </c>
      <c r="AU32" s="126">
        <v>0.60200121500000003</v>
      </c>
      <c r="AV32" s="127">
        <v>0.10887032982887325</v>
      </c>
      <c r="AW32" s="98" t="e">
        <v>#REF!</v>
      </c>
      <c r="AX32" s="99" t="e">
        <v>#REF!</v>
      </c>
      <c r="AY32" s="138" t="e">
        <v>#REF!</v>
      </c>
      <c r="AZ32" s="104">
        <v>0.11738258971478875</v>
      </c>
      <c r="BA32" s="104">
        <v>1.0835026996740149</v>
      </c>
      <c r="BB32" s="106">
        <v>0</v>
      </c>
      <c r="BC32" s="106">
        <v>0.78787738520222794</v>
      </c>
      <c r="BD32" s="148" t="s">
        <v>387</v>
      </c>
      <c r="BE32" s="22" t="s">
        <v>439</v>
      </c>
      <c r="BF32" s="149">
        <v>924</v>
      </c>
      <c r="BG32" s="189" t="s">
        <v>440</v>
      </c>
      <c r="BH32" s="87" t="s">
        <v>384</v>
      </c>
      <c r="BI32" s="22" t="s">
        <v>391</v>
      </c>
      <c r="BJ32" s="22" t="s">
        <v>60</v>
      </c>
      <c r="BK32" s="131" t="s">
        <v>392</v>
      </c>
      <c r="BL32" s="106">
        <v>6.9623596878383225</v>
      </c>
      <c r="BM32" s="21">
        <v>100</v>
      </c>
      <c r="BN32" s="113">
        <v>-1.7794337751479625E-2</v>
      </c>
      <c r="BO32" s="21" t="s">
        <v>364</v>
      </c>
      <c r="BP32" s="21" t="s">
        <v>364</v>
      </c>
      <c r="CC32" s="132">
        <v>0.82563370665812053</v>
      </c>
      <c r="CD32" s="115">
        <f t="shared" si="16"/>
        <v>-0.19160405822519888</v>
      </c>
      <c r="CQ32" s="23" t="str">
        <f t="shared" si="2"/>
        <v/>
      </c>
      <c r="CR32" s="23" t="str">
        <f t="shared" si="3"/>
        <v/>
      </c>
      <c r="CT32" s="23" t="str">
        <f t="shared" si="4"/>
        <v/>
      </c>
      <c r="CU32" s="23" t="str">
        <f t="shared" si="5"/>
        <v/>
      </c>
      <c r="CW32" s="23">
        <f t="shared" si="6"/>
        <v>9.3000000000000007</v>
      </c>
      <c r="CX32" s="23">
        <f t="shared" si="7"/>
        <v>3.0694625311868862</v>
      </c>
      <c r="CZ32" s="23" t="str">
        <f t="shared" si="8"/>
        <v/>
      </c>
      <c r="DA32" s="23" t="str">
        <f t="shared" si="9"/>
        <v/>
      </c>
      <c r="DC32" s="23" t="str">
        <f t="shared" si="10"/>
        <v/>
      </c>
      <c r="DD32" s="23" t="str">
        <f t="shared" si="11"/>
        <v/>
      </c>
      <c r="DF32" s="23" t="str">
        <f t="shared" si="12"/>
        <v/>
      </c>
      <c r="DG32" s="23" t="str">
        <f t="shared" si="13"/>
        <v/>
      </c>
      <c r="DI32" s="23" t="str">
        <f t="shared" si="14"/>
        <v/>
      </c>
      <c r="DJ32" s="23" t="str">
        <f t="shared" si="15"/>
        <v/>
      </c>
    </row>
    <row r="33" spans="1:114" ht="12" customHeight="1" x14ac:dyDescent="0.45">
      <c r="A33" s="22">
        <v>31</v>
      </c>
      <c r="B33" s="116" t="s">
        <v>96</v>
      </c>
      <c r="C33" s="117" t="s">
        <v>348</v>
      </c>
      <c r="D33" s="87" t="s">
        <v>348</v>
      </c>
      <c r="E33" s="1" t="s">
        <v>29</v>
      </c>
      <c r="F33" s="2" t="s">
        <v>363</v>
      </c>
      <c r="G33" s="21">
        <v>1734.22</v>
      </c>
      <c r="H33" s="21">
        <v>1537.84</v>
      </c>
      <c r="I33" s="21">
        <v>1348.35</v>
      </c>
      <c r="J33" s="21">
        <v>1137.31</v>
      </c>
      <c r="K33" s="21">
        <v>1674.08</v>
      </c>
      <c r="L33" s="21">
        <v>1484.97</v>
      </c>
      <c r="M33" s="21">
        <v>1299.77</v>
      </c>
      <c r="N33" s="21">
        <v>1094.31</v>
      </c>
      <c r="O33" s="118">
        <v>4620.41</v>
      </c>
      <c r="P33" s="119">
        <v>4458.82</v>
      </c>
      <c r="Q33" s="120">
        <v>60.9</v>
      </c>
      <c r="R33" s="121">
        <v>95.086509456506292</v>
      </c>
      <c r="S33" s="95"/>
      <c r="T33" s="96"/>
      <c r="U33" s="96"/>
      <c r="V33" s="96"/>
      <c r="W33" s="95"/>
      <c r="X33" s="96"/>
      <c r="Y33" s="96"/>
      <c r="Z33" s="122"/>
      <c r="AA33" s="96"/>
      <c r="AB33" s="96"/>
      <c r="AC33" s="123"/>
      <c r="AD33" s="95">
        <v>0.19</v>
      </c>
      <c r="AE33" s="95">
        <v>0.84</v>
      </c>
      <c r="AF33" s="96">
        <v>2.6</v>
      </c>
      <c r="AG33" s="124">
        <v>6.2</v>
      </c>
      <c r="AH33" s="95">
        <v>0.19</v>
      </c>
      <c r="AI33" s="96">
        <v>0.84</v>
      </c>
      <c r="AJ33" s="96">
        <v>2.6</v>
      </c>
      <c r="AK33" s="124">
        <v>6.2</v>
      </c>
      <c r="AL33" s="95" t="s">
        <v>364</v>
      </c>
      <c r="AM33" s="124" t="s">
        <v>364</v>
      </c>
      <c r="AN33" s="123">
        <v>1.2</v>
      </c>
      <c r="AO33" s="97">
        <v>7.0228455754771533</v>
      </c>
      <c r="AP33" s="96">
        <v>6.2</v>
      </c>
      <c r="AQ33" s="96">
        <v>6.2</v>
      </c>
      <c r="AR33" s="96">
        <v>2.4500000000000002</v>
      </c>
      <c r="AS33" s="98">
        <v>0.10071849399999999</v>
      </c>
      <c r="AT33" s="125">
        <v>0.41689110999999995</v>
      </c>
      <c r="AU33" s="126">
        <v>0.21523402971300531</v>
      </c>
      <c r="AV33" s="127">
        <v>8.3016263999999992E-2</v>
      </c>
      <c r="AW33" s="98" t="e">
        <v>#REF!</v>
      </c>
      <c r="AX33" s="99" t="e">
        <v>#REF!</v>
      </c>
      <c r="AY33" s="138" t="e">
        <v>#REF!</v>
      </c>
      <c r="AZ33" s="104">
        <v>0.23907893400000002</v>
      </c>
      <c r="BA33" s="104">
        <v>0.57982442282775237</v>
      </c>
      <c r="BB33" s="106">
        <v>49.910582891150383</v>
      </c>
      <c r="BC33" s="106">
        <v>134.48970668435456</v>
      </c>
      <c r="BD33" s="152"/>
      <c r="BH33" s="363" t="s">
        <v>365</v>
      </c>
      <c r="BJ33" s="22" t="s">
        <v>64</v>
      </c>
      <c r="BK33" s="131"/>
      <c r="BL33" s="106">
        <v>6.2</v>
      </c>
      <c r="BM33" s="21">
        <v>70</v>
      </c>
      <c r="BN33" s="113">
        <v>-0.61980632058829999</v>
      </c>
      <c r="BO33" s="21" t="s">
        <v>348</v>
      </c>
      <c r="BP33" s="21" t="s">
        <v>364</v>
      </c>
      <c r="CC33" s="132">
        <v>0.9932633257086354</v>
      </c>
      <c r="CD33" s="115">
        <f t="shared" si="16"/>
        <v>-6.7594681089786302E-3</v>
      </c>
      <c r="CQ33" s="23">
        <f t="shared" si="2"/>
        <v>60.9</v>
      </c>
      <c r="CR33" s="23">
        <f t="shared" si="3"/>
        <v>95.086509456506292</v>
      </c>
      <c r="CT33" s="23" t="str">
        <f t="shared" si="4"/>
        <v/>
      </c>
      <c r="CU33" s="23" t="str">
        <f t="shared" si="5"/>
        <v/>
      </c>
      <c r="CW33" s="23" t="str">
        <f t="shared" si="6"/>
        <v/>
      </c>
      <c r="CX33" s="23" t="str">
        <f t="shared" si="7"/>
        <v/>
      </c>
      <c r="CZ33" s="23" t="str">
        <f t="shared" si="8"/>
        <v/>
      </c>
      <c r="DA33" s="23" t="str">
        <f t="shared" si="9"/>
        <v/>
      </c>
      <c r="DC33" s="23" t="str">
        <f t="shared" si="10"/>
        <v/>
      </c>
      <c r="DD33" s="23" t="str">
        <f t="shared" si="11"/>
        <v/>
      </c>
      <c r="DF33" s="23" t="str">
        <f t="shared" si="12"/>
        <v/>
      </c>
      <c r="DG33" s="23" t="str">
        <f t="shared" si="13"/>
        <v/>
      </c>
      <c r="DI33" s="23" t="str">
        <f t="shared" si="14"/>
        <v/>
      </c>
      <c r="DJ33" s="23" t="str">
        <f t="shared" si="15"/>
        <v/>
      </c>
    </row>
    <row r="34" spans="1:114" ht="12" customHeight="1" x14ac:dyDescent="0.45">
      <c r="A34" s="22">
        <v>32</v>
      </c>
      <c r="B34" s="116" t="s">
        <v>97</v>
      </c>
      <c r="C34" s="117" t="s">
        <v>348</v>
      </c>
      <c r="D34" s="87" t="s">
        <v>348</v>
      </c>
      <c r="E34" s="1" t="s">
        <v>29</v>
      </c>
      <c r="F34" s="2" t="s">
        <v>363</v>
      </c>
      <c r="G34" s="21">
        <v>1033.68</v>
      </c>
      <c r="H34" s="21">
        <v>872.38</v>
      </c>
      <c r="I34" s="21">
        <v>711.1</v>
      </c>
      <c r="J34" s="21">
        <v>564.99</v>
      </c>
      <c r="K34" s="21">
        <v>1021.09</v>
      </c>
      <c r="L34" s="21">
        <v>867.51</v>
      </c>
      <c r="M34" s="21">
        <v>715.86</v>
      </c>
      <c r="N34" s="21">
        <v>578.20000000000005</v>
      </c>
      <c r="O34" s="118">
        <v>2617.16</v>
      </c>
      <c r="P34" s="119">
        <v>2604.46</v>
      </c>
      <c r="Q34" s="120">
        <v>54.1</v>
      </c>
      <c r="R34" s="121">
        <v>60.481573067600735</v>
      </c>
      <c r="S34" s="181"/>
      <c r="V34" s="96"/>
      <c r="W34" s="181"/>
      <c r="Z34" s="122"/>
      <c r="AA34" s="96"/>
      <c r="AB34" s="96"/>
      <c r="AC34" s="132"/>
      <c r="AD34" s="95">
        <v>0.19</v>
      </c>
      <c r="AE34" s="106">
        <v>0.84</v>
      </c>
      <c r="AF34" s="106">
        <v>2.6</v>
      </c>
      <c r="AG34" s="187">
        <v>6.2</v>
      </c>
      <c r="AH34" s="181">
        <v>0.19</v>
      </c>
      <c r="AI34" s="106">
        <v>0.84</v>
      </c>
      <c r="AJ34" s="106">
        <v>2.6</v>
      </c>
      <c r="AK34" s="187">
        <v>6.2</v>
      </c>
      <c r="AL34" s="181" t="s">
        <v>364</v>
      </c>
      <c r="AM34" s="187" t="s">
        <v>364</v>
      </c>
      <c r="AN34" s="132">
        <v>1.2</v>
      </c>
      <c r="AO34" s="97">
        <v>7.0228455754771533</v>
      </c>
      <c r="AP34" s="96">
        <v>6.2</v>
      </c>
      <c r="AQ34" s="96">
        <v>6.2</v>
      </c>
      <c r="AR34" s="96">
        <v>2.4500000000000002</v>
      </c>
      <c r="AS34" s="98">
        <v>5.5620098999999999E-2</v>
      </c>
      <c r="AT34" s="125">
        <v>0.2290676425</v>
      </c>
      <c r="AU34" s="126">
        <v>0.13135832175590331</v>
      </c>
      <c r="AV34" s="127">
        <v>4.2526667999999997E-2</v>
      </c>
      <c r="AW34" s="98" t="e">
        <v>#REF!</v>
      </c>
      <c r="AX34" s="99" t="e">
        <v>#REF!</v>
      </c>
      <c r="AY34" s="138" t="e">
        <v>#REF!</v>
      </c>
      <c r="AZ34" s="104">
        <v>0.12649787899999998</v>
      </c>
      <c r="BA34" s="104">
        <v>0.34282322905816204</v>
      </c>
      <c r="BB34" s="106">
        <v>24.302435067148807</v>
      </c>
      <c r="BC34" s="106">
        <v>62.566704733502327</v>
      </c>
      <c r="BD34" s="152"/>
      <c r="BH34" s="363" t="s">
        <v>365</v>
      </c>
      <c r="BJ34" s="22" t="s">
        <v>64</v>
      </c>
      <c r="BK34" s="131"/>
      <c r="BL34" s="106">
        <v>6.2</v>
      </c>
      <c r="BM34" s="21">
        <v>98</v>
      </c>
      <c r="BN34" s="113">
        <v>-0.39541564868262519</v>
      </c>
      <c r="BO34" s="21" t="s">
        <v>348</v>
      </c>
      <c r="BP34" s="21" t="s">
        <v>364</v>
      </c>
      <c r="CC34" s="132">
        <v>0.99533897464058141</v>
      </c>
      <c r="CD34" s="115">
        <f t="shared" si="16"/>
        <v>-4.6719218103930069E-3</v>
      </c>
      <c r="CQ34" s="23">
        <f t="shared" si="2"/>
        <v>54.1</v>
      </c>
      <c r="CR34" s="23">
        <f t="shared" si="3"/>
        <v>60.481573067600735</v>
      </c>
      <c r="CT34" s="23" t="str">
        <f t="shared" si="4"/>
        <v/>
      </c>
      <c r="CU34" s="23" t="str">
        <f t="shared" si="5"/>
        <v/>
      </c>
      <c r="CW34" s="23" t="str">
        <f t="shared" si="6"/>
        <v/>
      </c>
      <c r="CX34" s="23" t="str">
        <f t="shared" si="7"/>
        <v/>
      </c>
      <c r="CZ34" s="23" t="str">
        <f t="shared" si="8"/>
        <v/>
      </c>
      <c r="DA34" s="23" t="str">
        <f t="shared" si="9"/>
        <v/>
      </c>
      <c r="DC34" s="23" t="str">
        <f t="shared" si="10"/>
        <v/>
      </c>
      <c r="DD34" s="23" t="str">
        <f t="shared" si="11"/>
        <v/>
      </c>
      <c r="DF34" s="23" t="str">
        <f t="shared" si="12"/>
        <v/>
      </c>
      <c r="DG34" s="23" t="str">
        <f t="shared" si="13"/>
        <v/>
      </c>
      <c r="DI34" s="23" t="str">
        <f t="shared" si="14"/>
        <v/>
      </c>
      <c r="DJ34" s="23" t="str">
        <f t="shared" si="15"/>
        <v/>
      </c>
    </row>
    <row r="35" spans="1:114" ht="12" customHeight="1" x14ac:dyDescent="0.45">
      <c r="A35" s="22">
        <v>33</v>
      </c>
      <c r="B35" s="116" t="s">
        <v>98</v>
      </c>
      <c r="C35" s="117" t="s">
        <v>356</v>
      </c>
      <c r="D35" s="87" t="s">
        <v>356</v>
      </c>
      <c r="E35" s="1" t="s">
        <v>32</v>
      </c>
      <c r="F35" s="2" t="s">
        <v>381</v>
      </c>
      <c r="G35" s="21">
        <v>909.52</v>
      </c>
      <c r="H35" s="21">
        <v>888.72</v>
      </c>
      <c r="I35" s="21">
        <v>819.55</v>
      </c>
      <c r="J35" s="21">
        <v>733.12</v>
      </c>
      <c r="K35" s="21">
        <v>873.51</v>
      </c>
      <c r="L35" s="21">
        <v>851.65</v>
      </c>
      <c r="M35" s="21">
        <v>785.32</v>
      </c>
      <c r="N35" s="21">
        <v>727.22</v>
      </c>
      <c r="O35" s="118">
        <v>2617.79</v>
      </c>
      <c r="P35" s="119">
        <v>2510.48</v>
      </c>
      <c r="Q35" s="120">
        <v>24.6</v>
      </c>
      <c r="R35" s="121">
        <v>8.4952848762556048</v>
      </c>
      <c r="S35" s="95"/>
      <c r="T35" s="96"/>
      <c r="U35" s="96"/>
      <c r="V35" s="96"/>
      <c r="W35" s="95"/>
      <c r="X35" s="96"/>
      <c r="Y35" s="96"/>
      <c r="Z35" s="122"/>
      <c r="AA35" s="96"/>
      <c r="AB35" s="96"/>
      <c r="AC35" s="123"/>
      <c r="AD35" s="95" t="s">
        <v>364</v>
      </c>
      <c r="AE35" s="96" t="s">
        <v>364</v>
      </c>
      <c r="AF35" s="96" t="s">
        <v>364</v>
      </c>
      <c r="AG35" s="124" t="s">
        <v>364</v>
      </c>
      <c r="AH35" s="95" t="s">
        <v>364</v>
      </c>
      <c r="AI35" s="96" t="s">
        <v>364</v>
      </c>
      <c r="AJ35" s="96" t="s">
        <v>364</v>
      </c>
      <c r="AK35" s="124" t="s">
        <v>364</v>
      </c>
      <c r="AL35" s="95" t="s">
        <v>364</v>
      </c>
      <c r="AM35" s="124" t="s">
        <v>364</v>
      </c>
      <c r="AN35" s="123">
        <v>0.97</v>
      </c>
      <c r="AO35" s="97">
        <v>1.1166596956660293</v>
      </c>
      <c r="AP35" s="96">
        <v>1.0831599047960483</v>
      </c>
      <c r="AQ35" s="96">
        <v>1.0831599047960483</v>
      </c>
      <c r="AR35" s="96">
        <v>0.99828997619901205</v>
      </c>
      <c r="AS35" s="98">
        <v>4.9744219000000006E-2</v>
      </c>
      <c r="AT35" s="125">
        <v>0.30841415780000003</v>
      </c>
      <c r="AU35" s="126">
        <v>0.31806697877242557</v>
      </c>
      <c r="AV35" s="127">
        <v>9.4906904122191663E-3</v>
      </c>
      <c r="AW35" s="98" t="e">
        <v>#REF!</v>
      </c>
      <c r="AX35" s="99" t="e">
        <v>#REF!</v>
      </c>
      <c r="AY35" s="138" t="e">
        <v>#REF!</v>
      </c>
      <c r="AZ35" s="104">
        <v>6.5562036353698616E-2</v>
      </c>
      <c r="BA35" s="104">
        <v>0.54624560039923309</v>
      </c>
      <c r="BB35" s="106">
        <v>4.4135750899876447</v>
      </c>
      <c r="BC35" s="106">
        <v>6.3520058253690053</v>
      </c>
      <c r="BD35" s="152"/>
      <c r="BH35" s="363" t="s">
        <v>365</v>
      </c>
      <c r="BJ35" s="22" t="s">
        <v>94</v>
      </c>
      <c r="BK35" s="131"/>
      <c r="BL35" s="106">
        <v>1.0831599047960483</v>
      </c>
      <c r="BM35" s="21">
        <v>115</v>
      </c>
      <c r="BN35" s="113">
        <v>8.7413781705783705E-2</v>
      </c>
      <c r="BO35" s="21" t="s">
        <v>356</v>
      </c>
      <c r="BP35" s="21" t="s">
        <v>364</v>
      </c>
      <c r="CC35" s="132">
        <v>0.99835085006960067</v>
      </c>
      <c r="CD35" s="115">
        <f t="shared" si="16"/>
        <v>-1.6505112750593042E-3</v>
      </c>
      <c r="CQ35" s="23" t="str">
        <f t="shared" si="2"/>
        <v/>
      </c>
      <c r="CR35" s="23" t="str">
        <f t="shared" si="3"/>
        <v/>
      </c>
      <c r="CT35" s="23" t="str">
        <f t="shared" si="4"/>
        <v/>
      </c>
      <c r="CU35" s="23" t="str">
        <f t="shared" si="5"/>
        <v/>
      </c>
      <c r="CW35" s="23" t="str">
        <f t="shared" si="6"/>
        <v/>
      </c>
      <c r="CX35" s="23" t="str">
        <f t="shared" si="7"/>
        <v/>
      </c>
      <c r="CZ35" s="23" t="str">
        <f t="shared" si="8"/>
        <v/>
      </c>
      <c r="DA35" s="23" t="str">
        <f t="shared" si="9"/>
        <v/>
      </c>
      <c r="DC35" s="23" t="str">
        <f t="shared" si="10"/>
        <v/>
      </c>
      <c r="DD35" s="23" t="str">
        <f t="shared" si="11"/>
        <v/>
      </c>
      <c r="DF35" s="23" t="str">
        <f t="shared" si="12"/>
        <v/>
      </c>
      <c r="DG35" s="23" t="str">
        <f t="shared" si="13"/>
        <v/>
      </c>
      <c r="DI35" s="23">
        <f t="shared" si="14"/>
        <v>24.6</v>
      </c>
      <c r="DJ35" s="23">
        <f t="shared" si="15"/>
        <v>8.4952848762556048</v>
      </c>
    </row>
    <row r="36" spans="1:114" ht="12" customHeight="1" x14ac:dyDescent="0.45">
      <c r="A36" s="22">
        <v>34</v>
      </c>
      <c r="B36" s="116" t="s">
        <v>99</v>
      </c>
      <c r="C36" s="117" t="s">
        <v>348</v>
      </c>
      <c r="D36" s="87" t="s">
        <v>348</v>
      </c>
      <c r="E36" s="1" t="s">
        <v>29</v>
      </c>
      <c r="F36" s="2" t="s">
        <v>381</v>
      </c>
      <c r="G36" s="21">
        <v>2002.54</v>
      </c>
      <c r="H36" s="21">
        <v>1803.15</v>
      </c>
      <c r="I36" s="21">
        <v>1587.75</v>
      </c>
      <c r="J36" s="21">
        <v>1354.38</v>
      </c>
      <c r="K36" s="21">
        <v>1962.38</v>
      </c>
      <c r="L36" s="21">
        <v>1772.53</v>
      </c>
      <c r="M36" s="21">
        <v>1564.5</v>
      </c>
      <c r="N36" s="21">
        <v>1337.9</v>
      </c>
      <c r="O36" s="118">
        <v>5393.4400000000005</v>
      </c>
      <c r="P36" s="119">
        <v>5299.41</v>
      </c>
      <c r="Q36" s="120">
        <v>57.1</v>
      </c>
      <c r="R36" s="121">
        <v>73.84352391014572</v>
      </c>
      <c r="S36" s="95"/>
      <c r="T36" s="96"/>
      <c r="U36" s="96"/>
      <c r="V36" s="96"/>
      <c r="W36" s="95"/>
      <c r="X36" s="96"/>
      <c r="Y36" s="96"/>
      <c r="Z36" s="122"/>
      <c r="AA36" s="96"/>
      <c r="AB36" s="96"/>
      <c r="AC36" s="123"/>
      <c r="AD36" s="95">
        <v>0.19</v>
      </c>
      <c r="AE36" s="96">
        <v>0.84</v>
      </c>
      <c r="AF36" s="96">
        <v>2.6</v>
      </c>
      <c r="AG36" s="124">
        <v>6.2</v>
      </c>
      <c r="AH36" s="95">
        <v>0.19</v>
      </c>
      <c r="AI36" s="96">
        <v>0.84</v>
      </c>
      <c r="AJ36" s="96">
        <v>2.6</v>
      </c>
      <c r="AK36" s="124">
        <v>6.2</v>
      </c>
      <c r="AL36" s="95" t="s">
        <v>364</v>
      </c>
      <c r="AM36" s="124" t="s">
        <v>364</v>
      </c>
      <c r="AN36" s="123">
        <v>1.2</v>
      </c>
      <c r="AO36" s="97">
        <v>7.0228455754771533</v>
      </c>
      <c r="AP36" s="96">
        <v>6.2</v>
      </c>
      <c r="AQ36" s="96">
        <v>6.2</v>
      </c>
      <c r="AR36" s="96">
        <v>2.4500000000000002</v>
      </c>
      <c r="AS36" s="98">
        <v>0.11952756000000002</v>
      </c>
      <c r="AT36" s="125">
        <v>0.49512873500000004</v>
      </c>
      <c r="AU36" s="126">
        <v>0.27691715433461533</v>
      </c>
      <c r="AV36" s="127">
        <v>0.10015281600000001</v>
      </c>
      <c r="AW36" s="98" t="e">
        <v>#REF!</v>
      </c>
      <c r="AX36" s="99" t="e">
        <v>#REF!</v>
      </c>
      <c r="AY36" s="138" t="e">
        <v>#REF!</v>
      </c>
      <c r="AZ36" s="104">
        <v>0.28644892000000005</v>
      </c>
      <c r="BA36" s="104">
        <v>0.74264632062896363</v>
      </c>
      <c r="BB36" s="106">
        <v>52.31734589738879</v>
      </c>
      <c r="BC36" s="106">
        <v>155.07071243589377</v>
      </c>
      <c r="BD36" s="152"/>
      <c r="BH36" s="363" t="s">
        <v>365</v>
      </c>
      <c r="BJ36" s="22" t="s">
        <v>64</v>
      </c>
      <c r="BK36" s="131"/>
      <c r="BL36" s="106">
        <v>6.2</v>
      </c>
      <c r="BM36" s="21">
        <v>65</v>
      </c>
      <c r="BN36" s="113">
        <v>-0.57498686970727875</v>
      </c>
      <c r="BO36" s="21" t="s">
        <v>348</v>
      </c>
      <c r="BP36" s="21" t="s">
        <v>364</v>
      </c>
      <c r="CC36" s="132">
        <v>1.0001952968729846</v>
      </c>
      <c r="CD36" s="115">
        <f t="shared" si="16"/>
        <v>1.9527780503285336E-4</v>
      </c>
      <c r="CI36" s="21">
        <f>35-5</f>
        <v>30</v>
      </c>
      <c r="CQ36" s="23">
        <f t="shared" si="2"/>
        <v>57.1</v>
      </c>
      <c r="CR36" s="23">
        <f t="shared" si="3"/>
        <v>73.84352391014572</v>
      </c>
      <c r="CT36" s="23" t="str">
        <f t="shared" si="4"/>
        <v/>
      </c>
      <c r="CU36" s="23" t="str">
        <f t="shared" si="5"/>
        <v/>
      </c>
      <c r="CW36" s="23" t="str">
        <f t="shared" si="6"/>
        <v/>
      </c>
      <c r="CX36" s="23" t="str">
        <f t="shared" si="7"/>
        <v/>
      </c>
      <c r="CZ36" s="23" t="str">
        <f t="shared" si="8"/>
        <v/>
      </c>
      <c r="DA36" s="23" t="str">
        <f t="shared" si="9"/>
        <v/>
      </c>
      <c r="DC36" s="23" t="str">
        <f t="shared" si="10"/>
        <v/>
      </c>
      <c r="DD36" s="23" t="str">
        <f t="shared" si="11"/>
        <v/>
      </c>
      <c r="DF36" s="23" t="str">
        <f t="shared" si="12"/>
        <v/>
      </c>
      <c r="DG36" s="23" t="str">
        <f t="shared" si="13"/>
        <v/>
      </c>
      <c r="DI36" s="23" t="str">
        <f t="shared" si="14"/>
        <v/>
      </c>
      <c r="DJ36" s="23" t="str">
        <f t="shared" si="15"/>
        <v/>
      </c>
    </row>
    <row r="37" spans="1:114" ht="12" customHeight="1" x14ac:dyDescent="0.45">
      <c r="A37" s="22">
        <v>35</v>
      </c>
      <c r="B37" s="116" t="s">
        <v>100</v>
      </c>
      <c r="C37" s="117" t="s">
        <v>353</v>
      </c>
      <c r="D37" s="87" t="s">
        <v>353</v>
      </c>
      <c r="E37" s="1" t="s">
        <v>34</v>
      </c>
      <c r="F37" s="2" t="s">
        <v>380</v>
      </c>
      <c r="G37" s="21">
        <v>1016.52</v>
      </c>
      <c r="H37" s="21">
        <v>1032.81</v>
      </c>
      <c r="I37" s="21">
        <v>1033.8900000000001</v>
      </c>
      <c r="J37" s="21">
        <v>1020.82</v>
      </c>
      <c r="K37" s="21">
        <v>963.59</v>
      </c>
      <c r="L37" s="21">
        <v>983.95</v>
      </c>
      <c r="M37" s="21">
        <v>986.56</v>
      </c>
      <c r="N37" s="21">
        <v>967.9</v>
      </c>
      <c r="O37" s="118">
        <v>3083.2200000000003</v>
      </c>
      <c r="P37" s="119">
        <v>2934.1</v>
      </c>
      <c r="Q37" s="120">
        <v>4.3</v>
      </c>
      <c r="R37" s="121">
        <v>2.2007976349517429</v>
      </c>
      <c r="S37" s="206">
        <v>19.399999999999999</v>
      </c>
      <c r="T37" s="207">
        <v>29.9</v>
      </c>
      <c r="U37" s="207">
        <v>36.9</v>
      </c>
      <c r="V37" s="208">
        <v>19.7</v>
      </c>
      <c r="W37" s="206">
        <v>23.5</v>
      </c>
      <c r="X37" s="207">
        <v>33.6</v>
      </c>
      <c r="Y37" s="207">
        <v>36</v>
      </c>
      <c r="Z37" s="208">
        <v>14.9</v>
      </c>
      <c r="AA37" s="207">
        <v>28.7</v>
      </c>
      <c r="AB37" s="208">
        <v>31</v>
      </c>
      <c r="AC37" s="207">
        <v>29.9</v>
      </c>
      <c r="AD37" s="209">
        <v>19.399999999999999</v>
      </c>
      <c r="AE37" s="210">
        <v>29.9</v>
      </c>
      <c r="AF37" s="210">
        <v>36.9</v>
      </c>
      <c r="AG37" s="211">
        <v>19.7</v>
      </c>
      <c r="AH37" s="209">
        <v>23.5</v>
      </c>
      <c r="AI37" s="210">
        <v>33.6</v>
      </c>
      <c r="AJ37" s="210">
        <v>36</v>
      </c>
      <c r="AK37" s="211">
        <v>14.9</v>
      </c>
      <c r="AL37" s="210">
        <v>28.7</v>
      </c>
      <c r="AM37" s="211">
        <v>31</v>
      </c>
      <c r="AN37" s="210">
        <v>29.9</v>
      </c>
      <c r="AO37" s="97">
        <v>0.53463113151574149</v>
      </c>
      <c r="AP37" s="96">
        <v>19.7</v>
      </c>
      <c r="AQ37" s="96">
        <v>14.9</v>
      </c>
      <c r="AR37" s="96">
        <v>26.749999999999996</v>
      </c>
      <c r="AS37" s="98">
        <v>1.79973293</v>
      </c>
      <c r="AT37" s="125">
        <v>12.022466925000002</v>
      </c>
      <c r="AU37" s="126">
        <v>11.810642659999999</v>
      </c>
      <c r="AV37" s="127">
        <v>2.0069241140000003</v>
      </c>
      <c r="AW37" s="98" t="e">
        <v>#REF!</v>
      </c>
      <c r="AX37" s="99" t="e">
        <v>#REF!</v>
      </c>
      <c r="AY37" s="138" t="e">
        <v>#REF!</v>
      </c>
      <c r="AZ37" s="104">
        <v>2.1450515700000001</v>
      </c>
      <c r="BA37" s="104">
        <v>21.579247960000004</v>
      </c>
      <c r="BB37" s="106">
        <v>0</v>
      </c>
      <c r="BC37" s="106">
        <v>0</v>
      </c>
      <c r="BD37" s="200" t="s">
        <v>441</v>
      </c>
      <c r="BE37" s="201" t="s">
        <v>442</v>
      </c>
      <c r="BF37" s="212">
        <v>744</v>
      </c>
      <c r="BG37" s="203" t="s">
        <v>371</v>
      </c>
      <c r="BH37" s="204" t="s">
        <v>372</v>
      </c>
      <c r="BI37" s="201" t="s">
        <v>443</v>
      </c>
      <c r="BJ37" s="22" t="s">
        <v>60</v>
      </c>
      <c r="BK37" s="131" t="s">
        <v>444</v>
      </c>
      <c r="BL37" s="106">
        <v>17.3</v>
      </c>
      <c r="BM37" s="21">
        <v>16</v>
      </c>
      <c r="BN37" s="113">
        <v>0.13462505211755568</v>
      </c>
      <c r="BO37" s="21" t="s">
        <v>364</v>
      </c>
      <c r="BP37" s="21" t="s">
        <v>364</v>
      </c>
      <c r="CC37" s="132">
        <v>1.002991635651812</v>
      </c>
      <c r="CD37" s="115">
        <f t="shared" si="16"/>
        <v>2.9871696148287049E-3</v>
      </c>
      <c r="CQ37" s="23" t="str">
        <f t="shared" si="2"/>
        <v/>
      </c>
      <c r="CR37" s="23" t="str">
        <f t="shared" si="3"/>
        <v/>
      </c>
      <c r="CT37" s="23" t="str">
        <f t="shared" si="4"/>
        <v/>
      </c>
      <c r="CU37" s="23" t="str">
        <f t="shared" si="5"/>
        <v/>
      </c>
      <c r="CW37" s="23" t="str">
        <f t="shared" si="6"/>
        <v/>
      </c>
      <c r="CX37" s="23" t="str">
        <f t="shared" si="7"/>
        <v/>
      </c>
      <c r="CZ37" s="23">
        <f t="shared" si="8"/>
        <v>4.3</v>
      </c>
      <c r="DA37" s="23">
        <f t="shared" si="9"/>
        <v>2.2007976349517429</v>
      </c>
      <c r="DC37" s="23" t="str">
        <f t="shared" si="10"/>
        <v/>
      </c>
      <c r="DD37" s="23" t="str">
        <f t="shared" si="11"/>
        <v/>
      </c>
      <c r="DF37" s="23" t="str">
        <f t="shared" si="12"/>
        <v/>
      </c>
      <c r="DG37" s="23" t="str">
        <f t="shared" si="13"/>
        <v/>
      </c>
      <c r="DI37" s="23" t="str">
        <f t="shared" si="14"/>
        <v/>
      </c>
      <c r="DJ37" s="23" t="str">
        <f t="shared" si="15"/>
        <v/>
      </c>
    </row>
    <row r="38" spans="1:114" ht="12" customHeight="1" x14ac:dyDescent="0.45">
      <c r="A38" s="22">
        <v>36</v>
      </c>
      <c r="B38" s="116" t="s">
        <v>101</v>
      </c>
      <c r="C38" s="117" t="s">
        <v>348</v>
      </c>
      <c r="D38" s="87" t="s">
        <v>348</v>
      </c>
      <c r="E38" s="1" t="s">
        <v>29</v>
      </c>
      <c r="F38" s="2" t="s">
        <v>381</v>
      </c>
      <c r="G38" s="21">
        <v>27.91</v>
      </c>
      <c r="H38" s="21">
        <v>27.52</v>
      </c>
      <c r="I38" s="21">
        <v>27.8</v>
      </c>
      <c r="J38" s="21">
        <v>28.01</v>
      </c>
      <c r="K38" s="21">
        <v>27.24</v>
      </c>
      <c r="L38" s="21">
        <v>26.91</v>
      </c>
      <c r="M38" s="21">
        <v>27.35</v>
      </c>
      <c r="N38" s="21">
        <v>27.73</v>
      </c>
      <c r="O38" s="118">
        <v>83.23</v>
      </c>
      <c r="P38" s="119">
        <v>81.5</v>
      </c>
      <c r="Q38" s="120">
        <v>20.7</v>
      </c>
      <c r="R38" s="121">
        <v>6.5536283728080047</v>
      </c>
      <c r="S38" s="95"/>
      <c r="T38" s="96"/>
      <c r="U38" s="96"/>
      <c r="V38" s="96"/>
      <c r="W38" s="95"/>
      <c r="X38" s="96"/>
      <c r="Y38" s="96"/>
      <c r="Z38" s="122"/>
      <c r="AA38" s="96"/>
      <c r="AB38" s="96"/>
      <c r="AC38" s="123"/>
      <c r="AD38" s="95">
        <v>0.19</v>
      </c>
      <c r="AE38" s="96">
        <v>0.84</v>
      </c>
      <c r="AF38" s="96">
        <v>2.6</v>
      </c>
      <c r="AG38" s="124">
        <v>6.2</v>
      </c>
      <c r="AH38" s="95">
        <v>0.19</v>
      </c>
      <c r="AI38" s="96">
        <v>0.84</v>
      </c>
      <c r="AJ38" s="96">
        <v>2.6</v>
      </c>
      <c r="AK38" s="124">
        <v>6.2</v>
      </c>
      <c r="AL38" s="95" t="s">
        <v>364</v>
      </c>
      <c r="AM38" s="124" t="s">
        <v>364</v>
      </c>
      <c r="AN38" s="123">
        <v>1.2</v>
      </c>
      <c r="AO38" s="97">
        <v>7.0228455754771533</v>
      </c>
      <c r="AP38" s="96">
        <v>6.2</v>
      </c>
      <c r="AQ38" s="96">
        <v>6.2</v>
      </c>
      <c r="AR38" s="96">
        <v>2.4500000000000002</v>
      </c>
      <c r="AS38" s="98">
        <v>1.9958969999999999E-3</v>
      </c>
      <c r="AT38" s="125">
        <v>8.3470525000000004E-3</v>
      </c>
      <c r="AU38" s="126">
        <v>8.2792622857160037E-3</v>
      </c>
      <c r="AV38" s="127">
        <v>2.0735279999999998E-3</v>
      </c>
      <c r="AW38" s="98" t="e">
        <v>#REF!</v>
      </c>
      <c r="AX38" s="99" t="e">
        <v>#REF!</v>
      </c>
      <c r="AY38" s="138" t="e">
        <v>#REF!</v>
      </c>
      <c r="AZ38" s="104">
        <v>5.4517770000000005E-3</v>
      </c>
      <c r="BA38" s="104">
        <v>2.6898623180426077E-2</v>
      </c>
      <c r="BB38" s="106">
        <v>1.3611505822958914E-3</v>
      </c>
      <c r="BC38" s="106">
        <v>6.2254874397189505E-2</v>
      </c>
      <c r="BD38" s="152"/>
      <c r="BH38" s="363" t="s">
        <v>365</v>
      </c>
      <c r="BJ38" s="22" t="s">
        <v>64</v>
      </c>
      <c r="BK38" s="131"/>
      <c r="BL38" s="106">
        <v>6.2</v>
      </c>
      <c r="BM38" s="21">
        <v>167</v>
      </c>
      <c r="BN38" s="113">
        <v>0.13923658832385058</v>
      </c>
      <c r="BO38" s="21" t="s">
        <v>348</v>
      </c>
      <c r="BP38" s="21" t="s">
        <v>364</v>
      </c>
      <c r="CC38" s="132">
        <v>1.0063729723061741</v>
      </c>
      <c r="CD38" s="115">
        <f t="shared" si="16"/>
        <v>6.3527507868154278E-3</v>
      </c>
      <c r="CQ38" s="23">
        <f t="shared" si="2"/>
        <v>20.7</v>
      </c>
      <c r="CR38" s="23">
        <f t="shared" si="3"/>
        <v>6.5536283728080047</v>
      </c>
      <c r="CT38" s="23" t="str">
        <f t="shared" si="4"/>
        <v/>
      </c>
      <c r="CU38" s="23" t="str">
        <f t="shared" si="5"/>
        <v/>
      </c>
      <c r="CW38" s="23" t="str">
        <f t="shared" si="6"/>
        <v/>
      </c>
      <c r="CX38" s="23" t="str">
        <f t="shared" si="7"/>
        <v/>
      </c>
      <c r="CZ38" s="23" t="str">
        <f t="shared" si="8"/>
        <v/>
      </c>
      <c r="DA38" s="23" t="str">
        <f t="shared" si="9"/>
        <v/>
      </c>
      <c r="DC38" s="23" t="str">
        <f t="shared" si="10"/>
        <v/>
      </c>
      <c r="DD38" s="23" t="str">
        <f t="shared" si="11"/>
        <v/>
      </c>
      <c r="DF38" s="23" t="str">
        <f t="shared" si="12"/>
        <v/>
      </c>
      <c r="DG38" s="23" t="str">
        <f t="shared" si="13"/>
        <v/>
      </c>
      <c r="DI38" s="23" t="str">
        <f t="shared" si="14"/>
        <v/>
      </c>
      <c r="DJ38" s="23" t="str">
        <f t="shared" si="15"/>
        <v/>
      </c>
    </row>
    <row r="39" spans="1:114" ht="12" customHeight="1" x14ac:dyDescent="0.45">
      <c r="A39" s="22">
        <v>37</v>
      </c>
      <c r="B39" s="116" t="s">
        <v>102</v>
      </c>
      <c r="C39" s="117" t="s">
        <v>353</v>
      </c>
      <c r="D39" s="87" t="s">
        <v>353</v>
      </c>
      <c r="E39" s="1" t="s">
        <v>31</v>
      </c>
      <c r="F39" s="2" t="s">
        <v>380</v>
      </c>
      <c r="G39" s="21">
        <v>2.59</v>
      </c>
      <c r="H39" s="21">
        <v>2.59</v>
      </c>
      <c r="I39" s="21">
        <v>2.58</v>
      </c>
      <c r="J39" s="21">
        <v>2.5499999999999998</v>
      </c>
      <c r="K39" s="21">
        <v>2.48</v>
      </c>
      <c r="L39" s="21">
        <v>2.48</v>
      </c>
      <c r="M39" s="21">
        <v>2.48</v>
      </c>
      <c r="N39" s="21">
        <v>2.4700000000000002</v>
      </c>
      <c r="O39" s="118">
        <v>7.76</v>
      </c>
      <c r="P39" s="119">
        <v>7.4399999999999995</v>
      </c>
      <c r="Q39" s="120">
        <v>6</v>
      </c>
      <c r="R39" s="121">
        <v>2.4643595257627053</v>
      </c>
      <c r="S39" s="95"/>
      <c r="T39" s="96"/>
      <c r="U39" s="96"/>
      <c r="V39" s="96"/>
      <c r="W39" s="95"/>
      <c r="X39" s="96"/>
      <c r="Y39" s="96"/>
      <c r="Z39" s="122"/>
      <c r="AA39" s="96"/>
      <c r="AB39" s="96"/>
      <c r="AC39" s="123"/>
      <c r="AD39" s="95">
        <v>0.9</v>
      </c>
      <c r="AE39" s="96">
        <v>2.4</v>
      </c>
      <c r="AF39" s="96">
        <v>3.1</v>
      </c>
      <c r="AG39" s="124" t="s">
        <v>364</v>
      </c>
      <c r="AH39" s="95">
        <v>1.3</v>
      </c>
      <c r="AI39" s="96">
        <v>3</v>
      </c>
      <c r="AJ39" s="96">
        <v>3.2</v>
      </c>
      <c r="AK39" s="124" t="s">
        <v>364</v>
      </c>
      <c r="AL39" s="95">
        <v>2.1</v>
      </c>
      <c r="AM39" s="124">
        <v>2.5</v>
      </c>
      <c r="AN39" s="123">
        <v>2.2999999999999998</v>
      </c>
      <c r="AO39" s="97">
        <v>0.53463113151574149</v>
      </c>
      <c r="AP39" s="96">
        <v>1.1227253761830571</v>
      </c>
      <c r="AQ39" s="96">
        <v>1.3365778287893537</v>
      </c>
      <c r="AR39" s="96">
        <v>2.0324129006215514</v>
      </c>
      <c r="AS39" s="98">
        <v>3.5144999999999995E-4</v>
      </c>
      <c r="AT39" s="125">
        <v>2.1152749999999998E-3</v>
      </c>
      <c r="AU39" s="126">
        <v>2.0861996613238966E-3</v>
      </c>
      <c r="AV39" s="127">
        <v>3.6985781678258992E-5</v>
      </c>
      <c r="AW39" s="98" t="e">
        <v>#REF!</v>
      </c>
      <c r="AX39" s="99" t="e">
        <v>#REF!</v>
      </c>
      <c r="AY39" s="138" t="e">
        <v>#REF!</v>
      </c>
      <c r="AZ39" s="104">
        <v>4.130929694637649E-4</v>
      </c>
      <c r="BA39" s="104">
        <v>3.9766917098218923E-3</v>
      </c>
      <c r="BB39" s="106">
        <v>1.1450012868149628E-4</v>
      </c>
      <c r="BC39" s="106">
        <v>2.2873454435949621E-3</v>
      </c>
      <c r="BD39" s="152"/>
      <c r="BH39" s="363" t="s">
        <v>365</v>
      </c>
      <c r="BJ39" s="22" t="s">
        <v>84</v>
      </c>
      <c r="BK39" s="131"/>
      <c r="BL39" s="106">
        <v>1.2296516024862054</v>
      </c>
      <c r="BM39" s="21">
        <v>199</v>
      </c>
      <c r="BN39" s="113">
        <v>-1.5715809110482471E-2</v>
      </c>
      <c r="BO39" s="21" t="s">
        <v>354</v>
      </c>
      <c r="BP39" s="21" t="s">
        <v>366</v>
      </c>
      <c r="CC39" s="132">
        <v>1.0076203142528559</v>
      </c>
      <c r="CD39" s="115">
        <f t="shared" si="16"/>
        <v>7.5914263221225128E-3</v>
      </c>
      <c r="CQ39" s="23" t="str">
        <f t="shared" si="2"/>
        <v/>
      </c>
      <c r="CR39" s="23" t="str">
        <f t="shared" si="3"/>
        <v/>
      </c>
      <c r="CT39" s="23" t="str">
        <f t="shared" si="4"/>
        <v/>
      </c>
      <c r="CU39" s="23" t="str">
        <f t="shared" si="5"/>
        <v/>
      </c>
      <c r="CW39" s="23" t="str">
        <f t="shared" si="6"/>
        <v/>
      </c>
      <c r="CX39" s="23" t="str">
        <f t="shared" si="7"/>
        <v/>
      </c>
      <c r="CZ39" s="23">
        <f t="shared" si="8"/>
        <v>6</v>
      </c>
      <c r="DA39" s="23">
        <f t="shared" si="9"/>
        <v>2.4643595257627053</v>
      </c>
      <c r="DC39" s="23" t="str">
        <f t="shared" si="10"/>
        <v/>
      </c>
      <c r="DD39" s="23" t="str">
        <f t="shared" si="11"/>
        <v/>
      </c>
      <c r="DF39" s="23" t="str">
        <f t="shared" si="12"/>
        <v/>
      </c>
      <c r="DG39" s="23" t="str">
        <f t="shared" si="13"/>
        <v/>
      </c>
      <c r="DI39" s="23" t="str">
        <f t="shared" si="14"/>
        <v/>
      </c>
      <c r="DJ39" s="23" t="str">
        <f t="shared" si="15"/>
        <v/>
      </c>
    </row>
    <row r="40" spans="1:114" ht="12" customHeight="1" x14ac:dyDescent="0.45">
      <c r="A40" s="22">
        <v>38</v>
      </c>
      <c r="B40" s="116" t="s">
        <v>103</v>
      </c>
      <c r="C40" s="117" t="s">
        <v>348</v>
      </c>
      <c r="D40" s="87" t="s">
        <v>348</v>
      </c>
      <c r="E40" s="1" t="s">
        <v>29</v>
      </c>
      <c r="F40" s="2" t="s">
        <v>363</v>
      </c>
      <c r="G40" s="21">
        <v>367.41</v>
      </c>
      <c r="H40" s="21">
        <v>340.09</v>
      </c>
      <c r="I40" s="21">
        <v>313.95999999999998</v>
      </c>
      <c r="J40" s="21">
        <v>281.04000000000002</v>
      </c>
      <c r="K40" s="21">
        <v>365.88</v>
      </c>
      <c r="L40" s="21">
        <v>343.33</v>
      </c>
      <c r="M40" s="21">
        <v>318.83999999999997</v>
      </c>
      <c r="N40" s="21">
        <v>285.91000000000003</v>
      </c>
      <c r="O40" s="118">
        <v>1021.46</v>
      </c>
      <c r="P40" s="119">
        <v>1028.05</v>
      </c>
      <c r="Q40" s="120">
        <v>91.5</v>
      </c>
      <c r="R40" s="121">
        <v>728.36677371696248</v>
      </c>
      <c r="S40" s="95"/>
      <c r="T40" s="96"/>
      <c r="U40" s="96"/>
      <c r="V40" s="96"/>
      <c r="W40" s="95"/>
      <c r="X40" s="96"/>
      <c r="Y40" s="96"/>
      <c r="Z40" s="122"/>
      <c r="AA40" s="96"/>
      <c r="AB40" s="96"/>
      <c r="AC40" s="123"/>
      <c r="AD40" s="95">
        <v>0.19</v>
      </c>
      <c r="AE40" s="96">
        <v>0.84</v>
      </c>
      <c r="AF40" s="96">
        <v>2.6</v>
      </c>
      <c r="AG40" s="124">
        <v>6.2</v>
      </c>
      <c r="AH40" s="95">
        <v>0.19</v>
      </c>
      <c r="AI40" s="96">
        <v>0.84</v>
      </c>
      <c r="AJ40" s="96">
        <v>2.6</v>
      </c>
      <c r="AK40" s="124">
        <v>6.2</v>
      </c>
      <c r="AL40" s="95" t="s">
        <v>364</v>
      </c>
      <c r="AM40" s="124" t="s">
        <v>364</v>
      </c>
      <c r="AN40" s="123">
        <v>1.2</v>
      </c>
      <c r="AO40" s="97">
        <v>7.0228455754771533</v>
      </c>
      <c r="AP40" s="96">
        <v>6.2</v>
      </c>
      <c r="AQ40" s="96">
        <v>6.2</v>
      </c>
      <c r="AR40" s="96">
        <v>2.4500000000000002</v>
      </c>
      <c r="AS40" s="98">
        <v>2.3586778999999995E-2</v>
      </c>
      <c r="AT40" s="125">
        <v>9.8048637500000008E-2</v>
      </c>
      <c r="AU40" s="126">
        <v>1.2733746284544989E-2</v>
      </c>
      <c r="AV40" s="127">
        <v>2.1090540000000001E-2</v>
      </c>
      <c r="AW40" s="98" t="e">
        <v>#REF!</v>
      </c>
      <c r="AX40" s="99" t="e">
        <v>#REF!</v>
      </c>
      <c r="AY40" s="138" t="e">
        <v>#REF!</v>
      </c>
      <c r="AZ40" s="104">
        <v>5.8737679000000008E-2</v>
      </c>
      <c r="BA40" s="104">
        <v>3.2174897687491703E-2</v>
      </c>
      <c r="BB40" s="106">
        <v>21.468510787953875</v>
      </c>
      <c r="BC40" s="106">
        <v>54.302676199563123</v>
      </c>
      <c r="BD40" s="152"/>
      <c r="BH40" s="363" t="s">
        <v>365</v>
      </c>
      <c r="BJ40" s="22" t="s">
        <v>64</v>
      </c>
      <c r="BK40" s="131"/>
      <c r="BL40" s="106">
        <v>6.2</v>
      </c>
      <c r="BM40" s="21">
        <v>119</v>
      </c>
      <c r="BN40" s="113">
        <v>-0.9156504555524283</v>
      </c>
      <c r="BO40" s="21" t="s">
        <v>348</v>
      </c>
      <c r="BP40" s="21" t="s">
        <v>364</v>
      </c>
      <c r="CC40" s="132">
        <v>1.0076754984976783</v>
      </c>
      <c r="CD40" s="115">
        <f t="shared" si="16"/>
        <v>7.6461917262751686E-3</v>
      </c>
      <c r="CQ40" s="23">
        <f t="shared" si="2"/>
        <v>91.5</v>
      </c>
      <c r="CR40" s="23">
        <f t="shared" si="3"/>
        <v>728.36677371696248</v>
      </c>
      <c r="CT40" s="23" t="str">
        <f t="shared" si="4"/>
        <v/>
      </c>
      <c r="CU40" s="23" t="str">
        <f t="shared" si="5"/>
        <v/>
      </c>
      <c r="CW40" s="23" t="str">
        <f t="shared" si="6"/>
        <v/>
      </c>
      <c r="CX40" s="23" t="str">
        <f t="shared" si="7"/>
        <v/>
      </c>
      <c r="CZ40" s="23" t="str">
        <f t="shared" si="8"/>
        <v/>
      </c>
      <c r="DA40" s="23" t="str">
        <f t="shared" si="9"/>
        <v/>
      </c>
      <c r="DC40" s="23" t="str">
        <f t="shared" si="10"/>
        <v/>
      </c>
      <c r="DD40" s="23" t="str">
        <f t="shared" si="11"/>
        <v/>
      </c>
      <c r="DF40" s="23" t="str">
        <f t="shared" si="12"/>
        <v/>
      </c>
      <c r="DG40" s="23" t="str">
        <f t="shared" si="13"/>
        <v/>
      </c>
      <c r="DI40" s="23" t="str">
        <f t="shared" si="14"/>
        <v/>
      </c>
      <c r="DJ40" s="23" t="str">
        <f t="shared" si="15"/>
        <v/>
      </c>
    </row>
    <row r="41" spans="1:114" ht="12" customHeight="1" x14ac:dyDescent="0.45">
      <c r="A41" s="22">
        <v>39</v>
      </c>
      <c r="B41" s="116" t="s">
        <v>104</v>
      </c>
      <c r="C41" s="117" t="s">
        <v>348</v>
      </c>
      <c r="D41" s="87" t="s">
        <v>348</v>
      </c>
      <c r="E41" s="1" t="s">
        <v>29</v>
      </c>
      <c r="F41" s="2" t="s">
        <v>363</v>
      </c>
      <c r="G41" s="21">
        <v>1430.93</v>
      </c>
      <c r="H41" s="21">
        <v>1225.54</v>
      </c>
      <c r="I41" s="21">
        <v>1054.67</v>
      </c>
      <c r="J41" s="21">
        <v>897.25</v>
      </c>
      <c r="K41" s="21">
        <v>1405.2</v>
      </c>
      <c r="L41" s="21">
        <v>1207.3499999999999</v>
      </c>
      <c r="M41" s="21">
        <v>1039.01</v>
      </c>
      <c r="N41" s="21">
        <v>884.28</v>
      </c>
      <c r="O41" s="118">
        <v>3711.1400000000003</v>
      </c>
      <c r="P41" s="119">
        <v>3651.5600000000004</v>
      </c>
      <c r="Q41" s="120">
        <v>85</v>
      </c>
      <c r="R41" s="121">
        <v>472.63211989644674</v>
      </c>
      <c r="S41" s="95"/>
      <c r="T41" s="96"/>
      <c r="U41" s="96"/>
      <c r="V41" s="96"/>
      <c r="W41" s="95"/>
      <c r="X41" s="96"/>
      <c r="Y41" s="96"/>
      <c r="Z41" s="122"/>
      <c r="AA41" s="96"/>
      <c r="AB41" s="96"/>
      <c r="AC41" s="132"/>
      <c r="AD41" s="95">
        <v>0.19</v>
      </c>
      <c r="AE41" s="106">
        <v>0.84</v>
      </c>
      <c r="AF41" s="106">
        <v>2.6</v>
      </c>
      <c r="AG41" s="187">
        <v>6.2</v>
      </c>
      <c r="AH41" s="181">
        <v>0.19</v>
      </c>
      <c r="AI41" s="106">
        <v>0.84</v>
      </c>
      <c r="AJ41" s="106">
        <v>2.6</v>
      </c>
      <c r="AK41" s="187">
        <v>6.2</v>
      </c>
      <c r="AL41" s="181" t="s">
        <v>364</v>
      </c>
      <c r="AM41" s="187" t="s">
        <v>364</v>
      </c>
      <c r="AN41" s="132">
        <v>1.2</v>
      </c>
      <c r="AO41" s="97">
        <v>7.0228455754771533</v>
      </c>
      <c r="AP41" s="96">
        <v>6.2</v>
      </c>
      <c r="AQ41" s="96">
        <v>6.2</v>
      </c>
      <c r="AR41" s="96">
        <v>2.4500000000000002</v>
      </c>
      <c r="AS41" s="98">
        <v>8.0260602999999986E-2</v>
      </c>
      <c r="AT41" s="125">
        <v>0.3315884825</v>
      </c>
      <c r="AU41" s="126">
        <v>5.2210356646914841E-2</v>
      </c>
      <c r="AV41" s="127">
        <v>6.6272916000000001E-2</v>
      </c>
      <c r="AW41" s="98" t="e">
        <v>#REF!</v>
      </c>
      <c r="AX41" s="99" t="e">
        <v>#REF!</v>
      </c>
      <c r="AY41" s="138" t="e">
        <v>#REF!</v>
      </c>
      <c r="AZ41" s="104">
        <v>0.19071546299999997</v>
      </c>
      <c r="BA41" s="104">
        <v>0.12207552217547749</v>
      </c>
      <c r="BB41" s="106">
        <v>70.914556900313471</v>
      </c>
      <c r="BC41" s="106">
        <v>173.98405778203238</v>
      </c>
      <c r="BD41" s="152"/>
      <c r="BH41" s="363" t="s">
        <v>365</v>
      </c>
      <c r="BJ41" s="22" t="s">
        <v>64</v>
      </c>
      <c r="BK41" s="131"/>
      <c r="BL41" s="106">
        <v>6.2</v>
      </c>
      <c r="BM41" s="21">
        <v>82</v>
      </c>
      <c r="BN41" s="113">
        <v>-0.90451551937107932</v>
      </c>
      <c r="BO41" s="21" t="s">
        <v>348</v>
      </c>
      <c r="BP41" s="21" t="s">
        <v>364</v>
      </c>
      <c r="CC41" s="132">
        <v>1.0082101566292514</v>
      </c>
      <c r="CD41" s="115">
        <f t="shared" si="16"/>
        <v>8.176636637919588E-3</v>
      </c>
      <c r="CQ41" s="23">
        <f t="shared" si="2"/>
        <v>85</v>
      </c>
      <c r="CR41" s="23">
        <f t="shared" si="3"/>
        <v>472.63211989644674</v>
      </c>
      <c r="CT41" s="23" t="str">
        <f t="shared" si="4"/>
        <v/>
      </c>
      <c r="CU41" s="23" t="str">
        <f t="shared" si="5"/>
        <v/>
      </c>
      <c r="CW41" s="23" t="str">
        <f t="shared" si="6"/>
        <v/>
      </c>
      <c r="CX41" s="23" t="str">
        <f t="shared" si="7"/>
        <v/>
      </c>
      <c r="CZ41" s="23" t="str">
        <f t="shared" si="8"/>
        <v/>
      </c>
      <c r="DA41" s="23" t="str">
        <f t="shared" si="9"/>
        <v/>
      </c>
      <c r="DC41" s="23" t="str">
        <f t="shared" si="10"/>
        <v/>
      </c>
      <c r="DD41" s="23" t="str">
        <f t="shared" si="11"/>
        <v/>
      </c>
      <c r="DF41" s="23" t="str">
        <f t="shared" si="12"/>
        <v/>
      </c>
      <c r="DG41" s="23" t="str">
        <f t="shared" si="13"/>
        <v/>
      </c>
      <c r="DI41" s="23" t="str">
        <f t="shared" si="14"/>
        <v/>
      </c>
      <c r="DJ41" s="23" t="str">
        <f t="shared" si="15"/>
        <v/>
      </c>
    </row>
    <row r="42" spans="1:114" ht="12" customHeight="1" x14ac:dyDescent="0.45">
      <c r="A42" s="22">
        <v>40</v>
      </c>
      <c r="B42" s="116" t="s">
        <v>105</v>
      </c>
      <c r="C42" s="117" t="s">
        <v>352</v>
      </c>
      <c r="D42" s="87" t="s">
        <v>352</v>
      </c>
      <c r="E42" s="1" t="s">
        <v>26</v>
      </c>
      <c r="F42" s="2" t="s">
        <v>380</v>
      </c>
      <c r="G42" s="21">
        <v>4.01</v>
      </c>
      <c r="H42" s="21">
        <v>4.12</v>
      </c>
      <c r="I42" s="21">
        <v>4.17</v>
      </c>
      <c r="J42" s="21">
        <v>4.25</v>
      </c>
      <c r="K42" s="21">
        <v>3.82</v>
      </c>
      <c r="L42" s="21">
        <v>3.88</v>
      </c>
      <c r="M42" s="21">
        <v>4</v>
      </c>
      <c r="N42" s="21">
        <v>4.3</v>
      </c>
      <c r="O42" s="118">
        <v>12.299999999999999</v>
      </c>
      <c r="P42" s="119">
        <v>11.7</v>
      </c>
      <c r="Q42" s="120">
        <v>3.5</v>
      </c>
      <c r="R42" s="121">
        <v>2.0867141190754137</v>
      </c>
      <c r="S42" s="95"/>
      <c r="T42" s="96"/>
      <c r="U42" s="96"/>
      <c r="V42" s="96"/>
      <c r="W42" s="95"/>
      <c r="X42" s="96"/>
      <c r="Y42" s="96"/>
      <c r="Z42" s="122"/>
      <c r="AA42" s="96"/>
      <c r="AB42" s="96"/>
      <c r="AC42" s="123"/>
      <c r="AD42" s="95">
        <v>17.599999999999998</v>
      </c>
      <c r="AE42" s="96">
        <v>29.533333333333331</v>
      </c>
      <c r="AF42" s="96">
        <v>44</v>
      </c>
      <c r="AG42" s="124" t="s">
        <v>364</v>
      </c>
      <c r="AH42" s="95">
        <v>16.3</v>
      </c>
      <c r="AI42" s="96">
        <v>32.833333333333336</v>
      </c>
      <c r="AJ42" s="96">
        <v>36.200000000000003</v>
      </c>
      <c r="AK42" s="124" t="s">
        <v>364</v>
      </c>
      <c r="AL42" s="95">
        <v>30.4</v>
      </c>
      <c r="AM42" s="124">
        <v>28.4</v>
      </c>
      <c r="AN42" s="123">
        <v>29.4</v>
      </c>
      <c r="AO42" s="97">
        <v>0.7446373997688045</v>
      </c>
      <c r="AP42" s="96">
        <v>22.636976952971654</v>
      </c>
      <c r="AQ42" s="96">
        <v>21.147702153434047</v>
      </c>
      <c r="AR42" s="96">
        <v>27.523084888300708</v>
      </c>
      <c r="AS42" s="98">
        <v>7.101926666666666E-3</v>
      </c>
      <c r="AT42" s="125">
        <v>4.4196583333333331E-2</v>
      </c>
      <c r="AU42" s="126">
        <v>4.3532373333333325E-2</v>
      </c>
      <c r="AV42" s="127">
        <v>1.1228536278593754E-3</v>
      </c>
      <c r="AW42" s="98" t="e">
        <v>#REF!</v>
      </c>
      <c r="AX42" s="99" t="e">
        <v>#REF!</v>
      </c>
      <c r="AY42" s="138" t="e">
        <v>#REF!</v>
      </c>
      <c r="AZ42" s="104">
        <v>8.9733493797656255E-3</v>
      </c>
      <c r="BA42" s="104">
        <v>8.5923430116080737E-2</v>
      </c>
      <c r="BB42" s="106">
        <v>0</v>
      </c>
      <c r="BC42" s="106">
        <v>0</v>
      </c>
      <c r="BD42" s="152"/>
      <c r="BH42" s="363" t="s">
        <v>365</v>
      </c>
      <c r="BJ42" s="22" t="s">
        <v>106</v>
      </c>
      <c r="BK42" s="131"/>
      <c r="BL42" s="106">
        <v>21.892339553202852</v>
      </c>
      <c r="BM42" s="21">
        <v>164</v>
      </c>
      <c r="BN42" s="113">
        <v>-3.2705616571905904E-2</v>
      </c>
      <c r="BO42" s="21" t="s">
        <v>352</v>
      </c>
      <c r="BP42" s="21" t="s">
        <v>364</v>
      </c>
      <c r="CC42" s="132">
        <v>1.0111559667946763</v>
      </c>
      <c r="CD42" s="115">
        <f t="shared" si="16"/>
        <v>1.1094197966552276E-2</v>
      </c>
      <c r="CQ42" s="23" t="str">
        <f t="shared" si="2"/>
        <v/>
      </c>
      <c r="CR42" s="23" t="str">
        <f t="shared" si="3"/>
        <v/>
      </c>
      <c r="CT42" s="23" t="str">
        <f t="shared" si="4"/>
        <v/>
      </c>
      <c r="CU42" s="23" t="str">
        <f t="shared" si="5"/>
        <v/>
      </c>
      <c r="CW42" s="23">
        <f t="shared" si="6"/>
        <v>3.5</v>
      </c>
      <c r="CX42" s="23">
        <f t="shared" si="7"/>
        <v>2.0867141190754137</v>
      </c>
      <c r="CZ42" s="23" t="str">
        <f t="shared" si="8"/>
        <v/>
      </c>
      <c r="DA42" s="23" t="str">
        <f t="shared" si="9"/>
        <v/>
      </c>
      <c r="DC42" s="23" t="str">
        <f t="shared" si="10"/>
        <v/>
      </c>
      <c r="DD42" s="23" t="str">
        <f t="shared" si="11"/>
        <v/>
      </c>
      <c r="DF42" s="23" t="str">
        <f t="shared" si="12"/>
        <v/>
      </c>
      <c r="DG42" s="23" t="str">
        <f t="shared" si="13"/>
        <v/>
      </c>
      <c r="DI42" s="23" t="str">
        <f t="shared" si="14"/>
        <v/>
      </c>
      <c r="DJ42" s="23" t="str">
        <f t="shared" si="15"/>
        <v/>
      </c>
    </row>
    <row r="43" spans="1:114" s="140" customFormat="1" ht="12" customHeight="1" x14ac:dyDescent="0.45">
      <c r="A43" s="22">
        <v>41</v>
      </c>
      <c r="B43" s="116" t="s">
        <v>107</v>
      </c>
      <c r="C43" s="117" t="s">
        <v>354</v>
      </c>
      <c r="D43" s="87" t="s">
        <v>354</v>
      </c>
      <c r="E43" s="1" t="s">
        <v>31</v>
      </c>
      <c r="F43" s="2" t="s">
        <v>380</v>
      </c>
      <c r="G43" s="21">
        <v>601.39</v>
      </c>
      <c r="H43" s="21">
        <v>616.79999999999995</v>
      </c>
      <c r="I43" s="21">
        <v>639.33000000000004</v>
      </c>
      <c r="J43" s="21">
        <v>653.22</v>
      </c>
      <c r="K43" s="21">
        <v>578.78</v>
      </c>
      <c r="L43" s="21">
        <v>594.24</v>
      </c>
      <c r="M43" s="21">
        <v>615.04999999999995</v>
      </c>
      <c r="N43" s="21">
        <v>625.62</v>
      </c>
      <c r="O43" s="118">
        <v>1857.52</v>
      </c>
      <c r="P43" s="119">
        <v>1788.07</v>
      </c>
      <c r="Q43" s="120">
        <v>7</v>
      </c>
      <c r="R43" s="121">
        <v>2.6339074611351796</v>
      </c>
      <c r="S43" s="133">
        <v>7.56</v>
      </c>
      <c r="T43" s="134">
        <v>15.48</v>
      </c>
      <c r="U43" s="134">
        <v>18.759999999999998</v>
      </c>
      <c r="V43" s="134">
        <v>9.4400000000000013</v>
      </c>
      <c r="W43" s="133">
        <v>7.56</v>
      </c>
      <c r="X43" s="134">
        <v>15.48</v>
      </c>
      <c r="Y43" s="134">
        <v>18.759999999999998</v>
      </c>
      <c r="Z43" s="137">
        <v>9.4400000000000013</v>
      </c>
      <c r="AA43" s="213"/>
      <c r="AB43" s="134"/>
      <c r="AC43" s="214">
        <v>13.9</v>
      </c>
      <c r="AD43" s="95">
        <v>7.56</v>
      </c>
      <c r="AE43" s="96">
        <v>15.48</v>
      </c>
      <c r="AF43" s="96">
        <v>18.759999999999998</v>
      </c>
      <c r="AG43" s="96">
        <v>9.4400000000000013</v>
      </c>
      <c r="AH43" s="95">
        <v>7.56</v>
      </c>
      <c r="AI43" s="96">
        <v>15.48</v>
      </c>
      <c r="AJ43" s="96">
        <v>18.759999999999998</v>
      </c>
      <c r="AK43" s="124">
        <v>9.4400000000000013</v>
      </c>
      <c r="AL43" s="97"/>
      <c r="AM43" s="96"/>
      <c r="AN43" s="123">
        <v>13.9</v>
      </c>
      <c r="AO43" s="97">
        <v>0.67751196172248818</v>
      </c>
      <c r="AP43" s="96">
        <v>9.4400000000000013</v>
      </c>
      <c r="AQ43" s="96">
        <v>9.4400000000000013</v>
      </c>
      <c r="AR43" s="96">
        <v>12.785</v>
      </c>
      <c r="AS43" s="98">
        <v>0.51201153199999994</v>
      </c>
      <c r="AT43" s="125">
        <v>3.1828477099999994</v>
      </c>
      <c r="AU43" s="126">
        <v>3.1382372839999997</v>
      </c>
      <c r="AV43" s="127">
        <v>0.5844450296</v>
      </c>
      <c r="AW43" s="98" t="e">
        <v>#REF!</v>
      </c>
      <c r="AX43" s="99" t="e">
        <v>#REF!</v>
      </c>
      <c r="AY43" s="138" t="e">
        <v>#REF!</v>
      </c>
      <c r="AZ43" s="104">
        <v>0.632734028</v>
      </c>
      <c r="BA43" s="104">
        <v>6.1031816462609987</v>
      </c>
      <c r="BB43" s="106">
        <v>0</v>
      </c>
      <c r="BC43" s="106">
        <v>3.9765453964272539</v>
      </c>
      <c r="BD43" s="139" t="s">
        <v>445</v>
      </c>
      <c r="BE43" s="140" t="s">
        <v>394</v>
      </c>
      <c r="BF43" s="141">
        <v>4153</v>
      </c>
      <c r="BG43" s="162" t="s">
        <v>446</v>
      </c>
      <c r="BH43" s="143" t="s">
        <v>372</v>
      </c>
      <c r="BI43" s="140" t="s">
        <v>447</v>
      </c>
      <c r="BJ43" s="22" t="s">
        <v>60</v>
      </c>
      <c r="BK43" s="131" t="s">
        <v>448</v>
      </c>
      <c r="BL43" s="106">
        <v>9.4400000000000013</v>
      </c>
      <c r="BM43" s="21">
        <v>33</v>
      </c>
      <c r="BN43" s="113">
        <v>-3.5873037883888091E-2</v>
      </c>
      <c r="BO43" s="21" t="s">
        <v>364</v>
      </c>
      <c r="BP43" s="21" t="s">
        <v>364</v>
      </c>
      <c r="CC43" s="132">
        <v>1.0185109058251069</v>
      </c>
      <c r="CD43" s="115">
        <f t="shared" si="16"/>
        <v>1.8341664359459872E-2</v>
      </c>
      <c r="CP43" s="23"/>
      <c r="CQ43" s="23" t="str">
        <f t="shared" si="2"/>
        <v/>
      </c>
      <c r="CR43" s="23" t="str">
        <f t="shared" si="3"/>
        <v/>
      </c>
      <c r="CS43" s="25"/>
      <c r="CT43" s="23" t="str">
        <f t="shared" si="4"/>
        <v/>
      </c>
      <c r="CU43" s="23" t="str">
        <f t="shared" si="5"/>
        <v/>
      </c>
      <c r="CV43" s="25"/>
      <c r="CW43" s="23" t="str">
        <f t="shared" si="6"/>
        <v/>
      </c>
      <c r="CX43" s="23" t="str">
        <f t="shared" si="7"/>
        <v/>
      </c>
      <c r="CY43" s="25"/>
      <c r="CZ43" s="23" t="str">
        <f t="shared" si="8"/>
        <v/>
      </c>
      <c r="DA43" s="23" t="str">
        <f t="shared" si="9"/>
        <v/>
      </c>
      <c r="DB43" s="25"/>
      <c r="DC43" s="23">
        <f t="shared" si="10"/>
        <v>7</v>
      </c>
      <c r="DD43" s="23">
        <f t="shared" si="11"/>
        <v>2.6339074611351796</v>
      </c>
      <c r="DE43" s="25"/>
      <c r="DF43" s="23" t="str">
        <f t="shared" si="12"/>
        <v/>
      </c>
      <c r="DG43" s="23" t="str">
        <f t="shared" si="13"/>
        <v/>
      </c>
      <c r="DH43" s="25"/>
      <c r="DI43" s="23" t="str">
        <f t="shared" si="14"/>
        <v/>
      </c>
      <c r="DJ43" s="23" t="str">
        <f t="shared" si="15"/>
        <v/>
      </c>
    </row>
    <row r="44" spans="1:114" s="140" customFormat="1" ht="12" customHeight="1" x14ac:dyDescent="0.45">
      <c r="A44" s="22">
        <v>42</v>
      </c>
      <c r="B44" s="116" t="s">
        <v>108</v>
      </c>
      <c r="C44" s="117" t="s">
        <v>356</v>
      </c>
      <c r="D44" s="87" t="s">
        <v>356</v>
      </c>
      <c r="E44" s="1" t="s">
        <v>32</v>
      </c>
      <c r="F44" s="2" t="s">
        <v>367</v>
      </c>
      <c r="G44" s="21">
        <v>44035.32</v>
      </c>
      <c r="H44" s="21">
        <v>45899.519999999997</v>
      </c>
      <c r="I44" s="21">
        <v>43811.74</v>
      </c>
      <c r="J44" s="21">
        <v>41855.49</v>
      </c>
      <c r="K44" s="21">
        <v>38307.83</v>
      </c>
      <c r="L44" s="21">
        <v>39542.39</v>
      </c>
      <c r="M44" s="21">
        <v>37561.410000000003</v>
      </c>
      <c r="N44" s="21">
        <v>36340.74</v>
      </c>
      <c r="O44" s="118">
        <v>133746.57999999999</v>
      </c>
      <c r="P44" s="119">
        <v>115411.63</v>
      </c>
      <c r="Q44" s="120">
        <v>9.1999999999999993</v>
      </c>
      <c r="R44" s="121">
        <v>3.0491071882947449</v>
      </c>
      <c r="S44" s="173">
        <v>1.1000000000000001</v>
      </c>
      <c r="T44" s="174">
        <v>1.98</v>
      </c>
      <c r="U44" s="174">
        <v>2.68</v>
      </c>
      <c r="V44" s="173">
        <v>1.43</v>
      </c>
      <c r="W44" s="173">
        <v>1.1000000000000001</v>
      </c>
      <c r="X44" s="174">
        <v>1.98</v>
      </c>
      <c r="Y44" s="174">
        <v>2.68</v>
      </c>
      <c r="Z44" s="182">
        <v>1.43</v>
      </c>
      <c r="AA44" s="213"/>
      <c r="AB44" s="134"/>
      <c r="AC44" s="175">
        <v>1.92</v>
      </c>
      <c r="AD44" s="95">
        <v>1.1000000000000001</v>
      </c>
      <c r="AE44" s="96">
        <v>1.98</v>
      </c>
      <c r="AF44" s="96">
        <v>2.68</v>
      </c>
      <c r="AG44" s="95">
        <v>1.43</v>
      </c>
      <c r="AH44" s="95">
        <v>1.1000000000000001</v>
      </c>
      <c r="AI44" s="96">
        <v>1.98</v>
      </c>
      <c r="AJ44" s="96">
        <v>2.68</v>
      </c>
      <c r="AK44" s="124">
        <v>1.43</v>
      </c>
      <c r="AL44" s="97"/>
      <c r="AM44" s="96"/>
      <c r="AN44" s="123">
        <v>1.92</v>
      </c>
      <c r="AO44" s="97">
        <v>1.1166596956660293</v>
      </c>
      <c r="AP44" s="96">
        <v>1.43</v>
      </c>
      <c r="AQ44" s="96">
        <v>1.43</v>
      </c>
      <c r="AR44" s="96">
        <v>1.7974999999999999</v>
      </c>
      <c r="AS44" s="98">
        <v>4.7783248880000002</v>
      </c>
      <c r="AT44" s="125">
        <v>29.176582370000002</v>
      </c>
      <c r="AU44" s="126">
        <v>28.723695044999999</v>
      </c>
      <c r="AV44" s="127">
        <v>5.4492485413999994</v>
      </c>
      <c r="AW44" s="98" t="e">
        <v>#REF!</v>
      </c>
      <c r="AX44" s="99" t="e">
        <v>#REF!</v>
      </c>
      <c r="AY44" s="138" t="e">
        <v>#REF!</v>
      </c>
      <c r="AZ44" s="104">
        <v>5.8965309770000003</v>
      </c>
      <c r="BA44" s="104">
        <v>54.039724507499997</v>
      </c>
      <c r="BB44" s="106">
        <v>0</v>
      </c>
      <c r="BC44" s="106">
        <v>0</v>
      </c>
      <c r="BD44" s="168" t="s">
        <v>441</v>
      </c>
      <c r="BE44" s="169" t="s">
        <v>449</v>
      </c>
      <c r="BF44" s="215">
        <v>1239</v>
      </c>
      <c r="BG44" s="171" t="s">
        <v>450</v>
      </c>
      <c r="BH44" s="172" t="s">
        <v>384</v>
      </c>
      <c r="BI44" s="169" t="s">
        <v>451</v>
      </c>
      <c r="BJ44" s="22" t="s">
        <v>60</v>
      </c>
      <c r="BK44" s="131" t="s">
        <v>452</v>
      </c>
      <c r="BL44" s="106">
        <v>1.43</v>
      </c>
      <c r="BM44" s="21">
        <v>4</v>
      </c>
      <c r="BN44" s="113">
        <v>1.8991140895939947E-2</v>
      </c>
      <c r="BO44" s="21" t="s">
        <v>364</v>
      </c>
      <c r="BP44" s="21" t="s">
        <v>364</v>
      </c>
      <c r="CC44" s="132">
        <v>1.1955709676369684</v>
      </c>
      <c r="CD44" s="115">
        <f t="shared" si="16"/>
        <v>0.17862386846049197</v>
      </c>
      <c r="CP44" s="23"/>
      <c r="CQ44" s="23" t="str">
        <f t="shared" si="2"/>
        <v/>
      </c>
      <c r="CR44" s="23" t="str">
        <f t="shared" si="3"/>
        <v/>
      </c>
      <c r="CS44" s="25"/>
      <c r="CT44" s="23" t="str">
        <f t="shared" si="4"/>
        <v/>
      </c>
      <c r="CU44" s="23" t="str">
        <f t="shared" si="5"/>
        <v/>
      </c>
      <c r="CV44" s="25"/>
      <c r="CW44" s="23" t="str">
        <f t="shared" si="6"/>
        <v/>
      </c>
      <c r="CX44" s="23" t="str">
        <f t="shared" si="7"/>
        <v/>
      </c>
      <c r="CY44" s="25"/>
      <c r="CZ44" s="23" t="str">
        <f t="shared" si="8"/>
        <v/>
      </c>
      <c r="DA44" s="23" t="str">
        <f t="shared" si="9"/>
        <v/>
      </c>
      <c r="DB44" s="25"/>
      <c r="DC44" s="23" t="str">
        <f t="shared" si="10"/>
        <v/>
      </c>
      <c r="DD44" s="23" t="str">
        <f t="shared" si="11"/>
        <v/>
      </c>
      <c r="DE44" s="25"/>
      <c r="DF44" s="23" t="str">
        <f t="shared" si="12"/>
        <v/>
      </c>
      <c r="DG44" s="23" t="str">
        <f t="shared" si="13"/>
        <v/>
      </c>
      <c r="DH44" s="25"/>
      <c r="DI44" s="23">
        <f t="shared" si="14"/>
        <v>9.1999999999999993</v>
      </c>
      <c r="DJ44" s="23">
        <f t="shared" si="15"/>
        <v>3.0491071882947449</v>
      </c>
    </row>
    <row r="45" spans="1:114" ht="12" customHeight="1" x14ac:dyDescent="0.45">
      <c r="A45" s="22">
        <v>45</v>
      </c>
      <c r="B45" s="116" t="s">
        <v>109</v>
      </c>
      <c r="C45" s="117" t="s">
        <v>354</v>
      </c>
      <c r="D45" s="87" t="s">
        <v>354</v>
      </c>
      <c r="E45" s="1" t="s">
        <v>31</v>
      </c>
      <c r="F45" s="2" t="s">
        <v>367</v>
      </c>
      <c r="G45" s="21">
        <v>1845.87</v>
      </c>
      <c r="H45" s="21">
        <v>1915.83</v>
      </c>
      <c r="I45" s="21">
        <v>2004.69</v>
      </c>
      <c r="J45" s="21">
        <v>2063.4899999999998</v>
      </c>
      <c r="K45" s="21">
        <v>1767.7</v>
      </c>
      <c r="L45" s="21">
        <v>1837.75</v>
      </c>
      <c r="M45" s="21">
        <v>1924.16</v>
      </c>
      <c r="N45" s="21">
        <v>1987</v>
      </c>
      <c r="O45" s="118">
        <v>5766.3899999999994</v>
      </c>
      <c r="P45" s="119">
        <v>5529.61</v>
      </c>
      <c r="Q45" s="120">
        <v>13.6</v>
      </c>
      <c r="R45" s="121">
        <v>4.086175828217451</v>
      </c>
      <c r="S45" s="95">
        <v>1</v>
      </c>
      <c r="T45" s="96">
        <v>1.4</v>
      </c>
      <c r="U45" s="96">
        <v>2</v>
      </c>
      <c r="V45" s="96"/>
      <c r="W45" s="95">
        <v>0.8</v>
      </c>
      <c r="X45" s="96">
        <v>1.4</v>
      </c>
      <c r="Y45" s="96">
        <v>1.2</v>
      </c>
      <c r="Z45" s="122"/>
      <c r="AA45" s="96">
        <v>1.5</v>
      </c>
      <c r="AB45" s="96">
        <v>1.1000000000000001</v>
      </c>
      <c r="AC45" s="123">
        <v>1.3</v>
      </c>
      <c r="AD45" s="95">
        <v>1</v>
      </c>
      <c r="AE45" s="96">
        <v>1.4</v>
      </c>
      <c r="AF45" s="96">
        <v>2</v>
      </c>
      <c r="AG45" s="96"/>
      <c r="AH45" s="95">
        <v>0.8</v>
      </c>
      <c r="AI45" s="96">
        <v>1.4</v>
      </c>
      <c r="AJ45" s="96">
        <v>1.2</v>
      </c>
      <c r="AK45" s="154"/>
      <c r="AL45" s="96">
        <v>1.5</v>
      </c>
      <c r="AM45" s="96">
        <v>1.1000000000000001</v>
      </c>
      <c r="AN45" s="123">
        <v>1.3</v>
      </c>
      <c r="AO45" s="97">
        <v>0.67751196172248818</v>
      </c>
      <c r="AP45" s="96">
        <v>1.0162679425837322</v>
      </c>
      <c r="AQ45" s="96">
        <v>0.74526315789473707</v>
      </c>
      <c r="AR45" s="96">
        <v>1.1951913875598088</v>
      </c>
      <c r="AS45" s="98">
        <v>0.14833413999999998</v>
      </c>
      <c r="AT45" s="125">
        <v>0.99235725000000008</v>
      </c>
      <c r="AU45" s="126">
        <v>0.96975176383985351</v>
      </c>
      <c r="AV45" s="127">
        <v>0.16980151978947366</v>
      </c>
      <c r="AW45" s="98" t="e">
        <v>#REF!</v>
      </c>
      <c r="AX45" s="99" t="e">
        <v>#REF!</v>
      </c>
      <c r="AY45" s="138" t="e">
        <v>#REF!</v>
      </c>
      <c r="AZ45" s="104">
        <v>0.18411310631578948</v>
      </c>
      <c r="BA45" s="104">
        <v>1.824248186339553</v>
      </c>
      <c r="BB45" s="106">
        <v>1.6413895857775471</v>
      </c>
      <c r="BC45" s="106">
        <v>9.0884147759087259</v>
      </c>
      <c r="BD45" s="148" t="s">
        <v>387</v>
      </c>
      <c r="BE45" s="22" t="s">
        <v>453</v>
      </c>
      <c r="BF45" s="149">
        <v>76</v>
      </c>
      <c r="BG45" s="189" t="s">
        <v>454</v>
      </c>
      <c r="BH45" s="87" t="s">
        <v>390</v>
      </c>
      <c r="BI45" s="22" t="s">
        <v>391</v>
      </c>
      <c r="BJ45" s="22" t="s">
        <v>60</v>
      </c>
      <c r="BK45" s="131" t="s">
        <v>392</v>
      </c>
      <c r="BL45" s="106">
        <v>0.88076555023923464</v>
      </c>
      <c r="BM45" s="21">
        <v>84</v>
      </c>
      <c r="BN45" s="113">
        <v>-5.6326725697708843E-2</v>
      </c>
      <c r="BO45" s="21" t="s">
        <v>364</v>
      </c>
      <c r="BP45" s="21" t="s">
        <v>364</v>
      </c>
      <c r="CC45" s="132">
        <v>1.1960391789554332</v>
      </c>
      <c r="CD45" s="115">
        <f t="shared" si="16"/>
        <v>0.17901541331583862</v>
      </c>
      <c r="CQ45" s="23" t="str">
        <f t="shared" si="2"/>
        <v/>
      </c>
      <c r="CR45" s="23" t="str">
        <f t="shared" si="3"/>
        <v/>
      </c>
      <c r="CT45" s="23" t="str">
        <f t="shared" si="4"/>
        <v/>
      </c>
      <c r="CU45" s="23" t="str">
        <f t="shared" si="5"/>
        <v/>
      </c>
      <c r="CW45" s="23" t="str">
        <f t="shared" si="6"/>
        <v/>
      </c>
      <c r="CX45" s="23" t="str">
        <f t="shared" si="7"/>
        <v/>
      </c>
      <c r="CZ45" s="23" t="str">
        <f t="shared" si="8"/>
        <v/>
      </c>
      <c r="DA45" s="23" t="str">
        <f t="shared" si="9"/>
        <v/>
      </c>
      <c r="DC45" s="23">
        <f t="shared" si="10"/>
        <v>13.6</v>
      </c>
      <c r="DD45" s="23">
        <f t="shared" si="11"/>
        <v>4.086175828217451</v>
      </c>
      <c r="DF45" s="23" t="str">
        <f t="shared" si="12"/>
        <v/>
      </c>
      <c r="DG45" s="23" t="str">
        <f t="shared" si="13"/>
        <v/>
      </c>
      <c r="DI45" s="23" t="str">
        <f t="shared" si="14"/>
        <v/>
      </c>
      <c r="DJ45" s="23" t="str">
        <f t="shared" si="15"/>
        <v/>
      </c>
    </row>
    <row r="46" spans="1:114" ht="12" customHeight="1" x14ac:dyDescent="0.45">
      <c r="A46" s="22">
        <v>46</v>
      </c>
      <c r="B46" s="116" t="s">
        <v>110</v>
      </c>
      <c r="C46" s="117" t="s">
        <v>348</v>
      </c>
      <c r="D46" s="87" t="s">
        <v>348</v>
      </c>
      <c r="E46" s="1" t="s">
        <v>29</v>
      </c>
      <c r="F46" s="2" t="s">
        <v>381</v>
      </c>
      <c r="G46" s="21">
        <v>62.41</v>
      </c>
      <c r="H46" s="21">
        <v>57.15</v>
      </c>
      <c r="I46" s="21">
        <v>50.6</v>
      </c>
      <c r="J46" s="21">
        <v>44.58</v>
      </c>
      <c r="K46" s="21">
        <v>60.11</v>
      </c>
      <c r="L46" s="21">
        <v>55.14</v>
      </c>
      <c r="M46" s="21">
        <v>48.9</v>
      </c>
      <c r="N46" s="21">
        <v>43.17</v>
      </c>
      <c r="O46" s="118">
        <v>170.16</v>
      </c>
      <c r="P46" s="119">
        <v>164.15</v>
      </c>
      <c r="Q46" s="120">
        <v>55.1</v>
      </c>
      <c r="R46" s="121">
        <v>64.642705294651719</v>
      </c>
      <c r="S46" s="95"/>
      <c r="T46" s="96"/>
      <c r="U46" s="96"/>
      <c r="V46" s="96"/>
      <c r="W46" s="95"/>
      <c r="X46" s="96"/>
      <c r="Y46" s="96"/>
      <c r="Z46" s="122"/>
      <c r="AA46" s="96"/>
      <c r="AB46" s="96"/>
      <c r="AC46" s="123"/>
      <c r="AD46" s="95">
        <v>0.8</v>
      </c>
      <c r="AE46" s="96">
        <v>0.4</v>
      </c>
      <c r="AF46" s="96">
        <v>2.5</v>
      </c>
      <c r="AG46" s="124" t="s">
        <v>364</v>
      </c>
      <c r="AH46" s="95">
        <v>0.8</v>
      </c>
      <c r="AI46" s="96">
        <v>1.3</v>
      </c>
      <c r="AJ46" s="96">
        <v>2.2000000000000002</v>
      </c>
      <c r="AK46" s="124" t="s">
        <v>364</v>
      </c>
      <c r="AL46" s="95">
        <v>1.3</v>
      </c>
      <c r="AM46" s="124">
        <v>1.5</v>
      </c>
      <c r="AN46" s="123">
        <v>1.4</v>
      </c>
      <c r="AO46" s="97">
        <v>7.0228455754771533</v>
      </c>
      <c r="AP46" s="96">
        <v>9.1296992481202999</v>
      </c>
      <c r="AQ46" s="96">
        <v>10.53426836321573</v>
      </c>
      <c r="AR46" s="96">
        <v>3.5079959514170036</v>
      </c>
      <c r="AS46" s="98">
        <v>4.2663800000000002E-3</v>
      </c>
      <c r="AT46" s="125">
        <v>2.3328050000000003E-2</v>
      </c>
      <c r="AU46" s="126">
        <v>1.4843426145538619E-2</v>
      </c>
      <c r="AV46" s="127">
        <v>5.1705981463273567E-3</v>
      </c>
      <c r="AW46" s="98" t="e">
        <v>#REF!</v>
      </c>
      <c r="AX46" s="99" t="e">
        <v>#REF!</v>
      </c>
      <c r="AY46" s="138" t="e">
        <v>#REF!</v>
      </c>
      <c r="AZ46" s="104">
        <v>1.288404357721226E-2</v>
      </c>
      <c r="BA46" s="104">
        <v>4.1162169508648393E-2</v>
      </c>
      <c r="BB46" s="106">
        <v>1.3902604369617189</v>
      </c>
      <c r="BC46" s="106">
        <v>4.7881583881536791</v>
      </c>
      <c r="BD46" s="152"/>
      <c r="BH46" s="363" t="s">
        <v>365</v>
      </c>
      <c r="BJ46" s="22" t="s">
        <v>111</v>
      </c>
      <c r="BK46" s="131"/>
      <c r="BL46" s="106">
        <v>9.8319838056680151</v>
      </c>
      <c r="BM46" s="21">
        <v>157</v>
      </c>
      <c r="BN46" s="113">
        <v>-0.30362075017548307</v>
      </c>
      <c r="BO46" s="21" t="s">
        <v>355</v>
      </c>
      <c r="BP46" s="21" t="s">
        <v>366</v>
      </c>
      <c r="CC46" s="132">
        <v>1.1970591938016713</v>
      </c>
      <c r="CD46" s="115">
        <f t="shared" si="16"/>
        <v>0.17986787715068953</v>
      </c>
      <c r="CQ46" s="23">
        <f t="shared" si="2"/>
        <v>55.1</v>
      </c>
      <c r="CR46" s="23">
        <f t="shared" si="3"/>
        <v>64.642705294651719</v>
      </c>
      <c r="CT46" s="23" t="str">
        <f t="shared" si="4"/>
        <v/>
      </c>
      <c r="CU46" s="23" t="str">
        <f t="shared" si="5"/>
        <v/>
      </c>
      <c r="CW46" s="23" t="str">
        <f t="shared" si="6"/>
        <v/>
      </c>
      <c r="CX46" s="23" t="str">
        <f t="shared" si="7"/>
        <v/>
      </c>
      <c r="CZ46" s="23" t="str">
        <f t="shared" si="8"/>
        <v/>
      </c>
      <c r="DA46" s="23" t="str">
        <f t="shared" si="9"/>
        <v/>
      </c>
      <c r="DC46" s="23" t="str">
        <f t="shared" si="10"/>
        <v/>
      </c>
      <c r="DD46" s="23" t="str">
        <f t="shared" si="11"/>
        <v/>
      </c>
      <c r="DF46" s="23" t="str">
        <f t="shared" si="12"/>
        <v/>
      </c>
      <c r="DG46" s="23" t="str">
        <f t="shared" si="13"/>
        <v/>
      </c>
      <c r="DI46" s="23" t="str">
        <f t="shared" si="14"/>
        <v/>
      </c>
      <c r="DJ46" s="23" t="str">
        <f t="shared" si="15"/>
        <v/>
      </c>
    </row>
    <row r="47" spans="1:114" ht="12" customHeight="1" x14ac:dyDescent="0.45">
      <c r="A47" s="22">
        <v>50</v>
      </c>
      <c r="B47" s="116" t="s">
        <v>112</v>
      </c>
      <c r="C47" s="117" t="s">
        <v>354</v>
      </c>
      <c r="D47" s="87" t="s">
        <v>354</v>
      </c>
      <c r="E47" s="1" t="s">
        <v>31</v>
      </c>
      <c r="F47" s="2" t="s">
        <v>367</v>
      </c>
      <c r="G47" s="21">
        <v>175.22</v>
      </c>
      <c r="H47" s="21">
        <v>180.66</v>
      </c>
      <c r="I47" s="21">
        <v>184.81</v>
      </c>
      <c r="J47" s="21">
        <v>187.89</v>
      </c>
      <c r="K47" s="21">
        <v>167.24</v>
      </c>
      <c r="L47" s="21">
        <v>172.56</v>
      </c>
      <c r="M47" s="21">
        <v>176.51</v>
      </c>
      <c r="N47" s="21">
        <v>179.83</v>
      </c>
      <c r="O47" s="118">
        <v>540.69000000000005</v>
      </c>
      <c r="P47" s="119">
        <v>516.30999999999995</v>
      </c>
      <c r="Q47" s="120">
        <v>8.5</v>
      </c>
      <c r="R47" s="121">
        <v>2.9103497296065917</v>
      </c>
      <c r="S47" s="95"/>
      <c r="T47" s="96"/>
      <c r="U47" s="96"/>
      <c r="V47" s="96"/>
      <c r="W47" s="95"/>
      <c r="X47" s="96"/>
      <c r="Y47" s="96"/>
      <c r="Z47" s="124"/>
      <c r="AA47" s="96"/>
      <c r="AB47" s="96"/>
      <c r="AC47" s="123"/>
      <c r="AD47" s="95">
        <v>1</v>
      </c>
      <c r="AE47" s="96">
        <v>1.4</v>
      </c>
      <c r="AF47" s="96">
        <v>2</v>
      </c>
      <c r="AG47" s="124" t="s">
        <v>364</v>
      </c>
      <c r="AH47" s="95">
        <v>0.8</v>
      </c>
      <c r="AI47" s="96">
        <v>1.4</v>
      </c>
      <c r="AJ47" s="96">
        <v>1.2</v>
      </c>
      <c r="AK47" s="124" t="s">
        <v>364</v>
      </c>
      <c r="AL47" s="95">
        <v>1.5</v>
      </c>
      <c r="AM47" s="124">
        <v>1.1000000000000001</v>
      </c>
      <c r="AN47" s="123">
        <v>1.3</v>
      </c>
      <c r="AO47" s="97">
        <v>0.67751196172248818</v>
      </c>
      <c r="AP47" s="96">
        <v>1.0162679425837322</v>
      </c>
      <c r="AQ47" s="96">
        <v>0.74526315789473707</v>
      </c>
      <c r="AR47" s="96">
        <v>1.1951913875598088</v>
      </c>
      <c r="AS47" s="98">
        <v>1.3849519999999997E-2</v>
      </c>
      <c r="AT47" s="125">
        <v>9.2152499999999998E-2</v>
      </c>
      <c r="AU47" s="126">
        <v>9.0607440000000011E-2</v>
      </c>
      <c r="AV47" s="127">
        <v>1.949803544497608E-3</v>
      </c>
      <c r="AW47" s="98" t="e">
        <v>#REF!</v>
      </c>
      <c r="AX47" s="99" t="e">
        <v>#REF!</v>
      </c>
      <c r="AY47" s="138" t="e">
        <v>#REF!</v>
      </c>
      <c r="AZ47" s="104">
        <v>1.7099192574162678E-2</v>
      </c>
      <c r="BA47" s="104">
        <v>0.17031572239709614</v>
      </c>
      <c r="BB47" s="106">
        <v>0</v>
      </c>
      <c r="BC47" s="106">
        <v>0.13325511566015907</v>
      </c>
      <c r="BD47" s="152"/>
      <c r="BH47" s="363" t="s">
        <v>365</v>
      </c>
      <c r="BJ47" s="22" t="s">
        <v>109</v>
      </c>
      <c r="BK47" s="131"/>
      <c r="BL47" s="106">
        <v>0.88076555023923464</v>
      </c>
      <c r="BM47" s="21">
        <v>153</v>
      </c>
      <c r="BN47" s="113">
        <v>-3.2046323683107523E-2</v>
      </c>
      <c r="BO47" s="21" t="s">
        <v>354</v>
      </c>
      <c r="BP47" s="21" t="s">
        <v>364</v>
      </c>
      <c r="CC47" s="132">
        <v>1.2122772156965589</v>
      </c>
      <c r="CD47" s="115">
        <f t="shared" si="16"/>
        <v>0.19250058731560307</v>
      </c>
      <c r="CQ47" s="23" t="str">
        <f t="shared" si="2"/>
        <v/>
      </c>
      <c r="CR47" s="23" t="str">
        <f t="shared" si="3"/>
        <v/>
      </c>
      <c r="CT47" s="23" t="str">
        <f t="shared" si="4"/>
        <v/>
      </c>
      <c r="CU47" s="23" t="str">
        <f t="shared" si="5"/>
        <v/>
      </c>
      <c r="CW47" s="23" t="str">
        <f t="shared" si="6"/>
        <v/>
      </c>
      <c r="CX47" s="23" t="str">
        <f t="shared" si="7"/>
        <v/>
      </c>
      <c r="CZ47" s="23" t="str">
        <f t="shared" si="8"/>
        <v/>
      </c>
      <c r="DA47" s="23" t="str">
        <f t="shared" si="9"/>
        <v/>
      </c>
      <c r="DC47" s="23">
        <f t="shared" si="10"/>
        <v>8.5</v>
      </c>
      <c r="DD47" s="23">
        <f t="shared" si="11"/>
        <v>2.9103497296065917</v>
      </c>
      <c r="DF47" s="23" t="str">
        <f t="shared" si="12"/>
        <v/>
      </c>
      <c r="DG47" s="23" t="str">
        <f t="shared" si="13"/>
        <v/>
      </c>
      <c r="DI47" s="23" t="str">
        <f t="shared" si="14"/>
        <v/>
      </c>
      <c r="DJ47" s="23" t="str">
        <f t="shared" si="15"/>
        <v/>
      </c>
    </row>
    <row r="48" spans="1:114" ht="12" customHeight="1" thickBot="1" x14ac:dyDescent="0.5">
      <c r="A48" s="22">
        <v>51</v>
      </c>
      <c r="B48" s="216" t="s">
        <v>114</v>
      </c>
      <c r="C48" s="117" t="s">
        <v>348</v>
      </c>
      <c r="D48" s="87" t="s">
        <v>348</v>
      </c>
      <c r="E48" s="1" t="s">
        <v>29</v>
      </c>
      <c r="F48" s="2" t="s">
        <v>381</v>
      </c>
      <c r="G48" s="21">
        <v>2069.46</v>
      </c>
      <c r="H48" s="21">
        <v>1785.63</v>
      </c>
      <c r="I48" s="21">
        <v>1544.4</v>
      </c>
      <c r="J48" s="21">
        <v>1380.3</v>
      </c>
      <c r="K48" s="21">
        <v>2035.44</v>
      </c>
      <c r="L48" s="21">
        <v>1775.51</v>
      </c>
      <c r="M48" s="21">
        <v>1546.06</v>
      </c>
      <c r="N48" s="21">
        <v>1375.62</v>
      </c>
      <c r="O48" s="118">
        <v>5399.49</v>
      </c>
      <c r="P48" s="119">
        <v>5357.01</v>
      </c>
      <c r="Q48" s="120">
        <v>66.599999999999994</v>
      </c>
      <c r="R48" s="121">
        <v>138.94043119914869</v>
      </c>
      <c r="S48" s="95"/>
      <c r="T48" s="96"/>
      <c r="U48" s="96"/>
      <c r="V48" s="96"/>
      <c r="W48" s="95"/>
      <c r="X48" s="96"/>
      <c r="Y48" s="96"/>
      <c r="Z48" s="122"/>
      <c r="AA48" s="96"/>
      <c r="AB48" s="96"/>
      <c r="AC48" s="123"/>
      <c r="AD48" s="95">
        <v>0.19</v>
      </c>
      <c r="AE48" s="96">
        <v>0.84</v>
      </c>
      <c r="AF48" s="96">
        <v>2.6</v>
      </c>
      <c r="AG48" s="124">
        <v>6.2</v>
      </c>
      <c r="AH48" s="95">
        <v>0.19</v>
      </c>
      <c r="AI48" s="96">
        <v>0.84</v>
      </c>
      <c r="AJ48" s="96">
        <v>2.6</v>
      </c>
      <c r="AK48" s="124">
        <v>6.2</v>
      </c>
      <c r="AL48" s="95" t="s">
        <v>364</v>
      </c>
      <c r="AM48" s="124" t="s">
        <v>364</v>
      </c>
      <c r="AN48" s="123">
        <v>1.2</v>
      </c>
      <c r="AO48" s="97">
        <v>7.0228455754771533</v>
      </c>
      <c r="AP48" s="96">
        <v>6.2</v>
      </c>
      <c r="AQ48" s="96">
        <v>6.2</v>
      </c>
      <c r="AR48" s="96">
        <v>2.4500000000000002</v>
      </c>
      <c r="AS48" s="98">
        <v>0.118064846</v>
      </c>
      <c r="AT48" s="125">
        <v>0.48815163499999997</v>
      </c>
      <c r="AU48" s="126">
        <v>0.14102551390536974</v>
      </c>
      <c r="AV48" s="127">
        <v>0.10252022399999998</v>
      </c>
      <c r="AW48" s="98" t="e">
        <v>#REF!</v>
      </c>
      <c r="AX48" s="99" t="e">
        <v>#REF!</v>
      </c>
      <c r="AY48" s="138" t="e">
        <v>#REF!</v>
      </c>
      <c r="AZ48" s="104">
        <v>0.28893188600000003</v>
      </c>
      <c r="BA48" s="104">
        <v>0.35903451125794517</v>
      </c>
      <c r="BB48" s="106">
        <v>88.743552162103526</v>
      </c>
      <c r="BC48" s="106">
        <v>234.38413771661993</v>
      </c>
      <c r="BD48" s="152"/>
      <c r="BH48" s="363" t="s">
        <v>365</v>
      </c>
      <c r="BJ48" s="22" t="s">
        <v>64</v>
      </c>
      <c r="BK48" s="131"/>
      <c r="BL48" s="106">
        <v>6.2</v>
      </c>
      <c r="BM48" s="21">
        <v>62</v>
      </c>
      <c r="BN48" s="113">
        <v>-0.81040814997383448</v>
      </c>
      <c r="BO48" s="21" t="s">
        <v>348</v>
      </c>
      <c r="BP48" s="21" t="s">
        <v>364</v>
      </c>
      <c r="CC48" s="178">
        <v>1.3106675390803852</v>
      </c>
      <c r="CD48" s="179">
        <f t="shared" si="16"/>
        <v>0.27053657924251862</v>
      </c>
      <c r="CE48" s="180"/>
      <c r="CQ48" s="23">
        <f t="shared" si="2"/>
        <v>66.599999999999994</v>
      </c>
      <c r="CR48" s="23">
        <f t="shared" si="3"/>
        <v>138.94043119914869</v>
      </c>
      <c r="CT48" s="23" t="str">
        <f t="shared" si="4"/>
        <v/>
      </c>
      <c r="CU48" s="23" t="str">
        <f t="shared" si="5"/>
        <v/>
      </c>
      <c r="CW48" s="23" t="str">
        <f t="shared" si="6"/>
        <v/>
      </c>
      <c r="CX48" s="23" t="str">
        <f t="shared" si="7"/>
        <v/>
      </c>
      <c r="CZ48" s="23" t="str">
        <f t="shared" si="8"/>
        <v/>
      </c>
      <c r="DA48" s="23" t="str">
        <f t="shared" si="9"/>
        <v/>
      </c>
      <c r="DC48" s="23" t="str">
        <f t="shared" si="10"/>
        <v/>
      </c>
      <c r="DD48" s="23" t="str">
        <f t="shared" si="11"/>
        <v/>
      </c>
      <c r="DF48" s="23" t="str">
        <f t="shared" si="12"/>
        <v/>
      </c>
      <c r="DG48" s="23" t="str">
        <f t="shared" si="13"/>
        <v/>
      </c>
      <c r="DI48" s="23" t="str">
        <f t="shared" si="14"/>
        <v/>
      </c>
      <c r="DJ48" s="23" t="str">
        <f t="shared" si="15"/>
        <v/>
      </c>
    </row>
    <row r="49" spans="1:114" ht="12" customHeight="1" x14ac:dyDescent="0.45">
      <c r="A49" s="22">
        <v>52</v>
      </c>
      <c r="B49" s="116" t="s">
        <v>115</v>
      </c>
      <c r="C49" s="117" t="s">
        <v>352</v>
      </c>
      <c r="D49" s="87" t="s">
        <v>352</v>
      </c>
      <c r="E49" s="1" t="s">
        <v>26</v>
      </c>
      <c r="F49" s="2" t="s">
        <v>380</v>
      </c>
      <c r="G49" s="21">
        <v>97</v>
      </c>
      <c r="H49" s="21">
        <v>106.93</v>
      </c>
      <c r="I49" s="21">
        <v>110.24</v>
      </c>
      <c r="J49" s="21">
        <v>106.42</v>
      </c>
      <c r="K49" s="21">
        <v>91.65</v>
      </c>
      <c r="L49" s="21">
        <v>101.12</v>
      </c>
      <c r="M49" s="21">
        <v>104.22</v>
      </c>
      <c r="N49" s="21">
        <v>100.63</v>
      </c>
      <c r="O49" s="118">
        <v>314.17</v>
      </c>
      <c r="P49" s="119">
        <v>296.99</v>
      </c>
      <c r="Q49" s="120">
        <v>3.6</v>
      </c>
      <c r="R49" s="121">
        <v>2.1006446826104419</v>
      </c>
      <c r="S49" s="217">
        <v>12.9</v>
      </c>
      <c r="T49" s="218">
        <v>16.600000000000001</v>
      </c>
      <c r="U49" s="218">
        <v>21.3</v>
      </c>
      <c r="V49" s="218"/>
      <c r="W49" s="217">
        <v>13.3</v>
      </c>
      <c r="X49" s="218">
        <v>20.8</v>
      </c>
      <c r="Y49" s="218">
        <v>18.7</v>
      </c>
      <c r="Z49" s="219"/>
      <c r="AA49" s="218">
        <v>16.899999999999999</v>
      </c>
      <c r="AB49" s="218">
        <v>17.600000000000001</v>
      </c>
      <c r="AC49" s="220">
        <v>17.2</v>
      </c>
      <c r="AD49" s="95">
        <v>12.9</v>
      </c>
      <c r="AE49" s="96">
        <v>16.600000000000001</v>
      </c>
      <c r="AF49" s="96">
        <v>21.3</v>
      </c>
      <c r="AG49" s="96"/>
      <c r="AH49" s="95">
        <v>13.3</v>
      </c>
      <c r="AI49" s="96">
        <v>20.8</v>
      </c>
      <c r="AJ49" s="96">
        <v>18.7</v>
      </c>
      <c r="AK49" s="154"/>
      <c r="AL49" s="96">
        <v>16.899999999999999</v>
      </c>
      <c r="AM49" s="96">
        <v>17.600000000000001</v>
      </c>
      <c r="AN49" s="123">
        <v>17.2</v>
      </c>
      <c r="AO49" s="97">
        <v>0.7446373997688045</v>
      </c>
      <c r="AP49" s="96">
        <v>12.584372056092795</v>
      </c>
      <c r="AQ49" s="96">
        <v>13.10561823593096</v>
      </c>
      <c r="AR49" s="96">
        <v>16.111248786502969</v>
      </c>
      <c r="AS49" s="98">
        <v>0.10645605000000001</v>
      </c>
      <c r="AT49" s="125">
        <v>0.74265387500000002</v>
      </c>
      <c r="AU49" s="126">
        <v>0.73030265000000005</v>
      </c>
      <c r="AV49" s="127">
        <v>0.12240433342374679</v>
      </c>
      <c r="AW49" s="98" t="e">
        <v>#REF!</v>
      </c>
      <c r="AX49" s="99" t="e">
        <v>#REF!</v>
      </c>
      <c r="AY49" s="138" t="e">
        <v>#REF!</v>
      </c>
      <c r="AZ49" s="104">
        <v>0.1330365223729113</v>
      </c>
      <c r="BA49" s="104">
        <v>1.3327238309322784</v>
      </c>
      <c r="BB49" s="106">
        <v>0</v>
      </c>
      <c r="BC49" s="106">
        <v>0</v>
      </c>
      <c r="BD49" s="221" t="s">
        <v>455</v>
      </c>
      <c r="BE49" s="222" t="s">
        <v>394</v>
      </c>
      <c r="BF49" s="222">
        <v>1066</v>
      </c>
      <c r="BG49" s="223">
        <v>0.97</v>
      </c>
      <c r="BH49" s="224" t="s">
        <v>384</v>
      </c>
      <c r="BI49" s="222" t="s">
        <v>456</v>
      </c>
      <c r="BJ49" s="22" t="s">
        <v>60</v>
      </c>
      <c r="BK49" s="131" t="s">
        <v>401</v>
      </c>
      <c r="BL49" s="106">
        <v>12.844995146011877</v>
      </c>
      <c r="BM49" s="21">
        <v>96</v>
      </c>
      <c r="BN49" s="113">
        <v>-3.3281720451563523E-2</v>
      </c>
      <c r="BO49" s="21" t="s">
        <v>364</v>
      </c>
      <c r="BP49" s="21" t="s">
        <v>364</v>
      </c>
      <c r="CC49" s="132">
        <v>1.4158386611702864</v>
      </c>
      <c r="CD49" s="115">
        <f t="shared" si="16"/>
        <v>0.34772204892839742</v>
      </c>
      <c r="CQ49" s="23" t="str">
        <f t="shared" si="2"/>
        <v/>
      </c>
      <c r="CR49" s="23" t="str">
        <f t="shared" si="3"/>
        <v/>
      </c>
      <c r="CT49" s="23" t="str">
        <f t="shared" si="4"/>
        <v/>
      </c>
      <c r="CU49" s="23" t="str">
        <f t="shared" si="5"/>
        <v/>
      </c>
      <c r="CW49" s="23">
        <f t="shared" si="6"/>
        <v>3.6</v>
      </c>
      <c r="CX49" s="23">
        <f t="shared" si="7"/>
        <v>2.1006446826104419</v>
      </c>
      <c r="CZ49" s="23" t="str">
        <f t="shared" si="8"/>
        <v/>
      </c>
      <c r="DA49" s="23" t="str">
        <f t="shared" si="9"/>
        <v/>
      </c>
      <c r="DC49" s="23" t="str">
        <f t="shared" si="10"/>
        <v/>
      </c>
      <c r="DD49" s="23" t="str">
        <f t="shared" si="11"/>
        <v/>
      </c>
      <c r="DF49" s="23" t="str">
        <f t="shared" si="12"/>
        <v/>
      </c>
      <c r="DG49" s="23" t="str">
        <f t="shared" si="13"/>
        <v/>
      </c>
      <c r="DI49" s="23" t="str">
        <f t="shared" si="14"/>
        <v/>
      </c>
      <c r="DJ49" s="23" t="str">
        <f t="shared" si="15"/>
        <v/>
      </c>
    </row>
    <row r="50" spans="1:114" ht="12" customHeight="1" x14ac:dyDescent="0.45">
      <c r="A50" s="22">
        <v>53</v>
      </c>
      <c r="B50" s="116" t="s">
        <v>84</v>
      </c>
      <c r="C50" s="117" t="s">
        <v>354</v>
      </c>
      <c r="D50" s="87" t="s">
        <v>354</v>
      </c>
      <c r="E50" s="1" t="s">
        <v>31</v>
      </c>
      <c r="F50" s="2" t="s">
        <v>367</v>
      </c>
      <c r="G50" s="21">
        <v>313.36</v>
      </c>
      <c r="H50" s="21">
        <v>316.39</v>
      </c>
      <c r="I50" s="21">
        <v>303.22000000000003</v>
      </c>
      <c r="J50" s="21">
        <v>326.89</v>
      </c>
      <c r="K50" s="21">
        <v>296.83</v>
      </c>
      <c r="L50" s="21">
        <v>298.95</v>
      </c>
      <c r="M50" s="21">
        <v>284.77999999999997</v>
      </c>
      <c r="N50" s="21">
        <v>307.57</v>
      </c>
      <c r="O50" s="118">
        <v>932.97</v>
      </c>
      <c r="P50" s="119">
        <v>880.56</v>
      </c>
      <c r="Q50" s="120">
        <v>4</v>
      </c>
      <c r="R50" s="121">
        <v>2.1573031476367404</v>
      </c>
      <c r="S50" s="95">
        <v>0.9</v>
      </c>
      <c r="T50" s="96">
        <v>2.4</v>
      </c>
      <c r="U50" s="96">
        <v>3.1</v>
      </c>
      <c r="V50" s="96"/>
      <c r="W50" s="95">
        <v>1.3</v>
      </c>
      <c r="X50" s="96">
        <v>3</v>
      </c>
      <c r="Y50" s="96">
        <v>3.2</v>
      </c>
      <c r="Z50" s="122"/>
      <c r="AA50" s="96">
        <v>2.1</v>
      </c>
      <c r="AB50" s="96">
        <v>2.5</v>
      </c>
      <c r="AC50" s="123">
        <v>2.2999999999999998</v>
      </c>
      <c r="AD50" s="95">
        <v>0.9</v>
      </c>
      <c r="AE50" s="96">
        <v>2.4</v>
      </c>
      <c r="AF50" s="96">
        <v>3.1</v>
      </c>
      <c r="AG50" s="96"/>
      <c r="AH50" s="95">
        <v>1.3</v>
      </c>
      <c r="AI50" s="96">
        <v>3</v>
      </c>
      <c r="AJ50" s="96">
        <v>3.2</v>
      </c>
      <c r="AK50" s="154"/>
      <c r="AL50" s="96">
        <v>2.1</v>
      </c>
      <c r="AM50" s="96">
        <v>2.5</v>
      </c>
      <c r="AN50" s="123">
        <v>2.2999999999999998</v>
      </c>
      <c r="AO50" s="97">
        <v>0.67751196172248818</v>
      </c>
      <c r="AP50" s="96">
        <v>1.4227751196172251</v>
      </c>
      <c r="AQ50" s="96">
        <v>1.6937799043062205</v>
      </c>
      <c r="AR50" s="96">
        <v>2.1145693779904304</v>
      </c>
      <c r="AS50" s="98">
        <v>4.175367E-2</v>
      </c>
      <c r="AT50" s="125">
        <v>0.24931247499999998</v>
      </c>
      <c r="AU50" s="126">
        <v>0.24597295999999999</v>
      </c>
      <c r="AV50" s="127">
        <v>4.7669951064114827E-2</v>
      </c>
      <c r="AW50" s="98" t="e">
        <v>#REF!</v>
      </c>
      <c r="AX50" s="99" t="e">
        <v>#REF!</v>
      </c>
      <c r="AY50" s="138" t="e">
        <v>#REF!</v>
      </c>
      <c r="AZ50" s="104">
        <v>5.1614138440191401E-2</v>
      </c>
      <c r="BA50" s="104">
        <v>0.4905676811004786</v>
      </c>
      <c r="BB50" s="106">
        <v>0</v>
      </c>
      <c r="BC50" s="106">
        <v>0</v>
      </c>
      <c r="BD50" s="148" t="s">
        <v>387</v>
      </c>
      <c r="BE50" s="22" t="s">
        <v>394</v>
      </c>
      <c r="BF50" s="149">
        <v>572</v>
      </c>
      <c r="BG50" s="150" t="s">
        <v>457</v>
      </c>
      <c r="BH50" s="87" t="s">
        <v>372</v>
      </c>
      <c r="BI50" s="22" t="s">
        <v>391</v>
      </c>
      <c r="BJ50" s="22" t="s">
        <v>60</v>
      </c>
      <c r="BK50" s="131" t="s">
        <v>392</v>
      </c>
      <c r="BL50" s="106">
        <v>1.5582775119617227</v>
      </c>
      <c r="BM50" s="21">
        <v>123</v>
      </c>
      <c r="BN50" s="113">
        <v>-4.7397689193013653E-2</v>
      </c>
      <c r="BO50" s="21" t="s">
        <v>364</v>
      </c>
      <c r="BP50" s="21" t="s">
        <v>364</v>
      </c>
      <c r="CC50" s="132">
        <v>1.4386491218776802</v>
      </c>
      <c r="CD50" s="115">
        <f t="shared" si="16"/>
        <v>0.3637045634803493</v>
      </c>
      <c r="CQ50" s="23" t="str">
        <f t="shared" si="2"/>
        <v/>
      </c>
      <c r="CR50" s="23" t="str">
        <f t="shared" si="3"/>
        <v/>
      </c>
      <c r="CT50" s="23" t="str">
        <f t="shared" si="4"/>
        <v/>
      </c>
      <c r="CU50" s="23" t="str">
        <f t="shared" si="5"/>
        <v/>
      </c>
      <c r="CW50" s="23" t="str">
        <f t="shared" si="6"/>
        <v/>
      </c>
      <c r="CX50" s="23" t="str">
        <f t="shared" si="7"/>
        <v/>
      </c>
      <c r="CZ50" s="23" t="str">
        <f t="shared" si="8"/>
        <v/>
      </c>
      <c r="DA50" s="23" t="str">
        <f t="shared" si="9"/>
        <v/>
      </c>
      <c r="DC50" s="23">
        <f t="shared" si="10"/>
        <v>4</v>
      </c>
      <c r="DD50" s="23">
        <f t="shared" si="11"/>
        <v>2.1573031476367404</v>
      </c>
      <c r="DF50" s="23" t="str">
        <f t="shared" si="12"/>
        <v/>
      </c>
      <c r="DG50" s="23" t="str">
        <f t="shared" si="13"/>
        <v/>
      </c>
      <c r="DI50" s="23" t="str">
        <f t="shared" si="14"/>
        <v/>
      </c>
      <c r="DJ50" s="23" t="str">
        <f t="shared" si="15"/>
        <v/>
      </c>
    </row>
    <row r="51" spans="1:114" ht="12.75" customHeight="1" x14ac:dyDescent="0.45">
      <c r="A51" s="22">
        <v>219</v>
      </c>
      <c r="B51" s="116" t="s">
        <v>116</v>
      </c>
      <c r="C51" s="117" t="s">
        <v>353</v>
      </c>
      <c r="D51" s="87" t="s">
        <v>353</v>
      </c>
      <c r="E51" s="1" t="s">
        <v>31</v>
      </c>
      <c r="F51" s="2" t="s">
        <v>380</v>
      </c>
      <c r="G51" s="21">
        <v>5.25</v>
      </c>
      <c r="H51" s="21">
        <v>5.07</v>
      </c>
      <c r="I51" s="21">
        <v>4.96</v>
      </c>
      <c r="J51" s="21">
        <v>5.3</v>
      </c>
      <c r="K51" s="21">
        <v>5.0199999999999996</v>
      </c>
      <c r="L51" s="21">
        <v>4.8499999999999996</v>
      </c>
      <c r="M51" s="21">
        <v>4.78</v>
      </c>
      <c r="N51" s="21">
        <v>5.04</v>
      </c>
      <c r="O51" s="118">
        <v>15.280000000000001</v>
      </c>
      <c r="P51" s="119">
        <v>14.649999999999999</v>
      </c>
      <c r="Q51" s="120">
        <v>7.7</v>
      </c>
      <c r="R51" s="121">
        <v>2.7594849139096564</v>
      </c>
      <c r="S51" s="181"/>
      <c r="W51" s="181"/>
      <c r="Z51" s="187"/>
      <c r="AC51" s="132"/>
      <c r="AD51" s="95">
        <v>0.1</v>
      </c>
      <c r="AE51" s="106">
        <v>0.2</v>
      </c>
      <c r="AF51" s="106">
        <v>0</v>
      </c>
      <c r="AG51" s="187" t="s">
        <v>364</v>
      </c>
      <c r="AH51" s="181">
        <v>0.1</v>
      </c>
      <c r="AI51" s="106">
        <v>0.2</v>
      </c>
      <c r="AJ51" s="106">
        <v>0.2</v>
      </c>
      <c r="AK51" s="187" t="s">
        <v>364</v>
      </c>
      <c r="AL51" s="181">
        <v>0.1</v>
      </c>
      <c r="AM51" s="187">
        <v>0.2</v>
      </c>
      <c r="AN51" s="132">
        <v>0.1</v>
      </c>
      <c r="AO51" s="97">
        <v>0.53463113151574149</v>
      </c>
      <c r="AP51" s="96">
        <v>5.3463113151574149E-2</v>
      </c>
      <c r="AQ51" s="96">
        <v>0.1069262263031483</v>
      </c>
      <c r="AR51" s="96">
        <v>9.5048667431840317E-2</v>
      </c>
      <c r="AS51" s="98">
        <v>3.9669999999999998E-5</v>
      </c>
      <c r="AT51" s="125">
        <v>2.94875E-4</v>
      </c>
      <c r="AU51" s="126">
        <v>2.8912183718769356E-4</v>
      </c>
      <c r="AV51" s="127">
        <v>4.9335760816272622E-6</v>
      </c>
      <c r="AW51" s="98" t="e">
        <v>#REF!</v>
      </c>
      <c r="AX51" s="99" t="e">
        <v>#REF!</v>
      </c>
      <c r="AY51" s="138" t="e">
        <v>#REF!</v>
      </c>
      <c r="AZ51" s="104">
        <v>4.7892626802712112E-5</v>
      </c>
      <c r="BA51" s="104">
        <v>5.1224889092244593E-4</v>
      </c>
      <c r="BB51" s="106">
        <v>5.6465370395860232E-5</v>
      </c>
      <c r="BC51" s="106">
        <v>1.1397445149462591E-3</v>
      </c>
      <c r="BD51" s="152"/>
      <c r="BH51" s="87" t="s">
        <v>365</v>
      </c>
      <c r="BJ51" s="22" t="s">
        <v>69</v>
      </c>
      <c r="BK51" s="131"/>
      <c r="BL51" s="106">
        <v>8.0194669727361223E-2</v>
      </c>
      <c r="BM51" s="21">
        <v>206</v>
      </c>
      <c r="BN51" s="113">
        <v>7.4566322340467769E-2</v>
      </c>
      <c r="BO51" s="21" t="s">
        <v>354</v>
      </c>
      <c r="BP51" s="21" t="s">
        <v>366</v>
      </c>
      <c r="CC51" s="132">
        <v>1.4397367564923182</v>
      </c>
      <c r="CD51" s="115">
        <f t="shared" si="16"/>
        <v>0.36446028888504606</v>
      </c>
      <c r="CQ51" s="23" t="str">
        <f t="shared" si="2"/>
        <v/>
      </c>
      <c r="CR51" s="23" t="str">
        <f t="shared" si="3"/>
        <v/>
      </c>
      <c r="CT51" s="23" t="str">
        <f t="shared" si="4"/>
        <v/>
      </c>
      <c r="CU51" s="23" t="str">
        <f t="shared" si="5"/>
        <v/>
      </c>
      <c r="CW51" s="23" t="str">
        <f t="shared" si="6"/>
        <v/>
      </c>
      <c r="CX51" s="23" t="str">
        <f t="shared" si="7"/>
        <v/>
      </c>
      <c r="CZ51" s="23">
        <f t="shared" si="8"/>
        <v>7.7</v>
      </c>
      <c r="DA51" s="23">
        <f t="shared" si="9"/>
        <v>2.7594849139096564</v>
      </c>
      <c r="DC51" s="23" t="str">
        <f t="shared" si="10"/>
        <v/>
      </c>
      <c r="DD51" s="23" t="str">
        <f t="shared" si="11"/>
        <v/>
      </c>
      <c r="DF51" s="23" t="str">
        <f t="shared" si="12"/>
        <v/>
      </c>
      <c r="DG51" s="23" t="str">
        <f t="shared" si="13"/>
        <v/>
      </c>
      <c r="DI51" s="23" t="str">
        <f t="shared" si="14"/>
        <v/>
      </c>
      <c r="DJ51" s="23" t="str">
        <f t="shared" si="15"/>
        <v/>
      </c>
    </row>
    <row r="52" spans="1:114" ht="12" customHeight="1" x14ac:dyDescent="0.45">
      <c r="A52" s="22">
        <v>54</v>
      </c>
      <c r="B52" s="116" t="s">
        <v>117</v>
      </c>
      <c r="C52" s="117" t="s">
        <v>352</v>
      </c>
      <c r="D52" s="87" t="s">
        <v>352</v>
      </c>
      <c r="E52" s="1" t="s">
        <v>26</v>
      </c>
      <c r="F52" s="2" t="s">
        <v>380</v>
      </c>
      <c r="G52" s="21">
        <v>33.58</v>
      </c>
      <c r="H52" s="21">
        <v>34.65</v>
      </c>
      <c r="I52" s="21">
        <v>34.85</v>
      </c>
      <c r="J52" s="21">
        <v>39.119999999999997</v>
      </c>
      <c r="K52" s="21">
        <v>31.62</v>
      </c>
      <c r="L52" s="21">
        <v>32.700000000000003</v>
      </c>
      <c r="M52" s="21">
        <v>32.700000000000003</v>
      </c>
      <c r="N52" s="21">
        <v>35.92</v>
      </c>
      <c r="O52" s="118">
        <v>103.07999999999998</v>
      </c>
      <c r="P52" s="119">
        <v>97.02000000000001</v>
      </c>
      <c r="Q52" s="120">
        <v>2.5</v>
      </c>
      <c r="R52" s="121">
        <v>1.9523897072187626</v>
      </c>
      <c r="S52" s="198">
        <v>12.8</v>
      </c>
      <c r="T52" s="165">
        <v>16.2</v>
      </c>
      <c r="U52" s="165">
        <v>14.2</v>
      </c>
      <c r="V52" s="225"/>
      <c r="W52" s="198">
        <v>12.8</v>
      </c>
      <c r="X52" s="165">
        <v>16.2</v>
      </c>
      <c r="Y52" s="165">
        <v>14.2</v>
      </c>
      <c r="Z52" s="225"/>
      <c r="AA52" s="226"/>
      <c r="AB52" s="226"/>
      <c r="AC52" s="199">
        <v>14.4</v>
      </c>
      <c r="AD52" s="95">
        <v>12.8</v>
      </c>
      <c r="AE52" s="96">
        <v>16.2</v>
      </c>
      <c r="AF52" s="96">
        <v>14.2</v>
      </c>
      <c r="AG52" s="96"/>
      <c r="AH52" s="95">
        <v>12.8</v>
      </c>
      <c r="AI52" s="96">
        <v>16.2</v>
      </c>
      <c r="AJ52" s="96">
        <v>14.2</v>
      </c>
      <c r="AK52" s="154"/>
      <c r="AL52" s="96"/>
      <c r="AM52" s="96"/>
      <c r="AN52" s="123">
        <v>14.4</v>
      </c>
      <c r="AO52" s="97">
        <v>0.7446373997688045</v>
      </c>
      <c r="AP52" s="96">
        <v>10.722778556670786</v>
      </c>
      <c r="AQ52" s="96">
        <v>10.722778556670786</v>
      </c>
      <c r="AR52" s="96">
        <v>13.480694639167698</v>
      </c>
      <c r="AS52" s="98">
        <v>2.88484E-2</v>
      </c>
      <c r="AT52" s="125">
        <v>0.21317249999999999</v>
      </c>
      <c r="AU52" s="126">
        <v>0.20899970000000004</v>
      </c>
      <c r="AV52" s="127">
        <v>3.3676223817355459E-2</v>
      </c>
      <c r="AW52" s="98" t="e">
        <v>#REF!</v>
      </c>
      <c r="AX52" s="99" t="e">
        <v>#REF!</v>
      </c>
      <c r="AY52" s="138" t="e">
        <v>#REF!</v>
      </c>
      <c r="AZ52" s="104">
        <v>3.6894773028925763E-2</v>
      </c>
      <c r="BA52" s="104">
        <v>0.39120203257231445</v>
      </c>
      <c r="BB52" s="106">
        <v>0</v>
      </c>
      <c r="BC52" s="106">
        <v>0</v>
      </c>
      <c r="BD52" s="227" t="s">
        <v>458</v>
      </c>
      <c r="BE52" s="201" t="s">
        <v>394</v>
      </c>
      <c r="BF52" s="201">
        <v>208</v>
      </c>
      <c r="BG52" s="203" t="s">
        <v>459</v>
      </c>
      <c r="BH52" s="204" t="s">
        <v>384</v>
      </c>
      <c r="BI52" s="201" t="s">
        <v>460</v>
      </c>
      <c r="BJ52" s="22" t="s">
        <v>60</v>
      </c>
      <c r="BK52" s="131" t="s">
        <v>461</v>
      </c>
      <c r="BL52" s="106">
        <v>10.722778556670786</v>
      </c>
      <c r="BM52" s="21">
        <v>132</v>
      </c>
      <c r="BN52" s="113">
        <v>0.13528594010570064</v>
      </c>
      <c r="BO52" s="21" t="s">
        <v>364</v>
      </c>
      <c r="BP52" s="21" t="s">
        <v>364</v>
      </c>
      <c r="CC52" s="132">
        <v>1.4517661377247335</v>
      </c>
      <c r="CD52" s="115">
        <f t="shared" si="16"/>
        <v>0.37278084125765115</v>
      </c>
      <c r="CQ52" s="23" t="str">
        <f t="shared" si="2"/>
        <v/>
      </c>
      <c r="CR52" s="23" t="str">
        <f t="shared" si="3"/>
        <v/>
      </c>
      <c r="CT52" s="23" t="str">
        <f t="shared" si="4"/>
        <v/>
      </c>
      <c r="CU52" s="23" t="str">
        <f t="shared" si="5"/>
        <v/>
      </c>
      <c r="CW52" s="23">
        <f t="shared" si="6"/>
        <v>2.5</v>
      </c>
      <c r="CX52" s="23">
        <f t="shared" si="7"/>
        <v>1.9523897072187626</v>
      </c>
      <c r="CZ52" s="23" t="str">
        <f t="shared" si="8"/>
        <v/>
      </c>
      <c r="DA52" s="23" t="str">
        <f t="shared" si="9"/>
        <v/>
      </c>
      <c r="DC52" s="23" t="str">
        <f t="shared" si="10"/>
        <v/>
      </c>
      <c r="DD52" s="23" t="str">
        <f t="shared" si="11"/>
        <v/>
      </c>
      <c r="DF52" s="23" t="str">
        <f t="shared" si="12"/>
        <v/>
      </c>
      <c r="DG52" s="23" t="str">
        <f t="shared" si="13"/>
        <v/>
      </c>
      <c r="DI52" s="23" t="str">
        <f t="shared" si="14"/>
        <v/>
      </c>
      <c r="DJ52" s="23" t="str">
        <f t="shared" si="15"/>
        <v/>
      </c>
    </row>
    <row r="53" spans="1:114" ht="12" customHeight="1" x14ac:dyDescent="0.45">
      <c r="A53" s="22">
        <v>55</v>
      </c>
      <c r="B53" s="116" t="s">
        <v>118</v>
      </c>
      <c r="C53" s="117" t="s">
        <v>352</v>
      </c>
      <c r="D53" s="87" t="s">
        <v>352</v>
      </c>
      <c r="E53" s="1" t="s">
        <v>26</v>
      </c>
      <c r="F53" s="2" t="s">
        <v>380</v>
      </c>
      <c r="G53" s="21">
        <v>276.25</v>
      </c>
      <c r="H53" s="21">
        <v>289.89</v>
      </c>
      <c r="I53" s="21">
        <v>287.44</v>
      </c>
      <c r="J53" s="21">
        <v>240.5</v>
      </c>
      <c r="K53" s="21">
        <v>261.29000000000002</v>
      </c>
      <c r="L53" s="21">
        <v>274.49</v>
      </c>
      <c r="M53" s="21">
        <v>272.79000000000002</v>
      </c>
      <c r="N53" s="21">
        <v>228.57</v>
      </c>
      <c r="O53" s="118">
        <v>853.57999999999993</v>
      </c>
      <c r="P53" s="119">
        <v>808.56999999999994</v>
      </c>
      <c r="Q53" s="120">
        <v>2.8</v>
      </c>
      <c r="R53" s="121">
        <v>1.9917528303141854</v>
      </c>
      <c r="S53" s="163">
        <v>16</v>
      </c>
      <c r="T53" s="164">
        <v>24.2</v>
      </c>
      <c r="U53" s="164">
        <v>27.8</v>
      </c>
      <c r="V53" s="164"/>
      <c r="W53" s="163">
        <v>13.6</v>
      </c>
      <c r="X53" s="164">
        <v>24.1</v>
      </c>
      <c r="Y53" s="164">
        <v>25.1</v>
      </c>
      <c r="Z53" s="124"/>
      <c r="AA53" s="164">
        <v>22.7</v>
      </c>
      <c r="AB53" s="164">
        <v>20.9</v>
      </c>
      <c r="AC53" s="167">
        <v>21.8</v>
      </c>
      <c r="AD53" s="95">
        <v>16</v>
      </c>
      <c r="AE53" s="96">
        <v>24.2</v>
      </c>
      <c r="AF53" s="96">
        <v>27.8</v>
      </c>
      <c r="AG53" s="96"/>
      <c r="AH53" s="95">
        <v>13.6</v>
      </c>
      <c r="AI53" s="96">
        <v>24.1</v>
      </c>
      <c r="AJ53" s="96">
        <v>25.1</v>
      </c>
      <c r="AK53" s="124"/>
      <c r="AL53" s="96">
        <v>22.7</v>
      </c>
      <c r="AM53" s="96">
        <v>20.9</v>
      </c>
      <c r="AN53" s="123">
        <v>21.8</v>
      </c>
      <c r="AO53" s="97">
        <v>0.7446373997688045</v>
      </c>
      <c r="AP53" s="96">
        <v>16.90326897475186</v>
      </c>
      <c r="AQ53" s="96">
        <v>15.562921655168013</v>
      </c>
      <c r="AR53" s="96">
        <v>20.408273828739986</v>
      </c>
      <c r="AS53" s="98">
        <v>0.36441952000000005</v>
      </c>
      <c r="AT53" s="125">
        <v>2.4215775499999999</v>
      </c>
      <c r="AU53" s="126">
        <v>2.3817098299999997</v>
      </c>
      <c r="AV53" s="127">
        <v>0.41015423914689747</v>
      </c>
      <c r="AW53" s="98" t="e">
        <v>#REF!</v>
      </c>
      <c r="AX53" s="99" t="e">
        <v>#REF!</v>
      </c>
      <c r="AY53" s="138" t="e">
        <v>#REF!</v>
      </c>
      <c r="AZ53" s="104">
        <v>0.44064405191149575</v>
      </c>
      <c r="BA53" s="104">
        <v>4.1076809597787394</v>
      </c>
      <c r="BB53" s="106">
        <v>0</v>
      </c>
      <c r="BC53" s="106">
        <v>0</v>
      </c>
      <c r="BD53" s="168" t="s">
        <v>402</v>
      </c>
      <c r="BE53" s="169" t="s">
        <v>394</v>
      </c>
      <c r="BF53" s="170">
        <v>1642</v>
      </c>
      <c r="BG53" s="171">
        <v>0.95</v>
      </c>
      <c r="BH53" s="172" t="s">
        <v>384</v>
      </c>
      <c r="BI53" s="169" t="s">
        <v>403</v>
      </c>
      <c r="BJ53" s="22" t="s">
        <v>60</v>
      </c>
      <c r="BK53" s="131" t="s">
        <v>404</v>
      </c>
      <c r="BL53" s="106">
        <v>16.233095314959936</v>
      </c>
      <c r="BM53" s="21">
        <v>44</v>
      </c>
      <c r="BN53" s="113">
        <v>-6.8505366839329311E-3</v>
      </c>
      <c r="BO53" s="21" t="s">
        <v>364</v>
      </c>
      <c r="BP53" s="21" t="s">
        <v>364</v>
      </c>
      <c r="CC53" s="132">
        <v>1.4638267804167326</v>
      </c>
      <c r="CD53" s="115">
        <f t="shared" si="16"/>
        <v>0.38105408915135119</v>
      </c>
      <c r="CQ53" s="23" t="str">
        <f t="shared" si="2"/>
        <v/>
      </c>
      <c r="CR53" s="23" t="str">
        <f t="shared" si="3"/>
        <v/>
      </c>
      <c r="CT53" s="23" t="str">
        <f t="shared" si="4"/>
        <v/>
      </c>
      <c r="CU53" s="23" t="str">
        <f t="shared" si="5"/>
        <v/>
      </c>
      <c r="CW53" s="23">
        <f t="shared" si="6"/>
        <v>2.8</v>
      </c>
      <c r="CX53" s="23">
        <f t="shared" si="7"/>
        <v>1.9917528303141854</v>
      </c>
      <c r="CZ53" s="23" t="str">
        <f t="shared" si="8"/>
        <v/>
      </c>
      <c r="DA53" s="23" t="str">
        <f t="shared" si="9"/>
        <v/>
      </c>
      <c r="DC53" s="23" t="str">
        <f t="shared" si="10"/>
        <v/>
      </c>
      <c r="DD53" s="23" t="str">
        <f t="shared" si="11"/>
        <v/>
      </c>
      <c r="DF53" s="23" t="str">
        <f t="shared" si="12"/>
        <v/>
      </c>
      <c r="DG53" s="23" t="str">
        <f t="shared" si="13"/>
        <v/>
      </c>
      <c r="DI53" s="23" t="str">
        <f t="shared" si="14"/>
        <v/>
      </c>
      <c r="DJ53" s="23" t="str">
        <f t="shared" si="15"/>
        <v/>
      </c>
    </row>
    <row r="54" spans="1:114" ht="12" customHeight="1" x14ac:dyDescent="0.45">
      <c r="A54" s="22">
        <v>102</v>
      </c>
      <c r="B54" s="116" t="s">
        <v>119</v>
      </c>
      <c r="C54" s="117" t="s">
        <v>356</v>
      </c>
      <c r="D54" s="87" t="s">
        <v>356</v>
      </c>
      <c r="E54" s="1" t="s">
        <v>32</v>
      </c>
      <c r="F54" s="2" t="s">
        <v>363</v>
      </c>
      <c r="G54" s="21">
        <v>886.55</v>
      </c>
      <c r="H54" s="21">
        <v>869.09</v>
      </c>
      <c r="I54" s="21">
        <v>895.49</v>
      </c>
      <c r="J54" s="21">
        <v>970.44</v>
      </c>
      <c r="K54" s="21">
        <v>844.93</v>
      </c>
      <c r="L54" s="21">
        <v>830.2</v>
      </c>
      <c r="M54" s="21">
        <v>858.19</v>
      </c>
      <c r="N54" s="21">
        <v>930.32</v>
      </c>
      <c r="O54" s="118">
        <v>2651.13</v>
      </c>
      <c r="P54" s="119">
        <v>2533.3200000000002</v>
      </c>
      <c r="Q54" s="120">
        <v>19.7</v>
      </c>
      <c r="R54" s="121">
        <v>6.1317630733607835</v>
      </c>
      <c r="S54" s="95"/>
      <c r="T54" s="96"/>
      <c r="U54" s="96"/>
      <c r="V54" s="96"/>
      <c r="W54" s="95"/>
      <c r="X54" s="96"/>
      <c r="Y54" s="96"/>
      <c r="Z54" s="124"/>
      <c r="AA54" s="96"/>
      <c r="AB54" s="96"/>
      <c r="AC54" s="123"/>
      <c r="AD54" s="95">
        <v>1.38</v>
      </c>
      <c r="AE54" s="96">
        <v>2.69</v>
      </c>
      <c r="AF54" s="96">
        <v>4.16</v>
      </c>
      <c r="AG54" s="124" t="s">
        <v>364</v>
      </c>
      <c r="AH54" s="95">
        <v>2</v>
      </c>
      <c r="AI54" s="96">
        <v>3.66</v>
      </c>
      <c r="AJ54" s="96">
        <v>4.79</v>
      </c>
      <c r="AK54" s="124" t="s">
        <v>364</v>
      </c>
      <c r="AL54" s="95">
        <v>2.84</v>
      </c>
      <c r="AM54" s="124">
        <v>3.56</v>
      </c>
      <c r="AN54" s="123">
        <v>3.19</v>
      </c>
      <c r="AO54" s="97">
        <v>1.1166596956660293</v>
      </c>
      <c r="AP54" s="96">
        <v>3.1713135356915232</v>
      </c>
      <c r="AQ54" s="96">
        <v>3.9753085165710642</v>
      </c>
      <c r="AR54" s="96">
        <v>3.2858277565328233</v>
      </c>
      <c r="AS54" s="98">
        <v>0.16125651600000002</v>
      </c>
      <c r="AT54" s="125">
        <v>0.97122848499999992</v>
      </c>
      <c r="AU54" s="126">
        <v>0.93217826626509415</v>
      </c>
      <c r="AV54" s="127">
        <v>4.0655271160277243E-2</v>
      </c>
      <c r="AW54" s="98" t="e">
        <v>#REF!</v>
      </c>
      <c r="AX54" s="99" t="e">
        <v>#REF!</v>
      </c>
      <c r="AY54" s="138" t="e">
        <v>#REF!</v>
      </c>
      <c r="AZ54" s="104">
        <v>0.22901530126712874</v>
      </c>
      <c r="BA54" s="104">
        <v>1.9409993282887561</v>
      </c>
      <c r="BB54" s="106">
        <v>5.715878361838552</v>
      </c>
      <c r="BC54" s="106">
        <v>11.901710716085059</v>
      </c>
      <c r="BD54" s="152"/>
      <c r="BH54" s="363" t="s">
        <v>365</v>
      </c>
      <c r="BJ54" s="22" t="s">
        <v>120</v>
      </c>
      <c r="BK54" s="131"/>
      <c r="BL54" s="106">
        <v>3.5733110261312939</v>
      </c>
      <c r="BM54" s="21">
        <v>75</v>
      </c>
      <c r="BN54" s="113">
        <v>-4.9865149506818141E-2</v>
      </c>
      <c r="BO54" s="21" t="s">
        <v>356</v>
      </c>
      <c r="BP54" s="21" t="s">
        <v>364</v>
      </c>
      <c r="CC54" s="132">
        <v>1.5353908316734866</v>
      </c>
      <c r="CD54" s="115">
        <f t="shared" si="16"/>
        <v>0.4287849620987218</v>
      </c>
      <c r="CQ54" s="23" t="str">
        <f t="shared" si="2"/>
        <v/>
      </c>
      <c r="CR54" s="23" t="str">
        <f t="shared" si="3"/>
        <v/>
      </c>
      <c r="CT54" s="23" t="str">
        <f t="shared" si="4"/>
        <v/>
      </c>
      <c r="CU54" s="23" t="str">
        <f t="shared" si="5"/>
        <v/>
      </c>
      <c r="CW54" s="23" t="str">
        <f t="shared" si="6"/>
        <v/>
      </c>
      <c r="CX54" s="23" t="str">
        <f t="shared" si="7"/>
        <v/>
      </c>
      <c r="CZ54" s="23" t="str">
        <f t="shared" si="8"/>
        <v/>
      </c>
      <c r="DA54" s="23" t="str">
        <f t="shared" si="9"/>
        <v/>
      </c>
      <c r="DC54" s="23" t="str">
        <f t="shared" si="10"/>
        <v/>
      </c>
      <c r="DD54" s="23" t="str">
        <f t="shared" si="11"/>
        <v/>
      </c>
      <c r="DF54" s="23" t="str">
        <f t="shared" si="12"/>
        <v/>
      </c>
      <c r="DG54" s="23" t="str">
        <f t="shared" si="13"/>
        <v/>
      </c>
      <c r="DI54" s="23">
        <f t="shared" si="14"/>
        <v>19.7</v>
      </c>
      <c r="DJ54" s="23">
        <f t="shared" si="15"/>
        <v>6.1317630733607835</v>
      </c>
    </row>
    <row r="55" spans="1:114" ht="12" customHeight="1" x14ac:dyDescent="0.45">
      <c r="A55" s="22">
        <v>47</v>
      </c>
      <c r="B55" s="116" t="s">
        <v>121</v>
      </c>
      <c r="C55" s="117" t="s">
        <v>348</v>
      </c>
      <c r="D55" s="87" t="s">
        <v>348</v>
      </c>
      <c r="E55" s="1" t="s">
        <v>29</v>
      </c>
      <c r="F55" s="2" t="s">
        <v>363</v>
      </c>
      <c r="G55" s="21">
        <v>7820.7</v>
      </c>
      <c r="H55" s="21">
        <v>6701.32</v>
      </c>
      <c r="I55" s="21">
        <v>5597.42</v>
      </c>
      <c r="J55" s="21">
        <v>4573.32</v>
      </c>
      <c r="K55" s="21">
        <v>7667.58</v>
      </c>
      <c r="L55" s="21">
        <v>6587.96</v>
      </c>
      <c r="M55" s="21">
        <v>5518.79</v>
      </c>
      <c r="N55" s="21">
        <v>4530.8</v>
      </c>
      <c r="O55" s="118">
        <v>20119.440000000002</v>
      </c>
      <c r="P55" s="119">
        <v>19774.330000000002</v>
      </c>
      <c r="Q55" s="120">
        <v>74.5</v>
      </c>
      <c r="R55" s="121">
        <v>235.0231046036449</v>
      </c>
      <c r="S55" s="95"/>
      <c r="T55" s="96"/>
      <c r="U55" s="96"/>
      <c r="V55" s="96"/>
      <c r="W55" s="95"/>
      <c r="X55" s="96"/>
      <c r="Y55" s="96"/>
      <c r="Z55" s="122"/>
      <c r="AA55" s="96"/>
      <c r="AB55" s="96"/>
      <c r="AC55" s="123"/>
      <c r="AD55" s="95">
        <v>0.19</v>
      </c>
      <c r="AE55" s="96">
        <v>0.84</v>
      </c>
      <c r="AF55" s="96">
        <v>2.6</v>
      </c>
      <c r="AG55" s="124">
        <v>6.2</v>
      </c>
      <c r="AH55" s="95">
        <v>0.19</v>
      </c>
      <c r="AI55" s="96">
        <v>0.84</v>
      </c>
      <c r="AJ55" s="96">
        <v>2.6</v>
      </c>
      <c r="AK55" s="124">
        <v>6.2</v>
      </c>
      <c r="AL55" s="95" t="s">
        <v>364</v>
      </c>
      <c r="AM55" s="124" t="s">
        <v>364</v>
      </c>
      <c r="AN55" s="123">
        <v>1.2</v>
      </c>
      <c r="AO55" s="97">
        <v>7.0228455754771533</v>
      </c>
      <c r="AP55" s="96">
        <v>6.2</v>
      </c>
      <c r="AQ55" s="96">
        <v>6.2</v>
      </c>
      <c r="AR55" s="96">
        <v>2.4500000000000002</v>
      </c>
      <c r="AS55" s="98">
        <v>0.43007914400000002</v>
      </c>
      <c r="AT55" s="125">
        <v>1.773930835</v>
      </c>
      <c r="AU55" s="126">
        <v>0.5447786747171629</v>
      </c>
      <c r="AV55" s="127">
        <v>0.33867326399999997</v>
      </c>
      <c r="AW55" s="98" t="e">
        <v>#REF!</v>
      </c>
      <c r="AX55" s="99" t="e">
        <v>#REF!</v>
      </c>
      <c r="AY55" s="138" t="e">
        <v>#REF!</v>
      </c>
      <c r="AZ55" s="104">
        <v>0.99453458400000005</v>
      </c>
      <c r="BA55" s="104">
        <v>1.2746898127676487</v>
      </c>
      <c r="BB55" s="106">
        <v>309.82355728005007</v>
      </c>
      <c r="BC55" s="106">
        <v>804.15074994749989</v>
      </c>
      <c r="BD55" s="152"/>
      <c r="BH55" s="363" t="s">
        <v>365</v>
      </c>
      <c r="BJ55" s="22" t="s">
        <v>64</v>
      </c>
      <c r="BK55" s="131"/>
      <c r="BL55" s="106">
        <v>6.2</v>
      </c>
      <c r="BM55" s="21">
        <v>22</v>
      </c>
      <c r="BN55" s="113">
        <v>-0.69007635316880112</v>
      </c>
      <c r="BO55" s="21" t="s">
        <v>348</v>
      </c>
      <c r="BP55" s="21" t="s">
        <v>364</v>
      </c>
      <c r="CC55" s="132">
        <v>1.5542757326500223</v>
      </c>
      <c r="CD55" s="115">
        <f t="shared" si="16"/>
        <v>0.44100967034360433</v>
      </c>
      <c r="CQ55" s="23">
        <f t="shared" si="2"/>
        <v>74.5</v>
      </c>
      <c r="CR55" s="23">
        <f t="shared" si="3"/>
        <v>235.0231046036449</v>
      </c>
      <c r="CT55" s="23" t="str">
        <f t="shared" si="4"/>
        <v/>
      </c>
      <c r="CU55" s="23" t="str">
        <f t="shared" si="5"/>
        <v/>
      </c>
      <c r="CW55" s="23" t="str">
        <f t="shared" si="6"/>
        <v/>
      </c>
      <c r="CX55" s="23" t="str">
        <f t="shared" si="7"/>
        <v/>
      </c>
      <c r="CZ55" s="23" t="str">
        <f t="shared" si="8"/>
        <v/>
      </c>
      <c r="DA55" s="23" t="str">
        <f t="shared" si="9"/>
        <v/>
      </c>
      <c r="DC55" s="23" t="str">
        <f t="shared" si="10"/>
        <v/>
      </c>
      <c r="DD55" s="23" t="str">
        <f t="shared" si="11"/>
        <v/>
      </c>
      <c r="DF55" s="23" t="str">
        <f t="shared" si="12"/>
        <v/>
      </c>
      <c r="DG55" s="23" t="str">
        <f t="shared" si="13"/>
        <v/>
      </c>
      <c r="DI55" s="23" t="str">
        <f t="shared" si="14"/>
        <v/>
      </c>
      <c r="DJ55" s="23" t="str">
        <f t="shared" si="15"/>
        <v/>
      </c>
    </row>
    <row r="56" spans="1:114" ht="12" customHeight="1" x14ac:dyDescent="0.45">
      <c r="A56" s="22">
        <v>56</v>
      </c>
      <c r="B56" s="116" t="s">
        <v>122</v>
      </c>
      <c r="C56" s="117" t="s">
        <v>352</v>
      </c>
      <c r="D56" s="87" t="s">
        <v>352</v>
      </c>
      <c r="E56" s="1" t="s">
        <v>26</v>
      </c>
      <c r="F56" s="2" t="s">
        <v>380</v>
      </c>
      <c r="G56" s="21">
        <v>155.02000000000001</v>
      </c>
      <c r="H56" s="21">
        <v>156.94</v>
      </c>
      <c r="I56" s="21">
        <v>174.01</v>
      </c>
      <c r="J56" s="21">
        <v>174.08</v>
      </c>
      <c r="K56" s="21">
        <v>147.19</v>
      </c>
      <c r="L56" s="21">
        <v>148.57</v>
      </c>
      <c r="M56" s="21">
        <v>164.77</v>
      </c>
      <c r="N56" s="21">
        <v>167.14</v>
      </c>
      <c r="O56" s="118">
        <v>485.97</v>
      </c>
      <c r="P56" s="119">
        <v>460.53</v>
      </c>
      <c r="Q56" s="120">
        <v>2.9</v>
      </c>
      <c r="R56" s="121">
        <v>2.0050494477545557</v>
      </c>
      <c r="S56" s="163">
        <v>16.2</v>
      </c>
      <c r="T56" s="164">
        <v>28.5</v>
      </c>
      <c r="U56" s="164">
        <v>37.200000000000003</v>
      </c>
      <c r="V56" s="166"/>
      <c r="W56" s="228">
        <v>12.6</v>
      </c>
      <c r="X56" s="228">
        <v>30.5</v>
      </c>
      <c r="Y56" s="228">
        <v>36.799999999999997</v>
      </c>
      <c r="Z56" s="166"/>
      <c r="AA56" s="164">
        <v>27.3</v>
      </c>
      <c r="AB56" s="164">
        <v>26.6</v>
      </c>
      <c r="AC56" s="167">
        <v>27</v>
      </c>
      <c r="AD56" s="95">
        <v>16.2</v>
      </c>
      <c r="AE56" s="96">
        <v>28.5</v>
      </c>
      <c r="AF56" s="96">
        <v>37.200000000000003</v>
      </c>
      <c r="AG56" s="124"/>
      <c r="AH56" s="22">
        <v>12.6</v>
      </c>
      <c r="AI56" s="22">
        <v>30.5</v>
      </c>
      <c r="AJ56" s="22">
        <v>36.799999999999997</v>
      </c>
      <c r="AK56" s="124"/>
      <c r="AL56" s="96">
        <v>27.3</v>
      </c>
      <c r="AM56" s="96">
        <v>26.6</v>
      </c>
      <c r="AN56" s="123">
        <v>27</v>
      </c>
      <c r="AO56" s="97">
        <v>0.7446373997688045</v>
      </c>
      <c r="AP56" s="96">
        <v>20.328601013688363</v>
      </c>
      <c r="AQ56" s="96">
        <v>19.807354833850201</v>
      </c>
      <c r="AR56" s="96">
        <v>25.266994480942323</v>
      </c>
      <c r="AS56" s="98">
        <v>0.25906801000000002</v>
      </c>
      <c r="AT56" s="125">
        <v>1.6123822249999999</v>
      </c>
      <c r="AU56" s="126">
        <v>1.5905526349999999</v>
      </c>
      <c r="AV56" s="127">
        <v>0.30016443490835554</v>
      </c>
      <c r="AW56" s="98" t="e">
        <v>#REF!</v>
      </c>
      <c r="AX56" s="99" t="e">
        <v>#REF!</v>
      </c>
      <c r="AY56" s="138" t="e">
        <v>#REF!</v>
      </c>
      <c r="AZ56" s="104">
        <v>0.32756205151392592</v>
      </c>
      <c r="BA56" s="104">
        <v>3.1423696387848148</v>
      </c>
      <c r="BB56" s="106">
        <v>0</v>
      </c>
      <c r="BC56" s="106">
        <v>0</v>
      </c>
      <c r="BD56" s="168" t="s">
        <v>402</v>
      </c>
      <c r="BE56" s="169" t="s">
        <v>394</v>
      </c>
      <c r="BF56" s="169">
        <v>1357</v>
      </c>
      <c r="BG56" s="171" t="s">
        <v>371</v>
      </c>
      <c r="BH56" s="172" t="s">
        <v>372</v>
      </c>
      <c r="BI56" s="169" t="s">
        <v>403</v>
      </c>
      <c r="BJ56" s="22" t="s">
        <v>60</v>
      </c>
      <c r="BK56" s="131" t="s">
        <v>404</v>
      </c>
      <c r="BL56" s="106">
        <v>20.067977923769284</v>
      </c>
      <c r="BM56" s="21">
        <v>53</v>
      </c>
      <c r="BN56" s="113">
        <v>-6.2422804435544106E-2</v>
      </c>
      <c r="BO56" s="21" t="s">
        <v>364</v>
      </c>
      <c r="BP56" s="21" t="s">
        <v>364</v>
      </c>
      <c r="CC56" s="132">
        <v>1.5553298641976405</v>
      </c>
      <c r="CD56" s="115">
        <f t="shared" si="16"/>
        <v>0.44168765445134173</v>
      </c>
      <c r="CQ56" s="23" t="str">
        <f t="shared" si="2"/>
        <v/>
      </c>
      <c r="CR56" s="23" t="str">
        <f t="shared" si="3"/>
        <v/>
      </c>
      <c r="CT56" s="23" t="str">
        <f t="shared" si="4"/>
        <v/>
      </c>
      <c r="CU56" s="23" t="str">
        <f t="shared" si="5"/>
        <v/>
      </c>
      <c r="CW56" s="23">
        <f t="shared" si="6"/>
        <v>2.9</v>
      </c>
      <c r="CX56" s="23">
        <f t="shared" si="7"/>
        <v>2.0050494477545557</v>
      </c>
      <c r="CZ56" s="23" t="str">
        <f t="shared" si="8"/>
        <v/>
      </c>
      <c r="DA56" s="23" t="str">
        <f t="shared" si="9"/>
        <v/>
      </c>
      <c r="DC56" s="23" t="str">
        <f t="shared" si="10"/>
        <v/>
      </c>
      <c r="DD56" s="23" t="str">
        <f t="shared" si="11"/>
        <v/>
      </c>
      <c r="DF56" s="23" t="str">
        <f t="shared" si="12"/>
        <v/>
      </c>
      <c r="DG56" s="23" t="str">
        <f t="shared" si="13"/>
        <v/>
      </c>
      <c r="DI56" s="23" t="str">
        <f t="shared" si="14"/>
        <v/>
      </c>
      <c r="DJ56" s="23" t="str">
        <f t="shared" si="15"/>
        <v/>
      </c>
    </row>
    <row r="57" spans="1:114" ht="12" customHeight="1" x14ac:dyDescent="0.45">
      <c r="A57" s="22">
        <v>57</v>
      </c>
      <c r="B57" s="116" t="s">
        <v>123</v>
      </c>
      <c r="C57" s="117" t="s">
        <v>348</v>
      </c>
      <c r="D57" s="87" t="s">
        <v>348</v>
      </c>
      <c r="E57" s="1" t="s">
        <v>28</v>
      </c>
      <c r="F57" s="2" t="s">
        <v>381</v>
      </c>
      <c r="G57" s="21">
        <v>51.74</v>
      </c>
      <c r="H57" s="21">
        <v>49.84</v>
      </c>
      <c r="I57" s="21">
        <v>48.76</v>
      </c>
      <c r="J57" s="21">
        <v>49.72</v>
      </c>
      <c r="K57" s="21">
        <v>50.33</v>
      </c>
      <c r="L57" s="21">
        <v>48.63</v>
      </c>
      <c r="M57" s="21">
        <v>47.64</v>
      </c>
      <c r="N57" s="21">
        <v>48.68</v>
      </c>
      <c r="O57" s="118">
        <v>150.34</v>
      </c>
      <c r="P57" s="119">
        <v>146.60000000000002</v>
      </c>
      <c r="Q57" s="120">
        <v>54.2</v>
      </c>
      <c r="R57" s="121">
        <v>60.885338197004351</v>
      </c>
      <c r="S57" s="95"/>
      <c r="T57" s="96"/>
      <c r="U57" s="96"/>
      <c r="V57" s="96"/>
      <c r="W57" s="95"/>
      <c r="X57" s="96"/>
      <c r="Y57" s="96"/>
      <c r="Z57" s="122"/>
      <c r="AA57" s="96"/>
      <c r="AB57" s="96"/>
      <c r="AC57" s="123"/>
      <c r="AD57" s="95">
        <v>0.1</v>
      </c>
      <c r="AE57" s="96">
        <v>0.2</v>
      </c>
      <c r="AF57" s="96">
        <v>0.7</v>
      </c>
      <c r="AG57" s="124">
        <v>5.3</v>
      </c>
      <c r="AH57" s="95">
        <v>0.1</v>
      </c>
      <c r="AI57" s="96">
        <v>0.2</v>
      </c>
      <c r="AJ57" s="96">
        <v>0.6</v>
      </c>
      <c r="AK57" s="124">
        <v>2.6</v>
      </c>
      <c r="AL57" s="95">
        <v>0.3</v>
      </c>
      <c r="AM57" s="124">
        <v>0.3</v>
      </c>
      <c r="AN57" s="123">
        <v>0.3</v>
      </c>
      <c r="AO57" s="97">
        <v>7.0228455754771533</v>
      </c>
      <c r="AP57" s="96">
        <v>5.3</v>
      </c>
      <c r="AQ57" s="96">
        <v>2.6</v>
      </c>
      <c r="AR57" s="96">
        <v>1.2124999999999999</v>
      </c>
      <c r="AS57" s="98">
        <v>9.2617000000000003E-4</v>
      </c>
      <c r="AT57" s="125">
        <v>4.2537749999999996E-3</v>
      </c>
      <c r="AU57" s="126">
        <v>2.7146716855769373E-3</v>
      </c>
      <c r="AV57" s="127">
        <v>2.3405039999999998E-3</v>
      </c>
      <c r="AW57" s="98" t="e">
        <v>#REF!</v>
      </c>
      <c r="AX57" s="99" t="e">
        <v>#REF!</v>
      </c>
      <c r="AY57" s="138" t="e">
        <v>#REF!</v>
      </c>
      <c r="AZ57" s="104">
        <v>4.8270099999999996E-3</v>
      </c>
      <c r="BA57" s="104">
        <v>1.228150603786138E-2</v>
      </c>
      <c r="BB57" s="106">
        <v>0.35834730487600025</v>
      </c>
      <c r="BC57" s="106">
        <v>1.8823602585393608</v>
      </c>
      <c r="BD57" s="152"/>
      <c r="BH57" s="363" t="s">
        <v>365</v>
      </c>
      <c r="BJ57" s="22" t="s">
        <v>124</v>
      </c>
      <c r="BK57" s="131"/>
      <c r="BL57" s="106">
        <v>3.95</v>
      </c>
      <c r="BM57" s="21">
        <v>168</v>
      </c>
      <c r="BN57" s="113">
        <v>-0.36421435712008038</v>
      </c>
      <c r="BO57" s="21" t="s">
        <v>348</v>
      </c>
      <c r="BP57" s="21" t="s">
        <v>364</v>
      </c>
      <c r="CC57" s="132">
        <v>1.5896867384477782</v>
      </c>
      <c r="CD57" s="115">
        <f t="shared" si="16"/>
        <v>0.4635369769770164</v>
      </c>
      <c r="CQ57" s="23">
        <f t="shared" si="2"/>
        <v>54.2</v>
      </c>
      <c r="CR57" s="23">
        <f t="shared" si="3"/>
        <v>60.885338197004351</v>
      </c>
      <c r="CT57" s="23" t="str">
        <f t="shared" si="4"/>
        <v/>
      </c>
      <c r="CU57" s="23" t="str">
        <f t="shared" si="5"/>
        <v/>
      </c>
      <c r="CW57" s="23" t="str">
        <f t="shared" si="6"/>
        <v/>
      </c>
      <c r="CX57" s="23" t="str">
        <f t="shared" si="7"/>
        <v/>
      </c>
      <c r="CZ57" s="23" t="str">
        <f t="shared" si="8"/>
        <v/>
      </c>
      <c r="DA57" s="23" t="str">
        <f t="shared" si="9"/>
        <v/>
      </c>
      <c r="DC57" s="23" t="str">
        <f t="shared" si="10"/>
        <v/>
      </c>
      <c r="DD57" s="23" t="str">
        <f t="shared" si="11"/>
        <v/>
      </c>
      <c r="DF57" s="23" t="str">
        <f t="shared" si="12"/>
        <v/>
      </c>
      <c r="DG57" s="23" t="str">
        <f t="shared" si="13"/>
        <v/>
      </c>
      <c r="DI57" s="23" t="str">
        <f t="shared" si="14"/>
        <v/>
      </c>
      <c r="DJ57" s="23" t="str">
        <f t="shared" si="15"/>
        <v/>
      </c>
    </row>
    <row r="58" spans="1:114" ht="12" customHeight="1" x14ac:dyDescent="0.45">
      <c r="A58" s="22">
        <v>58</v>
      </c>
      <c r="B58" s="116" t="s">
        <v>125</v>
      </c>
      <c r="C58" s="117" t="s">
        <v>353</v>
      </c>
      <c r="D58" s="87" t="s">
        <v>353</v>
      </c>
      <c r="E58" s="1" t="s">
        <v>31</v>
      </c>
      <c r="F58" s="2" t="s">
        <v>367</v>
      </c>
      <c r="G58" s="21">
        <v>3.06</v>
      </c>
      <c r="H58" s="21">
        <v>3.06</v>
      </c>
      <c r="I58" s="21">
        <v>3.05</v>
      </c>
      <c r="J58" s="21">
        <v>3.02</v>
      </c>
      <c r="K58" s="21">
        <v>2.93</v>
      </c>
      <c r="L58" s="21">
        <v>2.94</v>
      </c>
      <c r="M58" s="21">
        <v>2.93</v>
      </c>
      <c r="N58" s="21">
        <v>2.92</v>
      </c>
      <c r="O58" s="118">
        <v>9.17</v>
      </c>
      <c r="P58" s="119">
        <v>8.8000000000000007</v>
      </c>
      <c r="Q58" s="120">
        <v>19.600000000000001</v>
      </c>
      <c r="R58" s="121">
        <v>6.0910998827782405</v>
      </c>
      <c r="S58" s="229"/>
      <c r="T58" s="226"/>
      <c r="U58" s="226"/>
      <c r="V58" s="226"/>
      <c r="W58" s="229"/>
      <c r="X58" s="226"/>
      <c r="Y58" s="226"/>
      <c r="Z58" s="187"/>
      <c r="AA58" s="96">
        <v>6.6</v>
      </c>
      <c r="AB58" s="96">
        <v>4.9000000000000004</v>
      </c>
      <c r="AC58" s="123">
        <v>5.7</v>
      </c>
      <c r="AD58" s="229"/>
      <c r="AE58" s="226"/>
      <c r="AF58" s="226"/>
      <c r="AG58" s="226"/>
      <c r="AH58" s="229"/>
      <c r="AI58" s="226"/>
      <c r="AJ58" s="226"/>
      <c r="AK58" s="187"/>
      <c r="AL58" s="96">
        <v>6.6</v>
      </c>
      <c r="AM58" s="96">
        <v>4.9000000000000004</v>
      </c>
      <c r="AN58" s="123">
        <v>5.7</v>
      </c>
      <c r="AO58" s="97">
        <v>0.53463113151574149</v>
      </c>
      <c r="AP58" s="96">
        <v>3.5285654680038938</v>
      </c>
      <c r="AQ58" s="96">
        <v>2.6196925444271333</v>
      </c>
      <c r="AR58" s="96">
        <v>5.043532251553879</v>
      </c>
      <c r="AS58" s="98">
        <v>1.0364199999999999E-3</v>
      </c>
      <c r="AT58" s="125">
        <v>6.4258039999999994E-3</v>
      </c>
      <c r="AU58" s="126">
        <v>7.216616794471521E-3</v>
      </c>
      <c r="AV58" s="127">
        <v>1.1462546196585939E-3</v>
      </c>
      <c r="AW58" s="98" t="e">
        <v>#REF!</v>
      </c>
      <c r="AX58" s="99" t="e">
        <v>#REF!</v>
      </c>
      <c r="AY58" s="138" t="e">
        <v>#REF!</v>
      </c>
      <c r="AZ58" s="104">
        <v>1.21947769943099E-3</v>
      </c>
      <c r="BA58" s="104">
        <v>1.2655519072991367E-2</v>
      </c>
      <c r="BB58" s="106">
        <v>1.4895799672996004E-2</v>
      </c>
      <c r="BC58" s="106">
        <v>4.8024594276868629E-2</v>
      </c>
      <c r="BD58" s="128" t="s">
        <v>462</v>
      </c>
      <c r="BE58" s="21" t="s">
        <v>394</v>
      </c>
      <c r="BF58" s="129">
        <v>5</v>
      </c>
      <c r="BG58" s="153" t="s">
        <v>371</v>
      </c>
      <c r="BH58" s="363" t="s">
        <v>372</v>
      </c>
      <c r="BI58" s="22" t="s">
        <v>463</v>
      </c>
      <c r="BJ58" s="22" t="s">
        <v>60</v>
      </c>
      <c r="BK58" s="131" t="s">
        <v>464</v>
      </c>
      <c r="BL58" s="106">
        <v>3.0741290062155135</v>
      </c>
      <c r="BM58" s="21">
        <v>186</v>
      </c>
      <c r="BN58" s="113">
        <v>0.28311716691812583</v>
      </c>
      <c r="BO58" s="21" t="s">
        <v>364</v>
      </c>
      <c r="BP58" s="21" t="s">
        <v>364</v>
      </c>
      <c r="CC58" s="132">
        <v>1.5949432356156945</v>
      </c>
      <c r="CD58" s="115">
        <f t="shared" si="16"/>
        <v>0.46683814664782858</v>
      </c>
      <c r="CQ58" s="23" t="str">
        <f t="shared" si="2"/>
        <v/>
      </c>
      <c r="CR58" s="23" t="str">
        <f t="shared" si="3"/>
        <v/>
      </c>
      <c r="CT58" s="23" t="str">
        <f t="shared" si="4"/>
        <v/>
      </c>
      <c r="CU58" s="23" t="str">
        <f t="shared" si="5"/>
        <v/>
      </c>
      <c r="CW58" s="23" t="str">
        <f t="shared" si="6"/>
        <v/>
      </c>
      <c r="CX58" s="23" t="str">
        <f t="shared" si="7"/>
        <v/>
      </c>
      <c r="CZ58" s="23">
        <f t="shared" si="8"/>
        <v>19.600000000000001</v>
      </c>
      <c r="DA58" s="23">
        <f t="shared" si="9"/>
        <v>6.0910998827782405</v>
      </c>
      <c r="DC58" s="23" t="str">
        <f t="shared" si="10"/>
        <v/>
      </c>
      <c r="DD58" s="23" t="str">
        <f t="shared" si="11"/>
        <v/>
      </c>
      <c r="DF58" s="23" t="str">
        <f t="shared" si="12"/>
        <v/>
      </c>
      <c r="DG58" s="23" t="str">
        <f t="shared" si="13"/>
        <v/>
      </c>
      <c r="DI58" s="23" t="str">
        <f t="shared" si="14"/>
        <v/>
      </c>
      <c r="DJ58" s="23" t="str">
        <f t="shared" si="15"/>
        <v/>
      </c>
    </row>
    <row r="59" spans="1:114" ht="12" customHeight="1" x14ac:dyDescent="0.45">
      <c r="A59" s="22">
        <v>59</v>
      </c>
      <c r="B59" s="116" t="s">
        <v>126</v>
      </c>
      <c r="C59" s="117" t="s">
        <v>354</v>
      </c>
      <c r="D59" s="87" t="s">
        <v>354</v>
      </c>
      <c r="E59" s="1" t="s">
        <v>31</v>
      </c>
      <c r="F59" s="2" t="s">
        <v>367</v>
      </c>
      <c r="G59" s="21">
        <v>532.88</v>
      </c>
      <c r="H59" s="21">
        <v>539.09</v>
      </c>
      <c r="I59" s="21">
        <v>530.30999999999995</v>
      </c>
      <c r="J59" s="21">
        <v>506.49</v>
      </c>
      <c r="K59" s="21">
        <v>511.04</v>
      </c>
      <c r="L59" s="21">
        <v>518.63</v>
      </c>
      <c r="M59" s="21">
        <v>513.5</v>
      </c>
      <c r="N59" s="21">
        <v>495.53</v>
      </c>
      <c r="O59" s="118">
        <v>1602.28</v>
      </c>
      <c r="P59" s="119">
        <v>1543.17</v>
      </c>
      <c r="Q59" s="120">
        <v>25.7</v>
      </c>
      <c r="R59" s="121">
        <v>9.14037547759294</v>
      </c>
      <c r="S59" s="95">
        <v>0.5</v>
      </c>
      <c r="T59" s="96">
        <v>0.8</v>
      </c>
      <c r="U59" s="96">
        <v>0.7</v>
      </c>
      <c r="V59" s="96"/>
      <c r="W59" s="95">
        <v>0.5</v>
      </c>
      <c r="X59" s="96">
        <v>0.2</v>
      </c>
      <c r="Y59" s="96">
        <v>0.3</v>
      </c>
      <c r="Z59" s="122"/>
      <c r="AA59" s="96">
        <v>0.7</v>
      </c>
      <c r="AB59" s="96">
        <v>0.3</v>
      </c>
      <c r="AC59" s="123">
        <v>0.5</v>
      </c>
      <c r="AD59" s="95">
        <v>0.5</v>
      </c>
      <c r="AE59" s="96">
        <v>0.8</v>
      </c>
      <c r="AF59" s="96">
        <v>0.7</v>
      </c>
      <c r="AG59" s="96"/>
      <c r="AH59" s="95">
        <v>0.5</v>
      </c>
      <c r="AI59" s="96">
        <v>0.2</v>
      </c>
      <c r="AJ59" s="96">
        <v>0.3</v>
      </c>
      <c r="AK59" s="122"/>
      <c r="AL59" s="96">
        <v>0.7</v>
      </c>
      <c r="AM59" s="96">
        <v>0.3</v>
      </c>
      <c r="AN59" s="123">
        <v>0.5</v>
      </c>
      <c r="AO59" s="97">
        <v>0.67751196172248818</v>
      </c>
      <c r="AP59" s="96">
        <v>0.47425837320574171</v>
      </c>
      <c r="AQ59" s="96">
        <v>0.20325358851674644</v>
      </c>
      <c r="AR59" s="96">
        <v>0.45968899521531104</v>
      </c>
      <c r="AS59" s="98">
        <v>1.582225E-2</v>
      </c>
      <c r="AT59" s="125">
        <v>0.11844127499999998</v>
      </c>
      <c r="AU59" s="126">
        <v>0.11475309230036915</v>
      </c>
      <c r="AV59" s="127">
        <v>1.7867802244976076E-2</v>
      </c>
      <c r="AW59" s="98" t="e">
        <v>#REF!</v>
      </c>
      <c r="AX59" s="99" t="e">
        <v>#REF!</v>
      </c>
      <c r="AY59" s="138" t="e">
        <v>#REF!</v>
      </c>
      <c r="AZ59" s="104">
        <v>1.9231503741626792E-2</v>
      </c>
      <c r="BA59" s="104">
        <v>0.19643173969011651</v>
      </c>
      <c r="BB59" s="106">
        <v>9.4230198332190429E-2</v>
      </c>
      <c r="BC59" s="106">
        <v>0.8407985062217892</v>
      </c>
      <c r="BD59" s="148" t="s">
        <v>465</v>
      </c>
      <c r="BE59" s="22" t="s">
        <v>394</v>
      </c>
      <c r="BF59" s="149">
        <v>34</v>
      </c>
      <c r="BG59" s="150" t="s">
        <v>466</v>
      </c>
      <c r="BH59" s="87" t="s">
        <v>372</v>
      </c>
      <c r="BI59" s="22" t="s">
        <v>391</v>
      </c>
      <c r="BJ59" s="22" t="s">
        <v>60</v>
      </c>
      <c r="BK59" s="131" t="s">
        <v>392</v>
      </c>
      <c r="BL59" s="106">
        <v>0.33875598086124409</v>
      </c>
      <c r="BM59" s="21">
        <v>149</v>
      </c>
      <c r="BN59" s="113">
        <v>-2.4662266118950532E-2</v>
      </c>
      <c r="BO59" s="21" t="s">
        <v>364</v>
      </c>
      <c r="BP59" s="21" t="s">
        <v>364</v>
      </c>
      <c r="CC59" s="132">
        <v>1.6094997591821056</v>
      </c>
      <c r="CD59" s="115">
        <f t="shared" si="16"/>
        <v>0.47592342213391597</v>
      </c>
      <c r="CQ59" s="23" t="str">
        <f t="shared" si="2"/>
        <v/>
      </c>
      <c r="CR59" s="23" t="str">
        <f t="shared" si="3"/>
        <v/>
      </c>
      <c r="CT59" s="23" t="str">
        <f t="shared" si="4"/>
        <v/>
      </c>
      <c r="CU59" s="23" t="str">
        <f t="shared" si="5"/>
        <v/>
      </c>
      <c r="CW59" s="23" t="str">
        <f t="shared" si="6"/>
        <v/>
      </c>
      <c r="CX59" s="23" t="str">
        <f t="shared" si="7"/>
        <v/>
      </c>
      <c r="CZ59" s="23" t="str">
        <f t="shared" si="8"/>
        <v/>
      </c>
      <c r="DA59" s="23" t="str">
        <f t="shared" si="9"/>
        <v/>
      </c>
      <c r="DC59" s="23">
        <f t="shared" si="10"/>
        <v>25.7</v>
      </c>
      <c r="DD59" s="23">
        <f t="shared" si="11"/>
        <v>9.14037547759294</v>
      </c>
      <c r="DF59" s="23" t="str">
        <f t="shared" si="12"/>
        <v/>
      </c>
      <c r="DG59" s="23" t="str">
        <f t="shared" si="13"/>
        <v/>
      </c>
      <c r="DI59" s="23" t="str">
        <f t="shared" si="14"/>
        <v/>
      </c>
      <c r="DJ59" s="23" t="str">
        <f t="shared" si="15"/>
        <v/>
      </c>
    </row>
    <row r="60" spans="1:114" ht="12" customHeight="1" x14ac:dyDescent="0.45">
      <c r="A60" s="22">
        <v>60</v>
      </c>
      <c r="B60" s="116" t="s">
        <v>127</v>
      </c>
      <c r="C60" s="117" t="s">
        <v>354</v>
      </c>
      <c r="D60" s="87" t="s">
        <v>354</v>
      </c>
      <c r="E60" s="1" t="s">
        <v>31</v>
      </c>
      <c r="F60" s="2" t="s">
        <v>367</v>
      </c>
      <c r="G60" s="21">
        <v>826.46</v>
      </c>
      <c r="H60" s="21">
        <v>818.57</v>
      </c>
      <c r="I60" s="21">
        <v>792.98</v>
      </c>
      <c r="J60" s="21">
        <v>762.18</v>
      </c>
      <c r="K60" s="21">
        <v>790.42</v>
      </c>
      <c r="L60" s="21">
        <v>782.18</v>
      </c>
      <c r="M60" s="21">
        <v>759.84</v>
      </c>
      <c r="N60" s="21">
        <v>734.84</v>
      </c>
      <c r="O60" s="118">
        <v>2438.0100000000002</v>
      </c>
      <c r="P60" s="119">
        <v>2332.44</v>
      </c>
      <c r="Q60" s="120">
        <v>18.399999999999999</v>
      </c>
      <c r="R60" s="121">
        <v>5.6236720576522412</v>
      </c>
      <c r="S60" s="95"/>
      <c r="T60" s="96"/>
      <c r="U60" s="96"/>
      <c r="V60" s="96"/>
      <c r="W60" s="95"/>
      <c r="X60" s="96"/>
      <c r="Y60" s="96"/>
      <c r="Z60" s="124"/>
      <c r="AA60" s="96"/>
      <c r="AB60" s="96"/>
      <c r="AC60" s="123"/>
      <c r="AD60" s="95">
        <v>1</v>
      </c>
      <c r="AE60" s="96">
        <v>1.4</v>
      </c>
      <c r="AF60" s="96">
        <v>2</v>
      </c>
      <c r="AG60" s="124" t="s">
        <v>364</v>
      </c>
      <c r="AH60" s="95">
        <v>0.8</v>
      </c>
      <c r="AI60" s="96">
        <v>1.4</v>
      </c>
      <c r="AJ60" s="96">
        <v>1.2</v>
      </c>
      <c r="AK60" s="124" t="s">
        <v>364</v>
      </c>
      <c r="AL60" s="95">
        <v>1.5</v>
      </c>
      <c r="AM60" s="124">
        <v>1.1000000000000001</v>
      </c>
      <c r="AN60" s="123">
        <v>1.3</v>
      </c>
      <c r="AO60" s="97">
        <v>0.67751196172248818</v>
      </c>
      <c r="AP60" s="96">
        <v>1.0162679425837322</v>
      </c>
      <c r="AQ60" s="96">
        <v>0.74526315789473707</v>
      </c>
      <c r="AR60" s="96">
        <v>1.1951913875598088</v>
      </c>
      <c r="AS60" s="98">
        <v>6.1976139999999999E-2</v>
      </c>
      <c r="AT60" s="125">
        <v>0.40589604999999995</v>
      </c>
      <c r="AU60" s="126">
        <v>0.39509489018868832</v>
      </c>
      <c r="AV60" s="127">
        <v>7.9333696765550264E-3</v>
      </c>
      <c r="AW60" s="98" t="e">
        <v>#REF!</v>
      </c>
      <c r="AX60" s="99" t="e">
        <v>#REF!</v>
      </c>
      <c r="AY60" s="138" t="e">
        <v>#REF!</v>
      </c>
      <c r="AZ60" s="104">
        <v>7.5198422794258368E-2</v>
      </c>
      <c r="BA60" s="104">
        <v>0.70966892504949841</v>
      </c>
      <c r="BB60" s="106">
        <v>0.90889857427538812</v>
      </c>
      <c r="BC60" s="106">
        <v>3.679811020427624</v>
      </c>
      <c r="BD60" s="152"/>
      <c r="BH60" s="363" t="s">
        <v>365</v>
      </c>
      <c r="BJ60" s="22" t="s">
        <v>109</v>
      </c>
      <c r="BK60" s="131"/>
      <c r="BL60" s="106">
        <v>0.88076555023923464</v>
      </c>
      <c r="BM60" s="21">
        <v>112</v>
      </c>
      <c r="BN60" s="113">
        <v>-3.3155780714643401E-3</v>
      </c>
      <c r="BO60" s="21" t="s">
        <v>354</v>
      </c>
      <c r="BP60" s="21" t="s">
        <v>364</v>
      </c>
      <c r="CC60" s="132">
        <v>1.6395240336610901</v>
      </c>
      <c r="CD60" s="115">
        <f t="shared" si="16"/>
        <v>0.49440597633576833</v>
      </c>
      <c r="CQ60" s="23" t="str">
        <f t="shared" si="2"/>
        <v/>
      </c>
      <c r="CR60" s="23" t="str">
        <f t="shared" si="3"/>
        <v/>
      </c>
      <c r="CT60" s="23" t="str">
        <f t="shared" si="4"/>
        <v/>
      </c>
      <c r="CU60" s="23" t="str">
        <f t="shared" si="5"/>
        <v/>
      </c>
      <c r="CW60" s="23" t="str">
        <f t="shared" si="6"/>
        <v/>
      </c>
      <c r="CX60" s="23" t="str">
        <f t="shared" si="7"/>
        <v/>
      </c>
      <c r="CZ60" s="23" t="str">
        <f t="shared" si="8"/>
        <v/>
      </c>
      <c r="DA60" s="23" t="str">
        <f t="shared" si="9"/>
        <v/>
      </c>
      <c r="DC60" s="23">
        <f t="shared" si="10"/>
        <v>18.399999999999999</v>
      </c>
      <c r="DD60" s="23">
        <f t="shared" si="11"/>
        <v>5.6236720576522412</v>
      </c>
      <c r="DF60" s="23" t="str">
        <f t="shared" si="12"/>
        <v/>
      </c>
      <c r="DG60" s="23" t="str">
        <f t="shared" si="13"/>
        <v/>
      </c>
      <c r="DI60" s="23" t="str">
        <f t="shared" si="14"/>
        <v/>
      </c>
      <c r="DJ60" s="23" t="str">
        <f t="shared" si="15"/>
        <v/>
      </c>
    </row>
    <row r="61" spans="1:114" ht="12" customHeight="1" x14ac:dyDescent="0.45">
      <c r="A61" s="22">
        <v>61</v>
      </c>
      <c r="B61" s="116" t="s">
        <v>128</v>
      </c>
      <c r="C61" s="117" t="s">
        <v>362</v>
      </c>
      <c r="D61" s="87" t="s">
        <v>362</v>
      </c>
      <c r="E61" s="1" t="s">
        <v>28</v>
      </c>
      <c r="F61" s="2" t="s">
        <v>381</v>
      </c>
      <c r="G61" s="21">
        <v>6328.77</v>
      </c>
      <c r="H61" s="21">
        <v>6096.95</v>
      </c>
      <c r="I61" s="21">
        <v>4868.45</v>
      </c>
      <c r="J61" s="21">
        <v>4470.8900000000003</v>
      </c>
      <c r="K61" s="21">
        <v>5972.19</v>
      </c>
      <c r="L61" s="21">
        <v>5732.31</v>
      </c>
      <c r="M61" s="21">
        <v>4588.28</v>
      </c>
      <c r="N61" s="21">
        <v>4234.09</v>
      </c>
      <c r="O61" s="118">
        <v>17294.170000000002</v>
      </c>
      <c r="P61" s="119">
        <v>16292.779999999999</v>
      </c>
      <c r="Q61" s="120">
        <v>20.3</v>
      </c>
      <c r="R61" s="121">
        <v>6.3815067475450622</v>
      </c>
      <c r="S61" s="95"/>
      <c r="T61" s="22"/>
      <c r="U61" s="22"/>
      <c r="V61" s="22"/>
      <c r="W61" s="230"/>
      <c r="X61" s="22"/>
      <c r="Y61" s="22"/>
      <c r="Z61" s="122"/>
      <c r="AA61" s="96"/>
      <c r="AB61" s="96"/>
      <c r="AC61" s="156">
        <v>3.1</v>
      </c>
      <c r="AD61" s="231"/>
      <c r="AE61" s="232"/>
      <c r="AF61" s="232"/>
      <c r="AG61" s="233"/>
      <c r="AH61" s="231"/>
      <c r="AI61" s="232"/>
      <c r="AJ61" s="232"/>
      <c r="AK61" s="233"/>
      <c r="AL61" s="231"/>
      <c r="AM61" s="233"/>
      <c r="AN61" s="123">
        <v>3.1</v>
      </c>
      <c r="AO61" s="97">
        <v>1.6916229865384507</v>
      </c>
      <c r="AP61" s="96">
        <v>5.2440312582691968</v>
      </c>
      <c r="AQ61" s="96">
        <v>5.2440312582691968</v>
      </c>
      <c r="AR61" s="96">
        <v>3.6360078145672992</v>
      </c>
      <c r="AS61" s="98">
        <v>1.04119545</v>
      </c>
      <c r="AT61" s="125">
        <v>6.4554117900000003</v>
      </c>
      <c r="AU61" s="126">
        <v>6.7006653231492201</v>
      </c>
      <c r="AV61" s="127">
        <v>1.315090573335649</v>
      </c>
      <c r="AW61" s="98" t="e">
        <v>#REF!</v>
      </c>
      <c r="AX61" s="99" t="e">
        <v>#REF!</v>
      </c>
      <c r="AY61" s="138" t="e">
        <v>#REF!</v>
      </c>
      <c r="AZ61" s="104">
        <v>1.497687322226082</v>
      </c>
      <c r="BA61" s="104">
        <v>11.754744062153955</v>
      </c>
      <c r="BB61" s="106">
        <v>23.78946858491344</v>
      </c>
      <c r="BC61" s="106">
        <v>39.980900324815153</v>
      </c>
      <c r="BD61" s="234">
        <v>2011</v>
      </c>
      <c r="BE61" s="222" t="s">
        <v>467</v>
      </c>
      <c r="BF61" s="235">
        <v>189</v>
      </c>
      <c r="BG61" s="236" t="s">
        <v>371</v>
      </c>
      <c r="BH61" s="224" t="s">
        <v>372</v>
      </c>
      <c r="BI61" s="237" t="s">
        <v>468</v>
      </c>
      <c r="BJ61" s="22" t="s">
        <v>60</v>
      </c>
      <c r="BK61" s="131" t="s">
        <v>469</v>
      </c>
      <c r="BL61" s="106">
        <v>5.2440312582691968</v>
      </c>
      <c r="BM61" s="21">
        <v>18</v>
      </c>
      <c r="BN61" s="113">
        <v>0.17633075852556521</v>
      </c>
      <c r="BO61" s="21" t="s">
        <v>364</v>
      </c>
      <c r="BP61" s="21" t="s">
        <v>364</v>
      </c>
      <c r="CC61" s="132">
        <v>1.6494790826973069</v>
      </c>
      <c r="CD61" s="115">
        <f t="shared" si="16"/>
        <v>0.50045953061022119</v>
      </c>
      <c r="CQ61" s="23" t="str">
        <f t="shared" si="2"/>
        <v/>
      </c>
      <c r="CR61" s="23" t="str">
        <f t="shared" si="3"/>
        <v/>
      </c>
      <c r="CT61" s="23" t="str">
        <f t="shared" si="4"/>
        <v/>
      </c>
      <c r="CU61" s="23" t="str">
        <f t="shared" si="5"/>
        <v/>
      </c>
      <c r="CW61" s="23" t="str">
        <f t="shared" si="6"/>
        <v/>
      </c>
      <c r="CX61" s="23" t="str">
        <f t="shared" si="7"/>
        <v/>
      </c>
      <c r="CZ61" s="23" t="str">
        <f t="shared" si="8"/>
        <v/>
      </c>
      <c r="DA61" s="23" t="str">
        <f t="shared" si="9"/>
        <v/>
      </c>
      <c r="DC61" s="23" t="str">
        <f t="shared" si="10"/>
        <v/>
      </c>
      <c r="DD61" s="23" t="str">
        <f t="shared" si="11"/>
        <v/>
      </c>
      <c r="DF61" s="23" t="str">
        <f t="shared" si="12"/>
        <v/>
      </c>
      <c r="DG61" s="23" t="str">
        <f t="shared" si="13"/>
        <v/>
      </c>
      <c r="DI61" s="23" t="str">
        <f t="shared" si="14"/>
        <v/>
      </c>
      <c r="DJ61" s="23" t="str">
        <f t="shared" si="15"/>
        <v/>
      </c>
    </row>
    <row r="62" spans="1:114" ht="12" customHeight="1" x14ac:dyDescent="0.45">
      <c r="A62" s="22">
        <v>62</v>
      </c>
      <c r="B62" s="116" t="s">
        <v>129</v>
      </c>
      <c r="C62" s="117" t="s">
        <v>354</v>
      </c>
      <c r="D62" s="87" t="s">
        <v>354</v>
      </c>
      <c r="E62" s="1" t="s">
        <v>31</v>
      </c>
      <c r="F62" s="2" t="s">
        <v>381</v>
      </c>
      <c r="G62" s="21">
        <v>294.26</v>
      </c>
      <c r="H62" s="21">
        <v>292.32</v>
      </c>
      <c r="I62" s="21">
        <v>295.57</v>
      </c>
      <c r="J62" s="21">
        <v>301.98</v>
      </c>
      <c r="K62" s="21">
        <v>281.06</v>
      </c>
      <c r="L62" s="21">
        <v>279.02999999999997</v>
      </c>
      <c r="M62" s="21">
        <v>284.14999999999998</v>
      </c>
      <c r="N62" s="21">
        <v>298.64999999999998</v>
      </c>
      <c r="O62" s="118">
        <v>882.14999999999986</v>
      </c>
      <c r="P62" s="119">
        <v>844.2399999999999</v>
      </c>
      <c r="Q62" s="120">
        <v>14.4</v>
      </c>
      <c r="R62" s="121">
        <v>4.3095726513426369</v>
      </c>
      <c r="S62" s="95"/>
      <c r="T62" s="96"/>
      <c r="U62" s="96"/>
      <c r="V62" s="96"/>
      <c r="W62" s="95"/>
      <c r="X62" s="96"/>
      <c r="Y62" s="96"/>
      <c r="Z62" s="122"/>
      <c r="AA62" s="96"/>
      <c r="AB62" s="96"/>
      <c r="AC62" s="123"/>
      <c r="AD62" s="95" t="s">
        <v>364</v>
      </c>
      <c r="AE62" s="96" t="s">
        <v>364</v>
      </c>
      <c r="AF62" s="96" t="s">
        <v>364</v>
      </c>
      <c r="AG62" s="124" t="s">
        <v>364</v>
      </c>
      <c r="AH62" s="95" t="s">
        <v>364</v>
      </c>
      <c r="AI62" s="96" t="s">
        <v>364</v>
      </c>
      <c r="AJ62" s="96" t="s">
        <v>364</v>
      </c>
      <c r="AK62" s="124" t="s">
        <v>364</v>
      </c>
      <c r="AL62" s="95" t="s">
        <v>364</v>
      </c>
      <c r="AM62" s="124" t="s">
        <v>364</v>
      </c>
      <c r="AN62" s="123">
        <v>6.2</v>
      </c>
      <c r="AO62" s="97">
        <v>0.67751196172248818</v>
      </c>
      <c r="AP62" s="96">
        <v>4.2005741626794268</v>
      </c>
      <c r="AQ62" s="96">
        <v>4.2005741626794268</v>
      </c>
      <c r="AR62" s="96">
        <v>5.7001435406698571</v>
      </c>
      <c r="AS62" s="98">
        <v>0.10703618000000001</v>
      </c>
      <c r="AT62" s="125">
        <v>0.66362431600000016</v>
      </c>
      <c r="AU62" s="126">
        <v>0.74549207537233331</v>
      </c>
      <c r="AV62" s="127">
        <v>1.5137945155980865E-2</v>
      </c>
      <c r="AW62" s="98" t="e">
        <v>#REF!</v>
      </c>
      <c r="AX62" s="99" t="e">
        <v>#REF!</v>
      </c>
      <c r="AY62" s="138" t="e">
        <v>#REF!</v>
      </c>
      <c r="AZ62" s="104">
        <v>0.13226608859330144</v>
      </c>
      <c r="BA62" s="104">
        <v>1.3482973757524039</v>
      </c>
      <c r="BB62" s="106">
        <v>1.2224891389940786</v>
      </c>
      <c r="BC62" s="106">
        <v>6.3850657870032173</v>
      </c>
      <c r="BD62" s="229"/>
      <c r="BE62" s="226"/>
      <c r="BF62" s="226"/>
      <c r="BH62" s="363" t="s">
        <v>365</v>
      </c>
      <c r="BJ62" s="22" t="s">
        <v>81</v>
      </c>
      <c r="BK62" s="131"/>
      <c r="BL62" s="106">
        <v>4.2005741626794268</v>
      </c>
      <c r="BM62" s="21">
        <v>97</v>
      </c>
      <c r="BN62" s="113">
        <v>0.10256251387498033</v>
      </c>
      <c r="BO62" s="21" t="s">
        <v>353</v>
      </c>
      <c r="BP62" s="21" t="s">
        <v>366</v>
      </c>
      <c r="CC62" s="132">
        <v>1.6680440514340644</v>
      </c>
      <c r="CD62" s="115">
        <f t="shared" si="16"/>
        <v>0.51165171332047665</v>
      </c>
      <c r="CQ62" s="23" t="str">
        <f t="shared" si="2"/>
        <v/>
      </c>
      <c r="CR62" s="23" t="str">
        <f t="shared" si="3"/>
        <v/>
      </c>
      <c r="CT62" s="23" t="str">
        <f t="shared" si="4"/>
        <v/>
      </c>
      <c r="CU62" s="23" t="str">
        <f t="shared" si="5"/>
        <v/>
      </c>
      <c r="CW62" s="23" t="str">
        <f t="shared" si="6"/>
        <v/>
      </c>
      <c r="CX62" s="23" t="str">
        <f t="shared" si="7"/>
        <v/>
      </c>
      <c r="CZ62" s="23" t="str">
        <f t="shared" si="8"/>
        <v/>
      </c>
      <c r="DA62" s="23" t="str">
        <f t="shared" si="9"/>
        <v/>
      </c>
      <c r="DC62" s="23">
        <f t="shared" si="10"/>
        <v>14.4</v>
      </c>
      <c r="DD62" s="23">
        <f t="shared" si="11"/>
        <v>4.3095726513426369</v>
      </c>
      <c r="DF62" s="23" t="str">
        <f t="shared" si="12"/>
        <v/>
      </c>
      <c r="DG62" s="23" t="str">
        <f t="shared" si="13"/>
        <v/>
      </c>
      <c r="DI62" s="23" t="str">
        <f t="shared" si="14"/>
        <v/>
      </c>
      <c r="DJ62" s="23" t="str">
        <f t="shared" si="15"/>
        <v/>
      </c>
    </row>
    <row r="63" spans="1:114" ht="12" customHeight="1" x14ac:dyDescent="0.45">
      <c r="A63" s="22">
        <v>63</v>
      </c>
      <c r="B63" s="116" t="s">
        <v>130</v>
      </c>
      <c r="C63" s="117" t="s">
        <v>348</v>
      </c>
      <c r="D63" s="87" t="s">
        <v>348</v>
      </c>
      <c r="E63" s="1" t="s">
        <v>29</v>
      </c>
      <c r="F63" s="2" t="s">
        <v>367</v>
      </c>
      <c r="G63" s="21">
        <v>99.16</v>
      </c>
      <c r="H63" s="21">
        <v>84.61</v>
      </c>
      <c r="I63" s="21">
        <v>70.12</v>
      </c>
      <c r="J63" s="21">
        <v>61.87</v>
      </c>
      <c r="K63" s="21">
        <v>96.74</v>
      </c>
      <c r="L63" s="21">
        <v>82.34</v>
      </c>
      <c r="M63" s="21">
        <v>68.55</v>
      </c>
      <c r="N63" s="21">
        <v>58.4</v>
      </c>
      <c r="O63" s="118">
        <v>253.89</v>
      </c>
      <c r="P63" s="119">
        <v>247.63</v>
      </c>
      <c r="Q63" s="120">
        <v>68.2</v>
      </c>
      <c r="R63" s="121">
        <v>154.54784531817123</v>
      </c>
      <c r="S63" s="95"/>
      <c r="T63" s="96"/>
      <c r="U63" s="96"/>
      <c r="V63" s="96"/>
      <c r="W63" s="95"/>
      <c r="X63" s="96"/>
      <c r="Y63" s="96"/>
      <c r="Z63" s="122"/>
      <c r="AA63" s="96"/>
      <c r="AB63" s="96"/>
      <c r="AC63" s="123"/>
      <c r="AD63" s="95">
        <v>0.19</v>
      </c>
      <c r="AE63" s="96">
        <v>0.84</v>
      </c>
      <c r="AF63" s="96">
        <v>2.6</v>
      </c>
      <c r="AG63" s="124">
        <v>6.2</v>
      </c>
      <c r="AH63" s="95">
        <v>0.19</v>
      </c>
      <c r="AI63" s="96">
        <v>0.84</v>
      </c>
      <c r="AJ63" s="96">
        <v>2.6</v>
      </c>
      <c r="AK63" s="124">
        <v>6.2</v>
      </c>
      <c r="AL63" s="95" t="s">
        <v>364</v>
      </c>
      <c r="AM63" s="124" t="s">
        <v>364</v>
      </c>
      <c r="AN63" s="123">
        <v>1.2</v>
      </c>
      <c r="AO63" s="97">
        <v>7.0228455754771533</v>
      </c>
      <c r="AP63" s="96">
        <v>6.2</v>
      </c>
      <c r="AQ63" s="96">
        <v>6.2</v>
      </c>
      <c r="AR63" s="96">
        <v>2.4500000000000002</v>
      </c>
      <c r="AS63" s="98">
        <v>5.3800100000000002E-3</v>
      </c>
      <c r="AT63" s="125">
        <v>2.2177555000000002E-2</v>
      </c>
      <c r="AU63" s="126">
        <v>8.6876550313369841E-3</v>
      </c>
      <c r="AV63" s="127">
        <v>4.4740439999999999E-3</v>
      </c>
      <c r="AW63" s="98" t="e">
        <v>#REF!</v>
      </c>
      <c r="AX63" s="99" t="e">
        <v>#REF!</v>
      </c>
      <c r="AY63" s="138" t="e">
        <v>#REF!</v>
      </c>
      <c r="AZ63" s="104">
        <v>1.2836749999999999E-2</v>
      </c>
      <c r="BA63" s="104">
        <v>2.3313284730636416E-2</v>
      </c>
      <c r="BB63" s="106">
        <v>3.3601342412756332</v>
      </c>
      <c r="BC63" s="106">
        <v>8.8562031762168321</v>
      </c>
      <c r="BD63" s="152"/>
      <c r="BH63" s="363" t="s">
        <v>365</v>
      </c>
      <c r="BJ63" s="22" t="s">
        <v>64</v>
      </c>
      <c r="BK63" s="131"/>
      <c r="BL63" s="106">
        <v>6.2</v>
      </c>
      <c r="BM63" s="21">
        <v>158</v>
      </c>
      <c r="BN63" s="113">
        <v>-0.74675506625199239</v>
      </c>
      <c r="BO63" s="21" t="s">
        <v>348</v>
      </c>
      <c r="BP63" s="21" t="s">
        <v>364</v>
      </c>
      <c r="CC63" s="132">
        <v>1.7841814970915677</v>
      </c>
      <c r="CD63" s="115">
        <f t="shared" si="16"/>
        <v>0.57895976502093216</v>
      </c>
      <c r="CQ63" s="23">
        <f t="shared" si="2"/>
        <v>68.2</v>
      </c>
      <c r="CR63" s="23">
        <f t="shared" si="3"/>
        <v>154.54784531817123</v>
      </c>
      <c r="CT63" s="23" t="str">
        <f t="shared" si="4"/>
        <v/>
      </c>
      <c r="CU63" s="23" t="str">
        <f t="shared" si="5"/>
        <v/>
      </c>
      <c r="CW63" s="23" t="str">
        <f t="shared" si="6"/>
        <v/>
      </c>
      <c r="CX63" s="23" t="str">
        <f t="shared" si="7"/>
        <v/>
      </c>
      <c r="CZ63" s="23" t="str">
        <f t="shared" si="8"/>
        <v/>
      </c>
      <c r="DA63" s="23" t="str">
        <f t="shared" si="9"/>
        <v/>
      </c>
      <c r="DC63" s="23" t="str">
        <f t="shared" si="10"/>
        <v/>
      </c>
      <c r="DD63" s="23" t="str">
        <f t="shared" si="11"/>
        <v/>
      </c>
      <c r="DF63" s="23" t="str">
        <f t="shared" si="12"/>
        <v/>
      </c>
      <c r="DG63" s="23" t="str">
        <f t="shared" si="13"/>
        <v/>
      </c>
      <c r="DI63" s="23" t="str">
        <f t="shared" si="14"/>
        <v/>
      </c>
      <c r="DJ63" s="23" t="str">
        <f t="shared" si="15"/>
        <v/>
      </c>
    </row>
    <row r="64" spans="1:114" ht="12" customHeight="1" x14ac:dyDescent="0.45">
      <c r="A64" s="22">
        <v>64</v>
      </c>
      <c r="B64" s="116" t="s">
        <v>131</v>
      </c>
      <c r="C64" s="117" t="s">
        <v>348</v>
      </c>
      <c r="D64" s="87" t="s">
        <v>348</v>
      </c>
      <c r="E64" s="1" t="s">
        <v>29</v>
      </c>
      <c r="F64" s="2" t="s">
        <v>363</v>
      </c>
      <c r="G64" s="21">
        <v>389.33</v>
      </c>
      <c r="H64" s="21">
        <v>374.28</v>
      </c>
      <c r="I64" s="21">
        <v>348.68</v>
      </c>
      <c r="J64" s="21">
        <v>289.24</v>
      </c>
      <c r="K64" s="21">
        <v>373.65</v>
      </c>
      <c r="L64" s="21">
        <v>359.57</v>
      </c>
      <c r="M64" s="21">
        <v>335.42</v>
      </c>
      <c r="N64" s="21">
        <v>280.11</v>
      </c>
      <c r="O64" s="118">
        <v>1112.29</v>
      </c>
      <c r="P64" s="119">
        <v>1068.6400000000001</v>
      </c>
      <c r="Q64" s="120">
        <v>34.1</v>
      </c>
      <c r="R64" s="121">
        <v>15.984320375918413</v>
      </c>
      <c r="S64" s="95"/>
      <c r="T64" s="96"/>
      <c r="U64" s="96"/>
      <c r="V64" s="96"/>
      <c r="W64" s="95"/>
      <c r="X64" s="96"/>
      <c r="Y64" s="96"/>
      <c r="Z64" s="122"/>
      <c r="AA64" s="96"/>
      <c r="AB64" s="96"/>
      <c r="AC64" s="123"/>
      <c r="AD64" s="95">
        <v>0.1</v>
      </c>
      <c r="AE64" s="96">
        <v>0.2</v>
      </c>
      <c r="AF64" s="96">
        <v>0.7</v>
      </c>
      <c r="AG64" s="124">
        <v>5.3</v>
      </c>
      <c r="AH64" s="95">
        <v>0.1</v>
      </c>
      <c r="AI64" s="96">
        <v>0.2</v>
      </c>
      <c r="AJ64" s="96">
        <v>0.6</v>
      </c>
      <c r="AK64" s="124">
        <v>2.6</v>
      </c>
      <c r="AL64" s="95">
        <v>0.3</v>
      </c>
      <c r="AM64" s="124">
        <v>0.3</v>
      </c>
      <c r="AN64" s="123">
        <v>0.3</v>
      </c>
      <c r="AO64" s="97">
        <v>7.0228455754771533</v>
      </c>
      <c r="AP64" s="96">
        <v>5.3</v>
      </c>
      <c r="AQ64" s="96">
        <v>2.6</v>
      </c>
      <c r="AR64" s="96">
        <v>1.2124999999999999</v>
      </c>
      <c r="AS64" s="98">
        <v>6.6839599999999992E-3</v>
      </c>
      <c r="AT64" s="125">
        <v>3.0640650000000002E-2</v>
      </c>
      <c r="AU64" s="126">
        <v>2.8129856793910828E-2</v>
      </c>
      <c r="AV64" s="127">
        <v>1.3567548000000002E-2</v>
      </c>
      <c r="AW64" s="98" t="e">
        <v>#REF!</v>
      </c>
      <c r="AX64" s="99" t="e">
        <v>#REF!</v>
      </c>
      <c r="AY64" s="138" t="e">
        <v>#REF!</v>
      </c>
      <c r="AZ64" s="104">
        <v>2.9296539999999999E-2</v>
      </c>
      <c r="BA64" s="104">
        <v>0.107248081208295</v>
      </c>
      <c r="BB64" s="106">
        <v>0.49534231887635743</v>
      </c>
      <c r="BC64" s="106">
        <v>1.7599664398074029</v>
      </c>
      <c r="BD64" s="152"/>
      <c r="BH64" s="363" t="s">
        <v>365</v>
      </c>
      <c r="BJ64" s="22" t="s">
        <v>124</v>
      </c>
      <c r="BK64" s="131"/>
      <c r="BL64" s="106">
        <v>3.95</v>
      </c>
      <c r="BM64" s="21">
        <v>136</v>
      </c>
      <c r="BN64" s="113">
        <v>-3.7851693344577192E-2</v>
      </c>
      <c r="BO64" s="21" t="s">
        <v>348</v>
      </c>
      <c r="BP64" s="21" t="s">
        <v>364</v>
      </c>
      <c r="CC64" s="132">
        <v>1.9018769977718408</v>
      </c>
      <c r="CD64" s="115">
        <f t="shared" si="16"/>
        <v>0.64284129209080942</v>
      </c>
      <c r="CQ64" s="23">
        <f t="shared" si="2"/>
        <v>34.1</v>
      </c>
      <c r="CR64" s="23">
        <f t="shared" si="3"/>
        <v>15.984320375918413</v>
      </c>
      <c r="CT64" s="23" t="str">
        <f t="shared" si="4"/>
        <v/>
      </c>
      <c r="CU64" s="23" t="str">
        <f t="shared" si="5"/>
        <v/>
      </c>
      <c r="CW64" s="23" t="str">
        <f t="shared" si="6"/>
        <v/>
      </c>
      <c r="CX64" s="23" t="str">
        <f t="shared" si="7"/>
        <v/>
      </c>
      <c r="CZ64" s="23" t="str">
        <f t="shared" si="8"/>
        <v/>
      </c>
      <c r="DA64" s="23" t="str">
        <f t="shared" si="9"/>
        <v/>
      </c>
      <c r="DC64" s="23" t="str">
        <f t="shared" si="10"/>
        <v/>
      </c>
      <c r="DD64" s="23" t="str">
        <f t="shared" si="11"/>
        <v/>
      </c>
      <c r="DF64" s="23" t="str">
        <f t="shared" si="12"/>
        <v/>
      </c>
      <c r="DG64" s="23" t="str">
        <f t="shared" si="13"/>
        <v/>
      </c>
      <c r="DI64" s="23" t="str">
        <f t="shared" si="14"/>
        <v/>
      </c>
      <c r="DJ64" s="23" t="str">
        <f t="shared" si="15"/>
        <v/>
      </c>
    </row>
    <row r="65" spans="1:114" ht="12" customHeight="1" x14ac:dyDescent="0.45">
      <c r="A65" s="22">
        <v>65</v>
      </c>
      <c r="B65" s="116" t="s">
        <v>132</v>
      </c>
      <c r="C65" s="117" t="s">
        <v>352</v>
      </c>
      <c r="D65" s="87" t="s">
        <v>352</v>
      </c>
      <c r="E65" s="1" t="s">
        <v>26</v>
      </c>
      <c r="F65" s="2" t="s">
        <v>380</v>
      </c>
      <c r="G65" s="21">
        <v>35.49</v>
      </c>
      <c r="H65" s="21">
        <v>37.479999999999997</v>
      </c>
      <c r="I65" s="21">
        <v>38.86</v>
      </c>
      <c r="J65" s="21">
        <v>31.33</v>
      </c>
      <c r="K65" s="21">
        <v>33.6</v>
      </c>
      <c r="L65" s="21">
        <v>35.57</v>
      </c>
      <c r="M65" s="21">
        <v>36.549999999999997</v>
      </c>
      <c r="N65" s="21">
        <v>29.71</v>
      </c>
      <c r="O65" s="118">
        <v>111.83</v>
      </c>
      <c r="P65" s="119">
        <v>105.72</v>
      </c>
      <c r="Q65" s="120">
        <v>2.2999999999999998</v>
      </c>
      <c r="R65" s="121">
        <v>1.9265807669534238</v>
      </c>
      <c r="S65" s="238">
        <v>15.7</v>
      </c>
      <c r="T65" s="238">
        <v>20.2</v>
      </c>
      <c r="U65" s="238">
        <v>14.5</v>
      </c>
      <c r="V65" s="239"/>
      <c r="W65" s="238">
        <v>15.7</v>
      </c>
      <c r="X65" s="238">
        <v>20.2</v>
      </c>
      <c r="Y65" s="238">
        <v>14.5</v>
      </c>
      <c r="Z65" s="122"/>
      <c r="AA65" s="239">
        <v>17.5</v>
      </c>
      <c r="AB65" s="239">
        <v>16.8</v>
      </c>
      <c r="AC65" s="214">
        <v>17.100000000000001</v>
      </c>
      <c r="AD65" s="95">
        <v>15.7</v>
      </c>
      <c r="AE65" s="96">
        <v>21.2</v>
      </c>
      <c r="AF65" s="96">
        <v>14.5</v>
      </c>
      <c r="AG65" s="96"/>
      <c r="AH65" s="95">
        <v>15.7</v>
      </c>
      <c r="AI65" s="96">
        <v>21.2</v>
      </c>
      <c r="AJ65" s="96">
        <v>14.5</v>
      </c>
      <c r="AK65" s="154"/>
      <c r="AL65" s="96">
        <v>17.5</v>
      </c>
      <c r="AM65" s="96">
        <v>16.8</v>
      </c>
      <c r="AN65" s="123">
        <v>17.100000000000001</v>
      </c>
      <c r="AO65" s="97">
        <v>0.7446373997688045</v>
      </c>
      <c r="AP65" s="96">
        <v>13.031154495954079</v>
      </c>
      <c r="AQ65" s="96">
        <v>12.509908316115917</v>
      </c>
      <c r="AR65" s="96">
        <v>16.01763285150875</v>
      </c>
      <c r="AS65" s="98">
        <v>3.7268179999999998E-2</v>
      </c>
      <c r="AT65" s="125">
        <v>0.28964614999999999</v>
      </c>
      <c r="AU65" s="126">
        <v>0.28422258499999997</v>
      </c>
      <c r="AV65" s="127">
        <v>4.1217292678580271E-2</v>
      </c>
      <c r="AW65" s="98" t="e">
        <v>#REF!</v>
      </c>
      <c r="AX65" s="99" t="e">
        <v>#REF!</v>
      </c>
      <c r="AY65" s="138" t="e">
        <v>#REF!</v>
      </c>
      <c r="AZ65" s="104">
        <v>4.5067534464300445E-2</v>
      </c>
      <c r="BA65" s="104">
        <v>0.46059377116075112</v>
      </c>
      <c r="BB65" s="106">
        <v>0</v>
      </c>
      <c r="BC65" s="106">
        <v>0</v>
      </c>
      <c r="BD65" s="240" t="s">
        <v>470</v>
      </c>
      <c r="BE65" s="241" t="s">
        <v>394</v>
      </c>
      <c r="BF65" s="242">
        <v>310</v>
      </c>
      <c r="BG65" s="243">
        <v>0.98</v>
      </c>
      <c r="BH65" s="244" t="s">
        <v>384</v>
      </c>
      <c r="BI65" s="241" t="s">
        <v>471</v>
      </c>
      <c r="BJ65" s="22" t="s">
        <v>60</v>
      </c>
      <c r="BK65" s="131" t="s">
        <v>472</v>
      </c>
      <c r="BL65" s="106">
        <v>12.770531406034998</v>
      </c>
      <c r="BM65" s="21">
        <v>128</v>
      </c>
      <c r="BN65" s="113">
        <v>-1.5753420146562214E-2</v>
      </c>
      <c r="BO65" s="21" t="s">
        <v>364</v>
      </c>
      <c r="BP65" s="21" t="s">
        <v>364</v>
      </c>
      <c r="CC65" s="132">
        <v>1.9518036259955618</v>
      </c>
      <c r="CD65" s="115">
        <f t="shared" si="16"/>
        <v>0.66875388149353687</v>
      </c>
      <c r="CQ65" s="23" t="str">
        <f t="shared" si="2"/>
        <v/>
      </c>
      <c r="CR65" s="23" t="str">
        <f t="shared" si="3"/>
        <v/>
      </c>
      <c r="CT65" s="23" t="str">
        <f t="shared" si="4"/>
        <v/>
      </c>
      <c r="CU65" s="23" t="str">
        <f t="shared" si="5"/>
        <v/>
      </c>
      <c r="CW65" s="23">
        <f t="shared" si="6"/>
        <v>2.2999999999999998</v>
      </c>
      <c r="CX65" s="23">
        <f t="shared" si="7"/>
        <v>1.9265807669534238</v>
      </c>
      <c r="CZ65" s="23" t="str">
        <f t="shared" si="8"/>
        <v/>
      </c>
      <c r="DA65" s="23" t="str">
        <f t="shared" si="9"/>
        <v/>
      </c>
      <c r="DC65" s="23" t="str">
        <f t="shared" si="10"/>
        <v/>
      </c>
      <c r="DD65" s="23" t="str">
        <f t="shared" si="11"/>
        <v/>
      </c>
      <c r="DF65" s="23" t="str">
        <f t="shared" si="12"/>
        <v/>
      </c>
      <c r="DG65" s="23" t="str">
        <f t="shared" si="13"/>
        <v/>
      </c>
      <c r="DI65" s="23" t="str">
        <f t="shared" si="14"/>
        <v/>
      </c>
      <c r="DJ65" s="23" t="str">
        <f t="shared" si="15"/>
        <v/>
      </c>
    </row>
    <row r="66" spans="1:114" ht="12" customHeight="1" x14ac:dyDescent="0.45">
      <c r="A66" s="22">
        <v>66</v>
      </c>
      <c r="B66" s="116" t="s">
        <v>124</v>
      </c>
      <c r="C66" s="117" t="s">
        <v>348</v>
      </c>
      <c r="D66" s="87" t="s">
        <v>348</v>
      </c>
      <c r="E66" s="1" t="s">
        <v>29</v>
      </c>
      <c r="F66" s="2" t="s">
        <v>363</v>
      </c>
      <c r="G66" s="21">
        <v>7917.25</v>
      </c>
      <c r="H66" s="21">
        <v>7317.54</v>
      </c>
      <c r="I66" s="21">
        <v>6772.94</v>
      </c>
      <c r="J66" s="21">
        <v>6411.65</v>
      </c>
      <c r="K66" s="21">
        <v>7687</v>
      </c>
      <c r="L66" s="21">
        <v>7134.29</v>
      </c>
      <c r="M66" s="21">
        <v>6636.91</v>
      </c>
      <c r="N66" s="21">
        <v>6308.99</v>
      </c>
      <c r="O66" s="118">
        <v>22007.73</v>
      </c>
      <c r="P66" s="119">
        <v>21458.2</v>
      </c>
      <c r="Q66" s="120">
        <v>41.4</v>
      </c>
      <c r="R66" s="121">
        <v>25.979944863824159</v>
      </c>
      <c r="S66" s="245">
        <v>0.1</v>
      </c>
      <c r="T66" s="246">
        <v>0.2</v>
      </c>
      <c r="U66" s="246">
        <v>0.7</v>
      </c>
      <c r="V66" s="246">
        <v>5.3</v>
      </c>
      <c r="W66" s="245">
        <v>0.1</v>
      </c>
      <c r="X66" s="246">
        <v>0.2</v>
      </c>
      <c r="Y66" s="246">
        <v>0.6</v>
      </c>
      <c r="Z66" s="247">
        <v>2.6</v>
      </c>
      <c r="AA66" s="246">
        <v>0.3</v>
      </c>
      <c r="AB66" s="246">
        <v>0.3</v>
      </c>
      <c r="AC66" s="248">
        <v>0.3</v>
      </c>
      <c r="AD66" s="95">
        <v>0.1</v>
      </c>
      <c r="AE66" s="96">
        <v>0.2</v>
      </c>
      <c r="AF66" s="96">
        <v>0.7</v>
      </c>
      <c r="AG66" s="96">
        <v>6.2</v>
      </c>
      <c r="AH66" s="95">
        <v>0.1</v>
      </c>
      <c r="AI66" s="96">
        <v>0.2</v>
      </c>
      <c r="AJ66" s="96">
        <v>0.6</v>
      </c>
      <c r="AK66" s="124">
        <v>2.4</v>
      </c>
      <c r="AL66" s="96">
        <v>0.3</v>
      </c>
      <c r="AM66" s="96">
        <v>0.3</v>
      </c>
      <c r="AN66" s="123">
        <v>0.3</v>
      </c>
      <c r="AO66" s="97">
        <v>7.0228455754771533</v>
      </c>
      <c r="AP66" s="96">
        <v>6.2</v>
      </c>
      <c r="AQ66" s="96">
        <v>2.4</v>
      </c>
      <c r="AR66" s="96">
        <v>1.2999999999999998</v>
      </c>
      <c r="AS66" s="98">
        <v>0.13173994999999999</v>
      </c>
      <c r="AT66" s="125">
        <v>0.60275677500000002</v>
      </c>
      <c r="AU66" s="126">
        <v>0.48231561276414242</v>
      </c>
      <c r="AV66" s="127">
        <v>0.46110278599999999</v>
      </c>
      <c r="AW66" s="98" t="e">
        <v>#REF!</v>
      </c>
      <c r="AX66" s="99" t="e">
        <v>#REF!</v>
      </c>
      <c r="AY66" s="138" t="e">
        <v>#REF!</v>
      </c>
      <c r="AZ66" s="104">
        <v>0.68067800999999994</v>
      </c>
      <c r="BA66" s="104">
        <v>2.1268823908808154</v>
      </c>
      <c r="BB66" s="106">
        <v>24.16867762397154</v>
      </c>
      <c r="BC66" s="106">
        <v>137.7135728060554</v>
      </c>
      <c r="BD66" s="249" t="s">
        <v>473</v>
      </c>
      <c r="BE66" s="250" t="s">
        <v>474</v>
      </c>
      <c r="BF66" s="250">
        <v>65</v>
      </c>
      <c r="BG66" s="251" t="s">
        <v>371</v>
      </c>
      <c r="BH66" s="252" t="s">
        <v>372</v>
      </c>
      <c r="BI66" s="250" t="s">
        <v>475</v>
      </c>
      <c r="BJ66" s="22" t="s">
        <v>60</v>
      </c>
      <c r="BK66" s="131" t="s">
        <v>476</v>
      </c>
      <c r="BL66" s="106">
        <v>4.3</v>
      </c>
      <c r="BM66" s="21">
        <v>31</v>
      </c>
      <c r="BN66" s="113">
        <v>-0.17665277591406575</v>
      </c>
      <c r="BO66" s="21" t="s">
        <v>364</v>
      </c>
      <c r="BP66" s="21" t="s">
        <v>364</v>
      </c>
      <c r="CC66" s="132">
        <v>1.9942580558375436</v>
      </c>
      <c r="CD66" s="115">
        <f t="shared" si="16"/>
        <v>0.69027207933337043</v>
      </c>
      <c r="CQ66" s="23">
        <f t="shared" si="2"/>
        <v>41.4</v>
      </c>
      <c r="CR66" s="23">
        <f t="shared" si="3"/>
        <v>25.979944863824159</v>
      </c>
      <c r="CT66" s="23" t="str">
        <f t="shared" si="4"/>
        <v/>
      </c>
      <c r="CU66" s="23" t="str">
        <f t="shared" si="5"/>
        <v/>
      </c>
      <c r="CW66" s="23" t="str">
        <f t="shared" si="6"/>
        <v/>
      </c>
      <c r="CX66" s="23" t="str">
        <f t="shared" si="7"/>
        <v/>
      </c>
      <c r="CZ66" s="23" t="str">
        <f t="shared" si="8"/>
        <v/>
      </c>
      <c r="DA66" s="23" t="str">
        <f t="shared" si="9"/>
        <v/>
      </c>
      <c r="DC66" s="23" t="str">
        <f t="shared" si="10"/>
        <v/>
      </c>
      <c r="DD66" s="23" t="str">
        <f t="shared" si="11"/>
        <v/>
      </c>
      <c r="DF66" s="23" t="str">
        <f t="shared" si="12"/>
        <v/>
      </c>
      <c r="DG66" s="23" t="str">
        <f t="shared" si="13"/>
        <v/>
      </c>
      <c r="DI66" s="23" t="str">
        <f t="shared" si="14"/>
        <v/>
      </c>
      <c r="DJ66" s="23" t="str">
        <f t="shared" si="15"/>
        <v/>
      </c>
    </row>
    <row r="67" spans="1:114" ht="12.75" customHeight="1" x14ac:dyDescent="0.45">
      <c r="A67" s="22">
        <v>220</v>
      </c>
      <c r="B67" s="116" t="s">
        <v>133</v>
      </c>
      <c r="C67" s="117" t="s">
        <v>352</v>
      </c>
      <c r="D67" s="87" t="s">
        <v>352</v>
      </c>
      <c r="E67" s="1" t="s">
        <v>26</v>
      </c>
      <c r="F67" s="2" t="s">
        <v>380</v>
      </c>
      <c r="G67" s="21">
        <v>1.52</v>
      </c>
      <c r="H67" s="21">
        <v>1.52</v>
      </c>
      <c r="I67" s="21">
        <v>1.48</v>
      </c>
      <c r="J67" s="21">
        <v>1.38</v>
      </c>
      <c r="K67" s="21">
        <v>1.44</v>
      </c>
      <c r="L67" s="21">
        <v>1.45</v>
      </c>
      <c r="M67" s="21">
        <v>1.41</v>
      </c>
      <c r="N67" s="21">
        <v>1.32</v>
      </c>
      <c r="O67" s="118">
        <v>4.5199999999999996</v>
      </c>
      <c r="P67" s="119">
        <v>4.3</v>
      </c>
      <c r="Q67" s="120">
        <v>2.9</v>
      </c>
      <c r="R67" s="121">
        <v>2.0050494477545557</v>
      </c>
      <c r="S67" s="181"/>
      <c r="W67" s="181"/>
      <c r="Z67" s="187"/>
      <c r="AC67" s="132"/>
      <c r="AD67" s="95">
        <v>16.2</v>
      </c>
      <c r="AE67" s="106">
        <v>28.5</v>
      </c>
      <c r="AF67" s="106">
        <v>37.200000000000003</v>
      </c>
      <c r="AG67" s="187" t="s">
        <v>364</v>
      </c>
      <c r="AH67" s="181">
        <v>12.6</v>
      </c>
      <c r="AI67" s="106">
        <v>30.5</v>
      </c>
      <c r="AJ67" s="106">
        <v>36.799999999999997</v>
      </c>
      <c r="AK67" s="187" t="s">
        <v>364</v>
      </c>
      <c r="AL67" s="181">
        <v>27.3</v>
      </c>
      <c r="AM67" s="187">
        <v>26.6</v>
      </c>
      <c r="AN67" s="132">
        <v>27</v>
      </c>
      <c r="AO67" s="97">
        <v>0.7446373997688045</v>
      </c>
      <c r="AP67" s="96">
        <v>20.328601013688363</v>
      </c>
      <c r="AQ67" s="96">
        <v>19.807354833850201</v>
      </c>
      <c r="AR67" s="96">
        <v>25.266994480942323</v>
      </c>
      <c r="AS67" s="98">
        <v>2.3725700000000001E-3</v>
      </c>
      <c r="AT67" s="125">
        <v>1.4422474999999999E-2</v>
      </c>
      <c r="AU67" s="126">
        <v>1.4208635000000001E-2</v>
      </c>
      <c r="AV67" s="127">
        <v>3.2519506667743323E-4</v>
      </c>
      <c r="AW67" s="98" t="e">
        <v>#REF!</v>
      </c>
      <c r="AX67" s="99" t="e">
        <v>#REF!</v>
      </c>
      <c r="AY67" s="138" t="e">
        <v>#REF!</v>
      </c>
      <c r="AZ67" s="104">
        <v>2.9145617777957223E-3</v>
      </c>
      <c r="BA67" s="104">
        <v>2.6488114444489307E-2</v>
      </c>
      <c r="BB67" s="106">
        <v>0</v>
      </c>
      <c r="BC67" s="106">
        <v>0</v>
      </c>
      <c r="BD67" s="152"/>
      <c r="BH67" s="363" t="s">
        <v>365</v>
      </c>
      <c r="BJ67" s="22" t="s">
        <v>122</v>
      </c>
      <c r="BK67" s="131"/>
      <c r="BL67" s="106">
        <v>20.067977923769284</v>
      </c>
      <c r="BM67" s="21">
        <v>176</v>
      </c>
      <c r="BN67" s="113">
        <v>1.438728663919958E-2</v>
      </c>
      <c r="BO67" s="21" t="s">
        <v>352</v>
      </c>
      <c r="BP67" s="21" t="s">
        <v>364</v>
      </c>
      <c r="CC67" s="132">
        <v>1.9961113715027403</v>
      </c>
      <c r="CD67" s="115">
        <f t="shared" si="16"/>
        <v>0.69120097367872047</v>
      </c>
      <c r="CQ67" s="23" t="str">
        <f t="shared" si="2"/>
        <v/>
      </c>
      <c r="CR67" s="23" t="str">
        <f t="shared" si="3"/>
        <v/>
      </c>
      <c r="CT67" s="23" t="str">
        <f t="shared" si="4"/>
        <v/>
      </c>
      <c r="CU67" s="23" t="str">
        <f t="shared" si="5"/>
        <v/>
      </c>
      <c r="CW67" s="23">
        <f t="shared" si="6"/>
        <v>2.9</v>
      </c>
      <c r="CX67" s="23">
        <f t="shared" si="7"/>
        <v>2.0050494477545557</v>
      </c>
      <c r="CZ67" s="23" t="str">
        <f t="shared" si="8"/>
        <v/>
      </c>
      <c r="DA67" s="23" t="str">
        <f t="shared" si="9"/>
        <v/>
      </c>
      <c r="DC67" s="23" t="str">
        <f t="shared" si="10"/>
        <v/>
      </c>
      <c r="DD67" s="23" t="str">
        <f t="shared" si="11"/>
        <v/>
      </c>
      <c r="DF67" s="23" t="str">
        <f t="shared" si="12"/>
        <v/>
      </c>
      <c r="DG67" s="23" t="str">
        <f t="shared" si="13"/>
        <v/>
      </c>
      <c r="DI67" s="23" t="str">
        <f t="shared" si="14"/>
        <v/>
      </c>
      <c r="DJ67" s="23" t="str">
        <f t="shared" si="15"/>
        <v/>
      </c>
    </row>
    <row r="68" spans="1:114" ht="12" customHeight="1" x14ac:dyDescent="0.45">
      <c r="A68" s="22">
        <v>127</v>
      </c>
      <c r="B68" s="116" t="s">
        <v>134</v>
      </c>
      <c r="C68" s="117" t="s">
        <v>356</v>
      </c>
      <c r="D68" s="87" t="s">
        <v>356</v>
      </c>
      <c r="E68" s="1" t="s">
        <v>32</v>
      </c>
      <c r="F68" s="2" t="s">
        <v>381</v>
      </c>
      <c r="G68" s="21">
        <v>6.14</v>
      </c>
      <c r="H68" s="21">
        <v>5.81</v>
      </c>
      <c r="I68" s="21">
        <v>5.97</v>
      </c>
      <c r="J68" s="21">
        <v>6.31</v>
      </c>
      <c r="K68" s="21">
        <v>5.79</v>
      </c>
      <c r="L68" s="21">
        <v>5.42</v>
      </c>
      <c r="M68" s="21">
        <v>5.55</v>
      </c>
      <c r="N68" s="21">
        <v>5.9</v>
      </c>
      <c r="O68" s="118">
        <v>17.919999999999998</v>
      </c>
      <c r="P68" s="119">
        <v>16.760000000000002</v>
      </c>
      <c r="Q68" s="120">
        <v>28.6</v>
      </c>
      <c r="R68" s="121">
        <v>11.085715463112148</v>
      </c>
      <c r="S68" s="95"/>
      <c r="T68" s="96"/>
      <c r="U68" s="96"/>
      <c r="V68" s="96"/>
      <c r="W68" s="95"/>
      <c r="X68" s="96"/>
      <c r="Y68" s="96"/>
      <c r="Z68" s="122"/>
      <c r="AA68" s="96"/>
      <c r="AB68" s="96"/>
      <c r="AC68" s="132"/>
      <c r="AD68" s="95" t="s">
        <v>364</v>
      </c>
      <c r="AE68" s="106" t="s">
        <v>364</v>
      </c>
      <c r="AF68" s="106" t="s">
        <v>364</v>
      </c>
      <c r="AG68" s="187" t="s">
        <v>364</v>
      </c>
      <c r="AH68" s="181" t="s">
        <v>364</v>
      </c>
      <c r="AI68" s="106" t="s">
        <v>364</v>
      </c>
      <c r="AJ68" s="106" t="s">
        <v>364</v>
      </c>
      <c r="AK68" s="187" t="s">
        <v>364</v>
      </c>
      <c r="AL68" s="181" t="s">
        <v>364</v>
      </c>
      <c r="AM68" s="187" t="s">
        <v>364</v>
      </c>
      <c r="AN68" s="132">
        <v>0.1</v>
      </c>
      <c r="AO68" s="97">
        <v>1.1166596956660293</v>
      </c>
      <c r="AP68" s="96">
        <v>0.11166596956660294</v>
      </c>
      <c r="AQ68" s="96">
        <v>0.11166596956660294</v>
      </c>
      <c r="AR68" s="96">
        <v>0.10291649239165074</v>
      </c>
      <c r="AS68" s="98">
        <v>3.468E-5</v>
      </c>
      <c r="AT68" s="125">
        <v>2.15016E-4</v>
      </c>
      <c r="AU68" s="126">
        <v>2.2634053630276967E-4</v>
      </c>
      <c r="AV68" s="127">
        <v>8.1806489304493301E-6</v>
      </c>
      <c r="AW68" s="98" t="e">
        <v>#REF!</v>
      </c>
      <c r="AX68" s="99" t="e">
        <v>#REF!</v>
      </c>
      <c r="AY68" s="138" t="e">
        <v>#REF!</v>
      </c>
      <c r="AZ68" s="104">
        <v>4.8314414884082213E-5</v>
      </c>
      <c r="BA68" s="104">
        <v>4.2386090524915696E-4</v>
      </c>
      <c r="BB68" s="106">
        <v>2.7290763859091072E-3</v>
      </c>
      <c r="BC68" s="106">
        <v>4.9187085700420075E-3</v>
      </c>
      <c r="BD68" s="152"/>
      <c r="BH68" s="363" t="s">
        <v>365</v>
      </c>
      <c r="BJ68" s="22" t="s">
        <v>135</v>
      </c>
      <c r="BK68" s="131"/>
      <c r="BL68" s="106">
        <v>0.11166596956660294</v>
      </c>
      <c r="BM68" s="21">
        <v>205</v>
      </c>
      <c r="BN68" s="113">
        <v>5.587236668072447E-2</v>
      </c>
      <c r="BO68" s="21" t="s">
        <v>356</v>
      </c>
      <c r="BP68" s="21" t="s">
        <v>364</v>
      </c>
      <c r="CC68" s="132">
        <v>2.0198358991490943</v>
      </c>
      <c r="CD68" s="115">
        <f t="shared" si="16"/>
        <v>0.70301627006812184</v>
      </c>
      <c r="CQ68" s="23" t="str">
        <f t="shared" ref="CQ68:CQ78" si="17">IF($C68=CP$3,$Q68,"")</f>
        <v/>
      </c>
      <c r="CR68" s="23" t="str">
        <f t="shared" ref="CR68:CR78" si="18">IF($C68=CP$3,$R68,"")</f>
        <v/>
      </c>
      <c r="CT68" s="23" t="str">
        <f t="shared" ref="CT68:CT78" si="19">IF($C68=CS$3,$Q68,"")</f>
        <v/>
      </c>
      <c r="CU68" s="23" t="str">
        <f t="shared" ref="CU68:CU78" si="20">IF($C68=CS$3,$R68,"")</f>
        <v/>
      </c>
      <c r="CW68" s="23" t="str">
        <f t="shared" ref="CW68:CW78" si="21">IF($C68=CV$3,$Q68,"")</f>
        <v/>
      </c>
      <c r="CX68" s="23" t="str">
        <f t="shared" ref="CX68:CX78" si="22">IF($C68=CV$3,$R68,"")</f>
        <v/>
      </c>
      <c r="CZ68" s="23" t="str">
        <f t="shared" ref="CZ68:CZ78" si="23">IF($C68=CY$3,$Q68,"")</f>
        <v/>
      </c>
      <c r="DA68" s="23" t="str">
        <f t="shared" ref="DA68:DA78" si="24">IF($C68=CY$3,$R68,"")</f>
        <v/>
      </c>
      <c r="DC68" s="23" t="str">
        <f t="shared" ref="DC68:DC78" si="25">IF($C68=DB$3,$Q68,"")</f>
        <v/>
      </c>
      <c r="DD68" s="23" t="str">
        <f t="shared" ref="DD68:DD78" si="26">IF($C68=DB$3,$R68,"")</f>
        <v/>
      </c>
      <c r="DF68" s="23" t="str">
        <f t="shared" ref="DF68:DF78" si="27">IF($C68=DE$3,$Q68,"")</f>
        <v/>
      </c>
      <c r="DG68" s="23" t="str">
        <f t="shared" ref="DG68:DG78" si="28">IF($C68=DE$3,$R68,"")</f>
        <v/>
      </c>
      <c r="DI68" s="23">
        <f t="shared" ref="DI68:DI78" si="29">IF($C68=DH$3,$Q68,"")</f>
        <v>28.6</v>
      </c>
      <c r="DJ68" s="23">
        <f t="shared" ref="DJ68:DJ78" si="30">IF($C68=DH$3,$R68,"")</f>
        <v>11.085715463112148</v>
      </c>
    </row>
    <row r="69" spans="1:114" ht="12" customHeight="1" x14ac:dyDescent="0.45">
      <c r="A69" s="22">
        <v>67</v>
      </c>
      <c r="B69" s="116" t="s">
        <v>136</v>
      </c>
      <c r="C69" s="117" t="s">
        <v>356</v>
      </c>
      <c r="D69" s="87" t="s">
        <v>356</v>
      </c>
      <c r="E69" s="1" t="s">
        <v>32</v>
      </c>
      <c r="F69" s="2" t="s">
        <v>367</v>
      </c>
      <c r="G69" s="21">
        <v>43.46</v>
      </c>
      <c r="H69" s="21">
        <v>45.14</v>
      </c>
      <c r="I69" s="21">
        <v>44.55</v>
      </c>
      <c r="J69" s="21">
        <v>40.21</v>
      </c>
      <c r="K69" s="21">
        <v>41.1</v>
      </c>
      <c r="L69" s="21">
        <v>42.68</v>
      </c>
      <c r="M69" s="21">
        <v>41.77</v>
      </c>
      <c r="N69" s="21">
        <v>37.450000000000003</v>
      </c>
      <c r="O69" s="118">
        <v>133.14999999999998</v>
      </c>
      <c r="P69" s="119">
        <v>125.55000000000001</v>
      </c>
      <c r="Q69" s="120">
        <v>19.100000000000001</v>
      </c>
      <c r="R69" s="121">
        <v>5.8917932512247004</v>
      </c>
      <c r="S69" s="95"/>
      <c r="T69" s="96"/>
      <c r="U69" s="96"/>
      <c r="V69" s="96"/>
      <c r="W69" s="95"/>
      <c r="X69" s="96"/>
      <c r="Y69" s="96"/>
      <c r="Z69" s="122"/>
      <c r="AA69" s="96"/>
      <c r="AB69" s="96"/>
      <c r="AC69" s="220">
        <v>0.9</v>
      </c>
      <c r="AD69" s="95"/>
      <c r="AE69" s="96"/>
      <c r="AF69" s="96"/>
      <c r="AG69" s="124"/>
      <c r="AH69" s="95"/>
      <c r="AI69" s="96"/>
      <c r="AJ69" s="96"/>
      <c r="AK69" s="124"/>
      <c r="AL69" s="95"/>
      <c r="AM69" s="124"/>
      <c r="AN69" s="123">
        <v>0.9</v>
      </c>
      <c r="AO69" s="97">
        <v>1.1166596956660293</v>
      </c>
      <c r="AP69" s="96">
        <v>1.0049937260994264</v>
      </c>
      <c r="AQ69" s="96">
        <v>1.0049937260994264</v>
      </c>
      <c r="AR69" s="96">
        <v>0.9262484315248567</v>
      </c>
      <c r="AS69" s="98">
        <v>2.3282999999999997E-3</v>
      </c>
      <c r="AT69" s="125">
        <v>1.4435460000000001E-2</v>
      </c>
      <c r="AU69" s="126">
        <v>1.6175798824468082E-2</v>
      </c>
      <c r="AV69" s="127">
        <v>2.7965868766132887E-3</v>
      </c>
      <c r="AW69" s="98" t="e">
        <v>#REF!</v>
      </c>
      <c r="AX69" s="99" t="e">
        <v>#REF!</v>
      </c>
      <c r="AY69" s="138" t="e">
        <v>#REF!</v>
      </c>
      <c r="AZ69" s="104">
        <v>3.1087781276888144E-3</v>
      </c>
      <c r="BA69" s="104">
        <v>2.833260191436399E-2</v>
      </c>
      <c r="BB69" s="106">
        <v>2.396296639596816E-2</v>
      </c>
      <c r="BC69" s="106">
        <v>9.5588129602554806E-2</v>
      </c>
      <c r="BD69" s="221" t="s">
        <v>477</v>
      </c>
      <c r="BE69" s="222" t="s">
        <v>394</v>
      </c>
      <c r="BF69" s="222">
        <v>28</v>
      </c>
      <c r="BG69" s="236" t="s">
        <v>371</v>
      </c>
      <c r="BH69" s="224" t="s">
        <v>372</v>
      </c>
      <c r="BI69" s="222" t="s">
        <v>478</v>
      </c>
      <c r="BJ69" s="22" t="s">
        <v>60</v>
      </c>
      <c r="BK69" s="131" t="s">
        <v>479</v>
      </c>
      <c r="BL69" s="106">
        <v>1.0049937260994264</v>
      </c>
      <c r="BM69" s="21">
        <v>175</v>
      </c>
      <c r="BN69" s="113">
        <v>0.12351701641027402</v>
      </c>
      <c r="BO69" s="21" t="s">
        <v>364</v>
      </c>
      <c r="BP69" s="21" t="s">
        <v>364</v>
      </c>
      <c r="CC69" s="132">
        <v>2.0264306044472895</v>
      </c>
      <c r="CD69" s="115">
        <f t="shared" ref="CD69:CD132" si="31">LN(CC69)</f>
        <v>0.70627592245709725</v>
      </c>
      <c r="CQ69" s="23" t="str">
        <f t="shared" si="17"/>
        <v/>
      </c>
      <c r="CR69" s="23" t="str">
        <f t="shared" si="18"/>
        <v/>
      </c>
      <c r="CT69" s="23" t="str">
        <f t="shared" si="19"/>
        <v/>
      </c>
      <c r="CU69" s="23" t="str">
        <f t="shared" si="20"/>
        <v/>
      </c>
      <c r="CW69" s="23" t="str">
        <f t="shared" si="21"/>
        <v/>
      </c>
      <c r="CX69" s="23" t="str">
        <f t="shared" si="22"/>
        <v/>
      </c>
      <c r="CZ69" s="23" t="str">
        <f t="shared" si="23"/>
        <v/>
      </c>
      <c r="DA69" s="23" t="str">
        <f t="shared" si="24"/>
        <v/>
      </c>
      <c r="DC69" s="23" t="str">
        <f t="shared" si="25"/>
        <v/>
      </c>
      <c r="DD69" s="23" t="str">
        <f t="shared" si="26"/>
        <v/>
      </c>
      <c r="DF69" s="23" t="str">
        <f t="shared" si="27"/>
        <v/>
      </c>
      <c r="DG69" s="23" t="str">
        <f t="shared" si="28"/>
        <v/>
      </c>
      <c r="DI69" s="23">
        <f t="shared" si="29"/>
        <v>19.100000000000001</v>
      </c>
      <c r="DJ69" s="23">
        <f t="shared" si="30"/>
        <v>5.8917932512247004</v>
      </c>
    </row>
    <row r="70" spans="1:114" ht="12" customHeight="1" x14ac:dyDescent="0.45">
      <c r="A70" s="22">
        <v>68</v>
      </c>
      <c r="B70" s="116" t="s">
        <v>137</v>
      </c>
      <c r="C70" s="117" t="s">
        <v>352</v>
      </c>
      <c r="D70" s="87" t="s">
        <v>352</v>
      </c>
      <c r="E70" s="1" t="s">
        <v>26</v>
      </c>
      <c r="F70" s="2" t="s">
        <v>380</v>
      </c>
      <c r="G70" s="21">
        <v>155.88999999999999</v>
      </c>
      <c r="H70" s="21">
        <v>156.56</v>
      </c>
      <c r="I70" s="21">
        <v>157.24</v>
      </c>
      <c r="J70" s="21">
        <v>151.36000000000001</v>
      </c>
      <c r="K70" s="21">
        <v>148.62</v>
      </c>
      <c r="L70" s="21">
        <v>149.5</v>
      </c>
      <c r="M70" s="21">
        <v>150.38999999999999</v>
      </c>
      <c r="N70" s="21">
        <v>144.06</v>
      </c>
      <c r="O70" s="118">
        <v>469.69</v>
      </c>
      <c r="P70" s="119">
        <v>448.51</v>
      </c>
      <c r="Q70" s="120">
        <v>1.9</v>
      </c>
      <c r="R70" s="121">
        <v>1.87598189348293</v>
      </c>
      <c r="S70" s="217">
        <v>59.9</v>
      </c>
      <c r="T70" s="218">
        <v>75</v>
      </c>
      <c r="U70" s="218">
        <v>71.599999999999994</v>
      </c>
      <c r="V70" s="218"/>
      <c r="W70" s="217">
        <v>50</v>
      </c>
      <c r="X70" s="218">
        <v>67.8</v>
      </c>
      <c r="Y70" s="218">
        <v>49.3</v>
      </c>
      <c r="Z70" s="253"/>
      <c r="AA70" s="218">
        <v>68.7</v>
      </c>
      <c r="AB70" s="218">
        <v>55.7</v>
      </c>
      <c r="AC70" s="220">
        <v>62.3</v>
      </c>
      <c r="AD70" s="95">
        <v>59.9</v>
      </c>
      <c r="AE70" s="96">
        <v>75</v>
      </c>
      <c r="AF70" s="96">
        <v>71.599999999999994</v>
      </c>
      <c r="AG70" s="96"/>
      <c r="AH70" s="95">
        <v>50</v>
      </c>
      <c r="AI70" s="96">
        <v>67.8</v>
      </c>
      <c r="AJ70" s="96">
        <v>49.3</v>
      </c>
      <c r="AK70" s="124"/>
      <c r="AL70" s="96">
        <v>68.7</v>
      </c>
      <c r="AM70" s="96">
        <v>55.7</v>
      </c>
      <c r="AN70" s="123">
        <v>62.3</v>
      </c>
      <c r="AO70" s="97">
        <v>0.7446373997688045</v>
      </c>
      <c r="AP70" s="96">
        <v>51.156589364116869</v>
      </c>
      <c r="AQ70" s="96">
        <v>41.47630316712241</v>
      </c>
      <c r="AR70" s="96">
        <v>58.304111566404906</v>
      </c>
      <c r="AS70" s="98">
        <v>0.57319522000000001</v>
      </c>
      <c r="AT70" s="125">
        <v>4.22201615</v>
      </c>
      <c r="AU70" s="126">
        <v>4.1381720949999998</v>
      </c>
      <c r="AV70" s="127">
        <v>0.65550404560245035</v>
      </c>
      <c r="AW70" s="98" t="e">
        <v>#REF!</v>
      </c>
      <c r="AX70" s="99" t="e">
        <v>#REF!</v>
      </c>
      <c r="AY70" s="138" t="e">
        <v>#REF!</v>
      </c>
      <c r="AZ70" s="104">
        <v>0.71037659600408387</v>
      </c>
      <c r="BA70" s="104">
        <v>7.2475388350102099</v>
      </c>
      <c r="BB70" s="106">
        <v>0</v>
      </c>
      <c r="BC70" s="106">
        <v>0</v>
      </c>
      <c r="BD70" s="221" t="s">
        <v>480</v>
      </c>
      <c r="BE70" s="222" t="s">
        <v>394</v>
      </c>
      <c r="BF70" s="222">
        <v>3332</v>
      </c>
      <c r="BG70" s="254" t="s">
        <v>371</v>
      </c>
      <c r="BH70" s="255" t="s">
        <v>372</v>
      </c>
      <c r="BI70" s="222" t="s">
        <v>481</v>
      </c>
      <c r="BJ70" s="22" t="s">
        <v>60</v>
      </c>
      <c r="BK70" s="131" t="s">
        <v>482</v>
      </c>
      <c r="BL70" s="106">
        <v>46.316446265619639</v>
      </c>
      <c r="BM70" s="21">
        <v>30</v>
      </c>
      <c r="BN70" s="113">
        <v>-1.263996088534431E-2</v>
      </c>
      <c r="BO70" s="21" t="s">
        <v>364</v>
      </c>
      <c r="BP70" s="21" t="s">
        <v>364</v>
      </c>
      <c r="CC70" s="132">
        <v>2.0293532535392562</v>
      </c>
      <c r="CD70" s="115">
        <f t="shared" si="31"/>
        <v>0.70771714797610774</v>
      </c>
      <c r="CQ70" s="23" t="str">
        <f t="shared" si="17"/>
        <v/>
      </c>
      <c r="CR70" s="23" t="str">
        <f t="shared" si="18"/>
        <v/>
      </c>
      <c r="CT70" s="23" t="str">
        <f t="shared" si="19"/>
        <v/>
      </c>
      <c r="CU70" s="23" t="str">
        <f t="shared" si="20"/>
        <v/>
      </c>
      <c r="CW70" s="23">
        <f t="shared" si="21"/>
        <v>1.9</v>
      </c>
      <c r="CX70" s="23">
        <f t="shared" si="22"/>
        <v>1.87598189348293</v>
      </c>
      <c r="CZ70" s="23" t="str">
        <f t="shared" si="23"/>
        <v/>
      </c>
      <c r="DA70" s="23" t="str">
        <f t="shared" si="24"/>
        <v/>
      </c>
      <c r="DC70" s="23" t="str">
        <f t="shared" si="25"/>
        <v/>
      </c>
      <c r="DD70" s="23" t="str">
        <f t="shared" si="26"/>
        <v/>
      </c>
      <c r="DF70" s="23" t="str">
        <f t="shared" si="27"/>
        <v/>
      </c>
      <c r="DG70" s="23" t="str">
        <f t="shared" si="28"/>
        <v/>
      </c>
      <c r="DI70" s="23" t="str">
        <f t="shared" si="29"/>
        <v/>
      </c>
      <c r="DJ70" s="23" t="str">
        <f t="shared" si="30"/>
        <v/>
      </c>
    </row>
    <row r="71" spans="1:114" ht="12" customHeight="1" x14ac:dyDescent="0.45">
      <c r="A71" s="22">
        <v>69</v>
      </c>
      <c r="B71" s="116" t="s">
        <v>138</v>
      </c>
      <c r="C71" s="117" t="s">
        <v>352</v>
      </c>
      <c r="D71" s="87" t="s">
        <v>352</v>
      </c>
      <c r="E71" s="1" t="s">
        <v>26</v>
      </c>
      <c r="F71" s="2" t="s">
        <v>380</v>
      </c>
      <c r="G71" s="21">
        <v>1952.75</v>
      </c>
      <c r="H71" s="21">
        <v>2004.88</v>
      </c>
      <c r="I71" s="21">
        <v>2041.51</v>
      </c>
      <c r="J71" s="21">
        <v>2007.1</v>
      </c>
      <c r="K71" s="21">
        <v>1857.29</v>
      </c>
      <c r="L71" s="21">
        <v>1908.83</v>
      </c>
      <c r="M71" s="21">
        <v>1945.91</v>
      </c>
      <c r="N71" s="21">
        <v>1917.16</v>
      </c>
      <c r="O71" s="118">
        <v>5999.14</v>
      </c>
      <c r="P71" s="119">
        <v>5712.03</v>
      </c>
      <c r="Q71" s="120">
        <v>3.5</v>
      </c>
      <c r="R71" s="121">
        <v>2.0867141190754137</v>
      </c>
      <c r="S71" s="173">
        <v>14.5</v>
      </c>
      <c r="T71" s="174">
        <v>20.2</v>
      </c>
      <c r="U71" s="174">
        <v>23.4</v>
      </c>
      <c r="V71" s="174"/>
      <c r="W71" s="173">
        <v>13.8</v>
      </c>
      <c r="X71" s="174">
        <v>18.7</v>
      </c>
      <c r="Y71" s="174">
        <v>22.8</v>
      </c>
      <c r="Z71" s="174"/>
      <c r="AA71" s="173">
        <v>19.399999999999999</v>
      </c>
      <c r="AB71" s="174">
        <v>18.399999999999999</v>
      </c>
      <c r="AC71" s="175">
        <v>18.899999999999999</v>
      </c>
      <c r="AD71" s="95">
        <v>14.5</v>
      </c>
      <c r="AE71" s="96">
        <v>20.2</v>
      </c>
      <c r="AF71" s="96">
        <v>23.4</v>
      </c>
      <c r="AG71" s="96"/>
      <c r="AH71" s="95">
        <v>13.8</v>
      </c>
      <c r="AI71" s="96">
        <v>18.7</v>
      </c>
      <c r="AJ71" s="96">
        <v>22.8</v>
      </c>
      <c r="AK71" s="124"/>
      <c r="AL71" s="96">
        <v>19.399999999999999</v>
      </c>
      <c r="AM71" s="96">
        <v>18.399999999999999</v>
      </c>
      <c r="AN71" s="123">
        <v>18.899999999999999</v>
      </c>
      <c r="AO71" s="97">
        <v>0.7446373997688045</v>
      </c>
      <c r="AP71" s="96">
        <v>14.445965555514807</v>
      </c>
      <c r="AQ71" s="96">
        <v>13.701328155746001</v>
      </c>
      <c r="AR71" s="96">
        <v>17.693411713907601</v>
      </c>
      <c r="AS71" s="98">
        <v>2.2227725600000001</v>
      </c>
      <c r="AT71" s="125">
        <v>15.031685699999999</v>
      </c>
      <c r="AU71" s="126">
        <v>14.761958315000003</v>
      </c>
      <c r="AV71" s="127">
        <v>2.5543453745212625</v>
      </c>
      <c r="AW71" s="98" t="e">
        <v>#REF!</v>
      </c>
      <c r="AX71" s="99" t="e">
        <v>#REF!</v>
      </c>
      <c r="AY71" s="138" t="e">
        <v>#REF!</v>
      </c>
      <c r="AZ71" s="104">
        <v>2.7753939175354376</v>
      </c>
      <c r="BA71" s="104">
        <v>27.275084608838604</v>
      </c>
      <c r="BB71" s="106">
        <v>0</v>
      </c>
      <c r="BC71" s="106">
        <v>0</v>
      </c>
      <c r="BD71" s="168">
        <v>2015</v>
      </c>
      <c r="BE71" s="169" t="s">
        <v>394</v>
      </c>
      <c r="BF71" s="170">
        <v>2286</v>
      </c>
      <c r="BG71" s="171" t="s">
        <v>371</v>
      </c>
      <c r="BH71" s="172" t="s">
        <v>372</v>
      </c>
      <c r="BI71" s="256" t="s">
        <v>483</v>
      </c>
      <c r="BJ71" s="22" t="s">
        <v>60</v>
      </c>
      <c r="BK71" s="131" t="s">
        <v>484</v>
      </c>
      <c r="BL71" s="106">
        <v>14.073646855630404</v>
      </c>
      <c r="BM71" s="21">
        <v>12</v>
      </c>
      <c r="BN71" s="113">
        <v>-2.9376696673609943E-2</v>
      </c>
      <c r="BO71" s="21" t="s">
        <v>364</v>
      </c>
      <c r="BP71" s="21" t="s">
        <v>364</v>
      </c>
      <c r="CC71" s="132">
        <v>2.0570424130314566</v>
      </c>
      <c r="CD71" s="115">
        <f t="shared" si="31"/>
        <v>0.72126922933596749</v>
      </c>
      <c r="CQ71" s="23" t="str">
        <f t="shared" si="17"/>
        <v/>
      </c>
      <c r="CR71" s="23" t="str">
        <f t="shared" si="18"/>
        <v/>
      </c>
      <c r="CT71" s="23" t="str">
        <f t="shared" si="19"/>
        <v/>
      </c>
      <c r="CU71" s="23" t="str">
        <f t="shared" si="20"/>
        <v/>
      </c>
      <c r="CW71" s="23">
        <f t="shared" si="21"/>
        <v>3.5</v>
      </c>
      <c r="CX71" s="23">
        <f t="shared" si="22"/>
        <v>2.0867141190754137</v>
      </c>
      <c r="CZ71" s="23" t="str">
        <f t="shared" si="23"/>
        <v/>
      </c>
      <c r="DA71" s="23" t="str">
        <f t="shared" si="24"/>
        <v/>
      </c>
      <c r="DC71" s="23" t="str">
        <f t="shared" si="25"/>
        <v/>
      </c>
      <c r="DD71" s="23" t="str">
        <f t="shared" si="26"/>
        <v/>
      </c>
      <c r="DF71" s="23" t="str">
        <f t="shared" si="27"/>
        <v/>
      </c>
      <c r="DG71" s="23" t="str">
        <f t="shared" si="28"/>
        <v/>
      </c>
      <c r="DI71" s="23" t="str">
        <f t="shared" si="29"/>
        <v/>
      </c>
      <c r="DJ71" s="23" t="str">
        <f t="shared" si="30"/>
        <v/>
      </c>
    </row>
    <row r="72" spans="1:114" ht="12" customHeight="1" x14ac:dyDescent="0.45">
      <c r="A72" s="22">
        <v>71</v>
      </c>
      <c r="B72" s="116" t="s">
        <v>139</v>
      </c>
      <c r="C72" s="117" t="s">
        <v>356</v>
      </c>
      <c r="D72" s="87" t="s">
        <v>356</v>
      </c>
      <c r="E72" s="1" t="s">
        <v>32</v>
      </c>
      <c r="F72" s="2" t="s">
        <v>380</v>
      </c>
      <c r="G72" s="21">
        <v>11.04</v>
      </c>
      <c r="H72" s="21">
        <v>11.19</v>
      </c>
      <c r="I72" s="21">
        <v>11.11</v>
      </c>
      <c r="J72" s="21">
        <v>11.69</v>
      </c>
      <c r="K72" s="21">
        <v>10.54</v>
      </c>
      <c r="L72" s="21">
        <v>10.64</v>
      </c>
      <c r="M72" s="21">
        <v>10.6</v>
      </c>
      <c r="N72" s="21">
        <v>11.38</v>
      </c>
      <c r="O72" s="118">
        <v>33.339999999999996</v>
      </c>
      <c r="P72" s="119">
        <v>31.78</v>
      </c>
      <c r="Q72" s="120">
        <v>4.7</v>
      </c>
      <c r="R72" s="121">
        <v>2.2601574195274563</v>
      </c>
      <c r="S72" s="95"/>
      <c r="T72" s="96"/>
      <c r="U72" s="96"/>
      <c r="V72" s="96"/>
      <c r="W72" s="95"/>
      <c r="X72" s="96"/>
      <c r="Y72" s="96"/>
      <c r="Z72" s="122"/>
      <c r="AA72" s="96"/>
      <c r="AB72" s="96"/>
      <c r="AC72" s="123"/>
      <c r="AD72" s="95" t="s">
        <v>364</v>
      </c>
      <c r="AE72" s="96" t="s">
        <v>364</v>
      </c>
      <c r="AF72" s="96" t="s">
        <v>364</v>
      </c>
      <c r="AG72" s="124" t="s">
        <v>364</v>
      </c>
      <c r="AH72" s="95" t="s">
        <v>364</v>
      </c>
      <c r="AI72" s="96" t="s">
        <v>364</v>
      </c>
      <c r="AJ72" s="96" t="s">
        <v>364</v>
      </c>
      <c r="AK72" s="124" t="s">
        <v>364</v>
      </c>
      <c r="AL72" s="95" t="s">
        <v>364</v>
      </c>
      <c r="AM72" s="124" t="s">
        <v>364</v>
      </c>
      <c r="AN72" s="123">
        <v>0.9</v>
      </c>
      <c r="AO72" s="97">
        <v>1.1166596956660293</v>
      </c>
      <c r="AP72" s="96">
        <v>1.0049937260994264</v>
      </c>
      <c r="AQ72" s="96">
        <v>1.0049937260994264</v>
      </c>
      <c r="AR72" s="96">
        <v>0.9262484315248567</v>
      </c>
      <c r="AS72" s="98">
        <v>5.8608E-4</v>
      </c>
      <c r="AT72" s="125">
        <v>3.6336960000000005E-3</v>
      </c>
      <c r="AU72" s="126">
        <v>4.1001056711786974E-3</v>
      </c>
      <c r="AV72" s="127">
        <v>1.3911123156668261E-4</v>
      </c>
      <c r="AW72" s="98" t="e">
        <v>#REF!</v>
      </c>
      <c r="AX72" s="99" t="e">
        <v>#REF!</v>
      </c>
      <c r="AY72" s="138" t="e">
        <v>#REF!</v>
      </c>
      <c r="AZ72" s="104">
        <v>8.1793205261113783E-4</v>
      </c>
      <c r="BA72" s="104">
        <v>7.7901759041655921E-3</v>
      </c>
      <c r="BB72" s="106">
        <v>7.5018301268934759E-4</v>
      </c>
      <c r="BC72" s="106">
        <v>7.5018301268934759E-4</v>
      </c>
      <c r="BD72" s="152"/>
      <c r="BH72" s="363" t="s">
        <v>365</v>
      </c>
      <c r="BJ72" s="22" t="s">
        <v>136</v>
      </c>
      <c r="BK72" s="131"/>
      <c r="BL72" s="106">
        <v>1.0049937260994264</v>
      </c>
      <c r="BM72" s="21">
        <v>193</v>
      </c>
      <c r="BN72" s="113">
        <v>0.1580887819845872</v>
      </c>
      <c r="BO72" s="21" t="s">
        <v>356</v>
      </c>
      <c r="BP72" s="21" t="s">
        <v>364</v>
      </c>
      <c r="CC72" s="132">
        <v>2.1305099246700374</v>
      </c>
      <c r="CD72" s="115">
        <f t="shared" si="31"/>
        <v>0.75636135232296509</v>
      </c>
      <c r="CQ72" s="23" t="str">
        <f t="shared" si="17"/>
        <v/>
      </c>
      <c r="CR72" s="23" t="str">
        <f t="shared" si="18"/>
        <v/>
      </c>
      <c r="CT72" s="23" t="str">
        <f t="shared" si="19"/>
        <v/>
      </c>
      <c r="CU72" s="23" t="str">
        <f t="shared" si="20"/>
        <v/>
      </c>
      <c r="CW72" s="23" t="str">
        <f t="shared" si="21"/>
        <v/>
      </c>
      <c r="CX72" s="23" t="str">
        <f t="shared" si="22"/>
        <v/>
      </c>
      <c r="CZ72" s="23" t="str">
        <f t="shared" si="23"/>
        <v/>
      </c>
      <c r="DA72" s="23" t="str">
        <f t="shared" si="24"/>
        <v/>
      </c>
      <c r="DC72" s="23" t="str">
        <f t="shared" si="25"/>
        <v/>
      </c>
      <c r="DD72" s="23" t="str">
        <f t="shared" si="26"/>
        <v/>
      </c>
      <c r="DF72" s="23" t="str">
        <f t="shared" si="27"/>
        <v/>
      </c>
      <c r="DG72" s="23" t="str">
        <f t="shared" si="28"/>
        <v/>
      </c>
      <c r="DI72" s="23">
        <f t="shared" si="29"/>
        <v>4.7</v>
      </c>
      <c r="DJ72" s="23">
        <f t="shared" si="30"/>
        <v>2.2601574195274563</v>
      </c>
    </row>
    <row r="73" spans="1:114" ht="12" customHeight="1" x14ac:dyDescent="0.45">
      <c r="A73" s="22">
        <v>72</v>
      </c>
      <c r="B73" s="116" t="s">
        <v>140</v>
      </c>
      <c r="C73" s="117" t="s">
        <v>348</v>
      </c>
      <c r="D73" s="87" t="s">
        <v>348</v>
      </c>
      <c r="E73" s="1" t="s">
        <v>29</v>
      </c>
      <c r="F73" s="2" t="s">
        <v>367</v>
      </c>
      <c r="G73" s="21">
        <v>141.03</v>
      </c>
      <c r="H73" s="21">
        <v>130.09</v>
      </c>
      <c r="I73" s="21">
        <v>110.49</v>
      </c>
      <c r="J73" s="21">
        <v>96.47</v>
      </c>
      <c r="K73" s="21">
        <v>138.01</v>
      </c>
      <c r="L73" s="21">
        <v>127.74</v>
      </c>
      <c r="M73" s="21">
        <v>108.77</v>
      </c>
      <c r="N73" s="21">
        <v>94.89</v>
      </c>
      <c r="O73" s="118">
        <v>381.61</v>
      </c>
      <c r="P73" s="119">
        <v>374.52</v>
      </c>
      <c r="Q73" s="120">
        <v>36.1</v>
      </c>
      <c r="R73" s="121">
        <v>18.259423681084964</v>
      </c>
      <c r="S73" s="95"/>
      <c r="T73" s="96"/>
      <c r="U73" s="96"/>
      <c r="V73" s="96"/>
      <c r="W73" s="95"/>
      <c r="X73" s="96"/>
      <c r="Y73" s="96"/>
      <c r="Z73" s="122"/>
      <c r="AA73" s="96"/>
      <c r="AB73" s="96"/>
      <c r="AC73" s="123"/>
      <c r="AD73" s="95">
        <v>0.19</v>
      </c>
      <c r="AE73" s="96">
        <v>0.84</v>
      </c>
      <c r="AF73" s="96">
        <v>2.6</v>
      </c>
      <c r="AG73" s="124">
        <v>6.2</v>
      </c>
      <c r="AH73" s="95">
        <v>0.19</v>
      </c>
      <c r="AI73" s="96">
        <v>0.84</v>
      </c>
      <c r="AJ73" s="96">
        <v>2.6</v>
      </c>
      <c r="AK73" s="124">
        <v>6.2</v>
      </c>
      <c r="AL73" s="95" t="s">
        <v>364</v>
      </c>
      <c r="AM73" s="124" t="s">
        <v>364</v>
      </c>
      <c r="AN73" s="123">
        <v>1.2</v>
      </c>
      <c r="AO73" s="97">
        <v>7.0228455754771533</v>
      </c>
      <c r="AP73" s="96">
        <v>6.2</v>
      </c>
      <c r="AQ73" s="96">
        <v>6.2</v>
      </c>
      <c r="AR73" s="96">
        <v>2.4500000000000002</v>
      </c>
      <c r="AS73" s="98">
        <v>8.3967079999999993E-3</v>
      </c>
      <c r="AT73" s="125">
        <v>3.4733044999999997E-2</v>
      </c>
      <c r="AU73" s="126">
        <v>3.130251636732255E-2</v>
      </c>
      <c r="AV73" s="127">
        <v>7.118592E-3</v>
      </c>
      <c r="AW73" s="98" t="e">
        <v>#REF!</v>
      </c>
      <c r="AX73" s="99" t="e">
        <v>#REF!</v>
      </c>
      <c r="AY73" s="138" t="e">
        <v>#REF!</v>
      </c>
      <c r="AZ73" s="104">
        <v>2.0261028E-2</v>
      </c>
      <c r="BA73" s="104">
        <v>8.9246225025065448E-2</v>
      </c>
      <c r="BB73" s="106">
        <v>0.75266314608559903</v>
      </c>
      <c r="BC73" s="106">
        <v>2.3339983253153447</v>
      </c>
      <c r="BD73" s="152"/>
      <c r="BH73" s="363" t="s">
        <v>365</v>
      </c>
      <c r="BJ73" s="22" t="s">
        <v>64</v>
      </c>
      <c r="BK73" s="131"/>
      <c r="BL73" s="106">
        <v>6.2</v>
      </c>
      <c r="BM73" s="21">
        <v>148</v>
      </c>
      <c r="BN73" s="113">
        <v>-1.6257870082513049E-2</v>
      </c>
      <c r="BO73" s="21" t="s">
        <v>348</v>
      </c>
      <c r="BP73" s="21" t="s">
        <v>364</v>
      </c>
      <c r="CC73" s="132">
        <v>2.1679487403960036</v>
      </c>
      <c r="CD73" s="115">
        <f t="shared" si="31"/>
        <v>0.77378143956910184</v>
      </c>
      <c r="CQ73" s="23">
        <f t="shared" si="17"/>
        <v>36.1</v>
      </c>
      <c r="CR73" s="23">
        <f t="shared" si="18"/>
        <v>18.259423681084964</v>
      </c>
      <c r="CT73" s="23" t="str">
        <f t="shared" si="19"/>
        <v/>
      </c>
      <c r="CU73" s="23" t="str">
        <f t="shared" si="20"/>
        <v/>
      </c>
      <c r="CW73" s="23" t="str">
        <f t="shared" si="21"/>
        <v/>
      </c>
      <c r="CX73" s="23" t="str">
        <f t="shared" si="22"/>
        <v/>
      </c>
      <c r="CZ73" s="23" t="str">
        <f t="shared" si="23"/>
        <v/>
      </c>
      <c r="DA73" s="23" t="str">
        <f t="shared" si="24"/>
        <v/>
      </c>
      <c r="DC73" s="23" t="str">
        <f t="shared" si="25"/>
        <v/>
      </c>
      <c r="DD73" s="23" t="str">
        <f t="shared" si="26"/>
        <v/>
      </c>
      <c r="DF73" s="23" t="str">
        <f t="shared" si="27"/>
        <v/>
      </c>
      <c r="DG73" s="23" t="str">
        <f t="shared" si="28"/>
        <v/>
      </c>
      <c r="DI73" s="23" t="str">
        <f t="shared" si="29"/>
        <v/>
      </c>
      <c r="DJ73" s="23" t="str">
        <f t="shared" si="30"/>
        <v/>
      </c>
    </row>
    <row r="74" spans="1:114" ht="12" customHeight="1" x14ac:dyDescent="0.45">
      <c r="A74" s="22">
        <v>73</v>
      </c>
      <c r="B74" s="116" t="s">
        <v>141</v>
      </c>
      <c r="C74" s="117" t="s">
        <v>348</v>
      </c>
      <c r="D74" s="87" t="s">
        <v>348</v>
      </c>
      <c r="E74" s="1" t="s">
        <v>29</v>
      </c>
      <c r="F74" s="2" t="s">
        <v>363</v>
      </c>
      <c r="G74" s="21">
        <v>192.34</v>
      </c>
      <c r="H74" s="21">
        <v>167.61</v>
      </c>
      <c r="I74" s="21">
        <v>143.59</v>
      </c>
      <c r="J74" s="21">
        <v>122.45</v>
      </c>
      <c r="K74" s="21">
        <v>188.54</v>
      </c>
      <c r="L74" s="21">
        <v>164.35</v>
      </c>
      <c r="M74" s="21">
        <v>141.41999999999999</v>
      </c>
      <c r="N74" s="21">
        <v>122.18</v>
      </c>
      <c r="O74" s="118">
        <v>503.54000000000008</v>
      </c>
      <c r="P74" s="119">
        <v>494.30999999999995</v>
      </c>
      <c r="Q74" s="120">
        <v>47.9</v>
      </c>
      <c r="R74" s="121">
        <v>40.037330992134351</v>
      </c>
      <c r="S74" s="95"/>
      <c r="T74" s="96"/>
      <c r="U74" s="96"/>
      <c r="V74" s="96"/>
      <c r="W74" s="95"/>
      <c r="X74" s="96"/>
      <c r="Y74" s="96"/>
      <c r="Z74" s="122"/>
      <c r="AA74" s="96"/>
      <c r="AB74" s="96"/>
      <c r="AC74" s="123"/>
      <c r="AD74" s="95">
        <v>0.19</v>
      </c>
      <c r="AE74" s="96">
        <v>0.84</v>
      </c>
      <c r="AF74" s="96">
        <v>2.6</v>
      </c>
      <c r="AG74" s="124">
        <v>6.2</v>
      </c>
      <c r="AH74" s="95">
        <v>0.19</v>
      </c>
      <c r="AI74" s="96">
        <v>0.84</v>
      </c>
      <c r="AJ74" s="96">
        <v>2.6</v>
      </c>
      <c r="AK74" s="124">
        <v>6.2</v>
      </c>
      <c r="AL74" s="95" t="s">
        <v>364</v>
      </c>
      <c r="AM74" s="124" t="s">
        <v>364</v>
      </c>
      <c r="AN74" s="123">
        <v>1.2</v>
      </c>
      <c r="AO74" s="97">
        <v>7.0228455754771533</v>
      </c>
      <c r="AP74" s="96">
        <v>6.2</v>
      </c>
      <c r="AQ74" s="96">
        <v>6.2</v>
      </c>
      <c r="AR74" s="96">
        <v>2.4500000000000002</v>
      </c>
      <c r="AS74" s="98">
        <v>1.0922396000000001E-2</v>
      </c>
      <c r="AT74" s="125">
        <v>4.5137625000000001E-2</v>
      </c>
      <c r="AU74" s="126">
        <v>3.2822882413129834E-2</v>
      </c>
      <c r="AV74" s="127">
        <v>9.1002359999999994E-3</v>
      </c>
      <c r="AW74" s="98" t="e">
        <v>#REF!</v>
      </c>
      <c r="AX74" s="99" t="e">
        <v>#REF!</v>
      </c>
      <c r="AY74" s="138" t="e">
        <v>#REF!</v>
      </c>
      <c r="AZ74" s="104">
        <v>2.6089456E-2</v>
      </c>
      <c r="BA74" s="104">
        <v>8.8140379876169975E-2</v>
      </c>
      <c r="BB74" s="106">
        <v>3.0882285966726943</v>
      </c>
      <c r="BC74" s="106">
        <v>9.7245469278169168</v>
      </c>
      <c r="BD74" s="152"/>
      <c r="BH74" s="363" t="s">
        <v>365</v>
      </c>
      <c r="BJ74" s="22" t="s">
        <v>64</v>
      </c>
      <c r="BK74" s="131"/>
      <c r="BL74" s="106">
        <v>6.2</v>
      </c>
      <c r="BM74" s="21">
        <v>140</v>
      </c>
      <c r="BN74" s="113">
        <v>-0.30827943585744216</v>
      </c>
      <c r="BO74" s="21" t="s">
        <v>348</v>
      </c>
      <c r="BP74" s="21" t="s">
        <v>364</v>
      </c>
      <c r="CC74" s="132">
        <v>2.1748558213971476</v>
      </c>
      <c r="CD74" s="115">
        <f t="shared" si="31"/>
        <v>0.77696237333062801</v>
      </c>
      <c r="CQ74" s="23">
        <f t="shared" si="17"/>
        <v>47.9</v>
      </c>
      <c r="CR74" s="23">
        <f t="shared" si="18"/>
        <v>40.037330992134351</v>
      </c>
      <c r="CT74" s="23" t="str">
        <f t="shared" si="19"/>
        <v/>
      </c>
      <c r="CU74" s="23" t="str">
        <f t="shared" si="20"/>
        <v/>
      </c>
      <c r="CW74" s="23" t="str">
        <f t="shared" si="21"/>
        <v/>
      </c>
      <c r="CX74" s="23" t="str">
        <f t="shared" si="22"/>
        <v/>
      </c>
      <c r="CZ74" s="23" t="str">
        <f t="shared" si="23"/>
        <v/>
      </c>
      <c r="DA74" s="23" t="str">
        <f t="shared" si="24"/>
        <v/>
      </c>
      <c r="DC74" s="23" t="str">
        <f t="shared" si="25"/>
        <v/>
      </c>
      <c r="DD74" s="23" t="str">
        <f t="shared" si="26"/>
        <v/>
      </c>
      <c r="DF74" s="23" t="str">
        <f t="shared" si="27"/>
        <v/>
      </c>
      <c r="DG74" s="23" t="str">
        <f t="shared" si="28"/>
        <v/>
      </c>
      <c r="DI74" s="23" t="str">
        <f t="shared" si="29"/>
        <v/>
      </c>
      <c r="DJ74" s="23" t="str">
        <f t="shared" si="30"/>
        <v/>
      </c>
    </row>
    <row r="75" spans="1:114" ht="12" customHeight="1" x14ac:dyDescent="0.45">
      <c r="A75" s="22">
        <v>74</v>
      </c>
      <c r="B75" s="116" t="s">
        <v>142</v>
      </c>
      <c r="C75" s="117" t="s">
        <v>352</v>
      </c>
      <c r="D75" s="87" t="s">
        <v>352</v>
      </c>
      <c r="E75" s="1" t="s">
        <v>26</v>
      </c>
      <c r="F75" s="2" t="s">
        <v>367</v>
      </c>
      <c r="G75" s="21">
        <v>132.38</v>
      </c>
      <c r="H75" s="21">
        <v>141.09</v>
      </c>
      <c r="I75" s="21">
        <v>126.61</v>
      </c>
      <c r="J75" s="21">
        <v>111.68</v>
      </c>
      <c r="K75" s="21">
        <v>122.79</v>
      </c>
      <c r="L75" s="21">
        <v>129.97999999999999</v>
      </c>
      <c r="M75" s="21">
        <v>113.4</v>
      </c>
      <c r="N75" s="21">
        <v>98.19</v>
      </c>
      <c r="O75" s="118">
        <v>400.08000000000004</v>
      </c>
      <c r="P75" s="119">
        <v>366.16999999999996</v>
      </c>
      <c r="Q75" s="120">
        <v>10.6</v>
      </c>
      <c r="R75" s="121">
        <v>3.3467842382782385</v>
      </c>
      <c r="S75" s="95"/>
      <c r="T75" s="96"/>
      <c r="U75" s="96"/>
      <c r="V75" s="96"/>
      <c r="W75" s="95"/>
      <c r="X75" s="96"/>
      <c r="Y75" s="96"/>
      <c r="Z75" s="122"/>
      <c r="AA75" s="96"/>
      <c r="AB75" s="96"/>
      <c r="AC75" s="123">
        <v>4.5999999999999996</v>
      </c>
      <c r="AD75" s="95"/>
      <c r="AE75" s="96"/>
      <c r="AF75" s="96"/>
      <c r="AG75" s="96"/>
      <c r="AH75" s="95"/>
      <c r="AI75" s="96"/>
      <c r="AJ75" s="96"/>
      <c r="AK75" s="154"/>
      <c r="AL75" s="96"/>
      <c r="AM75" s="96"/>
      <c r="AN75" s="123">
        <v>4.5999999999999996</v>
      </c>
      <c r="AO75" s="97">
        <v>0.7446373997688045</v>
      </c>
      <c r="AP75" s="96">
        <v>3.4253320389365003</v>
      </c>
      <c r="AQ75" s="96">
        <v>3.4253320389365003</v>
      </c>
      <c r="AR75" s="96">
        <v>4.306333009734125</v>
      </c>
      <c r="AS75" s="98">
        <v>3.5247499999999994E-2</v>
      </c>
      <c r="AT75" s="125">
        <v>0.21853449999999996</v>
      </c>
      <c r="AU75" s="126">
        <v>0.24299542714285718</v>
      </c>
      <c r="AV75" s="127">
        <v>3.9560746610069621E-2</v>
      </c>
      <c r="AW75" s="98" t="e">
        <v>#REF!</v>
      </c>
      <c r="AX75" s="99" t="e">
        <v>#REF!</v>
      </c>
      <c r="AY75" s="138" t="e">
        <v>#REF!</v>
      </c>
      <c r="AZ75" s="104">
        <v>4.2436244350116031E-2</v>
      </c>
      <c r="BA75" s="104">
        <v>0.40508231764045238</v>
      </c>
      <c r="BB75" s="106">
        <v>0</v>
      </c>
      <c r="BC75" s="106">
        <v>0.28758038920384249</v>
      </c>
      <c r="BD75" s="148" t="s">
        <v>485</v>
      </c>
      <c r="BE75" s="22" t="s">
        <v>394</v>
      </c>
      <c r="BF75" s="149">
        <v>115</v>
      </c>
      <c r="BG75" s="150" t="s">
        <v>60</v>
      </c>
      <c r="BH75" s="87" t="s">
        <v>372</v>
      </c>
      <c r="BI75" s="22" t="s">
        <v>486</v>
      </c>
      <c r="BJ75" s="22" t="s">
        <v>60</v>
      </c>
      <c r="BK75" s="131" t="s">
        <v>487</v>
      </c>
      <c r="BL75" s="106">
        <v>3.4253320389365003</v>
      </c>
      <c r="BM75" s="21">
        <v>130</v>
      </c>
      <c r="BN75" s="113">
        <v>0.19758917832251252</v>
      </c>
      <c r="BO75" s="21" t="s">
        <v>364</v>
      </c>
      <c r="BP75" s="21" t="s">
        <v>364</v>
      </c>
      <c r="CC75" s="132">
        <v>2.182620578603812</v>
      </c>
      <c r="CD75" s="115">
        <f t="shared" si="31"/>
        <v>0.7805262551339458</v>
      </c>
      <c r="CQ75" s="23" t="str">
        <f t="shared" si="17"/>
        <v/>
      </c>
      <c r="CR75" s="23" t="str">
        <f t="shared" si="18"/>
        <v/>
      </c>
      <c r="CT75" s="23" t="str">
        <f t="shared" si="19"/>
        <v/>
      </c>
      <c r="CU75" s="23" t="str">
        <f t="shared" si="20"/>
        <v/>
      </c>
      <c r="CW75" s="23">
        <f t="shared" si="21"/>
        <v>10.6</v>
      </c>
      <c r="CX75" s="23">
        <f t="shared" si="22"/>
        <v>3.3467842382782385</v>
      </c>
      <c r="CZ75" s="23" t="str">
        <f t="shared" si="23"/>
        <v/>
      </c>
      <c r="DA75" s="23" t="str">
        <f t="shared" si="24"/>
        <v/>
      </c>
      <c r="DC75" s="23" t="str">
        <f t="shared" si="25"/>
        <v/>
      </c>
      <c r="DD75" s="23" t="str">
        <f t="shared" si="26"/>
        <v/>
      </c>
      <c r="DF75" s="23" t="str">
        <f t="shared" si="27"/>
        <v/>
      </c>
      <c r="DG75" s="23" t="str">
        <f t="shared" si="28"/>
        <v/>
      </c>
      <c r="DI75" s="23" t="str">
        <f t="shared" si="29"/>
        <v/>
      </c>
      <c r="DJ75" s="23" t="str">
        <f t="shared" si="30"/>
        <v/>
      </c>
    </row>
    <row r="76" spans="1:114" s="140" customFormat="1" ht="13.5" customHeight="1" x14ac:dyDescent="0.45">
      <c r="A76" s="22">
        <v>75</v>
      </c>
      <c r="B76" s="116" t="s">
        <v>143</v>
      </c>
      <c r="C76" s="117" t="s">
        <v>352</v>
      </c>
      <c r="D76" s="87" t="s">
        <v>352</v>
      </c>
      <c r="E76" s="1" t="s">
        <v>26</v>
      </c>
      <c r="F76" s="2" t="s">
        <v>380</v>
      </c>
      <c r="G76" s="21">
        <v>1881.75</v>
      </c>
      <c r="H76" s="21">
        <v>1829.08</v>
      </c>
      <c r="I76" s="21">
        <v>1830.05</v>
      </c>
      <c r="J76" s="21">
        <v>1991.59</v>
      </c>
      <c r="K76" s="21">
        <v>1782.07</v>
      </c>
      <c r="L76" s="21">
        <v>1736.11</v>
      </c>
      <c r="M76" s="21">
        <v>1739.35</v>
      </c>
      <c r="N76" s="21">
        <v>1891.26</v>
      </c>
      <c r="O76" s="118">
        <v>5540.88</v>
      </c>
      <c r="P76" s="119">
        <v>5257.53</v>
      </c>
      <c r="Q76" s="120">
        <v>3.1</v>
      </c>
      <c r="R76" s="121">
        <v>2.0319095733790729</v>
      </c>
      <c r="S76" s="163">
        <v>18.166666666666668</v>
      </c>
      <c r="T76" s="164">
        <v>26.400000000000002</v>
      </c>
      <c r="U76" s="164">
        <v>33.533333333333339</v>
      </c>
      <c r="V76" s="257"/>
      <c r="W76" s="163">
        <v>16.033333333333335</v>
      </c>
      <c r="X76" s="164">
        <v>27.833333333333332</v>
      </c>
      <c r="Y76" s="164">
        <v>23.633333333333329</v>
      </c>
      <c r="Z76" s="258"/>
      <c r="AA76" s="164">
        <v>26</v>
      </c>
      <c r="AB76" s="164">
        <v>22.5</v>
      </c>
      <c r="AC76" s="167">
        <v>24.3</v>
      </c>
      <c r="AD76" s="95">
        <v>18.166666666666668</v>
      </c>
      <c r="AE76" s="96">
        <v>26.400000000000002</v>
      </c>
      <c r="AF76" s="96">
        <v>33.533333333333339</v>
      </c>
      <c r="AG76" s="259"/>
      <c r="AH76" s="95">
        <v>16.033333333333335</v>
      </c>
      <c r="AI76" s="96">
        <v>27.833333333333332</v>
      </c>
      <c r="AJ76" s="96">
        <v>23.633333333333329</v>
      </c>
      <c r="AK76" s="260"/>
      <c r="AL76" s="96">
        <v>26</v>
      </c>
      <c r="AM76" s="96">
        <v>22.5</v>
      </c>
      <c r="AN76" s="123">
        <v>24.3</v>
      </c>
      <c r="AO76" s="97">
        <v>0.7446373997688045</v>
      </c>
      <c r="AP76" s="96">
        <v>19.360572393988917</v>
      </c>
      <c r="AQ76" s="96">
        <v>16.754341494798101</v>
      </c>
      <c r="AR76" s="96">
        <v>22.739364236098378</v>
      </c>
      <c r="AS76" s="98">
        <v>2.6184140266666667</v>
      </c>
      <c r="AT76" s="125">
        <v>17.492166666666666</v>
      </c>
      <c r="AU76" s="126">
        <v>17.178378430000006</v>
      </c>
      <c r="AV76" s="127">
        <v>3.0398848562842438</v>
      </c>
      <c r="AW76" s="98" t="e">
        <v>#REF!</v>
      </c>
      <c r="AX76" s="99" t="e">
        <v>#REF!</v>
      </c>
      <c r="AY76" s="138" t="e">
        <v>#REF!</v>
      </c>
      <c r="AZ76" s="104">
        <v>3.3208654093626291</v>
      </c>
      <c r="BA76" s="104">
        <v>33.094668336739907</v>
      </c>
      <c r="BB76" s="106">
        <v>0</v>
      </c>
      <c r="BC76" s="106">
        <v>0</v>
      </c>
      <c r="BD76" s="168" t="s">
        <v>402</v>
      </c>
      <c r="BE76" s="169" t="s">
        <v>488</v>
      </c>
      <c r="BF76" s="261">
        <v>5615</v>
      </c>
      <c r="BG76" s="171" t="s">
        <v>489</v>
      </c>
      <c r="BH76" s="172" t="s">
        <v>390</v>
      </c>
      <c r="BI76" s="169" t="s">
        <v>403</v>
      </c>
      <c r="BJ76" s="22" t="s">
        <v>60</v>
      </c>
      <c r="BK76" s="131" t="s">
        <v>404</v>
      </c>
      <c r="BL76" s="106">
        <v>18.057456944393508</v>
      </c>
      <c r="BM76" s="21">
        <v>10</v>
      </c>
      <c r="BN76" s="113">
        <v>-2.9407053020616893E-2</v>
      </c>
      <c r="BO76" s="21" t="s">
        <v>364</v>
      </c>
      <c r="BP76" s="21" t="s">
        <v>364</v>
      </c>
      <c r="CC76" s="132">
        <v>2.194836870113039</v>
      </c>
      <c r="CD76" s="115">
        <f t="shared" si="31"/>
        <v>0.78610772491024417</v>
      </c>
      <c r="CP76" s="23"/>
      <c r="CQ76" s="23" t="str">
        <f t="shared" si="17"/>
        <v/>
      </c>
      <c r="CR76" s="23" t="str">
        <f t="shared" si="18"/>
        <v/>
      </c>
      <c r="CS76" s="25"/>
      <c r="CT76" s="23" t="str">
        <f t="shared" si="19"/>
        <v/>
      </c>
      <c r="CU76" s="23" t="str">
        <f t="shared" si="20"/>
        <v/>
      </c>
      <c r="CV76" s="25"/>
      <c r="CW76" s="23">
        <f t="shared" si="21"/>
        <v>3.1</v>
      </c>
      <c r="CX76" s="23">
        <f t="shared" si="22"/>
        <v>2.0319095733790729</v>
      </c>
      <c r="CY76" s="25"/>
      <c r="CZ76" s="23" t="str">
        <f t="shared" si="23"/>
        <v/>
      </c>
      <c r="DA76" s="23" t="str">
        <f t="shared" si="24"/>
        <v/>
      </c>
      <c r="DB76" s="25"/>
      <c r="DC76" s="23" t="str">
        <f t="shared" si="25"/>
        <v/>
      </c>
      <c r="DD76" s="23" t="str">
        <f t="shared" si="26"/>
        <v/>
      </c>
      <c r="DE76" s="25"/>
      <c r="DF76" s="23" t="str">
        <f t="shared" si="27"/>
        <v/>
      </c>
      <c r="DG76" s="23" t="str">
        <f t="shared" si="28"/>
        <v/>
      </c>
      <c r="DH76" s="25"/>
      <c r="DI76" s="23" t="str">
        <f t="shared" si="29"/>
        <v/>
      </c>
      <c r="DJ76" s="23" t="str">
        <f t="shared" si="30"/>
        <v/>
      </c>
    </row>
    <row r="77" spans="1:114" ht="12" customHeight="1" x14ac:dyDescent="0.45">
      <c r="A77" s="22">
        <v>76</v>
      </c>
      <c r="B77" s="116" t="s">
        <v>144</v>
      </c>
      <c r="C77" s="117" t="s">
        <v>348</v>
      </c>
      <c r="D77" s="87" t="s">
        <v>348</v>
      </c>
      <c r="E77" s="1" t="s">
        <v>29</v>
      </c>
      <c r="F77" s="2" t="s">
        <v>381</v>
      </c>
      <c r="G77" s="21">
        <v>2126.44</v>
      </c>
      <c r="H77" s="21">
        <v>1982.34</v>
      </c>
      <c r="I77" s="21">
        <v>1752.64</v>
      </c>
      <c r="J77" s="21">
        <v>1552.99</v>
      </c>
      <c r="K77" s="21">
        <v>2039.24</v>
      </c>
      <c r="L77" s="21">
        <v>1900.54</v>
      </c>
      <c r="M77" s="21">
        <v>1675.34</v>
      </c>
      <c r="N77" s="21">
        <v>1486.96</v>
      </c>
      <c r="O77" s="118">
        <v>5861.42</v>
      </c>
      <c r="P77" s="119">
        <v>5615.12</v>
      </c>
      <c r="Q77" s="120">
        <v>42.8</v>
      </c>
      <c r="R77" s="121">
        <v>28.5163048105934</v>
      </c>
      <c r="S77" s="95"/>
      <c r="T77" s="96"/>
      <c r="U77" s="96"/>
      <c r="V77" s="96"/>
      <c r="W77" s="95"/>
      <c r="X77" s="96"/>
      <c r="Y77" s="96"/>
      <c r="Z77" s="122"/>
      <c r="AA77" s="96"/>
      <c r="AB77" s="96"/>
      <c r="AC77" s="123"/>
      <c r="AD77" s="95">
        <v>0.19</v>
      </c>
      <c r="AE77" s="96">
        <v>0.84</v>
      </c>
      <c r="AF77" s="96">
        <v>2.6</v>
      </c>
      <c r="AG77" s="124">
        <v>6.2</v>
      </c>
      <c r="AH77" s="95">
        <v>0.19</v>
      </c>
      <c r="AI77" s="96">
        <v>0.84</v>
      </c>
      <c r="AJ77" s="96">
        <v>2.6</v>
      </c>
      <c r="AK77" s="124">
        <v>6.2</v>
      </c>
      <c r="AL77" s="95" t="s">
        <v>364</v>
      </c>
      <c r="AM77" s="124" t="s">
        <v>364</v>
      </c>
      <c r="AN77" s="123">
        <v>1.2</v>
      </c>
      <c r="AO77" s="97">
        <v>7.0228455754771533</v>
      </c>
      <c r="AP77" s="96">
        <v>6.2</v>
      </c>
      <c r="AQ77" s="96">
        <v>6.2</v>
      </c>
      <c r="AR77" s="96">
        <v>2.4500000000000002</v>
      </c>
      <c r="AS77" s="98">
        <v>0.129658464</v>
      </c>
      <c r="AT77" s="125">
        <v>0.53757449000000013</v>
      </c>
      <c r="AU77" s="126">
        <v>0.4258624727767199</v>
      </c>
      <c r="AV77" s="127">
        <v>0.11308614000000002</v>
      </c>
      <c r="AW77" s="98" t="e">
        <v>#REF!</v>
      </c>
      <c r="AX77" s="99" t="e">
        <v>#REF!</v>
      </c>
      <c r="AY77" s="138" t="e">
        <v>#REF!</v>
      </c>
      <c r="AZ77" s="104">
        <v>0.31813536400000003</v>
      </c>
      <c r="BA77" s="104">
        <v>1.209248856425954</v>
      </c>
      <c r="BB77" s="106">
        <v>28.076395141665042</v>
      </c>
      <c r="BC77" s="106">
        <v>83.832276457437587</v>
      </c>
      <c r="BD77" s="152"/>
      <c r="BH77" s="363" t="s">
        <v>365</v>
      </c>
      <c r="BJ77" s="22" t="s">
        <v>64</v>
      </c>
      <c r="BK77" s="131"/>
      <c r="BL77" s="106">
        <v>6.2</v>
      </c>
      <c r="BM77" s="21">
        <v>55</v>
      </c>
      <c r="BN77" s="113">
        <v>-0.1959571493507031</v>
      </c>
      <c r="BO77" s="21" t="s">
        <v>348</v>
      </c>
      <c r="BP77" s="21" t="s">
        <v>364</v>
      </c>
      <c r="CC77" s="132">
        <v>2.2117877581709373</v>
      </c>
      <c r="CD77" s="115">
        <f t="shared" si="31"/>
        <v>0.79380112886260357</v>
      </c>
      <c r="CQ77" s="23">
        <f t="shared" si="17"/>
        <v>42.8</v>
      </c>
      <c r="CR77" s="23">
        <f t="shared" si="18"/>
        <v>28.5163048105934</v>
      </c>
      <c r="CT77" s="23" t="str">
        <f t="shared" si="19"/>
        <v/>
      </c>
      <c r="CU77" s="23" t="str">
        <f t="shared" si="20"/>
        <v/>
      </c>
      <c r="CW77" s="23" t="str">
        <f t="shared" si="21"/>
        <v/>
      </c>
      <c r="CX77" s="23" t="str">
        <f t="shared" si="22"/>
        <v/>
      </c>
      <c r="CZ77" s="23" t="str">
        <f t="shared" si="23"/>
        <v/>
      </c>
      <c r="DA77" s="23" t="str">
        <f t="shared" si="24"/>
        <v/>
      </c>
      <c r="DC77" s="23" t="str">
        <f t="shared" si="25"/>
        <v/>
      </c>
      <c r="DD77" s="23" t="str">
        <f t="shared" si="26"/>
        <v/>
      </c>
      <c r="DF77" s="23" t="str">
        <f t="shared" si="27"/>
        <v/>
      </c>
      <c r="DG77" s="23" t="str">
        <f t="shared" si="28"/>
        <v/>
      </c>
      <c r="DI77" s="23" t="str">
        <f t="shared" si="29"/>
        <v/>
      </c>
      <c r="DJ77" s="23" t="str">
        <f t="shared" si="30"/>
        <v/>
      </c>
    </row>
    <row r="78" spans="1:114" ht="12" customHeight="1" x14ac:dyDescent="0.45">
      <c r="A78" s="22">
        <v>77</v>
      </c>
      <c r="B78" s="116" t="s">
        <v>145</v>
      </c>
      <c r="C78" s="117" t="s">
        <v>352</v>
      </c>
      <c r="D78" s="87" t="s">
        <v>352</v>
      </c>
      <c r="E78" s="1" t="s">
        <v>26</v>
      </c>
      <c r="F78" s="2" t="s">
        <v>380</v>
      </c>
      <c r="G78" s="21">
        <v>230.72</v>
      </c>
      <c r="H78" s="21">
        <v>271.12</v>
      </c>
      <c r="I78" s="21">
        <v>298.27999999999997</v>
      </c>
      <c r="J78" s="21">
        <v>280.58999999999997</v>
      </c>
      <c r="K78" s="21">
        <v>216.95</v>
      </c>
      <c r="L78" s="21">
        <v>254.32</v>
      </c>
      <c r="M78" s="21">
        <v>281.57</v>
      </c>
      <c r="N78" s="21">
        <v>269.11</v>
      </c>
      <c r="O78" s="118">
        <v>800.12</v>
      </c>
      <c r="P78" s="119">
        <v>752.83999999999992</v>
      </c>
      <c r="Q78" s="120">
        <v>3.6</v>
      </c>
      <c r="R78" s="121">
        <v>2.1006446826104419</v>
      </c>
      <c r="S78" s="173">
        <v>9.1</v>
      </c>
      <c r="T78" s="173">
        <v>18.600000000000001</v>
      </c>
      <c r="U78" s="173">
        <v>19.8</v>
      </c>
      <c r="V78" s="22"/>
      <c r="W78" s="173">
        <v>9.1</v>
      </c>
      <c r="X78" s="173">
        <v>18.600000000000001</v>
      </c>
      <c r="Y78" s="173">
        <v>19.8</v>
      </c>
      <c r="Z78" s="122"/>
      <c r="AA78" s="262">
        <v>16.5</v>
      </c>
      <c r="AB78" s="169">
        <v>15.1</v>
      </c>
      <c r="AC78" s="175">
        <v>15.8</v>
      </c>
      <c r="AD78" s="230">
        <v>9.1</v>
      </c>
      <c r="AE78" s="22">
        <v>18.600000000000001</v>
      </c>
      <c r="AF78" s="22">
        <v>19.8</v>
      </c>
      <c r="AG78" s="22"/>
      <c r="AH78" s="230">
        <v>9.1</v>
      </c>
      <c r="AI78" s="96">
        <v>18.600000000000001</v>
      </c>
      <c r="AJ78" s="96">
        <v>19.8</v>
      </c>
      <c r="AK78" s="122"/>
      <c r="AL78" s="263">
        <v>16.5</v>
      </c>
      <c r="AM78" s="22">
        <v>15.1</v>
      </c>
      <c r="AN78" s="123">
        <v>15.8</v>
      </c>
      <c r="AO78" s="97">
        <v>0.7446373997688045</v>
      </c>
      <c r="AP78" s="96">
        <v>12.286517096185275</v>
      </c>
      <c r="AQ78" s="96">
        <v>11.244024736508948</v>
      </c>
      <c r="AR78" s="96">
        <v>14.79131772908678</v>
      </c>
      <c r="AS78" s="98">
        <v>0.25328011</v>
      </c>
      <c r="AT78" s="125">
        <v>1.6753677249999999</v>
      </c>
      <c r="AU78" s="126">
        <v>1.6549987400000001</v>
      </c>
      <c r="AV78" s="127">
        <v>0.29212022997316328</v>
      </c>
      <c r="AW78" s="98" t="e">
        <v>#REF!</v>
      </c>
      <c r="AX78" s="99" t="e">
        <v>#REF!</v>
      </c>
      <c r="AY78" s="138" t="e">
        <v>#REF!</v>
      </c>
      <c r="AZ78" s="104">
        <v>0.31801364328860549</v>
      </c>
      <c r="BA78" s="104">
        <v>3.1223700732215138</v>
      </c>
      <c r="BB78" s="106">
        <v>0</v>
      </c>
      <c r="BC78" s="106">
        <v>0</v>
      </c>
      <c r="BD78" s="168" t="s">
        <v>490</v>
      </c>
      <c r="BE78" s="169" t="s">
        <v>491</v>
      </c>
      <c r="BF78" s="170">
        <v>83</v>
      </c>
      <c r="BG78" s="171">
        <v>1</v>
      </c>
      <c r="BH78" s="172" t="s">
        <v>384</v>
      </c>
      <c r="BI78" s="169" t="s">
        <v>492</v>
      </c>
      <c r="BJ78" s="22" t="s">
        <v>60</v>
      </c>
      <c r="BK78" s="131" t="s">
        <v>493</v>
      </c>
      <c r="BL78" s="106">
        <v>11.765270916347111</v>
      </c>
      <c r="BM78" s="21">
        <v>56</v>
      </c>
      <c r="BN78" s="113">
        <v>-5.7704165775475269E-2</v>
      </c>
      <c r="BO78" s="21" t="s">
        <v>364</v>
      </c>
      <c r="BP78" s="21" t="s">
        <v>364</v>
      </c>
      <c r="CC78" s="132">
        <v>2.2263547849024397</v>
      </c>
      <c r="CD78" s="115">
        <f t="shared" si="31"/>
        <v>0.80036562240961295</v>
      </c>
      <c r="CQ78" s="23" t="str">
        <f t="shared" si="17"/>
        <v/>
      </c>
      <c r="CR78" s="23" t="str">
        <f t="shared" si="18"/>
        <v/>
      </c>
      <c r="CT78" s="23" t="str">
        <f t="shared" si="19"/>
        <v/>
      </c>
      <c r="CU78" s="23" t="str">
        <f t="shared" si="20"/>
        <v/>
      </c>
      <c r="CW78" s="23">
        <f t="shared" si="21"/>
        <v>3.6</v>
      </c>
      <c r="CX78" s="23">
        <f t="shared" si="22"/>
        <v>2.1006446826104419</v>
      </c>
      <c r="CZ78" s="23" t="str">
        <f t="shared" si="23"/>
        <v/>
      </c>
      <c r="DA78" s="23" t="str">
        <f t="shared" si="24"/>
        <v/>
      </c>
      <c r="DC78" s="23" t="str">
        <f t="shared" si="25"/>
        <v/>
      </c>
      <c r="DD78" s="23" t="str">
        <f t="shared" si="26"/>
        <v/>
      </c>
      <c r="DF78" s="23" t="str">
        <f t="shared" si="27"/>
        <v/>
      </c>
      <c r="DG78" s="23" t="str">
        <f t="shared" si="28"/>
        <v/>
      </c>
      <c r="DI78" s="23" t="str">
        <f t="shared" si="29"/>
        <v/>
      </c>
      <c r="DJ78" s="23" t="str">
        <f t="shared" si="30"/>
        <v/>
      </c>
    </row>
    <row r="79" spans="1:114" ht="12" customHeight="1" x14ac:dyDescent="0.45">
      <c r="A79" s="22">
        <v>222</v>
      </c>
      <c r="B79" s="116" t="s">
        <v>146</v>
      </c>
      <c r="C79" s="117" t="s">
        <v>352</v>
      </c>
      <c r="D79" s="87" t="s">
        <v>352</v>
      </c>
      <c r="E79" s="1" t="s">
        <v>26</v>
      </c>
      <c r="F79" s="2" t="s">
        <v>380</v>
      </c>
      <c r="G79" s="21">
        <v>1.78</v>
      </c>
      <c r="H79" s="21">
        <v>1.75</v>
      </c>
      <c r="I79" s="21">
        <v>1.82</v>
      </c>
      <c r="J79" s="21">
        <v>1.83</v>
      </c>
      <c r="K79" s="21">
        <v>1.7</v>
      </c>
      <c r="L79" s="21">
        <v>1.68</v>
      </c>
      <c r="M79" s="21">
        <v>1.75</v>
      </c>
      <c r="N79" s="21">
        <v>1.75</v>
      </c>
      <c r="O79" s="118">
        <v>5.3500000000000005</v>
      </c>
      <c r="P79" s="119">
        <v>5.13</v>
      </c>
      <c r="Q79" s="120">
        <v>8.6999999999999993</v>
      </c>
      <c r="R79" s="121">
        <v>2.9493374759866406</v>
      </c>
      <c r="S79" s="230"/>
      <c r="T79" s="22"/>
      <c r="U79" s="22"/>
      <c r="V79" s="22"/>
      <c r="W79" s="230"/>
      <c r="X79" s="96"/>
      <c r="Y79" s="96"/>
      <c r="Z79" s="122"/>
      <c r="AA79" s="263"/>
      <c r="AB79" s="263"/>
      <c r="AC79" s="123"/>
      <c r="AD79" s="95">
        <v>16.2</v>
      </c>
      <c r="AE79" s="96">
        <v>28.5</v>
      </c>
      <c r="AF79" s="96">
        <v>37.200000000000003</v>
      </c>
      <c r="AG79" s="124" t="s">
        <v>364</v>
      </c>
      <c r="AH79" s="95">
        <v>12.6</v>
      </c>
      <c r="AI79" s="96">
        <v>30.5</v>
      </c>
      <c r="AJ79" s="96">
        <v>36.799999999999997</v>
      </c>
      <c r="AK79" s="124" t="s">
        <v>364</v>
      </c>
      <c r="AL79" s="95">
        <v>27.3</v>
      </c>
      <c r="AM79" s="124">
        <v>26.6</v>
      </c>
      <c r="AN79" s="123">
        <v>27</v>
      </c>
      <c r="AO79" s="97">
        <v>0.7446373997688045</v>
      </c>
      <c r="AP79" s="96">
        <v>20.328601013688363</v>
      </c>
      <c r="AQ79" s="96">
        <v>19.807354833850201</v>
      </c>
      <c r="AR79" s="96">
        <v>25.266994480942323</v>
      </c>
      <c r="AS79" s="98">
        <v>2.8347499999999996E-3</v>
      </c>
      <c r="AT79" s="125">
        <v>1.7401725E-2</v>
      </c>
      <c r="AU79" s="126">
        <v>1.7150444999999997E-2</v>
      </c>
      <c r="AV79" s="127"/>
      <c r="AW79" s="98"/>
      <c r="AX79" s="99"/>
      <c r="AY79" s="138"/>
      <c r="AZ79" s="104">
        <v>3.5533921081428751E-3</v>
      </c>
      <c r="BA79" s="104">
        <v>3.3432150270357182E-2</v>
      </c>
      <c r="BB79" s="106">
        <v>0</v>
      </c>
      <c r="BC79" s="106">
        <v>0</v>
      </c>
      <c r="BD79" s="148"/>
      <c r="BE79" s="22"/>
      <c r="BF79" s="149"/>
      <c r="BG79" s="189"/>
      <c r="BH79" s="87" t="s">
        <v>365</v>
      </c>
      <c r="BI79" s="22"/>
      <c r="BJ79" s="22" t="s">
        <v>122</v>
      </c>
      <c r="BK79" s="131"/>
      <c r="BL79" s="106"/>
      <c r="BN79" s="113"/>
      <c r="BO79" s="21" t="s">
        <v>352</v>
      </c>
      <c r="CC79" s="132"/>
      <c r="CD79" s="115"/>
    </row>
    <row r="80" spans="1:114" ht="12" customHeight="1" x14ac:dyDescent="0.45">
      <c r="A80" s="22">
        <v>78</v>
      </c>
      <c r="B80" s="116" t="s">
        <v>147</v>
      </c>
      <c r="C80" s="117" t="s">
        <v>353</v>
      </c>
      <c r="D80" s="87" t="s">
        <v>353</v>
      </c>
      <c r="E80" s="1" t="s">
        <v>31</v>
      </c>
      <c r="F80" s="2" t="s">
        <v>367</v>
      </c>
      <c r="G80" s="21">
        <v>4.96</v>
      </c>
      <c r="H80" s="21">
        <v>4.99</v>
      </c>
      <c r="I80" s="21">
        <v>4.72</v>
      </c>
      <c r="J80" s="21">
        <v>4.46</v>
      </c>
      <c r="K80" s="21">
        <v>4.72</v>
      </c>
      <c r="L80" s="21">
        <v>4.75</v>
      </c>
      <c r="M80" s="21">
        <v>4.49</v>
      </c>
      <c r="N80" s="21">
        <v>4.2300000000000004</v>
      </c>
      <c r="O80" s="118">
        <v>14.669999999999998</v>
      </c>
      <c r="P80" s="119">
        <v>13.959999999999999</v>
      </c>
      <c r="Q80" s="120">
        <v>10.8</v>
      </c>
      <c r="R80" s="121">
        <v>3.3916185665183631</v>
      </c>
      <c r="S80" s="95"/>
      <c r="T80" s="96"/>
      <c r="U80" s="96"/>
      <c r="V80" s="96"/>
      <c r="W80" s="95"/>
      <c r="X80" s="96"/>
      <c r="Y80" s="96"/>
      <c r="Z80" s="122"/>
      <c r="AA80" s="96"/>
      <c r="AB80" s="96"/>
      <c r="AC80" s="123"/>
      <c r="AD80" s="95" t="s">
        <v>364</v>
      </c>
      <c r="AE80" s="96" t="s">
        <v>364</v>
      </c>
      <c r="AF80" s="96" t="s">
        <v>364</v>
      </c>
      <c r="AG80" s="124" t="s">
        <v>364</v>
      </c>
      <c r="AH80" s="95" t="s">
        <v>364</v>
      </c>
      <c r="AI80" s="96" t="s">
        <v>364</v>
      </c>
      <c r="AJ80" s="96" t="s">
        <v>364</v>
      </c>
      <c r="AK80" s="124" t="s">
        <v>364</v>
      </c>
      <c r="AL80" s="95" t="s">
        <v>364</v>
      </c>
      <c r="AM80" s="124" t="s">
        <v>364</v>
      </c>
      <c r="AN80" s="123">
        <v>4.97</v>
      </c>
      <c r="AO80" s="97">
        <v>0.53463113151574149</v>
      </c>
      <c r="AP80" s="96">
        <v>2.6571167236332349</v>
      </c>
      <c r="AQ80" s="96">
        <v>2.6571167236332349</v>
      </c>
      <c r="AR80" s="96">
        <v>4.3917791809083084</v>
      </c>
      <c r="AS80" s="98">
        <v>1.4229109999999998E-3</v>
      </c>
      <c r="AT80" s="125">
        <v>8.8220481999999982E-3</v>
      </c>
      <c r="AU80" s="126">
        <v>9.8359672499999991E-3</v>
      </c>
      <c r="AV80" s="127">
        <v>1.3854206597023686E-4</v>
      </c>
      <c r="AW80" s="98" t="e">
        <v>#REF!</v>
      </c>
      <c r="AX80" s="99" t="e">
        <v>#REF!</v>
      </c>
      <c r="AY80" s="138" t="e">
        <v>#REF!</v>
      </c>
      <c r="AZ80" s="104">
        <v>1.6538144432837278E-3</v>
      </c>
      <c r="BA80" s="104">
        <v>1.6891620858209319E-2</v>
      </c>
      <c r="BB80" s="106">
        <v>0</v>
      </c>
      <c r="BC80" s="106">
        <v>0</v>
      </c>
      <c r="BD80" s="152"/>
      <c r="BH80" s="363" t="s">
        <v>365</v>
      </c>
      <c r="BJ80" s="22" t="s">
        <v>77</v>
      </c>
      <c r="BK80" s="131"/>
      <c r="BL80" s="106">
        <v>2.6571167236332349</v>
      </c>
      <c r="BM80" s="21">
        <v>181</v>
      </c>
      <c r="BN80" s="113">
        <v>0.15046091053942814</v>
      </c>
      <c r="BO80" s="21" t="s">
        <v>353</v>
      </c>
      <c r="BP80" s="21" t="s">
        <v>364</v>
      </c>
      <c r="CC80" s="132">
        <v>2.2364656219959458</v>
      </c>
      <c r="CD80" s="115">
        <f t="shared" si="31"/>
        <v>0.80489677243166668</v>
      </c>
      <c r="CQ80" s="23" t="str">
        <f t="shared" ref="CQ80:CQ143" si="32">IF($C80=CP$3,$Q80,"")</f>
        <v/>
      </c>
      <c r="CR80" s="23" t="str">
        <f t="shared" ref="CR80:CR143" si="33">IF($C80=CP$3,$R80,"")</f>
        <v/>
      </c>
      <c r="CT80" s="23" t="str">
        <f t="shared" ref="CT80:CT143" si="34">IF($C80=CS$3,$Q80,"")</f>
        <v/>
      </c>
      <c r="CU80" s="23" t="str">
        <f t="shared" ref="CU80:CU143" si="35">IF($C80=CS$3,$R80,"")</f>
        <v/>
      </c>
      <c r="CW80" s="23" t="str">
        <f t="shared" ref="CW80:CW143" si="36">IF($C80=CV$3,$Q80,"")</f>
        <v/>
      </c>
      <c r="CX80" s="23" t="str">
        <f t="shared" ref="CX80:CX143" si="37">IF($C80=CV$3,$R80,"")</f>
        <v/>
      </c>
      <c r="CZ80" s="23">
        <f t="shared" ref="CZ80:CZ143" si="38">IF($C80=CY$3,$Q80,"")</f>
        <v>10.8</v>
      </c>
      <c r="DA80" s="23">
        <f t="shared" ref="DA80:DA143" si="39">IF($C80=CY$3,$R80,"")</f>
        <v>3.3916185665183631</v>
      </c>
      <c r="DC80" s="23" t="str">
        <f t="shared" ref="DC80:DC143" si="40">IF($C80=DB$3,$Q80,"")</f>
        <v/>
      </c>
      <c r="DD80" s="23" t="str">
        <f t="shared" ref="DD80:DD143" si="41">IF($C80=DB$3,$R80,"")</f>
        <v/>
      </c>
      <c r="DF80" s="23" t="str">
        <f t="shared" ref="DF80:DF143" si="42">IF($C80=DE$3,$Q80,"")</f>
        <v/>
      </c>
      <c r="DG80" s="23" t="str">
        <f t="shared" ref="DG80:DG143" si="43">IF($C80=DE$3,$R80,"")</f>
        <v/>
      </c>
      <c r="DI80" s="23" t="str">
        <f t="shared" ref="DI80:DI143" si="44">IF($C80=DH$3,$Q80,"")</f>
        <v/>
      </c>
      <c r="DJ80" s="23" t="str">
        <f t="shared" ref="DJ80:DJ143" si="45">IF($C80=DH$3,$R80,"")</f>
        <v/>
      </c>
    </row>
    <row r="81" spans="1:114" ht="12" customHeight="1" x14ac:dyDescent="0.45">
      <c r="A81" s="22">
        <v>80</v>
      </c>
      <c r="B81" s="116" t="s">
        <v>148</v>
      </c>
      <c r="C81" s="117" t="s">
        <v>356</v>
      </c>
      <c r="D81" s="87" t="s">
        <v>356</v>
      </c>
      <c r="E81" s="1" t="s">
        <v>32</v>
      </c>
      <c r="F81" s="2" t="s">
        <v>380</v>
      </c>
      <c r="G81" s="21">
        <v>6.95</v>
      </c>
      <c r="H81" s="21">
        <v>6.83</v>
      </c>
      <c r="I81" s="21">
        <v>6.9</v>
      </c>
      <c r="J81" s="21">
        <v>7.2</v>
      </c>
      <c r="K81" s="21">
        <v>6.58</v>
      </c>
      <c r="L81" s="21">
        <v>6.45</v>
      </c>
      <c r="M81" s="21">
        <v>6.53</v>
      </c>
      <c r="N81" s="21">
        <v>6.77</v>
      </c>
      <c r="O81" s="118">
        <v>20.68</v>
      </c>
      <c r="P81" s="119">
        <v>19.560000000000002</v>
      </c>
      <c r="Q81" s="120">
        <v>5.3</v>
      </c>
      <c r="R81" s="121">
        <v>2.3522125122364228</v>
      </c>
      <c r="S81" s="95"/>
      <c r="T81" s="96"/>
      <c r="U81" s="96"/>
      <c r="V81" s="96"/>
      <c r="W81" s="95"/>
      <c r="X81" s="96"/>
      <c r="Y81" s="96"/>
      <c r="Z81" s="122"/>
      <c r="AA81" s="96"/>
      <c r="AB81" s="96"/>
      <c r="AC81" s="123"/>
      <c r="AD81" s="95" t="s">
        <v>364</v>
      </c>
      <c r="AE81" s="96" t="s">
        <v>364</v>
      </c>
      <c r="AF81" s="96" t="s">
        <v>364</v>
      </c>
      <c r="AG81" s="124" t="s">
        <v>364</v>
      </c>
      <c r="AH81" s="95" t="s">
        <v>364</v>
      </c>
      <c r="AI81" s="96" t="s">
        <v>364</v>
      </c>
      <c r="AJ81" s="96" t="s">
        <v>364</v>
      </c>
      <c r="AK81" s="124" t="s">
        <v>364</v>
      </c>
      <c r="AL81" s="95" t="s">
        <v>364</v>
      </c>
      <c r="AM81" s="124" t="s">
        <v>364</v>
      </c>
      <c r="AN81" s="123">
        <v>0.1</v>
      </c>
      <c r="AO81" s="97">
        <v>1.1166596956660293</v>
      </c>
      <c r="AP81" s="96">
        <v>0.11166596956660294</v>
      </c>
      <c r="AQ81" s="96">
        <v>0.11166596956660294</v>
      </c>
      <c r="AR81" s="96">
        <v>0.10291649239165074</v>
      </c>
      <c r="AS81" s="98">
        <v>4.0240000000000001E-5</v>
      </c>
      <c r="AT81" s="125">
        <v>2.4948800000000002E-4</v>
      </c>
      <c r="AU81" s="126">
        <v>2.774849074684238E-4</v>
      </c>
      <c r="AV81" s="127">
        <v>9.3598415690726586E-6</v>
      </c>
      <c r="AW81" s="98" t="e">
        <v>#REF!</v>
      </c>
      <c r="AX81" s="99" t="e">
        <v>#REF!</v>
      </c>
      <c r="AY81" s="138" t="e">
        <v>#REF!</v>
      </c>
      <c r="AZ81" s="104">
        <v>5.5839735948454432E-5</v>
      </c>
      <c r="BA81" s="104">
        <v>5.2098787264856169E-4</v>
      </c>
      <c r="BB81" s="106">
        <v>7.0690977603331501E-4</v>
      </c>
      <c r="BC81" s="106">
        <v>1.2796802334064236E-3</v>
      </c>
      <c r="BD81" s="152"/>
      <c r="BH81" s="363" t="s">
        <v>365</v>
      </c>
      <c r="BJ81" s="22" t="s">
        <v>135</v>
      </c>
      <c r="BK81" s="131"/>
      <c r="BL81" s="106">
        <v>0.11166596956660294</v>
      </c>
      <c r="BM81" s="21">
        <v>204</v>
      </c>
      <c r="BN81" s="113">
        <v>0.11121435841606057</v>
      </c>
      <c r="BO81" s="21" t="s">
        <v>356</v>
      </c>
      <c r="BP81" s="21" t="s">
        <v>364</v>
      </c>
      <c r="CC81" s="132">
        <v>2.4843000293222466</v>
      </c>
      <c r="CD81" s="115">
        <f t="shared" si="31"/>
        <v>0.90999094152864857</v>
      </c>
      <c r="CQ81" s="23" t="str">
        <f t="shared" si="32"/>
        <v/>
      </c>
      <c r="CR81" s="23" t="str">
        <f t="shared" si="33"/>
        <v/>
      </c>
      <c r="CT81" s="23" t="str">
        <f t="shared" si="34"/>
        <v/>
      </c>
      <c r="CU81" s="23" t="str">
        <f t="shared" si="35"/>
        <v/>
      </c>
      <c r="CW81" s="23" t="str">
        <f t="shared" si="36"/>
        <v/>
      </c>
      <c r="CX81" s="23" t="str">
        <f t="shared" si="37"/>
        <v/>
      </c>
      <c r="CZ81" s="23" t="str">
        <f t="shared" si="38"/>
        <v/>
      </c>
      <c r="DA81" s="23" t="str">
        <f t="shared" si="39"/>
        <v/>
      </c>
      <c r="DC81" s="23" t="str">
        <f t="shared" si="40"/>
        <v/>
      </c>
      <c r="DD81" s="23" t="str">
        <f t="shared" si="41"/>
        <v/>
      </c>
      <c r="DF81" s="23" t="str">
        <f t="shared" si="42"/>
        <v/>
      </c>
      <c r="DG81" s="23" t="str">
        <f t="shared" si="43"/>
        <v/>
      </c>
      <c r="DI81" s="23">
        <f t="shared" si="44"/>
        <v>5.3</v>
      </c>
      <c r="DJ81" s="23">
        <f t="shared" si="45"/>
        <v>2.3522125122364228</v>
      </c>
    </row>
    <row r="82" spans="1:114" ht="12" customHeight="1" x14ac:dyDescent="0.45">
      <c r="A82" s="22">
        <v>81</v>
      </c>
      <c r="B82" s="116" t="s">
        <v>149</v>
      </c>
      <c r="C82" s="117" t="s">
        <v>354</v>
      </c>
      <c r="D82" s="87" t="s">
        <v>354</v>
      </c>
      <c r="E82" s="1" t="s">
        <v>31</v>
      </c>
      <c r="F82" s="2" t="s">
        <v>367</v>
      </c>
      <c r="G82" s="21">
        <v>1049.72</v>
      </c>
      <c r="H82" s="21">
        <v>1004.75</v>
      </c>
      <c r="I82" s="21">
        <v>985.77</v>
      </c>
      <c r="J82" s="21">
        <v>985.48</v>
      </c>
      <c r="K82" s="21">
        <v>1004.2</v>
      </c>
      <c r="L82" s="21">
        <v>961.97</v>
      </c>
      <c r="M82" s="21">
        <v>944.77</v>
      </c>
      <c r="N82" s="21">
        <v>948.96</v>
      </c>
      <c r="O82" s="118">
        <v>3040.2400000000002</v>
      </c>
      <c r="P82" s="119">
        <v>2910.94</v>
      </c>
      <c r="Q82" s="120">
        <v>24.3</v>
      </c>
      <c r="R82" s="121">
        <v>8.3273920839245452</v>
      </c>
      <c r="S82" s="95"/>
      <c r="T82" s="96"/>
      <c r="U82" s="96"/>
      <c r="V82" s="96"/>
      <c r="W82" s="95"/>
      <c r="X82" s="96"/>
      <c r="Y82" s="96"/>
      <c r="Z82" s="122"/>
      <c r="AA82" s="96"/>
      <c r="AB82" s="96"/>
      <c r="AC82" s="123"/>
      <c r="AD82" s="95" t="s">
        <v>364</v>
      </c>
      <c r="AE82" s="96" t="s">
        <v>364</v>
      </c>
      <c r="AF82" s="96" t="s">
        <v>364</v>
      </c>
      <c r="AG82" s="124" t="s">
        <v>364</v>
      </c>
      <c r="AH82" s="95" t="s">
        <v>364</v>
      </c>
      <c r="AI82" s="96" t="s">
        <v>364</v>
      </c>
      <c r="AJ82" s="96" t="s">
        <v>364</v>
      </c>
      <c r="AK82" s="124" t="s">
        <v>364</v>
      </c>
      <c r="AL82" s="95" t="s">
        <v>364</v>
      </c>
      <c r="AM82" s="124" t="s">
        <v>364</v>
      </c>
      <c r="AN82" s="123">
        <v>6.2</v>
      </c>
      <c r="AO82" s="97">
        <v>0.67751196172248818</v>
      </c>
      <c r="AP82" s="96">
        <v>4.2005741626794268</v>
      </c>
      <c r="AQ82" s="96">
        <v>4.2005741626794268</v>
      </c>
      <c r="AR82" s="96">
        <v>5.7001435406698571</v>
      </c>
      <c r="AS82" s="98">
        <v>0.36897316000000008</v>
      </c>
      <c r="AT82" s="125">
        <v>2.2876335920000002</v>
      </c>
      <c r="AU82" s="126">
        <v>2.459961420153745</v>
      </c>
      <c r="AV82" s="127">
        <v>4.8754552099521543E-2</v>
      </c>
      <c r="AW82" s="98" t="e">
        <v>#REF!</v>
      </c>
      <c r="AX82" s="99" t="e">
        <v>#REF!</v>
      </c>
      <c r="AY82" s="138" t="e">
        <v>#REF!</v>
      </c>
      <c r="AZ82" s="104">
        <v>0.45023074683253594</v>
      </c>
      <c r="BA82" s="104">
        <v>4.333023393988193</v>
      </c>
      <c r="BB82" s="106">
        <v>14.646705183595778</v>
      </c>
      <c r="BC82" s="106">
        <v>37.994291760183259</v>
      </c>
      <c r="BD82" s="152"/>
      <c r="BH82" s="363" t="s">
        <v>365</v>
      </c>
      <c r="BJ82" s="22" t="s">
        <v>81</v>
      </c>
      <c r="BK82" s="131"/>
      <c r="BL82" s="106">
        <v>4.2005741626794268</v>
      </c>
      <c r="BM82" s="21">
        <v>41</v>
      </c>
      <c r="BN82" s="113">
        <v>0.11017742265570714</v>
      </c>
      <c r="BO82" s="21" t="s">
        <v>353</v>
      </c>
      <c r="BP82" s="21" t="s">
        <v>366</v>
      </c>
      <c r="CC82" s="132">
        <v>2.5006982350926217</v>
      </c>
      <c r="CD82" s="115">
        <f t="shared" si="31"/>
        <v>0.91656998691588476</v>
      </c>
      <c r="CQ82" s="23" t="str">
        <f t="shared" si="32"/>
        <v/>
      </c>
      <c r="CR82" s="23" t="str">
        <f t="shared" si="33"/>
        <v/>
      </c>
      <c r="CT82" s="23" t="str">
        <f t="shared" si="34"/>
        <v/>
      </c>
      <c r="CU82" s="23" t="str">
        <f t="shared" si="35"/>
        <v/>
      </c>
      <c r="CW82" s="23" t="str">
        <f t="shared" si="36"/>
        <v/>
      </c>
      <c r="CX82" s="23" t="str">
        <f t="shared" si="37"/>
        <v/>
      </c>
      <c r="CZ82" s="23" t="str">
        <f t="shared" si="38"/>
        <v/>
      </c>
      <c r="DA82" s="23" t="str">
        <f t="shared" si="39"/>
        <v/>
      </c>
      <c r="DC82" s="23">
        <f t="shared" si="40"/>
        <v>24.3</v>
      </c>
      <c r="DD82" s="23">
        <f t="shared" si="41"/>
        <v>8.3273920839245452</v>
      </c>
      <c r="DF82" s="23" t="str">
        <f t="shared" si="42"/>
        <v/>
      </c>
      <c r="DG82" s="23" t="str">
        <f t="shared" si="43"/>
        <v/>
      </c>
      <c r="DI82" s="23" t="str">
        <f t="shared" si="44"/>
        <v/>
      </c>
      <c r="DJ82" s="23" t="str">
        <f t="shared" si="45"/>
        <v/>
      </c>
    </row>
    <row r="83" spans="1:114" ht="12" customHeight="1" x14ac:dyDescent="0.45">
      <c r="A83" s="22">
        <v>82</v>
      </c>
      <c r="B83" s="116" t="s">
        <v>150</v>
      </c>
      <c r="C83" s="117" t="s">
        <v>348</v>
      </c>
      <c r="D83" s="87" t="s">
        <v>348</v>
      </c>
      <c r="E83" s="1" t="s">
        <v>29</v>
      </c>
      <c r="F83" s="2" t="s">
        <v>363</v>
      </c>
      <c r="G83" s="21">
        <v>1051.5899999999999</v>
      </c>
      <c r="H83" s="21">
        <v>936.31</v>
      </c>
      <c r="I83" s="21">
        <v>830.69</v>
      </c>
      <c r="J83" s="21">
        <v>724.23</v>
      </c>
      <c r="K83" s="21">
        <v>1037.32</v>
      </c>
      <c r="L83" s="21">
        <v>924.28</v>
      </c>
      <c r="M83" s="21">
        <v>818.3</v>
      </c>
      <c r="N83" s="21">
        <v>710.2</v>
      </c>
      <c r="O83" s="118">
        <v>2818.59</v>
      </c>
      <c r="P83" s="119">
        <v>2779.8999999999996</v>
      </c>
      <c r="Q83" s="120">
        <v>61</v>
      </c>
      <c r="R83" s="121">
        <v>95.721291504128004</v>
      </c>
      <c r="S83" s="95"/>
      <c r="T83" s="96"/>
      <c r="U83" s="96"/>
      <c r="V83" s="96"/>
      <c r="W83" s="95"/>
      <c r="X83" s="96"/>
      <c r="Y83" s="96"/>
      <c r="Z83" s="122"/>
      <c r="AA83" s="96"/>
      <c r="AB83" s="96"/>
      <c r="AC83" s="123"/>
      <c r="AD83" s="95">
        <v>0.19</v>
      </c>
      <c r="AE83" s="96">
        <v>0.84</v>
      </c>
      <c r="AF83" s="96">
        <v>2.6</v>
      </c>
      <c r="AG83" s="124">
        <v>6.2</v>
      </c>
      <c r="AH83" s="95">
        <v>0.19</v>
      </c>
      <c r="AI83" s="96">
        <v>0.84</v>
      </c>
      <c r="AJ83" s="96">
        <v>2.6</v>
      </c>
      <c r="AK83" s="124">
        <v>6.2</v>
      </c>
      <c r="AL83" s="95" t="s">
        <v>364</v>
      </c>
      <c r="AM83" s="124" t="s">
        <v>364</v>
      </c>
      <c r="AN83" s="123">
        <v>1.2</v>
      </c>
      <c r="AO83" s="97">
        <v>7.0228455754771533</v>
      </c>
      <c r="AP83" s="96">
        <v>6.2</v>
      </c>
      <c r="AQ83" s="96">
        <v>6.2</v>
      </c>
      <c r="AR83" s="96">
        <v>2.4500000000000002</v>
      </c>
      <c r="AS83" s="98">
        <v>6.2471625000000003E-2</v>
      </c>
      <c r="AT83" s="125">
        <v>0.25877765250000001</v>
      </c>
      <c r="AU83" s="126">
        <v>0.12830132952213757</v>
      </c>
      <c r="AV83" s="127">
        <v>5.3360796000000002E-2</v>
      </c>
      <c r="AW83" s="98" t="e">
        <v>#REF!</v>
      </c>
      <c r="AX83" s="99" t="e">
        <v>#REF!</v>
      </c>
      <c r="AY83" s="138" t="e">
        <v>#REF!</v>
      </c>
      <c r="AZ83" s="104">
        <v>0.15140628500000003</v>
      </c>
      <c r="BA83" s="104">
        <v>0.34350160779892225</v>
      </c>
      <c r="BB83" s="106">
        <v>31.412144326467562</v>
      </c>
      <c r="BC83" s="106">
        <v>92.788693581615064</v>
      </c>
      <c r="BD83" s="152"/>
      <c r="BH83" s="363" t="s">
        <v>365</v>
      </c>
      <c r="BJ83" s="22" t="s">
        <v>64</v>
      </c>
      <c r="BK83" s="131"/>
      <c r="BL83" s="106">
        <v>6.2</v>
      </c>
      <c r="BM83" s="21">
        <v>88</v>
      </c>
      <c r="BN83" s="113">
        <v>-0.65870394261165022</v>
      </c>
      <c r="BO83" s="21" t="s">
        <v>348</v>
      </c>
      <c r="BP83" s="21" t="s">
        <v>364</v>
      </c>
      <c r="CC83" s="132">
        <v>2.5274363405232054</v>
      </c>
      <c r="CD83" s="115">
        <f t="shared" si="31"/>
        <v>0.92720548485868315</v>
      </c>
      <c r="CQ83" s="23">
        <f t="shared" si="32"/>
        <v>61</v>
      </c>
      <c r="CR83" s="23">
        <f t="shared" si="33"/>
        <v>95.721291504128004</v>
      </c>
      <c r="CT83" s="23" t="str">
        <f t="shared" si="34"/>
        <v/>
      </c>
      <c r="CU83" s="23" t="str">
        <f t="shared" si="35"/>
        <v/>
      </c>
      <c r="CW83" s="23" t="str">
        <f t="shared" si="36"/>
        <v/>
      </c>
      <c r="CX83" s="23" t="str">
        <f t="shared" si="37"/>
        <v/>
      </c>
      <c r="CZ83" s="23" t="str">
        <f t="shared" si="38"/>
        <v/>
      </c>
      <c r="DA83" s="23" t="str">
        <f t="shared" si="39"/>
        <v/>
      </c>
      <c r="DC83" s="23" t="str">
        <f t="shared" si="40"/>
        <v/>
      </c>
      <c r="DD83" s="23" t="str">
        <f t="shared" si="41"/>
        <v/>
      </c>
      <c r="DF83" s="23" t="str">
        <f t="shared" si="42"/>
        <v/>
      </c>
      <c r="DG83" s="23" t="str">
        <f t="shared" si="43"/>
        <v/>
      </c>
      <c r="DI83" s="23" t="str">
        <f t="shared" si="44"/>
        <v/>
      </c>
      <c r="DJ83" s="23" t="str">
        <f t="shared" si="45"/>
        <v/>
      </c>
    </row>
    <row r="84" spans="1:114" ht="12" customHeight="1" x14ac:dyDescent="0.45">
      <c r="A84" s="22">
        <v>83</v>
      </c>
      <c r="B84" s="116" t="s">
        <v>151</v>
      </c>
      <c r="C84" s="117" t="s">
        <v>348</v>
      </c>
      <c r="D84" s="87" t="s">
        <v>348</v>
      </c>
      <c r="E84" s="1" t="s">
        <v>29</v>
      </c>
      <c r="F84" s="2" t="s">
        <v>363</v>
      </c>
      <c r="G84" s="21">
        <v>151.36000000000001</v>
      </c>
      <c r="H84" s="21">
        <v>134.52000000000001</v>
      </c>
      <c r="I84" s="21">
        <v>116.67</v>
      </c>
      <c r="J84" s="21">
        <v>100.41</v>
      </c>
      <c r="K84" s="21">
        <v>150.24</v>
      </c>
      <c r="L84" s="21">
        <v>134.44999999999999</v>
      </c>
      <c r="M84" s="21">
        <v>116.57</v>
      </c>
      <c r="N84" s="21">
        <v>100.22</v>
      </c>
      <c r="O84" s="118">
        <v>402.55</v>
      </c>
      <c r="P84" s="119">
        <v>401.26</v>
      </c>
      <c r="Q84" s="120">
        <v>60.3</v>
      </c>
      <c r="R84" s="121">
        <v>91.365248134301879</v>
      </c>
      <c r="S84" s="230"/>
      <c r="T84" s="22"/>
      <c r="U84" s="22"/>
      <c r="V84" s="22"/>
      <c r="W84" s="230"/>
      <c r="X84" s="22"/>
      <c r="Y84" s="22"/>
      <c r="Z84" s="122"/>
      <c r="AA84" s="96"/>
      <c r="AB84" s="96"/>
      <c r="AC84" s="123"/>
      <c r="AD84" s="95">
        <v>0.19</v>
      </c>
      <c r="AE84" s="96">
        <v>0.84</v>
      </c>
      <c r="AF84" s="96">
        <v>2.6</v>
      </c>
      <c r="AG84" s="124">
        <v>6.2</v>
      </c>
      <c r="AH84" s="95">
        <v>0.19</v>
      </c>
      <c r="AI84" s="96">
        <v>0.84</v>
      </c>
      <c r="AJ84" s="96">
        <v>2.6</v>
      </c>
      <c r="AK84" s="124">
        <v>6.2</v>
      </c>
      <c r="AL84" s="95" t="s">
        <v>364</v>
      </c>
      <c r="AM84" s="124" t="s">
        <v>364</v>
      </c>
      <c r="AN84" s="123">
        <v>1.2</v>
      </c>
      <c r="AO84" s="97">
        <v>7.0228455754771533</v>
      </c>
      <c r="AP84" s="96">
        <v>6.2</v>
      </c>
      <c r="AQ84" s="96">
        <v>6.2</v>
      </c>
      <c r="AR84" s="96">
        <v>2.4500000000000002</v>
      </c>
      <c r="AS84" s="98">
        <v>8.8966280000000002E-3</v>
      </c>
      <c r="AT84" s="125">
        <v>3.6808645000000001E-2</v>
      </c>
      <c r="AU84" s="126">
        <v>1.9249624992690721E-2</v>
      </c>
      <c r="AV84" s="127">
        <v>7.4634359999999995E-3</v>
      </c>
      <c r="AW84" s="98" t="e">
        <v>#REF!</v>
      </c>
      <c r="AX84" s="99" t="e">
        <v>#REF!</v>
      </c>
      <c r="AY84" s="138" t="e">
        <v>#REF!</v>
      </c>
      <c r="AZ84" s="104">
        <v>2.1335687999999998E-2</v>
      </c>
      <c r="BA84" s="104">
        <v>5.0258122887445494E-2</v>
      </c>
      <c r="BB84" s="106">
        <v>4.3243245290181047</v>
      </c>
      <c r="BC84" s="106">
        <v>12.770806991472082</v>
      </c>
      <c r="BD84" s="152"/>
      <c r="BH84" s="363" t="s">
        <v>365</v>
      </c>
      <c r="BJ84" s="22" t="s">
        <v>64</v>
      </c>
      <c r="BK84" s="131"/>
      <c r="BL84" s="106">
        <v>6.2</v>
      </c>
      <c r="BM84" s="21">
        <v>145</v>
      </c>
      <c r="BN84" s="113">
        <v>-0.61895114765297643</v>
      </c>
      <c r="BO84" s="21" t="s">
        <v>348</v>
      </c>
      <c r="BP84" s="21" t="s">
        <v>364</v>
      </c>
      <c r="CC84" s="132">
        <v>2.5469855951349603</v>
      </c>
      <c r="CD84" s="115">
        <f t="shared" si="31"/>
        <v>0.93491054036097365</v>
      </c>
      <c r="CQ84" s="23">
        <f t="shared" si="32"/>
        <v>60.3</v>
      </c>
      <c r="CR84" s="23">
        <f t="shared" si="33"/>
        <v>91.365248134301879</v>
      </c>
      <c r="CT84" s="23" t="str">
        <f t="shared" si="34"/>
        <v/>
      </c>
      <c r="CU84" s="23" t="str">
        <f t="shared" si="35"/>
        <v/>
      </c>
      <c r="CW84" s="23" t="str">
        <f t="shared" si="36"/>
        <v/>
      </c>
      <c r="CX84" s="23" t="str">
        <f t="shared" si="37"/>
        <v/>
      </c>
      <c r="CZ84" s="23" t="str">
        <f t="shared" si="38"/>
        <v/>
      </c>
      <c r="DA84" s="23" t="str">
        <f t="shared" si="39"/>
        <v/>
      </c>
      <c r="DC84" s="23" t="str">
        <f t="shared" si="40"/>
        <v/>
      </c>
      <c r="DD84" s="23" t="str">
        <f t="shared" si="41"/>
        <v/>
      </c>
      <c r="DF84" s="23" t="str">
        <f t="shared" si="42"/>
        <v/>
      </c>
      <c r="DG84" s="23" t="str">
        <f t="shared" si="43"/>
        <v/>
      </c>
      <c r="DI84" s="23" t="str">
        <f t="shared" si="44"/>
        <v/>
      </c>
      <c r="DJ84" s="23" t="str">
        <f t="shared" si="45"/>
        <v/>
      </c>
    </row>
    <row r="85" spans="1:114" ht="12" customHeight="1" x14ac:dyDescent="0.45">
      <c r="A85" s="22">
        <v>84</v>
      </c>
      <c r="B85" s="116" t="s">
        <v>152</v>
      </c>
      <c r="C85" s="117" t="s">
        <v>353</v>
      </c>
      <c r="D85" s="87" t="s">
        <v>353</v>
      </c>
      <c r="E85" s="1" t="s">
        <v>31</v>
      </c>
      <c r="F85" s="2" t="s">
        <v>367</v>
      </c>
      <c r="G85" s="21">
        <v>38.6</v>
      </c>
      <c r="H85" s="21">
        <v>37.630000000000003</v>
      </c>
      <c r="I85" s="21">
        <v>37.67</v>
      </c>
      <c r="J85" s="21">
        <v>40.89</v>
      </c>
      <c r="K85" s="21">
        <v>36.79</v>
      </c>
      <c r="L85" s="21">
        <v>35.840000000000003</v>
      </c>
      <c r="M85" s="21">
        <v>35.75</v>
      </c>
      <c r="N85" s="21">
        <v>38.01</v>
      </c>
      <c r="O85" s="118">
        <v>113.9</v>
      </c>
      <c r="P85" s="119">
        <v>108.38</v>
      </c>
      <c r="Q85" s="120">
        <v>32</v>
      </c>
      <c r="R85" s="121">
        <v>13.899898879627681</v>
      </c>
      <c r="S85" s="95"/>
      <c r="T85" s="96"/>
      <c r="U85" s="96"/>
      <c r="V85" s="96"/>
      <c r="W85" s="95"/>
      <c r="X85" s="96"/>
      <c r="Y85" s="96"/>
      <c r="Z85" s="122"/>
      <c r="AA85" s="96"/>
      <c r="AB85" s="96"/>
      <c r="AC85" s="123"/>
      <c r="AD85" s="95">
        <v>0.1</v>
      </c>
      <c r="AE85" s="96">
        <v>0.2</v>
      </c>
      <c r="AF85" s="96">
        <v>0</v>
      </c>
      <c r="AG85" s="124" t="s">
        <v>364</v>
      </c>
      <c r="AH85" s="95">
        <v>0.1</v>
      </c>
      <c r="AI85" s="96">
        <v>0.2</v>
      </c>
      <c r="AJ85" s="96">
        <v>0.2</v>
      </c>
      <c r="AK85" s="124" t="s">
        <v>364</v>
      </c>
      <c r="AL85" s="95">
        <v>0.1</v>
      </c>
      <c r="AM85" s="124">
        <v>0.2</v>
      </c>
      <c r="AN85" s="123">
        <v>0.1</v>
      </c>
      <c r="AO85" s="97">
        <v>0.53463113151574149</v>
      </c>
      <c r="AP85" s="96">
        <v>5.3463113151574149E-2</v>
      </c>
      <c r="AQ85" s="96">
        <v>0.1069262263031483</v>
      </c>
      <c r="AR85" s="96">
        <v>9.5048667431840317E-2</v>
      </c>
      <c r="AS85" s="98">
        <v>2.9383000000000002E-4</v>
      </c>
      <c r="AT85" s="125">
        <v>2.2032250000000001E-3</v>
      </c>
      <c r="AU85" s="126">
        <v>2.0128225652813196E-3</v>
      </c>
      <c r="AV85" s="127">
        <v>3.7502235351303199E-5</v>
      </c>
      <c r="AW85" s="98" t="e">
        <v>#REF!</v>
      </c>
      <c r="AX85" s="99" t="e">
        <v>#REF!</v>
      </c>
      <c r="AY85" s="138" t="e">
        <v>#REF!</v>
      </c>
      <c r="AZ85" s="104">
        <v>3.5633372558550533E-4</v>
      </c>
      <c r="BA85" s="104">
        <v>3.5209979600893892E-3</v>
      </c>
      <c r="BB85" s="106">
        <v>2.9995439161789629E-2</v>
      </c>
      <c r="BC85" s="106">
        <v>5.0958587124210572E-2</v>
      </c>
      <c r="BD85" s="152"/>
      <c r="BH85" s="363" t="s">
        <v>365</v>
      </c>
      <c r="BJ85" s="22" t="s">
        <v>69</v>
      </c>
      <c r="BK85" s="131"/>
      <c r="BL85" s="106">
        <v>8.0194669727361223E-2</v>
      </c>
      <c r="BM85" s="21">
        <v>200</v>
      </c>
      <c r="BN85" s="113">
        <v>-0.10008515984627503</v>
      </c>
      <c r="BO85" s="21" t="s">
        <v>354</v>
      </c>
      <c r="BP85" s="21" t="s">
        <v>366</v>
      </c>
      <c r="CC85" s="132">
        <v>2.5974752255498559</v>
      </c>
      <c r="CD85" s="115">
        <f t="shared" si="31"/>
        <v>0.95453990614012252</v>
      </c>
      <c r="CQ85" s="23" t="str">
        <f t="shared" si="32"/>
        <v/>
      </c>
      <c r="CR85" s="23" t="str">
        <f t="shared" si="33"/>
        <v/>
      </c>
      <c r="CT85" s="23" t="str">
        <f t="shared" si="34"/>
        <v/>
      </c>
      <c r="CU85" s="23" t="str">
        <f t="shared" si="35"/>
        <v/>
      </c>
      <c r="CW85" s="23" t="str">
        <f t="shared" si="36"/>
        <v/>
      </c>
      <c r="CX85" s="23" t="str">
        <f t="shared" si="37"/>
        <v/>
      </c>
      <c r="CZ85" s="23">
        <f t="shared" si="38"/>
        <v>32</v>
      </c>
      <c r="DA85" s="23">
        <f t="shared" si="39"/>
        <v>13.899898879627681</v>
      </c>
      <c r="DC85" s="23" t="str">
        <f t="shared" si="40"/>
        <v/>
      </c>
      <c r="DD85" s="23" t="str">
        <f t="shared" si="41"/>
        <v/>
      </c>
      <c r="DF85" s="23" t="str">
        <f t="shared" si="42"/>
        <v/>
      </c>
      <c r="DG85" s="23" t="str">
        <f t="shared" si="43"/>
        <v/>
      </c>
      <c r="DI85" s="23" t="str">
        <f t="shared" si="44"/>
        <v/>
      </c>
      <c r="DJ85" s="23" t="str">
        <f t="shared" si="45"/>
        <v/>
      </c>
    </row>
    <row r="86" spans="1:114" ht="12" customHeight="1" x14ac:dyDescent="0.45">
      <c r="A86" s="22">
        <v>85</v>
      </c>
      <c r="B86" s="116" t="s">
        <v>153</v>
      </c>
      <c r="C86" s="117" t="s">
        <v>353</v>
      </c>
      <c r="D86" s="87" t="s">
        <v>353</v>
      </c>
      <c r="E86" s="1" t="s">
        <v>31</v>
      </c>
      <c r="F86" s="2" t="s">
        <v>363</v>
      </c>
      <c r="G86" s="21">
        <v>628.85</v>
      </c>
      <c r="H86" s="21">
        <v>615.13</v>
      </c>
      <c r="I86" s="21">
        <v>600.23</v>
      </c>
      <c r="J86" s="21">
        <v>567.25</v>
      </c>
      <c r="K86" s="21">
        <v>604.89</v>
      </c>
      <c r="L86" s="21">
        <v>594.35</v>
      </c>
      <c r="M86" s="21">
        <v>584.15</v>
      </c>
      <c r="N86" s="21">
        <v>559.28</v>
      </c>
      <c r="O86" s="118">
        <v>1844.21</v>
      </c>
      <c r="P86" s="119">
        <v>1783.3899999999999</v>
      </c>
      <c r="Q86" s="120">
        <v>52.2</v>
      </c>
      <c r="R86" s="121">
        <v>53.299094699533896</v>
      </c>
      <c r="S86" s="95"/>
      <c r="T86" s="96"/>
      <c r="U86" s="96"/>
      <c r="V86" s="96"/>
      <c r="W86" s="95"/>
      <c r="X86" s="96"/>
      <c r="Y86" s="96"/>
      <c r="Z86" s="124"/>
      <c r="AA86" s="96"/>
      <c r="AB86" s="96"/>
      <c r="AC86" s="123"/>
      <c r="AD86" s="95">
        <v>0.5</v>
      </c>
      <c r="AE86" s="96">
        <v>0.8</v>
      </c>
      <c r="AF86" s="96">
        <v>0.7</v>
      </c>
      <c r="AG86" s="124" t="s">
        <v>364</v>
      </c>
      <c r="AH86" s="95">
        <v>0.5</v>
      </c>
      <c r="AI86" s="96">
        <v>0.2</v>
      </c>
      <c r="AJ86" s="96">
        <v>0.3</v>
      </c>
      <c r="AK86" s="124" t="s">
        <v>364</v>
      </c>
      <c r="AL86" s="95">
        <v>0.7</v>
      </c>
      <c r="AM86" s="124">
        <v>0.3</v>
      </c>
      <c r="AN86" s="123">
        <v>0.5</v>
      </c>
      <c r="AO86" s="97">
        <v>0.53463113151574149</v>
      </c>
      <c r="AP86" s="96">
        <v>0.37424179206101904</v>
      </c>
      <c r="AQ86" s="96">
        <v>0.16038933945472245</v>
      </c>
      <c r="AR86" s="96">
        <v>0.44182889143946769</v>
      </c>
      <c r="AS86" s="98">
        <v>1.8232499999999999E-2</v>
      </c>
      <c r="AT86" s="125">
        <v>0.13527845000000002</v>
      </c>
      <c r="AU86" s="126">
        <v>7.3567860764804566E-2</v>
      </c>
      <c r="AV86" s="127">
        <v>1.8119472379011011E-3</v>
      </c>
      <c r="AW86" s="98" t="e">
        <v>#REF!</v>
      </c>
      <c r="AX86" s="99" t="e">
        <v>#REF!</v>
      </c>
      <c r="AY86" s="138" t="e">
        <v>#REF!</v>
      </c>
      <c r="AZ86" s="104">
        <v>2.1252412063168503E-2</v>
      </c>
      <c r="BA86" s="104">
        <v>0.10973314138293003</v>
      </c>
      <c r="BB86" s="106">
        <v>9.201408405166875</v>
      </c>
      <c r="BC86" s="106">
        <v>14.256808064042392</v>
      </c>
      <c r="BD86" s="152"/>
      <c r="BH86" s="363" t="s">
        <v>365</v>
      </c>
      <c r="BJ86" s="22" t="s">
        <v>126</v>
      </c>
      <c r="BK86" s="131"/>
      <c r="BL86" s="106">
        <v>0.26731556575787074</v>
      </c>
      <c r="BM86" s="21">
        <v>146</v>
      </c>
      <c r="BN86" s="113">
        <v>-0.44656049587005275</v>
      </c>
      <c r="BO86" s="21" t="s">
        <v>354</v>
      </c>
      <c r="BP86" s="21" t="s">
        <v>366</v>
      </c>
      <c r="CC86" s="132">
        <v>2.7066315594271368</v>
      </c>
      <c r="CD86" s="115">
        <f t="shared" si="31"/>
        <v>0.99570489476635848</v>
      </c>
      <c r="CQ86" s="23" t="str">
        <f t="shared" si="32"/>
        <v/>
      </c>
      <c r="CR86" s="23" t="str">
        <f t="shared" si="33"/>
        <v/>
      </c>
      <c r="CT86" s="23" t="str">
        <f t="shared" si="34"/>
        <v/>
      </c>
      <c r="CU86" s="23" t="str">
        <f t="shared" si="35"/>
        <v/>
      </c>
      <c r="CW86" s="23" t="str">
        <f t="shared" si="36"/>
        <v/>
      </c>
      <c r="CX86" s="23" t="str">
        <f t="shared" si="37"/>
        <v/>
      </c>
      <c r="CZ86" s="23">
        <f t="shared" si="38"/>
        <v>52.2</v>
      </c>
      <c r="DA86" s="23">
        <f t="shared" si="39"/>
        <v>53.299094699533896</v>
      </c>
      <c r="DC86" s="23" t="str">
        <f t="shared" si="40"/>
        <v/>
      </c>
      <c r="DD86" s="23" t="str">
        <f t="shared" si="41"/>
        <v/>
      </c>
      <c r="DF86" s="23" t="str">
        <f t="shared" si="42"/>
        <v/>
      </c>
      <c r="DG86" s="23" t="str">
        <f t="shared" si="43"/>
        <v/>
      </c>
      <c r="DI86" s="23" t="str">
        <f t="shared" si="44"/>
        <v/>
      </c>
      <c r="DJ86" s="23" t="str">
        <f t="shared" si="45"/>
        <v/>
      </c>
    </row>
    <row r="87" spans="1:114" ht="12" customHeight="1" x14ac:dyDescent="0.45">
      <c r="A87" s="22">
        <v>86</v>
      </c>
      <c r="B87" s="116" t="s">
        <v>154</v>
      </c>
      <c r="C87" s="117" t="s">
        <v>354</v>
      </c>
      <c r="D87" s="87" t="s">
        <v>354</v>
      </c>
      <c r="E87" s="1" t="s">
        <v>31</v>
      </c>
      <c r="F87" s="2" t="s">
        <v>381</v>
      </c>
      <c r="G87" s="21">
        <v>491.53</v>
      </c>
      <c r="H87" s="21">
        <v>485.49</v>
      </c>
      <c r="I87" s="21">
        <v>505.39</v>
      </c>
      <c r="J87" s="21">
        <v>511.05</v>
      </c>
      <c r="K87" s="21">
        <v>472.33</v>
      </c>
      <c r="L87" s="21">
        <v>467.73</v>
      </c>
      <c r="M87" s="21">
        <v>487.65</v>
      </c>
      <c r="N87" s="21">
        <v>494.15</v>
      </c>
      <c r="O87" s="118">
        <v>1482.4099999999999</v>
      </c>
      <c r="P87" s="119">
        <v>1427.71</v>
      </c>
      <c r="Q87" s="120">
        <v>17.399999999999999</v>
      </c>
      <c r="R87" s="121">
        <v>5.26166921561774</v>
      </c>
      <c r="S87" s="95"/>
      <c r="T87" s="96"/>
      <c r="U87" s="96"/>
      <c r="V87" s="96"/>
      <c r="W87" s="95"/>
      <c r="X87" s="96"/>
      <c r="Y87" s="96"/>
      <c r="Z87" s="122"/>
      <c r="AA87" s="96"/>
      <c r="AB87" s="96"/>
      <c r="AC87" s="123"/>
      <c r="AD87" s="95" t="s">
        <v>364</v>
      </c>
      <c r="AE87" s="96" t="s">
        <v>364</v>
      </c>
      <c r="AF87" s="96" t="s">
        <v>364</v>
      </c>
      <c r="AG87" s="124" t="s">
        <v>364</v>
      </c>
      <c r="AH87" s="95" t="s">
        <v>364</v>
      </c>
      <c r="AI87" s="96" t="s">
        <v>364</v>
      </c>
      <c r="AJ87" s="96" t="s">
        <v>364</v>
      </c>
      <c r="AK87" s="124" t="s">
        <v>364</v>
      </c>
      <c r="AL87" s="95" t="s">
        <v>364</v>
      </c>
      <c r="AM87" s="124" t="s">
        <v>364</v>
      </c>
      <c r="AN87" s="123">
        <v>6.2</v>
      </c>
      <c r="AO87" s="97">
        <v>0.67751196172248818</v>
      </c>
      <c r="AP87" s="96">
        <v>4.2005741626794268</v>
      </c>
      <c r="AQ87" s="96">
        <v>4.2005741626794268</v>
      </c>
      <c r="AR87" s="96">
        <v>5.7001435406698571</v>
      </c>
      <c r="AS87" s="98">
        <v>0.18042743999999999</v>
      </c>
      <c r="AT87" s="125">
        <v>1.1186501280000001</v>
      </c>
      <c r="AU87" s="126">
        <v>1.2417246425461992</v>
      </c>
      <c r="AV87" s="127">
        <v>2.5334502889952155E-2</v>
      </c>
      <c r="AW87" s="98" t="e">
        <v>#REF!</v>
      </c>
      <c r="AX87" s="99" t="e">
        <v>#REF!</v>
      </c>
      <c r="AY87" s="138" t="e">
        <v>#REF!</v>
      </c>
      <c r="AZ87" s="104">
        <v>0.22265161148325358</v>
      </c>
      <c r="BA87" s="104">
        <v>2.2358343018713493</v>
      </c>
      <c r="BB87" s="106">
        <v>6.5335292524810455</v>
      </c>
      <c r="BC87" s="106">
        <v>11.764193376256927</v>
      </c>
      <c r="BD87" s="152"/>
      <c r="BH87" s="363" t="s">
        <v>365</v>
      </c>
      <c r="BJ87" s="22" t="s">
        <v>81</v>
      </c>
      <c r="BK87" s="131"/>
      <c r="BL87" s="106">
        <v>4.2005741626794268</v>
      </c>
      <c r="BM87" s="21">
        <v>77</v>
      </c>
      <c r="BN87" s="113">
        <v>8.5927662993652024E-2</v>
      </c>
      <c r="BO87" s="21" t="s">
        <v>353</v>
      </c>
      <c r="BP87" s="21" t="s">
        <v>366</v>
      </c>
      <c r="CC87" s="132">
        <v>2.7091824580369117</v>
      </c>
      <c r="CD87" s="115">
        <f t="shared" si="31"/>
        <v>0.99664691337711131</v>
      </c>
      <c r="CQ87" s="23" t="str">
        <f t="shared" si="32"/>
        <v/>
      </c>
      <c r="CR87" s="23" t="str">
        <f t="shared" si="33"/>
        <v/>
      </c>
      <c r="CT87" s="23" t="str">
        <f t="shared" si="34"/>
        <v/>
      </c>
      <c r="CU87" s="23" t="str">
        <f t="shared" si="35"/>
        <v/>
      </c>
      <c r="CW87" s="23" t="str">
        <f t="shared" si="36"/>
        <v/>
      </c>
      <c r="CX87" s="23" t="str">
        <f t="shared" si="37"/>
        <v/>
      </c>
      <c r="CZ87" s="23" t="str">
        <f t="shared" si="38"/>
        <v/>
      </c>
      <c r="DA87" s="23" t="str">
        <f t="shared" si="39"/>
        <v/>
      </c>
      <c r="DC87" s="23">
        <f t="shared" si="40"/>
        <v>17.399999999999999</v>
      </c>
      <c r="DD87" s="23">
        <f t="shared" si="41"/>
        <v>5.26166921561774</v>
      </c>
      <c r="DF87" s="23" t="str">
        <f t="shared" si="42"/>
        <v/>
      </c>
      <c r="DG87" s="23" t="str">
        <f t="shared" si="43"/>
        <v/>
      </c>
      <c r="DI87" s="23" t="str">
        <f t="shared" si="44"/>
        <v/>
      </c>
      <c r="DJ87" s="23" t="str">
        <f t="shared" si="45"/>
        <v/>
      </c>
    </row>
    <row r="88" spans="1:114" ht="12" customHeight="1" x14ac:dyDescent="0.45">
      <c r="A88" s="22">
        <v>43</v>
      </c>
      <c r="B88" s="116" t="s">
        <v>156</v>
      </c>
      <c r="C88" s="117" t="s">
        <v>356</v>
      </c>
      <c r="D88" s="87" t="s">
        <v>356</v>
      </c>
      <c r="E88" s="1" t="s">
        <v>32</v>
      </c>
      <c r="F88" s="2" t="s">
        <v>380</v>
      </c>
      <c r="G88" s="21">
        <v>179.86</v>
      </c>
      <c r="H88" s="21">
        <v>153.55000000000001</v>
      </c>
      <c r="I88" s="21">
        <v>143.76</v>
      </c>
      <c r="J88" s="21">
        <v>143.05000000000001</v>
      </c>
      <c r="K88" s="21">
        <v>168.01</v>
      </c>
      <c r="L88" s="21">
        <v>142.91999999999999</v>
      </c>
      <c r="M88" s="21">
        <v>136.31</v>
      </c>
      <c r="N88" s="21">
        <v>136.44</v>
      </c>
      <c r="O88" s="118">
        <v>477.17</v>
      </c>
      <c r="P88" s="119">
        <v>447.23999999999995</v>
      </c>
      <c r="Q88" s="120">
        <v>2.7</v>
      </c>
      <c r="R88" s="121">
        <v>1.9785443902679209</v>
      </c>
      <c r="S88" s="95"/>
      <c r="T88" s="96"/>
      <c r="U88" s="96"/>
      <c r="V88" s="96"/>
      <c r="W88" s="95"/>
      <c r="X88" s="96"/>
      <c r="Y88" s="96"/>
      <c r="Z88" s="122"/>
      <c r="AA88" s="96"/>
      <c r="AB88" s="96"/>
      <c r="AC88" s="123">
        <v>2</v>
      </c>
      <c r="AD88" s="95"/>
      <c r="AE88" s="96"/>
      <c r="AF88" s="96"/>
      <c r="AG88" s="124"/>
      <c r="AH88" s="95"/>
      <c r="AI88" s="96"/>
      <c r="AJ88" s="96"/>
      <c r="AK88" s="124"/>
      <c r="AL88" s="95"/>
      <c r="AM88" s="124"/>
      <c r="AN88" s="123">
        <v>2</v>
      </c>
      <c r="AO88" s="97">
        <v>1.1166596956660293</v>
      </c>
      <c r="AP88" s="96">
        <v>2.2333193913320586</v>
      </c>
      <c r="AQ88" s="96">
        <v>2.2333193913320586</v>
      </c>
      <c r="AR88" s="96">
        <v>2.0583298478330145</v>
      </c>
      <c r="AS88" s="98">
        <v>1.84882E-2</v>
      </c>
      <c r="AT88" s="125">
        <v>0.11462683999999999</v>
      </c>
      <c r="AU88" s="126">
        <v>0.12223825714285715</v>
      </c>
      <c r="AV88" s="127">
        <v>2.2233342620100384E-2</v>
      </c>
      <c r="AW88" s="98" t="e">
        <v>#REF!</v>
      </c>
      <c r="AX88" s="99" t="e">
        <v>#REF!</v>
      </c>
      <c r="AY88" s="138" t="e">
        <v>#REF!</v>
      </c>
      <c r="AZ88" s="104">
        <v>2.4730104366833965E-2</v>
      </c>
      <c r="BA88" s="104">
        <v>0.2216900180599421</v>
      </c>
      <c r="BB88" s="106">
        <v>0</v>
      </c>
      <c r="BC88" s="106">
        <v>0</v>
      </c>
      <c r="BD88" s="148" t="s">
        <v>494</v>
      </c>
      <c r="BE88" s="22" t="s">
        <v>394</v>
      </c>
      <c r="BF88" s="149">
        <v>120</v>
      </c>
      <c r="BG88" s="150" t="s">
        <v>371</v>
      </c>
      <c r="BH88" s="87" t="s">
        <v>372</v>
      </c>
      <c r="BI88" s="22" t="s">
        <v>495</v>
      </c>
      <c r="BJ88" s="22" t="s">
        <v>60</v>
      </c>
      <c r="BK88" s="131" t="s">
        <v>496</v>
      </c>
      <c r="BL88" s="106">
        <v>2.2333193913320586</v>
      </c>
      <c r="BM88" s="21">
        <v>141</v>
      </c>
      <c r="BN88" s="113">
        <v>0.22798193541218351</v>
      </c>
      <c r="BO88" s="21" t="s">
        <v>364</v>
      </c>
      <c r="BP88" s="21" t="s">
        <v>364</v>
      </c>
      <c r="CC88" s="132">
        <v>2.7257667651331903</v>
      </c>
      <c r="CD88" s="115">
        <f t="shared" si="31"/>
        <v>1.0027497702350547</v>
      </c>
      <c r="CQ88" s="23" t="str">
        <f t="shared" si="32"/>
        <v/>
      </c>
      <c r="CR88" s="23" t="str">
        <f t="shared" si="33"/>
        <v/>
      </c>
      <c r="CT88" s="23" t="str">
        <f t="shared" si="34"/>
        <v/>
      </c>
      <c r="CU88" s="23" t="str">
        <f t="shared" si="35"/>
        <v/>
      </c>
      <c r="CW88" s="23" t="str">
        <f t="shared" si="36"/>
        <v/>
      </c>
      <c r="CX88" s="23" t="str">
        <f t="shared" si="37"/>
        <v/>
      </c>
      <c r="CZ88" s="23" t="str">
        <f t="shared" si="38"/>
        <v/>
      </c>
      <c r="DA88" s="23" t="str">
        <f t="shared" si="39"/>
        <v/>
      </c>
      <c r="DC88" s="23" t="str">
        <f t="shared" si="40"/>
        <v/>
      </c>
      <c r="DD88" s="23" t="str">
        <f t="shared" si="41"/>
        <v/>
      </c>
      <c r="DF88" s="23" t="str">
        <f t="shared" si="42"/>
        <v/>
      </c>
      <c r="DG88" s="23" t="str">
        <f t="shared" si="43"/>
        <v/>
      </c>
      <c r="DI88" s="23">
        <f t="shared" si="44"/>
        <v>2.7</v>
      </c>
      <c r="DJ88" s="23">
        <f t="shared" si="45"/>
        <v>1.9785443902679209</v>
      </c>
    </row>
    <row r="89" spans="1:114" ht="12" customHeight="1" x14ac:dyDescent="0.45">
      <c r="A89" s="22">
        <v>87</v>
      </c>
      <c r="B89" s="116" t="s">
        <v>157</v>
      </c>
      <c r="C89" s="117" t="s">
        <v>352</v>
      </c>
      <c r="D89" s="87" t="s">
        <v>352</v>
      </c>
      <c r="E89" s="1" t="s">
        <v>26</v>
      </c>
      <c r="F89" s="2" t="s">
        <v>380</v>
      </c>
      <c r="G89" s="21">
        <v>224.47</v>
      </c>
      <c r="H89" s="21">
        <v>234.1</v>
      </c>
      <c r="I89" s="21">
        <v>248.96</v>
      </c>
      <c r="J89" s="21">
        <v>250.37</v>
      </c>
      <c r="K89" s="21">
        <v>211.84</v>
      </c>
      <c r="L89" s="21">
        <v>221.72</v>
      </c>
      <c r="M89" s="21">
        <v>236.66</v>
      </c>
      <c r="N89" s="21">
        <v>236.63</v>
      </c>
      <c r="O89" s="118">
        <v>707.53</v>
      </c>
      <c r="P89" s="119">
        <v>670.22</v>
      </c>
      <c r="Q89" s="120">
        <v>5.3</v>
      </c>
      <c r="R89" s="121">
        <v>2.3522125122364228</v>
      </c>
      <c r="S89" s="163">
        <v>15</v>
      </c>
      <c r="T89" s="164">
        <v>22.5</v>
      </c>
      <c r="U89" s="164">
        <v>26</v>
      </c>
      <c r="V89" s="164"/>
      <c r="W89" s="163">
        <v>14</v>
      </c>
      <c r="X89" s="164">
        <v>21.2</v>
      </c>
      <c r="Y89" s="164">
        <v>21.5</v>
      </c>
      <c r="Z89" s="191"/>
      <c r="AA89" s="164">
        <v>21.2</v>
      </c>
      <c r="AB89" s="164">
        <v>18.899999999999999</v>
      </c>
      <c r="AC89" s="167">
        <v>20.100000000000001</v>
      </c>
      <c r="AD89" s="95">
        <v>15</v>
      </c>
      <c r="AE89" s="96">
        <v>22.5</v>
      </c>
      <c r="AF89" s="96">
        <v>26</v>
      </c>
      <c r="AG89" s="96"/>
      <c r="AH89" s="95">
        <v>14</v>
      </c>
      <c r="AI89" s="96">
        <v>21.2</v>
      </c>
      <c r="AJ89" s="96">
        <v>21.5</v>
      </c>
      <c r="AK89" s="124"/>
      <c r="AL89" s="96">
        <v>21.2</v>
      </c>
      <c r="AM89" s="96">
        <v>18.899999999999999</v>
      </c>
      <c r="AN89" s="123">
        <v>20.100000000000001</v>
      </c>
      <c r="AO89" s="97">
        <v>0.7446373997688045</v>
      </c>
      <c r="AP89" s="96">
        <v>15.786312875098655</v>
      </c>
      <c r="AQ89" s="96">
        <v>14.073646855630404</v>
      </c>
      <c r="AR89" s="96">
        <v>18.807494966341132</v>
      </c>
      <c r="AS89" s="98">
        <v>0.27861673999999997</v>
      </c>
      <c r="AT89" s="125">
        <v>1.9106424499999999</v>
      </c>
      <c r="AU89" s="126">
        <v>1.8789783999999998</v>
      </c>
      <c r="AV89" s="127">
        <v>0.3223127372599176</v>
      </c>
      <c r="AW89" s="98" t="e">
        <v>#REF!</v>
      </c>
      <c r="AX89" s="99" t="e">
        <v>#REF!</v>
      </c>
      <c r="AY89" s="138" t="e">
        <v>#REF!</v>
      </c>
      <c r="AZ89" s="104">
        <v>0.35144340209986275</v>
      </c>
      <c r="BA89" s="104">
        <v>3.526815855249656</v>
      </c>
      <c r="BB89" s="106">
        <v>0</v>
      </c>
      <c r="BC89" s="106">
        <v>0</v>
      </c>
      <c r="BD89" s="168" t="s">
        <v>402</v>
      </c>
      <c r="BE89" s="169" t="s">
        <v>497</v>
      </c>
      <c r="BF89" s="170">
        <v>1044</v>
      </c>
      <c r="BG89" s="171" t="s">
        <v>371</v>
      </c>
      <c r="BH89" s="172" t="s">
        <v>372</v>
      </c>
      <c r="BI89" s="169" t="s">
        <v>403</v>
      </c>
      <c r="BJ89" s="22" t="s">
        <v>60</v>
      </c>
      <c r="BK89" s="131" t="s">
        <v>404</v>
      </c>
      <c r="BL89" s="106">
        <v>14.92997986536453</v>
      </c>
      <c r="BM89" s="21">
        <v>50</v>
      </c>
      <c r="BN89" s="113">
        <v>-4.3720300620967899E-2</v>
      </c>
      <c r="BO89" s="21" t="s">
        <v>364</v>
      </c>
      <c r="BP89" s="21" t="s">
        <v>364</v>
      </c>
      <c r="CC89" s="132">
        <v>2.7923463669686095</v>
      </c>
      <c r="CD89" s="115">
        <f t="shared" si="31"/>
        <v>1.0268822341428816</v>
      </c>
      <c r="CQ89" s="23" t="str">
        <f t="shared" si="32"/>
        <v/>
      </c>
      <c r="CR89" s="23" t="str">
        <f t="shared" si="33"/>
        <v/>
      </c>
      <c r="CT89" s="23" t="str">
        <f t="shared" si="34"/>
        <v/>
      </c>
      <c r="CU89" s="23" t="str">
        <f t="shared" si="35"/>
        <v/>
      </c>
      <c r="CW89" s="23">
        <f t="shared" si="36"/>
        <v>5.3</v>
      </c>
      <c r="CX89" s="23">
        <f t="shared" si="37"/>
        <v>2.3522125122364228</v>
      </c>
      <c r="CZ89" s="23" t="str">
        <f t="shared" si="38"/>
        <v/>
      </c>
      <c r="DA89" s="23" t="str">
        <f t="shared" si="39"/>
        <v/>
      </c>
      <c r="DC89" s="23" t="str">
        <f t="shared" si="40"/>
        <v/>
      </c>
      <c r="DD89" s="23" t="str">
        <f t="shared" si="41"/>
        <v/>
      </c>
      <c r="DF89" s="23" t="str">
        <f t="shared" si="42"/>
        <v/>
      </c>
      <c r="DG89" s="23" t="str">
        <f t="shared" si="43"/>
        <v/>
      </c>
      <c r="DI89" s="23" t="str">
        <f t="shared" si="44"/>
        <v/>
      </c>
      <c r="DJ89" s="23" t="str">
        <f t="shared" si="45"/>
        <v/>
      </c>
    </row>
    <row r="90" spans="1:114" ht="12" customHeight="1" x14ac:dyDescent="0.45">
      <c r="A90" s="22">
        <v>88</v>
      </c>
      <c r="B90" s="116" t="s">
        <v>158</v>
      </c>
      <c r="C90" s="117" t="s">
        <v>352</v>
      </c>
      <c r="D90" s="87" t="s">
        <v>352</v>
      </c>
      <c r="E90" s="1" t="s">
        <v>26</v>
      </c>
      <c r="F90" s="2" t="s">
        <v>380</v>
      </c>
      <c r="G90" s="21">
        <v>11.31</v>
      </c>
      <c r="H90" s="21">
        <v>11.68</v>
      </c>
      <c r="I90" s="21">
        <v>11.83</v>
      </c>
      <c r="J90" s="21">
        <v>10.78</v>
      </c>
      <c r="K90" s="21">
        <v>10.82</v>
      </c>
      <c r="L90" s="21">
        <v>11.21</v>
      </c>
      <c r="M90" s="21">
        <v>11.13</v>
      </c>
      <c r="N90" s="21">
        <v>10.54</v>
      </c>
      <c r="O90" s="118">
        <v>34.82</v>
      </c>
      <c r="P90" s="119">
        <v>33.160000000000004</v>
      </c>
      <c r="Q90" s="120">
        <v>1.6</v>
      </c>
      <c r="R90" s="264">
        <v>1.8389067579168847</v>
      </c>
      <c r="S90" s="95"/>
      <c r="T90" s="96"/>
      <c r="U90" s="96"/>
      <c r="V90" s="96"/>
      <c r="W90" s="95"/>
      <c r="X90" s="96"/>
      <c r="Y90" s="96"/>
      <c r="Z90" s="122"/>
      <c r="AA90" s="96"/>
      <c r="AB90" s="96"/>
      <c r="AC90" s="123">
        <v>14.7</v>
      </c>
      <c r="AD90" s="95"/>
      <c r="AE90" s="96"/>
      <c r="AF90" s="96"/>
      <c r="AG90" s="96"/>
      <c r="AH90" s="95"/>
      <c r="AI90" s="96"/>
      <c r="AJ90" s="96"/>
      <c r="AK90" s="154"/>
      <c r="AL90" s="96"/>
      <c r="AM90" s="96"/>
      <c r="AN90" s="123">
        <v>14.7</v>
      </c>
      <c r="AO90" s="97">
        <v>0.7446373997688045</v>
      </c>
      <c r="AP90" s="96">
        <v>10.946169776601426</v>
      </c>
      <c r="AQ90" s="96">
        <v>10.946169776601426</v>
      </c>
      <c r="AR90" s="96">
        <v>13.761542444150354</v>
      </c>
      <c r="AS90" s="98">
        <v>9.9930599999999998E-3</v>
      </c>
      <c r="AT90" s="125">
        <v>6.1956972000000006E-2</v>
      </c>
      <c r="AU90" s="126">
        <v>7.0596697499999986E-2</v>
      </c>
      <c r="AV90" s="127">
        <v>1.1393294037822854E-2</v>
      </c>
      <c r="AW90" s="98" t="e">
        <v>#REF!</v>
      </c>
      <c r="AX90" s="99" t="e">
        <v>#REF!</v>
      </c>
      <c r="AY90" s="138" t="e">
        <v>#REF!</v>
      </c>
      <c r="AZ90" s="104">
        <v>1.2326783396371424E-2</v>
      </c>
      <c r="BA90" s="104">
        <v>0.12344160599092857</v>
      </c>
      <c r="BB90" s="106">
        <v>0</v>
      </c>
      <c r="BC90" s="106">
        <v>0</v>
      </c>
      <c r="BD90" s="148" t="s">
        <v>498</v>
      </c>
      <c r="BE90" s="22" t="s">
        <v>394</v>
      </c>
      <c r="BF90" s="149">
        <v>47</v>
      </c>
      <c r="BG90" s="189">
        <v>1</v>
      </c>
      <c r="BH90" s="87" t="s">
        <v>384</v>
      </c>
      <c r="BI90" s="22" t="s">
        <v>499</v>
      </c>
      <c r="BJ90" s="22" t="s">
        <v>60</v>
      </c>
      <c r="BK90" s="131" t="s">
        <v>500</v>
      </c>
      <c r="BL90" s="106">
        <v>10.946169776601426</v>
      </c>
      <c r="BM90" s="21">
        <v>159</v>
      </c>
      <c r="BN90" s="113">
        <v>0.13779387034490681</v>
      </c>
      <c r="BO90" s="21" t="s">
        <v>364</v>
      </c>
      <c r="BP90" s="21" t="s">
        <v>364</v>
      </c>
      <c r="CC90" s="132">
        <v>2.7989193075771324</v>
      </c>
      <c r="CD90" s="115">
        <f t="shared" si="31"/>
        <v>1.0292333810992216</v>
      </c>
      <c r="CQ90" s="23" t="str">
        <f t="shared" si="32"/>
        <v/>
      </c>
      <c r="CR90" s="23" t="str">
        <f t="shared" si="33"/>
        <v/>
      </c>
      <c r="CT90" s="23" t="str">
        <f t="shared" si="34"/>
        <v/>
      </c>
      <c r="CU90" s="23" t="str">
        <f t="shared" si="35"/>
        <v/>
      </c>
      <c r="CW90" s="23">
        <f t="shared" si="36"/>
        <v>1.6</v>
      </c>
      <c r="CX90" s="23">
        <f t="shared" si="37"/>
        <v>1.8389067579168847</v>
      </c>
      <c r="CZ90" s="23" t="str">
        <f t="shared" si="38"/>
        <v/>
      </c>
      <c r="DA90" s="23" t="str">
        <f t="shared" si="39"/>
        <v/>
      </c>
      <c r="DC90" s="23" t="str">
        <f t="shared" si="40"/>
        <v/>
      </c>
      <c r="DD90" s="23" t="str">
        <f t="shared" si="41"/>
        <v/>
      </c>
      <c r="DF90" s="23" t="str">
        <f t="shared" si="42"/>
        <v/>
      </c>
      <c r="DG90" s="23" t="str">
        <f t="shared" si="43"/>
        <v/>
      </c>
      <c r="DI90" s="23" t="str">
        <f t="shared" si="44"/>
        <v/>
      </c>
      <c r="DJ90" s="23" t="str">
        <f t="shared" si="45"/>
        <v/>
      </c>
    </row>
    <row r="91" spans="1:114" ht="12" customHeight="1" x14ac:dyDescent="0.45">
      <c r="A91" s="22">
        <v>89</v>
      </c>
      <c r="B91" s="116" t="s">
        <v>86</v>
      </c>
      <c r="C91" s="117" t="s">
        <v>355</v>
      </c>
      <c r="D91" s="87" t="s">
        <v>355</v>
      </c>
      <c r="E91" s="1" t="s">
        <v>33</v>
      </c>
      <c r="F91" s="2" t="s">
        <v>381</v>
      </c>
      <c r="G91" s="21">
        <v>63578.47</v>
      </c>
      <c r="H91" s="21">
        <v>64105.07</v>
      </c>
      <c r="I91" s="21">
        <v>66955.38</v>
      </c>
      <c r="J91" s="21">
        <v>66278.399999999994</v>
      </c>
      <c r="K91" s="21">
        <v>57336.12</v>
      </c>
      <c r="L91" s="21">
        <v>57583.02</v>
      </c>
      <c r="M91" s="21">
        <v>59985.79</v>
      </c>
      <c r="N91" s="21">
        <v>59305.57</v>
      </c>
      <c r="O91" s="118">
        <v>194638.92</v>
      </c>
      <c r="P91" s="119">
        <v>174904.93</v>
      </c>
      <c r="Q91" s="120">
        <v>37.9</v>
      </c>
      <c r="R91" s="121">
        <v>20.582620521063284</v>
      </c>
      <c r="S91" s="174">
        <v>3</v>
      </c>
      <c r="T91" s="174">
        <v>5</v>
      </c>
      <c r="U91" s="174">
        <v>4.9000000000000004</v>
      </c>
      <c r="V91" s="174">
        <v>3</v>
      </c>
      <c r="W91" s="174">
        <v>3</v>
      </c>
      <c r="X91" s="174">
        <v>5</v>
      </c>
      <c r="Y91" s="174">
        <v>4.9000000000000004</v>
      </c>
      <c r="Z91" s="174">
        <v>3</v>
      </c>
      <c r="AA91" s="96"/>
      <c r="AB91" s="96"/>
      <c r="AC91" s="175">
        <v>4.3</v>
      </c>
      <c r="AD91" s="96">
        <v>3</v>
      </c>
      <c r="AE91" s="96">
        <v>5</v>
      </c>
      <c r="AF91" s="96">
        <v>4.9000000000000004</v>
      </c>
      <c r="AG91" s="124">
        <v>3</v>
      </c>
      <c r="AH91" s="96">
        <v>3</v>
      </c>
      <c r="AI91" s="96">
        <v>5</v>
      </c>
      <c r="AJ91" s="96">
        <v>4.9000000000000004</v>
      </c>
      <c r="AK91" s="124">
        <v>3</v>
      </c>
      <c r="AL91" s="96"/>
      <c r="AM91" s="96"/>
      <c r="AN91" s="123">
        <v>4.3</v>
      </c>
      <c r="AO91" s="97">
        <v>1.1866750471401635</v>
      </c>
      <c r="AP91" s="96">
        <v>3</v>
      </c>
      <c r="AQ91" s="96">
        <v>3</v>
      </c>
      <c r="AR91" s="96">
        <v>3.9749999999999996</v>
      </c>
      <c r="AS91" s="98">
        <v>15.93195953</v>
      </c>
      <c r="AT91" s="125">
        <v>108.85958032499998</v>
      </c>
      <c r="AU91" s="126">
        <v>95.627361458893077</v>
      </c>
      <c r="AV91" s="127">
        <v>18.19247099</v>
      </c>
      <c r="AW91" s="98" t="e">
        <v>#REF!</v>
      </c>
      <c r="AX91" s="99" t="e">
        <v>#REF!</v>
      </c>
      <c r="AY91" s="138" t="e">
        <v>#REF!</v>
      </c>
      <c r="AZ91" s="104">
        <v>19.699478629999998</v>
      </c>
      <c r="BA91" s="104">
        <v>171.28133295342366</v>
      </c>
      <c r="BB91" s="106">
        <v>2172.7396591671022</v>
      </c>
      <c r="BC91" s="106">
        <v>3729.8416742932795</v>
      </c>
      <c r="BD91" s="168" t="s">
        <v>501</v>
      </c>
      <c r="BE91" s="169" t="s">
        <v>502</v>
      </c>
      <c r="BF91" s="170">
        <v>2092</v>
      </c>
      <c r="BG91" s="171" t="s">
        <v>371</v>
      </c>
      <c r="BH91" s="172" t="s">
        <v>372</v>
      </c>
      <c r="BI91" s="169" t="s">
        <v>503</v>
      </c>
      <c r="BJ91" s="22" t="s">
        <v>60</v>
      </c>
      <c r="BK91" s="131" t="s">
        <v>504</v>
      </c>
      <c r="BL91" s="106">
        <v>3</v>
      </c>
      <c r="BM91" s="21">
        <v>1</v>
      </c>
      <c r="BN91" s="113">
        <v>-3.7118792938200889E-3</v>
      </c>
      <c r="BO91" s="21" t="s">
        <v>364</v>
      </c>
      <c r="BP91" s="21" t="s">
        <v>364</v>
      </c>
      <c r="CC91" s="132">
        <v>3.0325597098722343</v>
      </c>
      <c r="CD91" s="115">
        <f t="shared" si="31"/>
        <v>1.1094070516248229</v>
      </c>
      <c r="CQ91" s="23" t="str">
        <f t="shared" si="32"/>
        <v/>
      </c>
      <c r="CR91" s="23" t="str">
        <f t="shared" si="33"/>
        <v/>
      </c>
      <c r="CT91" s="23" t="str">
        <f t="shared" si="34"/>
        <v/>
      </c>
      <c r="CU91" s="23" t="str">
        <f t="shared" si="35"/>
        <v/>
      </c>
      <c r="CW91" s="23" t="str">
        <f t="shared" si="36"/>
        <v/>
      </c>
      <c r="CX91" s="23" t="str">
        <f t="shared" si="37"/>
        <v/>
      </c>
      <c r="CZ91" s="23" t="str">
        <f t="shared" si="38"/>
        <v/>
      </c>
      <c r="DA91" s="23" t="str">
        <f t="shared" si="39"/>
        <v/>
      </c>
      <c r="DC91" s="23" t="str">
        <f t="shared" si="40"/>
        <v/>
      </c>
      <c r="DD91" s="23" t="str">
        <f t="shared" si="41"/>
        <v/>
      </c>
      <c r="DF91" s="23">
        <f t="shared" si="42"/>
        <v>37.9</v>
      </c>
      <c r="DG91" s="23">
        <f t="shared" si="43"/>
        <v>20.582620521063284</v>
      </c>
      <c r="DI91" s="23" t="str">
        <f t="shared" si="44"/>
        <v/>
      </c>
      <c r="DJ91" s="23" t="str">
        <f t="shared" si="45"/>
        <v/>
      </c>
    </row>
    <row r="92" spans="1:114" ht="12" customHeight="1" x14ac:dyDescent="0.45">
      <c r="A92" s="22">
        <v>90</v>
      </c>
      <c r="B92" s="116" t="s">
        <v>159</v>
      </c>
      <c r="C92" s="117" t="s">
        <v>356</v>
      </c>
      <c r="D92" s="87" t="s">
        <v>356</v>
      </c>
      <c r="E92" s="1" t="s">
        <v>32</v>
      </c>
      <c r="F92" s="2" t="s">
        <v>381</v>
      </c>
      <c r="G92" s="21">
        <v>12294.73</v>
      </c>
      <c r="H92" s="21">
        <v>12402.49</v>
      </c>
      <c r="I92" s="21">
        <v>12027.66</v>
      </c>
      <c r="J92" s="21">
        <v>12041.22</v>
      </c>
      <c r="K92" s="21">
        <v>11761.49</v>
      </c>
      <c r="L92" s="21">
        <v>11910.93</v>
      </c>
      <c r="M92" s="21">
        <v>11514.4</v>
      </c>
      <c r="N92" s="21">
        <v>11335.87</v>
      </c>
      <c r="O92" s="118">
        <v>36724.880000000005</v>
      </c>
      <c r="P92" s="119">
        <v>35186.82</v>
      </c>
      <c r="Q92" s="120">
        <v>22.8</v>
      </c>
      <c r="R92" s="121">
        <v>7.5364070230184277</v>
      </c>
      <c r="S92" s="95"/>
      <c r="T92" s="96"/>
      <c r="U92" s="96"/>
      <c r="V92" s="96"/>
      <c r="W92" s="95"/>
      <c r="X92" s="96"/>
      <c r="Y92" s="96"/>
      <c r="Z92" s="122"/>
      <c r="AA92" s="96"/>
      <c r="AB92" s="96"/>
      <c r="AC92" s="123"/>
      <c r="AD92" s="95" t="s">
        <v>364</v>
      </c>
      <c r="AE92" s="96" t="s">
        <v>364</v>
      </c>
      <c r="AF92" s="96" t="s">
        <v>364</v>
      </c>
      <c r="AG92" s="124" t="s">
        <v>364</v>
      </c>
      <c r="AH92" s="95" t="s">
        <v>364</v>
      </c>
      <c r="AI92" s="96" t="s">
        <v>364</v>
      </c>
      <c r="AJ92" s="96" t="s">
        <v>364</v>
      </c>
      <c r="AK92" s="124" t="s">
        <v>364</v>
      </c>
      <c r="AL92" s="95" t="s">
        <v>364</v>
      </c>
      <c r="AM92" s="124" t="s">
        <v>364</v>
      </c>
      <c r="AN92" s="123">
        <v>0.97</v>
      </c>
      <c r="AO92" s="97">
        <v>1.1166596956660293</v>
      </c>
      <c r="AP92" s="96">
        <v>1.0831599047960483</v>
      </c>
      <c r="AQ92" s="96">
        <v>1.0831599047960483</v>
      </c>
      <c r="AR92" s="96">
        <v>0.99828997619901205</v>
      </c>
      <c r="AS92" s="98">
        <v>0.69754349000000015</v>
      </c>
      <c r="AT92" s="125">
        <v>4.3247696380000011</v>
      </c>
      <c r="AU92" s="126">
        <v>4.6900796495422838</v>
      </c>
      <c r="AV92" s="127">
        <v>0.15192675947285189</v>
      </c>
      <c r="AW92" s="98" t="e">
        <v>#REF!</v>
      </c>
      <c r="AX92" s="99" t="e">
        <v>#REF!</v>
      </c>
      <c r="AY92" s="138" t="e">
        <v>#REF!</v>
      </c>
      <c r="AZ92" s="104">
        <v>0.95075475578808666</v>
      </c>
      <c r="BA92" s="104">
        <v>8.4831201814200838</v>
      </c>
      <c r="BB92" s="106">
        <v>35.346181911791007</v>
      </c>
      <c r="BC92" s="106">
        <v>63.931943915136401</v>
      </c>
      <c r="BD92" s="152"/>
      <c r="BH92" s="363" t="s">
        <v>365</v>
      </c>
      <c r="BJ92" s="22" t="s">
        <v>94</v>
      </c>
      <c r="BK92" s="131"/>
      <c r="BL92" s="106">
        <v>1.0831599047960483</v>
      </c>
      <c r="BM92" s="21">
        <v>24</v>
      </c>
      <c r="BN92" s="113">
        <v>0.10516822508805444</v>
      </c>
      <c r="BO92" s="21" t="s">
        <v>356</v>
      </c>
      <c r="BP92" s="21" t="s">
        <v>364</v>
      </c>
      <c r="CC92" s="132">
        <v>3.053135511545352</v>
      </c>
      <c r="CD92" s="115">
        <f t="shared" si="31"/>
        <v>1.1161690991238542</v>
      </c>
      <c r="CQ92" s="23" t="str">
        <f t="shared" si="32"/>
        <v/>
      </c>
      <c r="CR92" s="23" t="str">
        <f t="shared" si="33"/>
        <v/>
      </c>
      <c r="CT92" s="23" t="str">
        <f t="shared" si="34"/>
        <v/>
      </c>
      <c r="CU92" s="23" t="str">
        <f t="shared" si="35"/>
        <v/>
      </c>
      <c r="CW92" s="23" t="str">
        <f t="shared" si="36"/>
        <v/>
      </c>
      <c r="CX92" s="23" t="str">
        <f t="shared" si="37"/>
        <v/>
      </c>
      <c r="CZ92" s="23" t="str">
        <f t="shared" si="38"/>
        <v/>
      </c>
      <c r="DA92" s="23" t="str">
        <f t="shared" si="39"/>
        <v/>
      </c>
      <c r="DC92" s="23" t="str">
        <f t="shared" si="40"/>
        <v/>
      </c>
      <c r="DD92" s="23" t="str">
        <f t="shared" si="41"/>
        <v/>
      </c>
      <c r="DF92" s="23" t="str">
        <f t="shared" si="42"/>
        <v/>
      </c>
      <c r="DG92" s="23" t="str">
        <f t="shared" si="43"/>
        <v/>
      </c>
      <c r="DI92" s="23">
        <f t="shared" si="44"/>
        <v>22.8</v>
      </c>
      <c r="DJ92" s="23">
        <f t="shared" si="45"/>
        <v>7.5364070230184277</v>
      </c>
    </row>
    <row r="93" spans="1:114" ht="12" customHeight="1" x14ac:dyDescent="0.45">
      <c r="A93" s="22">
        <v>92</v>
      </c>
      <c r="B93" s="116" t="s">
        <v>160</v>
      </c>
      <c r="C93" s="117" t="s">
        <v>362</v>
      </c>
      <c r="D93" s="87" t="s">
        <v>362</v>
      </c>
      <c r="E93" s="1" t="s">
        <v>28</v>
      </c>
      <c r="F93" s="2" t="s">
        <v>367</v>
      </c>
      <c r="G93" s="21">
        <v>3102.47</v>
      </c>
      <c r="H93" s="21">
        <v>2799.77</v>
      </c>
      <c r="I93" s="21">
        <v>2426.4</v>
      </c>
      <c r="J93" s="21">
        <v>2111.4299999999998</v>
      </c>
      <c r="K93" s="21">
        <v>2929.55</v>
      </c>
      <c r="L93" s="21">
        <v>2648.07</v>
      </c>
      <c r="M93" s="21">
        <v>2291.3000000000002</v>
      </c>
      <c r="N93" s="21">
        <v>1999.82</v>
      </c>
      <c r="O93" s="118">
        <v>8328.64</v>
      </c>
      <c r="P93" s="119">
        <v>7868.920000000001</v>
      </c>
      <c r="Q93" s="120">
        <v>26.5</v>
      </c>
      <c r="R93" s="121">
        <v>9.6400923105703384</v>
      </c>
      <c r="S93" s="95"/>
      <c r="T93" s="96"/>
      <c r="U93" s="96"/>
      <c r="V93" s="96"/>
      <c r="W93" s="95"/>
      <c r="X93" s="96"/>
      <c r="Y93" s="96"/>
      <c r="Z93" s="122"/>
      <c r="AA93" s="96"/>
      <c r="AB93" s="96"/>
      <c r="AC93" s="123"/>
      <c r="AD93" s="95">
        <v>1.3</v>
      </c>
      <c r="AE93" s="96">
        <v>3.2</v>
      </c>
      <c r="AF93" s="96">
        <v>5.5</v>
      </c>
      <c r="AG93" s="96" t="s">
        <v>364</v>
      </c>
      <c r="AH93" s="95">
        <v>1.3</v>
      </c>
      <c r="AI93" s="96">
        <v>3.2</v>
      </c>
      <c r="AJ93" s="96">
        <v>5.5</v>
      </c>
      <c r="AK93" s="154" t="s">
        <v>364</v>
      </c>
      <c r="AL93" s="96" t="s">
        <v>364</v>
      </c>
      <c r="AM93" s="96" t="s">
        <v>364</v>
      </c>
      <c r="AN93" s="123">
        <v>3.2</v>
      </c>
      <c r="AO93" s="97">
        <v>1.6916229865384507</v>
      </c>
      <c r="AP93" s="96">
        <v>5.4131935569230425</v>
      </c>
      <c r="AQ93" s="96">
        <v>5.4131935569230425</v>
      </c>
      <c r="AR93" s="96">
        <v>3.753298389230761</v>
      </c>
      <c r="AS93" s="98">
        <v>0.51222064</v>
      </c>
      <c r="AT93" s="125">
        <v>2.6961436999999999</v>
      </c>
      <c r="AU93" s="126">
        <v>2.5531513774619934</v>
      </c>
      <c r="AV93" s="127">
        <v>0.13352995206539914</v>
      </c>
      <c r="AW93" s="98" t="e">
        <v>#REF!</v>
      </c>
      <c r="AX93" s="99" t="e">
        <v>#REF!</v>
      </c>
      <c r="AY93" s="138" t="e">
        <v>#REF!</v>
      </c>
      <c r="AZ93" s="104">
        <v>0.73477056010899866</v>
      </c>
      <c r="BA93" s="104">
        <v>4.9782869454065874</v>
      </c>
      <c r="BB93" s="106">
        <v>25.369805660150831</v>
      </c>
      <c r="BC93" s="106">
        <v>60.614669516649435</v>
      </c>
      <c r="BD93" s="152"/>
      <c r="BH93" s="363" t="s">
        <v>365</v>
      </c>
      <c r="BJ93" s="22" t="s">
        <v>161</v>
      </c>
      <c r="BK93" s="131"/>
      <c r="BL93" s="106">
        <v>5.4131935569230425</v>
      </c>
      <c r="BM93" s="21">
        <v>29</v>
      </c>
      <c r="BN93" s="113">
        <v>4.6873136939862135E-2</v>
      </c>
      <c r="BO93" s="21" t="s">
        <v>362</v>
      </c>
      <c r="BP93" s="21" t="s">
        <v>364</v>
      </c>
      <c r="CC93" s="132">
        <v>3.2668000672892901</v>
      </c>
      <c r="CD93" s="115">
        <f t="shared" si="31"/>
        <v>1.1838109330999049</v>
      </c>
      <c r="CQ93" s="23" t="str">
        <f t="shared" si="32"/>
        <v/>
      </c>
      <c r="CR93" s="23" t="str">
        <f t="shared" si="33"/>
        <v/>
      </c>
      <c r="CT93" s="23" t="str">
        <f t="shared" si="34"/>
        <v/>
      </c>
      <c r="CU93" s="23" t="str">
        <f t="shared" si="35"/>
        <v/>
      </c>
      <c r="CW93" s="23" t="str">
        <f t="shared" si="36"/>
        <v/>
      </c>
      <c r="CX93" s="23" t="str">
        <f t="shared" si="37"/>
        <v/>
      </c>
      <c r="CZ93" s="23" t="str">
        <f t="shared" si="38"/>
        <v/>
      </c>
      <c r="DA93" s="23" t="str">
        <f t="shared" si="39"/>
        <v/>
      </c>
      <c r="DC93" s="23" t="str">
        <f t="shared" si="40"/>
        <v/>
      </c>
      <c r="DD93" s="23" t="str">
        <f t="shared" si="41"/>
        <v/>
      </c>
      <c r="DF93" s="23" t="str">
        <f t="shared" si="42"/>
        <v/>
      </c>
      <c r="DG93" s="23" t="str">
        <f t="shared" si="43"/>
        <v/>
      </c>
      <c r="DI93" s="23" t="str">
        <f t="shared" si="44"/>
        <v/>
      </c>
      <c r="DJ93" s="23" t="str">
        <f t="shared" si="45"/>
        <v/>
      </c>
    </row>
    <row r="94" spans="1:114" s="140" customFormat="1" ht="12" customHeight="1" x14ac:dyDescent="0.45">
      <c r="A94" s="22">
        <v>93</v>
      </c>
      <c r="B94" s="116" t="s">
        <v>162</v>
      </c>
      <c r="C94" s="117" t="s">
        <v>352</v>
      </c>
      <c r="D94" s="87" t="s">
        <v>352</v>
      </c>
      <c r="E94" s="1" t="s">
        <v>26</v>
      </c>
      <c r="F94" s="2" t="s">
        <v>380</v>
      </c>
      <c r="G94" s="21">
        <v>168.74</v>
      </c>
      <c r="H94" s="21">
        <v>183.25</v>
      </c>
      <c r="I94" s="21">
        <v>179.36</v>
      </c>
      <c r="J94" s="21">
        <v>155.86000000000001</v>
      </c>
      <c r="K94" s="21">
        <v>159.33000000000001</v>
      </c>
      <c r="L94" s="21">
        <v>173.97</v>
      </c>
      <c r="M94" s="21">
        <v>170.65</v>
      </c>
      <c r="N94" s="21">
        <v>148.49</v>
      </c>
      <c r="O94" s="118">
        <v>531.35</v>
      </c>
      <c r="P94" s="119">
        <v>503.95000000000005</v>
      </c>
      <c r="Q94" s="120">
        <v>3</v>
      </c>
      <c r="R94" s="121">
        <v>2.0184348312469504</v>
      </c>
      <c r="S94" s="163">
        <v>17.7</v>
      </c>
      <c r="T94" s="164">
        <v>30.2</v>
      </c>
      <c r="U94" s="164">
        <v>35.6</v>
      </c>
      <c r="V94" s="164"/>
      <c r="W94" s="163">
        <v>17.3</v>
      </c>
      <c r="X94" s="164">
        <v>30.7</v>
      </c>
      <c r="Y94" s="164">
        <v>33.6</v>
      </c>
      <c r="Z94" s="191"/>
      <c r="AA94" s="164">
        <v>27.8</v>
      </c>
      <c r="AB94" s="164">
        <v>27.2</v>
      </c>
      <c r="AC94" s="167">
        <v>27.5</v>
      </c>
      <c r="AD94" s="95">
        <v>17.7</v>
      </c>
      <c r="AE94" s="96">
        <v>30.2</v>
      </c>
      <c r="AF94" s="96">
        <v>35.6</v>
      </c>
      <c r="AG94" s="96"/>
      <c r="AH94" s="95">
        <v>17.3</v>
      </c>
      <c r="AI94" s="96">
        <v>30.7</v>
      </c>
      <c r="AJ94" s="96">
        <v>33.6</v>
      </c>
      <c r="AK94" s="124"/>
      <c r="AL94" s="96">
        <v>27.8</v>
      </c>
      <c r="AM94" s="96">
        <v>27.2</v>
      </c>
      <c r="AN94" s="123">
        <v>27.5</v>
      </c>
      <c r="AO94" s="97">
        <v>0.7446373997688045</v>
      </c>
      <c r="AP94" s="96">
        <v>20.700919713572766</v>
      </c>
      <c r="AQ94" s="96">
        <v>20.254137273711482</v>
      </c>
      <c r="AR94" s="96">
        <v>25.744382123410531</v>
      </c>
      <c r="AS94" s="98">
        <v>0.28737192</v>
      </c>
      <c r="AT94" s="125">
        <v>1.8702172999999997</v>
      </c>
      <c r="AU94" s="126">
        <v>1.8415017650000001</v>
      </c>
      <c r="AV94" s="127">
        <v>0.32477581314198523</v>
      </c>
      <c r="AW94" s="98" t="e">
        <v>#REF!</v>
      </c>
      <c r="AX94" s="99" t="e">
        <v>#REF!</v>
      </c>
      <c r="AY94" s="138" t="e">
        <v>#REF!</v>
      </c>
      <c r="AZ94" s="104">
        <v>0.34971174190330873</v>
      </c>
      <c r="BA94" s="104">
        <v>3.2539060197582712</v>
      </c>
      <c r="BB94" s="106">
        <v>0</v>
      </c>
      <c r="BC94" s="106">
        <v>0</v>
      </c>
      <c r="BD94" s="168" t="s">
        <v>402</v>
      </c>
      <c r="BE94" s="169" t="s">
        <v>394</v>
      </c>
      <c r="BF94" s="170">
        <v>1318</v>
      </c>
      <c r="BG94" s="265">
        <v>0.999</v>
      </c>
      <c r="BH94" s="172" t="s">
        <v>384</v>
      </c>
      <c r="BI94" s="169" t="s">
        <v>403</v>
      </c>
      <c r="BJ94" s="22" t="s">
        <v>60</v>
      </c>
      <c r="BK94" s="131" t="s">
        <v>505</v>
      </c>
      <c r="BL94" s="106">
        <v>20.477528493642126</v>
      </c>
      <c r="BM94" s="21">
        <v>51</v>
      </c>
      <c r="BN94" s="113">
        <v>-5.6067169117005847E-4</v>
      </c>
      <c r="BO94" s="21" t="s">
        <v>364</v>
      </c>
      <c r="BP94" s="21" t="s">
        <v>364</v>
      </c>
      <c r="CC94" s="132">
        <v>3.3551816615053727</v>
      </c>
      <c r="CD94" s="115">
        <f t="shared" si="31"/>
        <v>1.2105059154571423</v>
      </c>
      <c r="CP94" s="23"/>
      <c r="CQ94" s="23" t="str">
        <f t="shared" si="32"/>
        <v/>
      </c>
      <c r="CR94" s="23" t="str">
        <f t="shared" si="33"/>
        <v/>
      </c>
      <c r="CS94" s="25"/>
      <c r="CT94" s="23" t="str">
        <f t="shared" si="34"/>
        <v/>
      </c>
      <c r="CU94" s="23" t="str">
        <f t="shared" si="35"/>
        <v/>
      </c>
      <c r="CV94" s="25"/>
      <c r="CW94" s="23">
        <f t="shared" si="36"/>
        <v>3</v>
      </c>
      <c r="CX94" s="23">
        <f t="shared" si="37"/>
        <v>2.0184348312469504</v>
      </c>
      <c r="CY94" s="25"/>
      <c r="CZ94" s="23" t="str">
        <f t="shared" si="38"/>
        <v/>
      </c>
      <c r="DA94" s="23" t="str">
        <f t="shared" si="39"/>
        <v/>
      </c>
      <c r="DB94" s="25"/>
      <c r="DC94" s="23" t="str">
        <f t="shared" si="40"/>
        <v/>
      </c>
      <c r="DD94" s="23" t="str">
        <f t="shared" si="41"/>
        <v/>
      </c>
      <c r="DE94" s="25"/>
      <c r="DF94" s="23" t="str">
        <f t="shared" si="42"/>
        <v/>
      </c>
      <c r="DG94" s="23" t="str">
        <f t="shared" si="43"/>
        <v/>
      </c>
      <c r="DH94" s="25"/>
      <c r="DI94" s="23" t="str">
        <f t="shared" si="44"/>
        <v/>
      </c>
      <c r="DJ94" s="23" t="str">
        <f t="shared" si="45"/>
        <v/>
      </c>
    </row>
    <row r="95" spans="1:114" s="267" customFormat="1" ht="12" customHeight="1" x14ac:dyDescent="0.35">
      <c r="A95" s="22">
        <v>91</v>
      </c>
      <c r="B95" s="116" t="s">
        <v>163</v>
      </c>
      <c r="C95" s="117" t="s">
        <v>362</v>
      </c>
      <c r="D95" s="87" t="s">
        <v>362</v>
      </c>
      <c r="E95" s="1" t="s">
        <v>28</v>
      </c>
      <c r="F95" s="2" t="s">
        <v>367</v>
      </c>
      <c r="G95" s="21">
        <v>3288.17</v>
      </c>
      <c r="H95" s="21">
        <v>3484.11</v>
      </c>
      <c r="I95" s="21">
        <v>3151.54</v>
      </c>
      <c r="J95" s="21">
        <v>2771.95</v>
      </c>
      <c r="K95" s="21">
        <v>3136.81</v>
      </c>
      <c r="L95" s="21">
        <v>3383.5</v>
      </c>
      <c r="M95" s="21">
        <v>3059.18</v>
      </c>
      <c r="N95" s="21">
        <v>2534.23</v>
      </c>
      <c r="O95" s="118">
        <v>9923.82</v>
      </c>
      <c r="P95" s="119">
        <v>9579.49</v>
      </c>
      <c r="Q95" s="120">
        <v>13.4</v>
      </c>
      <c r="R95" s="121">
        <v>4.0321600405526175</v>
      </c>
      <c r="S95" s="95">
        <v>2.11</v>
      </c>
      <c r="T95" s="96">
        <v>2.68</v>
      </c>
      <c r="U95" s="96">
        <v>4.4800000000000004</v>
      </c>
      <c r="V95" s="96">
        <v>4.4800000000000004</v>
      </c>
      <c r="W95" s="95">
        <v>2.48</v>
      </c>
      <c r="X95" s="96">
        <v>4.4400000000000004</v>
      </c>
      <c r="Y95" s="96">
        <v>5.9</v>
      </c>
      <c r="Z95" s="124">
        <v>4.95</v>
      </c>
      <c r="AA95" s="96">
        <v>3.1</v>
      </c>
      <c r="AB95" s="96">
        <v>4.3</v>
      </c>
      <c r="AC95" s="123">
        <v>3.7</v>
      </c>
      <c r="AD95" s="95">
        <v>2.11</v>
      </c>
      <c r="AE95" s="96">
        <v>2.68</v>
      </c>
      <c r="AF95" s="96">
        <v>4.4800000000000004</v>
      </c>
      <c r="AG95" s="96">
        <v>4.4800000000000004</v>
      </c>
      <c r="AH95" s="95">
        <v>2.48</v>
      </c>
      <c r="AI95" s="96">
        <v>4.4400000000000004</v>
      </c>
      <c r="AJ95" s="96">
        <v>5.9</v>
      </c>
      <c r="AK95" s="124">
        <v>4.95</v>
      </c>
      <c r="AL95" s="96">
        <v>3.1</v>
      </c>
      <c r="AM95" s="96">
        <v>4.4000000000000004</v>
      </c>
      <c r="AN95" s="123">
        <v>3.7</v>
      </c>
      <c r="AO95" s="97">
        <v>1.6916229865384507</v>
      </c>
      <c r="AP95" s="96">
        <v>4.4800000000000004</v>
      </c>
      <c r="AQ95" s="96">
        <v>4.95</v>
      </c>
      <c r="AR95" s="96">
        <v>3.9537500000000003</v>
      </c>
      <c r="AS95" s="98">
        <v>0.71245543499999997</v>
      </c>
      <c r="AT95" s="125">
        <v>4.3815363024999998</v>
      </c>
      <c r="AU95" s="126">
        <v>4.2943035977715169</v>
      </c>
      <c r="AV95" s="127">
        <v>0.86223208200000012</v>
      </c>
      <c r="AW95" s="98" t="e">
        <v>#REF!</v>
      </c>
      <c r="AX95" s="99" t="e">
        <v>#REF!</v>
      </c>
      <c r="AY95" s="138" t="e">
        <v>#REF!</v>
      </c>
      <c r="AZ95" s="104">
        <v>0.96208318000000004</v>
      </c>
      <c r="BA95" s="104">
        <v>7.8077914593170474</v>
      </c>
      <c r="BB95" s="106">
        <v>1.18029947110651</v>
      </c>
      <c r="BC95" s="106">
        <v>7.5428605507851323</v>
      </c>
      <c r="BD95" s="148" t="s">
        <v>506</v>
      </c>
      <c r="BE95" s="22" t="s">
        <v>507</v>
      </c>
      <c r="BF95" s="149">
        <v>298</v>
      </c>
      <c r="BG95" s="189">
        <v>1</v>
      </c>
      <c r="BH95" s="87" t="s">
        <v>384</v>
      </c>
      <c r="BI95" s="22" t="s">
        <v>508</v>
      </c>
      <c r="BJ95" s="22" t="s">
        <v>60</v>
      </c>
      <c r="BK95" s="131" t="s">
        <v>509</v>
      </c>
      <c r="BL95" s="106">
        <v>4.7149999999999999</v>
      </c>
      <c r="BM95" s="21">
        <v>23</v>
      </c>
      <c r="BN95" s="266">
        <v>4.325437138622399E-2</v>
      </c>
      <c r="BO95" s="21" t="s">
        <v>364</v>
      </c>
      <c r="BP95" s="21" t="s">
        <v>364</v>
      </c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132">
        <v>3.3652552537420966</v>
      </c>
      <c r="CD95" s="115">
        <f t="shared" si="31"/>
        <v>1.2135038157152309</v>
      </c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3"/>
      <c r="CQ95" s="23" t="str">
        <f t="shared" si="32"/>
        <v/>
      </c>
      <c r="CR95" s="23" t="str">
        <f t="shared" si="33"/>
        <v/>
      </c>
      <c r="CS95" s="25"/>
      <c r="CT95" s="23" t="str">
        <f t="shared" si="34"/>
        <v/>
      </c>
      <c r="CU95" s="23" t="str">
        <f t="shared" si="35"/>
        <v/>
      </c>
      <c r="CV95" s="25"/>
      <c r="CW95" s="23" t="str">
        <f t="shared" si="36"/>
        <v/>
      </c>
      <c r="CX95" s="23" t="str">
        <f t="shared" si="37"/>
        <v/>
      </c>
      <c r="CY95" s="25"/>
      <c r="CZ95" s="23" t="str">
        <f t="shared" si="38"/>
        <v/>
      </c>
      <c r="DA95" s="23" t="str">
        <f t="shared" si="39"/>
        <v/>
      </c>
      <c r="DB95" s="25"/>
      <c r="DC95" s="23" t="str">
        <f t="shared" si="40"/>
        <v/>
      </c>
      <c r="DD95" s="23" t="str">
        <f t="shared" si="41"/>
        <v/>
      </c>
      <c r="DE95" s="25"/>
      <c r="DF95" s="23" t="str">
        <f t="shared" si="42"/>
        <v/>
      </c>
      <c r="DG95" s="23" t="str">
        <f t="shared" si="43"/>
        <v/>
      </c>
      <c r="DH95" s="25"/>
      <c r="DI95" s="23" t="str">
        <f t="shared" si="44"/>
        <v/>
      </c>
      <c r="DJ95" s="23" t="str">
        <f t="shared" si="45"/>
        <v/>
      </c>
    </row>
    <row r="96" spans="1:114" ht="12" customHeight="1" x14ac:dyDescent="0.45">
      <c r="A96" s="22">
        <v>94</v>
      </c>
      <c r="B96" s="116" t="s">
        <v>164</v>
      </c>
      <c r="C96" s="117" t="s">
        <v>352</v>
      </c>
      <c r="D96" s="87" t="s">
        <v>352</v>
      </c>
      <c r="E96" s="1" t="s">
        <v>28</v>
      </c>
      <c r="F96" s="2" t="s">
        <v>380</v>
      </c>
      <c r="G96" s="21">
        <v>424.17</v>
      </c>
      <c r="H96" s="21">
        <v>419.85</v>
      </c>
      <c r="I96" s="21">
        <v>374.2</v>
      </c>
      <c r="J96" s="21">
        <v>340.98</v>
      </c>
      <c r="K96" s="21">
        <v>402.99</v>
      </c>
      <c r="L96" s="21">
        <v>397.65</v>
      </c>
      <c r="M96" s="21">
        <v>354.41</v>
      </c>
      <c r="N96" s="21">
        <v>323.13</v>
      </c>
      <c r="O96" s="118">
        <v>1218.22</v>
      </c>
      <c r="P96" s="119">
        <v>1155.05</v>
      </c>
      <c r="Q96" s="120">
        <v>3.2</v>
      </c>
      <c r="R96" s="121">
        <v>2.0454742706946454</v>
      </c>
      <c r="S96" s="227">
        <v>8.1</v>
      </c>
      <c r="T96" s="165">
        <v>17</v>
      </c>
      <c r="U96" s="165">
        <v>19.5</v>
      </c>
      <c r="V96" s="201">
        <v>24.5</v>
      </c>
      <c r="W96" s="227">
        <v>8.1</v>
      </c>
      <c r="X96" s="165">
        <v>17</v>
      </c>
      <c r="Y96" s="165">
        <v>19.5</v>
      </c>
      <c r="Z96" s="225">
        <v>24.5</v>
      </c>
      <c r="AA96" s="226"/>
      <c r="AB96" s="226"/>
      <c r="AC96" s="199">
        <v>14.9</v>
      </c>
      <c r="AD96" s="230">
        <v>8.1</v>
      </c>
      <c r="AE96" s="96">
        <v>17</v>
      </c>
      <c r="AF96" s="96">
        <v>19.5</v>
      </c>
      <c r="AG96" s="22">
        <v>24.5</v>
      </c>
      <c r="AH96" s="230">
        <v>8.1</v>
      </c>
      <c r="AI96" s="96">
        <v>17</v>
      </c>
      <c r="AJ96" s="96">
        <v>19.5</v>
      </c>
      <c r="AK96" s="154">
        <v>24.5</v>
      </c>
      <c r="AL96" s="96"/>
      <c r="AM96" s="96"/>
      <c r="AN96" s="123">
        <v>14.9</v>
      </c>
      <c r="AO96" s="97">
        <v>0.7446373997688045</v>
      </c>
      <c r="AP96" s="96">
        <v>24.5</v>
      </c>
      <c r="AQ96" s="96">
        <v>24.5</v>
      </c>
      <c r="AR96" s="96">
        <v>17.3</v>
      </c>
      <c r="AS96" s="98">
        <v>0.34805391000000002</v>
      </c>
      <c r="AT96" s="125">
        <v>2.1156278249999998</v>
      </c>
      <c r="AU96" s="126">
        <v>2.082127845</v>
      </c>
      <c r="AV96" s="127">
        <v>0.44567808000000003</v>
      </c>
      <c r="AW96" s="98" t="e">
        <v>#REF!</v>
      </c>
      <c r="AX96" s="99" t="e">
        <v>#REF!</v>
      </c>
      <c r="AY96" s="138" t="e">
        <v>#REF!</v>
      </c>
      <c r="AZ96" s="104">
        <v>0.51076085999999998</v>
      </c>
      <c r="BA96" s="104">
        <v>3.9698605200000001</v>
      </c>
      <c r="BB96" s="106">
        <v>0</v>
      </c>
      <c r="BC96" s="106">
        <v>0</v>
      </c>
      <c r="BD96" s="200" t="s">
        <v>510</v>
      </c>
      <c r="BE96" s="201" t="s">
        <v>394</v>
      </c>
      <c r="BF96" s="212">
        <v>559</v>
      </c>
      <c r="BG96" s="203" t="s">
        <v>371</v>
      </c>
      <c r="BH96" s="204" t="s">
        <v>372</v>
      </c>
      <c r="BI96" s="201" t="s">
        <v>511</v>
      </c>
      <c r="BJ96" s="22" t="s">
        <v>60</v>
      </c>
      <c r="BK96" s="131" t="s">
        <v>512</v>
      </c>
      <c r="BL96" s="106">
        <v>24.5</v>
      </c>
      <c r="BM96" s="21">
        <v>37</v>
      </c>
      <c r="BN96" s="113">
        <v>6.0320146193585979E-2</v>
      </c>
      <c r="BO96" s="21" t="s">
        <v>364</v>
      </c>
      <c r="BP96" s="21" t="s">
        <v>364</v>
      </c>
      <c r="CC96" s="132">
        <v>3.3737290407343332</v>
      </c>
      <c r="CD96" s="115">
        <f t="shared" si="31"/>
        <v>1.216018672877081</v>
      </c>
      <c r="CQ96" s="23" t="str">
        <f t="shared" si="32"/>
        <v/>
      </c>
      <c r="CR96" s="23" t="str">
        <f t="shared" si="33"/>
        <v/>
      </c>
      <c r="CT96" s="23" t="str">
        <f t="shared" si="34"/>
        <v/>
      </c>
      <c r="CU96" s="23" t="str">
        <f t="shared" si="35"/>
        <v/>
      </c>
      <c r="CW96" s="23">
        <f t="shared" si="36"/>
        <v>3.2</v>
      </c>
      <c r="CX96" s="23">
        <f t="shared" si="37"/>
        <v>2.0454742706946454</v>
      </c>
      <c r="CZ96" s="23" t="str">
        <f t="shared" si="38"/>
        <v/>
      </c>
      <c r="DA96" s="23" t="str">
        <f t="shared" si="39"/>
        <v/>
      </c>
      <c r="DC96" s="23" t="str">
        <f t="shared" si="40"/>
        <v/>
      </c>
      <c r="DD96" s="23" t="str">
        <f t="shared" si="41"/>
        <v/>
      </c>
      <c r="DF96" s="23" t="str">
        <f t="shared" si="42"/>
        <v/>
      </c>
      <c r="DG96" s="23" t="str">
        <f t="shared" si="43"/>
        <v/>
      </c>
      <c r="DI96" s="23" t="str">
        <f t="shared" si="44"/>
        <v/>
      </c>
      <c r="DJ96" s="23" t="str">
        <f t="shared" si="45"/>
        <v/>
      </c>
    </row>
    <row r="97" spans="1:114" ht="12" customHeight="1" x14ac:dyDescent="0.45">
      <c r="A97" s="22">
        <v>95</v>
      </c>
      <c r="B97" s="116" t="s">
        <v>165</v>
      </c>
      <c r="C97" s="117" t="s">
        <v>352</v>
      </c>
      <c r="D97" s="87" t="s">
        <v>352</v>
      </c>
      <c r="E97" s="1" t="s">
        <v>26</v>
      </c>
      <c r="F97" s="2" t="s">
        <v>380</v>
      </c>
      <c r="G97" s="21">
        <v>1255.22</v>
      </c>
      <c r="H97" s="21">
        <v>1352.19</v>
      </c>
      <c r="I97" s="21">
        <v>1458.09</v>
      </c>
      <c r="J97" s="21">
        <v>1444.54</v>
      </c>
      <c r="K97" s="21">
        <v>1182</v>
      </c>
      <c r="L97" s="21">
        <v>1273.5899999999999</v>
      </c>
      <c r="M97" s="21">
        <v>1377.28</v>
      </c>
      <c r="N97" s="21">
        <v>1372.03</v>
      </c>
      <c r="O97" s="118">
        <v>4065.5</v>
      </c>
      <c r="P97" s="119">
        <v>3832.87</v>
      </c>
      <c r="Q97" s="120">
        <v>2.9</v>
      </c>
      <c r="R97" s="121">
        <v>2.0050494477545557</v>
      </c>
      <c r="S97" s="174">
        <v>9.1999999999999993</v>
      </c>
      <c r="T97" s="174">
        <v>18.100000000000001</v>
      </c>
      <c r="U97" s="174">
        <v>21.2</v>
      </c>
      <c r="V97" s="182">
        <v>13.2</v>
      </c>
      <c r="W97" s="174">
        <v>9.1999999999999993</v>
      </c>
      <c r="X97" s="174">
        <v>18.100000000000001</v>
      </c>
      <c r="Y97" s="174">
        <v>21.2</v>
      </c>
      <c r="Z97" s="182">
        <v>13.2</v>
      </c>
      <c r="AA97" s="174">
        <v>17</v>
      </c>
      <c r="AB97" s="174">
        <v>15.4</v>
      </c>
      <c r="AC97" s="175">
        <v>16.2</v>
      </c>
      <c r="AD97" s="230">
        <v>9.1999999999999993</v>
      </c>
      <c r="AE97" s="96">
        <v>18.100000000000001</v>
      </c>
      <c r="AF97" s="96">
        <v>21.2</v>
      </c>
      <c r="AG97" s="96">
        <v>13.2</v>
      </c>
      <c r="AH97" s="95">
        <v>9.1999999999999993</v>
      </c>
      <c r="AI97" s="96">
        <v>18.100000000000001</v>
      </c>
      <c r="AJ97" s="96">
        <v>21.2</v>
      </c>
      <c r="AK97" s="154">
        <v>13.2</v>
      </c>
      <c r="AL97" s="96">
        <v>17</v>
      </c>
      <c r="AM97" s="96">
        <v>15.4</v>
      </c>
      <c r="AN97" s="123">
        <v>16.2</v>
      </c>
      <c r="AO97" s="97">
        <v>0.7446373997688045</v>
      </c>
      <c r="AP97" s="96">
        <v>13.2</v>
      </c>
      <c r="AQ97" s="96">
        <v>13.2</v>
      </c>
      <c r="AR97" s="96">
        <v>15.45</v>
      </c>
      <c r="AS97" s="98">
        <v>1.30058886</v>
      </c>
      <c r="AT97" s="125">
        <v>8.3296109999999999</v>
      </c>
      <c r="AU97" s="126">
        <v>8.2174988799999991</v>
      </c>
      <c r="AV97" s="127">
        <v>1.5236612040000002</v>
      </c>
      <c r="AW97" s="98" t="e">
        <v>#REF!</v>
      </c>
      <c r="AX97" s="99" t="e">
        <v>#REF!</v>
      </c>
      <c r="AY97" s="138" t="e">
        <v>#REF!</v>
      </c>
      <c r="AZ97" s="104">
        <v>1.6723761000000001</v>
      </c>
      <c r="BA97" s="104">
        <v>15.97714923</v>
      </c>
      <c r="BB97" s="106">
        <v>0</v>
      </c>
      <c r="BC97" s="106">
        <v>0</v>
      </c>
      <c r="BD97" s="168" t="s">
        <v>513</v>
      </c>
      <c r="BE97" s="169" t="s">
        <v>514</v>
      </c>
      <c r="BF97" s="215" t="s">
        <v>515</v>
      </c>
      <c r="BG97" s="171">
        <v>0.99</v>
      </c>
      <c r="BH97" s="172" t="s">
        <v>384</v>
      </c>
      <c r="BI97" s="169" t="s">
        <v>516</v>
      </c>
      <c r="BJ97" s="22" t="s">
        <v>60</v>
      </c>
      <c r="BK97" s="22" t="s">
        <v>517</v>
      </c>
      <c r="BL97" s="106">
        <v>13.2</v>
      </c>
      <c r="BM97" s="21">
        <v>17</v>
      </c>
      <c r="BN97" s="113">
        <v>-6.2983036753292976E-2</v>
      </c>
      <c r="BO97" s="21" t="s">
        <v>364</v>
      </c>
      <c r="BP97" s="21" t="s">
        <v>364</v>
      </c>
      <c r="CC97" s="132">
        <v>3.3771523943434421</v>
      </c>
      <c r="CD97" s="115">
        <f t="shared" si="31"/>
        <v>1.2170328675227631</v>
      </c>
      <c r="CQ97" s="23" t="str">
        <f t="shared" si="32"/>
        <v/>
      </c>
      <c r="CR97" s="23" t="str">
        <f t="shared" si="33"/>
        <v/>
      </c>
      <c r="CT97" s="23" t="str">
        <f t="shared" si="34"/>
        <v/>
      </c>
      <c r="CU97" s="23" t="str">
        <f t="shared" si="35"/>
        <v/>
      </c>
      <c r="CW97" s="23">
        <f t="shared" si="36"/>
        <v>2.9</v>
      </c>
      <c r="CX97" s="23">
        <f t="shared" si="37"/>
        <v>2.0050494477545557</v>
      </c>
      <c r="CZ97" s="23" t="str">
        <f t="shared" si="38"/>
        <v/>
      </c>
      <c r="DA97" s="23" t="str">
        <f t="shared" si="39"/>
        <v/>
      </c>
      <c r="DC97" s="23" t="str">
        <f t="shared" si="40"/>
        <v/>
      </c>
      <c r="DD97" s="23" t="str">
        <f t="shared" si="41"/>
        <v/>
      </c>
      <c r="DF97" s="23" t="str">
        <f t="shared" si="42"/>
        <v/>
      </c>
      <c r="DG97" s="23" t="str">
        <f t="shared" si="43"/>
        <v/>
      </c>
      <c r="DI97" s="23" t="str">
        <f t="shared" si="44"/>
        <v/>
      </c>
      <c r="DJ97" s="23" t="str">
        <f t="shared" si="45"/>
        <v/>
      </c>
    </row>
    <row r="98" spans="1:114" ht="12" customHeight="1" x14ac:dyDescent="0.45">
      <c r="A98" s="22">
        <v>96</v>
      </c>
      <c r="B98" s="116" t="s">
        <v>166</v>
      </c>
      <c r="C98" s="117" t="s">
        <v>353</v>
      </c>
      <c r="D98" s="87" t="s">
        <v>353</v>
      </c>
      <c r="E98" s="1" t="s">
        <v>31</v>
      </c>
      <c r="F98" s="2" t="s">
        <v>367</v>
      </c>
      <c r="G98" s="21">
        <v>114.9</v>
      </c>
      <c r="H98" s="21">
        <v>105.71</v>
      </c>
      <c r="I98" s="21">
        <v>114.42</v>
      </c>
      <c r="J98" s="21">
        <v>122.95</v>
      </c>
      <c r="K98" s="21">
        <v>109.24</v>
      </c>
      <c r="L98" s="21">
        <v>100.81</v>
      </c>
      <c r="M98" s="21">
        <v>110.48</v>
      </c>
      <c r="N98" s="21">
        <v>116.66</v>
      </c>
      <c r="O98" s="118">
        <v>335.03000000000003</v>
      </c>
      <c r="P98" s="119">
        <v>320.53000000000003</v>
      </c>
      <c r="Q98" s="120">
        <v>13.5</v>
      </c>
      <c r="R98" s="121">
        <v>4.0590780841479761</v>
      </c>
      <c r="S98" s="95"/>
      <c r="T98" s="96"/>
      <c r="U98" s="96"/>
      <c r="V98" s="96"/>
      <c r="W98" s="95"/>
      <c r="X98" s="96"/>
      <c r="Y98" s="96"/>
      <c r="Z98" s="122"/>
      <c r="AA98" s="96"/>
      <c r="AB98" s="96"/>
      <c r="AC98" s="123"/>
      <c r="AD98" s="95">
        <v>0.9</v>
      </c>
      <c r="AE98" s="96">
        <v>2.4</v>
      </c>
      <c r="AF98" s="96">
        <v>3.1</v>
      </c>
      <c r="AG98" s="124" t="s">
        <v>364</v>
      </c>
      <c r="AH98" s="95">
        <v>1.3</v>
      </c>
      <c r="AI98" s="96">
        <v>3</v>
      </c>
      <c r="AJ98" s="96">
        <v>3.2</v>
      </c>
      <c r="AK98" s="124" t="s">
        <v>364</v>
      </c>
      <c r="AL98" s="95">
        <v>2.1</v>
      </c>
      <c r="AM98" s="124">
        <v>2.5</v>
      </c>
      <c r="AN98" s="123">
        <v>2.2999999999999998</v>
      </c>
      <c r="AO98" s="97">
        <v>0.53463113151574149</v>
      </c>
      <c r="AP98" s="96">
        <v>1.1227253761830571</v>
      </c>
      <c r="AQ98" s="96">
        <v>1.3365778287893537</v>
      </c>
      <c r="AR98" s="96">
        <v>2.0324129006215514</v>
      </c>
      <c r="AS98" s="98">
        <v>1.5097940000000001E-2</v>
      </c>
      <c r="AT98" s="125">
        <v>9.1686950000000003E-2</v>
      </c>
      <c r="AU98" s="126">
        <v>9.0368377550226933E-2</v>
      </c>
      <c r="AV98" s="127">
        <v>1.7637855270496374E-3</v>
      </c>
      <c r="AW98" s="98" t="e">
        <v>#REF!</v>
      </c>
      <c r="AX98" s="99" t="e">
        <v>#REF!</v>
      </c>
      <c r="AY98" s="138" t="e">
        <v>#REF!</v>
      </c>
      <c r="AZ98" s="104">
        <v>1.8037582545082729E-2</v>
      </c>
      <c r="BA98" s="104">
        <v>0.18034457201428541</v>
      </c>
      <c r="BB98" s="106">
        <v>8.3483262197288095E-3</v>
      </c>
      <c r="BC98" s="106">
        <v>0.18017115990545218</v>
      </c>
      <c r="BD98" s="152"/>
      <c r="BH98" s="363" t="s">
        <v>365</v>
      </c>
      <c r="BJ98" s="22" t="s">
        <v>84</v>
      </c>
      <c r="BK98" s="131"/>
      <c r="BL98" s="106">
        <v>1.2296516024862054</v>
      </c>
      <c r="BM98" s="21">
        <v>150</v>
      </c>
      <c r="BN98" s="113">
        <v>-4.5974419285791226E-2</v>
      </c>
      <c r="BO98" s="21" t="s">
        <v>354</v>
      </c>
      <c r="BP98" s="21" t="s">
        <v>366</v>
      </c>
      <c r="CC98" s="132">
        <v>3.421280188417966</v>
      </c>
      <c r="CD98" s="115">
        <f t="shared" si="31"/>
        <v>1.2300148051315472</v>
      </c>
      <c r="CQ98" s="23" t="str">
        <f t="shared" si="32"/>
        <v/>
      </c>
      <c r="CR98" s="23" t="str">
        <f t="shared" si="33"/>
        <v/>
      </c>
      <c r="CT98" s="23" t="str">
        <f t="shared" si="34"/>
        <v/>
      </c>
      <c r="CU98" s="23" t="str">
        <f t="shared" si="35"/>
        <v/>
      </c>
      <c r="CW98" s="23" t="str">
        <f t="shared" si="36"/>
        <v/>
      </c>
      <c r="CX98" s="23" t="str">
        <f t="shared" si="37"/>
        <v/>
      </c>
      <c r="CZ98" s="23">
        <f t="shared" si="38"/>
        <v>13.5</v>
      </c>
      <c r="DA98" s="23">
        <f t="shared" si="39"/>
        <v>4.0590780841479761</v>
      </c>
      <c r="DC98" s="23" t="str">
        <f t="shared" si="40"/>
        <v/>
      </c>
      <c r="DD98" s="23" t="str">
        <f t="shared" si="41"/>
        <v/>
      </c>
      <c r="DF98" s="23" t="str">
        <f t="shared" si="42"/>
        <v/>
      </c>
      <c r="DG98" s="23" t="str">
        <f t="shared" si="43"/>
        <v/>
      </c>
      <c r="DI98" s="23" t="str">
        <f t="shared" si="44"/>
        <v/>
      </c>
      <c r="DJ98" s="23" t="str">
        <f t="shared" si="45"/>
        <v/>
      </c>
    </row>
    <row r="99" spans="1:114" s="140" customFormat="1" ht="12" customHeight="1" x14ac:dyDescent="0.45">
      <c r="A99" s="22">
        <v>97</v>
      </c>
      <c r="B99" s="116" t="s">
        <v>167</v>
      </c>
      <c r="C99" s="117" t="s">
        <v>356</v>
      </c>
      <c r="D99" s="87" t="s">
        <v>356</v>
      </c>
      <c r="E99" s="1" t="s">
        <v>32</v>
      </c>
      <c r="F99" s="2" t="s">
        <v>380</v>
      </c>
      <c r="G99" s="21">
        <v>2667.82</v>
      </c>
      <c r="H99" s="21">
        <v>2794.02</v>
      </c>
      <c r="I99" s="21">
        <v>2868.12</v>
      </c>
      <c r="J99" s="21">
        <v>2948.28</v>
      </c>
      <c r="K99" s="21">
        <v>2528.04</v>
      </c>
      <c r="L99" s="21">
        <v>2648.19</v>
      </c>
      <c r="M99" s="21">
        <v>2719.09</v>
      </c>
      <c r="N99" s="21">
        <v>2797.3</v>
      </c>
      <c r="O99" s="118">
        <v>8329.9599999999991</v>
      </c>
      <c r="P99" s="119">
        <v>7895.32</v>
      </c>
      <c r="Q99" s="120">
        <v>2</v>
      </c>
      <c r="R99" s="121">
        <v>1.8885056430080001</v>
      </c>
      <c r="S99" s="133">
        <v>1.31</v>
      </c>
      <c r="T99" s="134">
        <v>1.7</v>
      </c>
      <c r="U99" s="134">
        <v>2.7</v>
      </c>
      <c r="V99" s="134"/>
      <c r="W99" s="133">
        <v>1.6</v>
      </c>
      <c r="X99" s="134">
        <v>2.78</v>
      </c>
      <c r="Y99" s="134">
        <v>3.17</v>
      </c>
      <c r="Z99" s="135"/>
      <c r="AA99" s="134">
        <v>1.9</v>
      </c>
      <c r="AB99" s="134">
        <v>2.5</v>
      </c>
      <c r="AC99" s="136">
        <v>2.2000000000000002</v>
      </c>
      <c r="AD99" s="95">
        <v>1.31</v>
      </c>
      <c r="AE99" s="96">
        <v>1.7</v>
      </c>
      <c r="AF99" s="96">
        <v>2.7</v>
      </c>
      <c r="AG99" s="96"/>
      <c r="AH99" s="95">
        <v>1.6</v>
      </c>
      <c r="AI99" s="96">
        <v>2.78</v>
      </c>
      <c r="AJ99" s="96">
        <v>3.17</v>
      </c>
      <c r="AK99" s="154"/>
      <c r="AL99" s="96">
        <v>1.9</v>
      </c>
      <c r="AM99" s="96">
        <v>2.5</v>
      </c>
      <c r="AN99" s="123">
        <v>2.2000000000000002</v>
      </c>
      <c r="AO99" s="97">
        <v>1.1166596956660293</v>
      </c>
      <c r="AP99" s="96">
        <v>2.1216534217654557</v>
      </c>
      <c r="AQ99" s="96">
        <v>2.7916492391650731</v>
      </c>
      <c r="AR99" s="96">
        <v>2.2641628326163161</v>
      </c>
      <c r="AS99" s="98">
        <v>0.36014949699999999</v>
      </c>
      <c r="AT99" s="125">
        <v>2.3223700225000004</v>
      </c>
      <c r="AU99" s="126">
        <v>2.2846714815000002</v>
      </c>
      <c r="AV99" s="127">
        <v>0.44453534960223473</v>
      </c>
      <c r="AW99" s="98" t="e">
        <v>#REF!</v>
      </c>
      <c r="AX99" s="99" t="e">
        <v>#REF!</v>
      </c>
      <c r="AY99" s="138" t="e">
        <v>#REF!</v>
      </c>
      <c r="AZ99" s="104">
        <v>0.50079258467039112</v>
      </c>
      <c r="BA99" s="104">
        <v>4.533993890675978</v>
      </c>
      <c r="BB99" s="106">
        <v>0</v>
      </c>
      <c r="BC99" s="106">
        <v>0</v>
      </c>
      <c r="BD99" s="139" t="s">
        <v>518</v>
      </c>
      <c r="BE99" s="140" t="s">
        <v>394</v>
      </c>
      <c r="BF99" s="141" t="s">
        <v>519</v>
      </c>
      <c r="BG99" s="268">
        <v>0.96899999999999997</v>
      </c>
      <c r="BH99" s="143" t="s">
        <v>384</v>
      </c>
      <c r="BI99" s="140" t="s">
        <v>520</v>
      </c>
      <c r="BJ99" s="22" t="s">
        <v>60</v>
      </c>
      <c r="BK99" s="131" t="s">
        <v>401</v>
      </c>
      <c r="BL99" s="106">
        <v>2.4566513304652644</v>
      </c>
      <c r="BM99" s="21">
        <v>38</v>
      </c>
      <c r="BN99" s="113">
        <v>-3.8310045386762692E-2</v>
      </c>
      <c r="BO99" s="21" t="s">
        <v>364</v>
      </c>
      <c r="BP99" s="21" t="s">
        <v>364</v>
      </c>
      <c r="CC99" s="132">
        <v>3.5357233576239193</v>
      </c>
      <c r="CD99" s="115">
        <f t="shared" si="31"/>
        <v>1.2629179057487181</v>
      </c>
      <c r="CP99" s="23"/>
      <c r="CQ99" s="23" t="str">
        <f t="shared" si="32"/>
        <v/>
      </c>
      <c r="CR99" s="23" t="str">
        <f t="shared" si="33"/>
        <v/>
      </c>
      <c r="CS99" s="25"/>
      <c r="CT99" s="23" t="str">
        <f t="shared" si="34"/>
        <v/>
      </c>
      <c r="CU99" s="23" t="str">
        <f t="shared" si="35"/>
        <v/>
      </c>
      <c r="CV99" s="25"/>
      <c r="CW99" s="23" t="str">
        <f t="shared" si="36"/>
        <v/>
      </c>
      <c r="CX99" s="23" t="str">
        <f t="shared" si="37"/>
        <v/>
      </c>
      <c r="CY99" s="25"/>
      <c r="CZ99" s="23" t="str">
        <f t="shared" si="38"/>
        <v/>
      </c>
      <c r="DA99" s="23" t="str">
        <f t="shared" si="39"/>
        <v/>
      </c>
      <c r="DB99" s="25"/>
      <c r="DC99" s="23" t="str">
        <f t="shared" si="40"/>
        <v/>
      </c>
      <c r="DD99" s="23" t="str">
        <f t="shared" si="41"/>
        <v/>
      </c>
      <c r="DE99" s="25"/>
      <c r="DF99" s="23" t="str">
        <f t="shared" si="42"/>
        <v/>
      </c>
      <c r="DG99" s="23" t="str">
        <f t="shared" si="43"/>
        <v/>
      </c>
      <c r="DH99" s="25"/>
      <c r="DI99" s="23">
        <f t="shared" si="44"/>
        <v>2</v>
      </c>
      <c r="DJ99" s="23">
        <f t="shared" si="45"/>
        <v>1.8885056430080001</v>
      </c>
    </row>
    <row r="100" spans="1:114" ht="12" customHeight="1" x14ac:dyDescent="0.45">
      <c r="A100" s="22">
        <v>98</v>
      </c>
      <c r="B100" s="116" t="s">
        <v>161</v>
      </c>
      <c r="C100" s="117" t="s">
        <v>362</v>
      </c>
      <c r="D100" s="87" t="s">
        <v>362</v>
      </c>
      <c r="E100" s="1" t="s">
        <v>28</v>
      </c>
      <c r="F100" s="2" t="s">
        <v>367</v>
      </c>
      <c r="G100" s="21">
        <v>629.87</v>
      </c>
      <c r="H100" s="21">
        <v>606.55999999999995</v>
      </c>
      <c r="I100" s="21">
        <v>548.66999999999996</v>
      </c>
      <c r="J100" s="21">
        <v>496.76</v>
      </c>
      <c r="K100" s="21">
        <v>600.9</v>
      </c>
      <c r="L100" s="21">
        <v>584.77</v>
      </c>
      <c r="M100" s="21">
        <v>536.4</v>
      </c>
      <c r="N100" s="21">
        <v>487.61</v>
      </c>
      <c r="O100" s="118">
        <v>1785.1</v>
      </c>
      <c r="P100" s="119">
        <v>1722.0700000000002</v>
      </c>
      <c r="Q100" s="120">
        <v>15.4</v>
      </c>
      <c r="R100" s="121">
        <v>4.6060712497550105</v>
      </c>
      <c r="S100" s="95">
        <v>1.3</v>
      </c>
      <c r="T100" s="96">
        <v>3.2</v>
      </c>
      <c r="U100" s="96">
        <v>5.5</v>
      </c>
      <c r="V100" s="96"/>
      <c r="W100" s="95">
        <v>1.3</v>
      </c>
      <c r="X100" s="96">
        <v>3.2</v>
      </c>
      <c r="Y100" s="96">
        <v>5.5</v>
      </c>
      <c r="Z100" s="122"/>
      <c r="AA100" s="96"/>
      <c r="AB100" s="96"/>
      <c r="AC100" s="123">
        <v>3.2</v>
      </c>
      <c r="AD100" s="95">
        <v>1.3</v>
      </c>
      <c r="AE100" s="96">
        <v>3.2</v>
      </c>
      <c r="AF100" s="96">
        <v>5.5</v>
      </c>
      <c r="AG100" s="96"/>
      <c r="AH100" s="95">
        <v>1.3</v>
      </c>
      <c r="AI100" s="96">
        <v>3.2</v>
      </c>
      <c r="AJ100" s="96">
        <v>5.5</v>
      </c>
      <c r="AK100" s="154"/>
      <c r="AL100" s="96"/>
      <c r="AM100" s="96"/>
      <c r="AN100" s="123">
        <v>3.2</v>
      </c>
      <c r="AO100" s="97">
        <v>1.6916229865384507</v>
      </c>
      <c r="AP100" s="96">
        <v>5.4131935569230425</v>
      </c>
      <c r="AQ100" s="96">
        <v>5.4131935569230425</v>
      </c>
      <c r="AR100" s="96">
        <v>3.753298389230761</v>
      </c>
      <c r="AS100" s="98">
        <v>0.11380142</v>
      </c>
      <c r="AT100" s="125">
        <v>0.60608074999999995</v>
      </c>
      <c r="AU100" s="126">
        <v>0.59652460027117193</v>
      </c>
      <c r="AV100" s="127">
        <v>0.14577293204977002</v>
      </c>
      <c r="AW100" s="98" t="e">
        <v>#REF!</v>
      </c>
      <c r="AX100" s="99" t="e">
        <v>#REF!</v>
      </c>
      <c r="AY100" s="138" t="e">
        <v>#REF!</v>
      </c>
      <c r="AZ100" s="104">
        <v>0.16708727341628335</v>
      </c>
      <c r="BA100" s="104">
        <v>1.2179808101601732</v>
      </c>
      <c r="BB100" s="106">
        <v>0.1464652854291757</v>
      </c>
      <c r="BC100" s="106">
        <v>1.5833412372915507</v>
      </c>
      <c r="BD100" s="128" t="s">
        <v>494</v>
      </c>
      <c r="BE100" s="21" t="s">
        <v>394</v>
      </c>
      <c r="BF100" s="129">
        <v>275</v>
      </c>
      <c r="BG100" s="153">
        <v>0.95</v>
      </c>
      <c r="BH100" s="363" t="s">
        <v>384</v>
      </c>
      <c r="BI100" s="22" t="s">
        <v>521</v>
      </c>
      <c r="BJ100" s="22" t="s">
        <v>60</v>
      </c>
      <c r="BK100" s="131" t="s">
        <v>522</v>
      </c>
      <c r="BL100" s="106">
        <v>5.4131935569230425</v>
      </c>
      <c r="BM100" s="21">
        <v>85</v>
      </c>
      <c r="BN100" s="113">
        <v>4.0780066419882216E-2</v>
      </c>
      <c r="BO100" s="21" t="s">
        <v>364</v>
      </c>
      <c r="BP100" s="21" t="s">
        <v>364</v>
      </c>
      <c r="CC100" s="132">
        <v>3.5483006374201138</v>
      </c>
      <c r="CD100" s="115">
        <f t="shared" si="31"/>
        <v>1.2664687951924507</v>
      </c>
      <c r="CQ100" s="23" t="str">
        <f t="shared" si="32"/>
        <v/>
      </c>
      <c r="CR100" s="23" t="str">
        <f t="shared" si="33"/>
        <v/>
      </c>
      <c r="CT100" s="23" t="str">
        <f t="shared" si="34"/>
        <v/>
      </c>
      <c r="CU100" s="23" t="str">
        <f t="shared" si="35"/>
        <v/>
      </c>
      <c r="CW100" s="23" t="str">
        <f t="shared" si="36"/>
        <v/>
      </c>
      <c r="CX100" s="23" t="str">
        <f t="shared" si="37"/>
        <v/>
      </c>
      <c r="CZ100" s="23" t="str">
        <f t="shared" si="38"/>
        <v/>
      </c>
      <c r="DA100" s="23" t="str">
        <f t="shared" si="39"/>
        <v/>
      </c>
      <c r="DC100" s="23" t="str">
        <f t="shared" si="40"/>
        <v/>
      </c>
      <c r="DD100" s="23" t="str">
        <f t="shared" si="41"/>
        <v/>
      </c>
      <c r="DF100" s="23" t="str">
        <f t="shared" si="42"/>
        <v/>
      </c>
      <c r="DG100" s="23" t="str">
        <f t="shared" si="43"/>
        <v/>
      </c>
      <c r="DI100" s="23" t="str">
        <f t="shared" si="44"/>
        <v/>
      </c>
      <c r="DJ100" s="23" t="str">
        <f t="shared" si="45"/>
        <v/>
      </c>
    </row>
    <row r="101" spans="1:114" ht="12" customHeight="1" x14ac:dyDescent="0.45">
      <c r="A101" s="22">
        <v>99</v>
      </c>
      <c r="B101" s="116" t="s">
        <v>168</v>
      </c>
      <c r="C101" s="117" t="s">
        <v>352</v>
      </c>
      <c r="D101" s="87" t="s">
        <v>352</v>
      </c>
      <c r="E101" s="1" t="s">
        <v>26</v>
      </c>
      <c r="F101" s="2" t="s">
        <v>367</v>
      </c>
      <c r="G101" s="21">
        <v>957.65</v>
      </c>
      <c r="H101" s="21">
        <v>1001.15</v>
      </c>
      <c r="I101" s="21">
        <v>779.53</v>
      </c>
      <c r="J101" s="21">
        <v>558.53</v>
      </c>
      <c r="K101" s="21">
        <v>906.3</v>
      </c>
      <c r="L101" s="21">
        <v>945.89</v>
      </c>
      <c r="M101" s="21">
        <v>736.81</v>
      </c>
      <c r="N101" s="21">
        <v>532.35</v>
      </c>
      <c r="O101" s="118">
        <v>2738.33</v>
      </c>
      <c r="P101" s="119">
        <v>2589</v>
      </c>
      <c r="Q101" s="120">
        <v>12.6</v>
      </c>
      <c r="R101" s="121">
        <v>3.8231435518501597</v>
      </c>
      <c r="S101" s="95"/>
      <c r="T101" s="96"/>
      <c r="U101" s="96"/>
      <c r="V101" s="96"/>
      <c r="W101" s="95"/>
      <c r="X101" s="96"/>
      <c r="Y101" s="96"/>
      <c r="Z101" s="122"/>
      <c r="AA101" s="96"/>
      <c r="AB101" s="96"/>
      <c r="AC101" s="123"/>
      <c r="AD101" s="95">
        <v>1.1000000000000001</v>
      </c>
      <c r="AE101" s="96">
        <v>1.98</v>
      </c>
      <c r="AF101" s="96">
        <v>2.68</v>
      </c>
      <c r="AG101" s="124">
        <v>1.43</v>
      </c>
      <c r="AH101" s="95">
        <v>1.1000000000000001</v>
      </c>
      <c r="AI101" s="96">
        <v>1.98</v>
      </c>
      <c r="AJ101" s="96">
        <v>2.68</v>
      </c>
      <c r="AK101" s="124">
        <v>1.43</v>
      </c>
      <c r="AL101" s="95" t="s">
        <v>364</v>
      </c>
      <c r="AM101" s="124" t="s">
        <v>364</v>
      </c>
      <c r="AN101" s="123">
        <v>1.92</v>
      </c>
      <c r="AO101" s="97">
        <v>0.7446373997688045</v>
      </c>
      <c r="AP101" s="96">
        <v>1.43</v>
      </c>
      <c r="AQ101" s="96">
        <v>1.43</v>
      </c>
      <c r="AR101" s="96">
        <v>1.7974999999999999</v>
      </c>
      <c r="AS101" s="98">
        <v>9.9692754000000008E-2</v>
      </c>
      <c r="AT101" s="125">
        <v>0.58983544500000007</v>
      </c>
      <c r="AU101" s="126">
        <v>0.57958372000000014</v>
      </c>
      <c r="AV101" s="127">
        <v>9.3597504000000002E-3</v>
      </c>
      <c r="AW101" s="98" t="e">
        <v>#REF!</v>
      </c>
      <c r="AX101" s="99" t="e">
        <v>#REF!</v>
      </c>
      <c r="AY101" s="138" t="e">
        <v>#REF!</v>
      </c>
      <c r="AZ101" s="104">
        <v>0.11529233799999999</v>
      </c>
      <c r="BA101" s="104">
        <v>0.93109949755012367</v>
      </c>
      <c r="BB101" s="106">
        <v>0</v>
      </c>
      <c r="BC101" s="106">
        <v>0.68498210437536911</v>
      </c>
      <c r="BD101" s="152"/>
      <c r="BH101" s="363" t="s">
        <v>365</v>
      </c>
      <c r="BJ101" s="22" t="s">
        <v>108</v>
      </c>
      <c r="BK101" s="131"/>
      <c r="BL101" s="106">
        <v>1.43</v>
      </c>
      <c r="BM101" s="21">
        <v>101</v>
      </c>
      <c r="BN101" s="113">
        <v>0.2108267882852245</v>
      </c>
      <c r="BO101" s="21" t="s">
        <v>356</v>
      </c>
      <c r="BP101" s="21" t="s">
        <v>366</v>
      </c>
      <c r="CC101" s="132">
        <v>3.5572963418788519</v>
      </c>
      <c r="CD101" s="115">
        <f t="shared" si="31"/>
        <v>1.2690008018038426</v>
      </c>
      <c r="CQ101" s="23" t="str">
        <f t="shared" si="32"/>
        <v/>
      </c>
      <c r="CR101" s="23" t="str">
        <f t="shared" si="33"/>
        <v/>
      </c>
      <c r="CT101" s="23" t="str">
        <f t="shared" si="34"/>
        <v/>
      </c>
      <c r="CU101" s="23" t="str">
        <f t="shared" si="35"/>
        <v/>
      </c>
      <c r="CW101" s="23">
        <f t="shared" si="36"/>
        <v>12.6</v>
      </c>
      <c r="CX101" s="23">
        <f t="shared" si="37"/>
        <v>3.8231435518501597</v>
      </c>
      <c r="CZ101" s="23" t="str">
        <f t="shared" si="38"/>
        <v/>
      </c>
      <c r="DA101" s="23" t="str">
        <f t="shared" si="39"/>
        <v/>
      </c>
      <c r="DC101" s="23" t="str">
        <f t="shared" si="40"/>
        <v/>
      </c>
      <c r="DD101" s="23" t="str">
        <f t="shared" si="41"/>
        <v/>
      </c>
      <c r="DF101" s="23" t="str">
        <f t="shared" si="42"/>
        <v/>
      </c>
      <c r="DG101" s="23" t="str">
        <f t="shared" si="43"/>
        <v/>
      </c>
      <c r="DI101" s="23" t="str">
        <f t="shared" si="44"/>
        <v/>
      </c>
      <c r="DJ101" s="23" t="str">
        <f t="shared" si="45"/>
        <v/>
      </c>
    </row>
    <row r="102" spans="1:114" ht="12" customHeight="1" x14ac:dyDescent="0.45">
      <c r="A102" s="22">
        <v>100</v>
      </c>
      <c r="B102" s="116" t="s">
        <v>169</v>
      </c>
      <c r="C102" s="117" t="s">
        <v>348</v>
      </c>
      <c r="D102" s="87" t="s">
        <v>348</v>
      </c>
      <c r="E102" s="1" t="s">
        <v>29</v>
      </c>
      <c r="F102" s="2" t="s">
        <v>381</v>
      </c>
      <c r="G102" s="21">
        <v>3700.33</v>
      </c>
      <c r="H102" s="21">
        <v>3470.44</v>
      </c>
      <c r="I102" s="21">
        <v>3266.62</v>
      </c>
      <c r="J102" s="21">
        <v>2871.8</v>
      </c>
      <c r="K102" s="21">
        <v>3623.6</v>
      </c>
      <c r="L102" s="21">
        <v>3409.11</v>
      </c>
      <c r="M102" s="21">
        <v>3217.72</v>
      </c>
      <c r="N102" s="21">
        <v>2844.82</v>
      </c>
      <c r="O102" s="118">
        <v>10437.39</v>
      </c>
      <c r="P102" s="119">
        <v>10250.43</v>
      </c>
      <c r="Q102" s="120">
        <v>35.5</v>
      </c>
      <c r="R102" s="121">
        <v>17.544831385095332</v>
      </c>
      <c r="S102" s="95"/>
      <c r="T102" s="96"/>
      <c r="U102" s="96"/>
      <c r="V102" s="96"/>
      <c r="W102" s="95"/>
      <c r="X102" s="96"/>
      <c r="Y102" s="96"/>
      <c r="Z102" s="122"/>
      <c r="AA102" s="96"/>
      <c r="AB102" s="96"/>
      <c r="AC102" s="123"/>
      <c r="AD102" s="95">
        <v>0.1</v>
      </c>
      <c r="AE102" s="96">
        <v>0.5</v>
      </c>
      <c r="AF102" s="96">
        <v>2.2000000000000002</v>
      </c>
      <c r="AG102" s="124">
        <v>3.4</v>
      </c>
      <c r="AH102" s="95">
        <v>0.1</v>
      </c>
      <c r="AI102" s="96">
        <v>0.5</v>
      </c>
      <c r="AJ102" s="96">
        <v>2.2000000000000002</v>
      </c>
      <c r="AK102" s="124">
        <v>3.4</v>
      </c>
      <c r="AL102" s="95" t="s">
        <v>364</v>
      </c>
      <c r="AM102" s="124" t="s">
        <v>364</v>
      </c>
      <c r="AN102" s="123">
        <v>0.9</v>
      </c>
      <c r="AO102" s="97">
        <v>7.0228455754771533</v>
      </c>
      <c r="AP102" s="96">
        <v>3.4</v>
      </c>
      <c r="AQ102" s="96">
        <v>3.4</v>
      </c>
      <c r="AR102" s="96">
        <v>1.5249999999999999</v>
      </c>
      <c r="AS102" s="98">
        <v>0.18437716000000001</v>
      </c>
      <c r="AT102" s="125">
        <v>0.68987085000000004</v>
      </c>
      <c r="AU102" s="126">
        <v>0.61193849659782851</v>
      </c>
      <c r="AV102" s="127">
        <v>0.116619048</v>
      </c>
      <c r="AW102" s="98" t="e">
        <v>#REF!</v>
      </c>
      <c r="AX102" s="99" t="e">
        <v>#REF!</v>
      </c>
      <c r="AY102" s="138" t="e">
        <v>#REF!</v>
      </c>
      <c r="AZ102" s="104">
        <v>0.37874224000000001</v>
      </c>
      <c r="BA102" s="104">
        <v>1.693999664500534</v>
      </c>
      <c r="BB102" s="106">
        <v>22.755753139077711</v>
      </c>
      <c r="BC102" s="106">
        <v>70.054369448290984</v>
      </c>
      <c r="BD102" s="152"/>
      <c r="BH102" s="363" t="s">
        <v>365</v>
      </c>
      <c r="BJ102" s="22" t="s">
        <v>170</v>
      </c>
      <c r="BK102" s="131"/>
      <c r="BL102" s="106">
        <v>3.4</v>
      </c>
      <c r="BM102" s="21">
        <v>48</v>
      </c>
      <c r="BN102" s="113">
        <v>-4.4140132271327077E-2</v>
      </c>
      <c r="BO102" s="21" t="s">
        <v>348</v>
      </c>
      <c r="BP102" s="21" t="s">
        <v>364</v>
      </c>
      <c r="CC102" s="132">
        <v>3.5857733648594987</v>
      </c>
      <c r="CD102" s="115">
        <f t="shared" si="31"/>
        <v>1.2769741732023301</v>
      </c>
      <c r="CQ102" s="23">
        <f t="shared" si="32"/>
        <v>35.5</v>
      </c>
      <c r="CR102" s="23">
        <f t="shared" si="33"/>
        <v>17.544831385095332</v>
      </c>
      <c r="CT102" s="23" t="str">
        <f t="shared" si="34"/>
        <v/>
      </c>
      <c r="CU102" s="23" t="str">
        <f t="shared" si="35"/>
        <v/>
      </c>
      <c r="CW102" s="23" t="str">
        <f t="shared" si="36"/>
        <v/>
      </c>
      <c r="CX102" s="23" t="str">
        <f t="shared" si="37"/>
        <v/>
      </c>
      <c r="CZ102" s="23" t="str">
        <f t="shared" si="38"/>
        <v/>
      </c>
      <c r="DA102" s="23" t="str">
        <f t="shared" si="39"/>
        <v/>
      </c>
      <c r="DC102" s="23" t="str">
        <f t="shared" si="40"/>
        <v/>
      </c>
      <c r="DD102" s="23" t="str">
        <f t="shared" si="41"/>
        <v/>
      </c>
      <c r="DF102" s="23" t="str">
        <f t="shared" si="42"/>
        <v/>
      </c>
      <c r="DG102" s="23" t="str">
        <f t="shared" si="43"/>
        <v/>
      </c>
      <c r="DI102" s="23" t="str">
        <f t="shared" si="44"/>
        <v/>
      </c>
      <c r="DJ102" s="23" t="str">
        <f t="shared" si="45"/>
        <v/>
      </c>
    </row>
    <row r="103" spans="1:114" ht="12" customHeight="1" x14ac:dyDescent="0.45">
      <c r="A103" s="22">
        <v>101</v>
      </c>
      <c r="B103" s="116" t="s">
        <v>171</v>
      </c>
      <c r="C103" s="117" t="s">
        <v>356</v>
      </c>
      <c r="D103" s="87" t="s">
        <v>356</v>
      </c>
      <c r="E103" s="1" t="s">
        <v>32</v>
      </c>
      <c r="F103" s="2" t="s">
        <v>381</v>
      </c>
      <c r="G103" s="21">
        <v>7.71</v>
      </c>
      <c r="H103" s="21">
        <v>7.39</v>
      </c>
      <c r="I103" s="21">
        <v>6.65</v>
      </c>
      <c r="J103" s="21">
        <v>5.44</v>
      </c>
      <c r="K103" s="21">
        <v>7.44</v>
      </c>
      <c r="L103" s="21">
        <v>7.17</v>
      </c>
      <c r="M103" s="21">
        <v>6.43</v>
      </c>
      <c r="N103" s="21">
        <v>5.07</v>
      </c>
      <c r="O103" s="118">
        <v>21.75</v>
      </c>
      <c r="P103" s="119">
        <v>21.04</v>
      </c>
      <c r="Q103" s="120">
        <v>43.6</v>
      </c>
      <c r="R103" s="121">
        <v>30.075330209834515</v>
      </c>
      <c r="S103" s="95"/>
      <c r="T103" s="96"/>
      <c r="U103" s="96"/>
      <c r="V103" s="96"/>
      <c r="W103" s="95"/>
      <c r="X103" s="96"/>
      <c r="Y103" s="96"/>
      <c r="Z103" s="122"/>
      <c r="AA103" s="96"/>
      <c r="AB103" s="96"/>
      <c r="AC103" s="123"/>
      <c r="AD103" s="95" t="s">
        <v>364</v>
      </c>
      <c r="AE103" s="96" t="s">
        <v>364</v>
      </c>
      <c r="AF103" s="96" t="s">
        <v>364</v>
      </c>
      <c r="AG103" s="124" t="s">
        <v>364</v>
      </c>
      <c r="AH103" s="95" t="s">
        <v>364</v>
      </c>
      <c r="AI103" s="96" t="s">
        <v>364</v>
      </c>
      <c r="AJ103" s="96" t="s">
        <v>364</v>
      </c>
      <c r="AK103" s="124" t="s">
        <v>364</v>
      </c>
      <c r="AL103" s="95" t="s">
        <v>364</v>
      </c>
      <c r="AM103" s="124" t="s">
        <v>364</v>
      </c>
      <c r="AN103" s="123">
        <v>0.9</v>
      </c>
      <c r="AO103" s="97">
        <v>1.1166596956660293</v>
      </c>
      <c r="AP103" s="96">
        <v>1.0049937260994264</v>
      </c>
      <c r="AQ103" s="96">
        <v>1.0049937260994264</v>
      </c>
      <c r="AR103" s="96">
        <v>0.9262484315248567</v>
      </c>
      <c r="AS103" s="98">
        <v>3.8511000000000003E-4</v>
      </c>
      <c r="AT103" s="125">
        <v>2.3876820000000003E-3</v>
      </c>
      <c r="AU103" s="126">
        <v>2.1612379191779767E-3</v>
      </c>
      <c r="AV103" s="127">
        <v>6.337490436782983E-5</v>
      </c>
      <c r="AW103" s="98" t="e">
        <v>#REF!</v>
      </c>
      <c r="AX103" s="99" t="e">
        <v>#REF!</v>
      </c>
      <c r="AY103" s="138" t="e">
        <v>#REF!</v>
      </c>
      <c r="AZ103" s="104">
        <v>4.907348406130497E-4</v>
      </c>
      <c r="BA103" s="104">
        <v>3.415204397035227E-3</v>
      </c>
      <c r="BB103" s="106">
        <v>7.7457523666396966E-2</v>
      </c>
      <c r="BC103" s="106">
        <v>0.13404151725853447</v>
      </c>
      <c r="BD103" s="152"/>
      <c r="BH103" s="363" t="s">
        <v>365</v>
      </c>
      <c r="BJ103" s="22" t="s">
        <v>136</v>
      </c>
      <c r="BK103" s="131"/>
      <c r="BL103" s="106">
        <v>1.0049937260994264</v>
      </c>
      <c r="BM103" s="21">
        <v>197</v>
      </c>
      <c r="BN103" s="113">
        <v>-2.3881067459340835E-2</v>
      </c>
      <c r="BO103" s="21" t="s">
        <v>356</v>
      </c>
      <c r="BP103" s="21" t="s">
        <v>364</v>
      </c>
      <c r="CC103" s="132">
        <v>3.5923587442944163</v>
      </c>
      <c r="CD103" s="115">
        <f t="shared" si="31"/>
        <v>1.2788090185861531</v>
      </c>
      <c r="CQ103" s="23" t="str">
        <f t="shared" si="32"/>
        <v/>
      </c>
      <c r="CR103" s="23" t="str">
        <f t="shared" si="33"/>
        <v/>
      </c>
      <c r="CT103" s="23" t="str">
        <f t="shared" si="34"/>
        <v/>
      </c>
      <c r="CU103" s="23" t="str">
        <f t="shared" si="35"/>
        <v/>
      </c>
      <c r="CW103" s="23" t="str">
        <f t="shared" si="36"/>
        <v/>
      </c>
      <c r="CX103" s="23" t="str">
        <f t="shared" si="37"/>
        <v/>
      </c>
      <c r="CZ103" s="23" t="str">
        <f t="shared" si="38"/>
        <v/>
      </c>
      <c r="DA103" s="23" t="str">
        <f t="shared" si="39"/>
        <v/>
      </c>
      <c r="DC103" s="23" t="str">
        <f t="shared" si="40"/>
        <v/>
      </c>
      <c r="DD103" s="23" t="str">
        <f t="shared" si="41"/>
        <v/>
      </c>
      <c r="DF103" s="23" t="str">
        <f t="shared" si="42"/>
        <v/>
      </c>
      <c r="DG103" s="23" t="str">
        <f t="shared" si="43"/>
        <v/>
      </c>
      <c r="DI103" s="23">
        <f t="shared" si="44"/>
        <v>43.6</v>
      </c>
      <c r="DJ103" s="23">
        <f t="shared" si="45"/>
        <v>30.075330209834515</v>
      </c>
    </row>
    <row r="104" spans="1:114" s="140" customFormat="1" ht="12" customHeight="1" x14ac:dyDescent="0.45">
      <c r="A104" s="22">
        <v>104</v>
      </c>
      <c r="B104" s="116" t="s">
        <v>172</v>
      </c>
      <c r="C104" s="117" t="s">
        <v>362</v>
      </c>
      <c r="D104" s="87" t="s">
        <v>362</v>
      </c>
      <c r="E104" s="1" t="s">
        <v>28</v>
      </c>
      <c r="F104" s="2" t="s">
        <v>380</v>
      </c>
      <c r="G104" s="21">
        <v>166.15</v>
      </c>
      <c r="H104" s="21">
        <v>158.43</v>
      </c>
      <c r="I104" s="21">
        <v>140.88999999999999</v>
      </c>
      <c r="J104" s="21">
        <v>126.7</v>
      </c>
      <c r="K104" s="21">
        <v>159.13999999999999</v>
      </c>
      <c r="L104" s="21">
        <v>150.61000000000001</v>
      </c>
      <c r="M104" s="21">
        <v>130.4</v>
      </c>
      <c r="N104" s="21">
        <v>110.26</v>
      </c>
      <c r="O104" s="118">
        <v>465.47</v>
      </c>
      <c r="P104" s="119">
        <v>440.15</v>
      </c>
      <c r="Q104" s="120">
        <v>7.3</v>
      </c>
      <c r="R104" s="121">
        <v>2.687011010714075</v>
      </c>
      <c r="S104" s="133">
        <v>20.2</v>
      </c>
      <c r="T104" s="134">
        <v>47.5</v>
      </c>
      <c r="U104" s="134">
        <v>49.8</v>
      </c>
      <c r="V104" s="134"/>
      <c r="W104" s="133">
        <v>25.3</v>
      </c>
      <c r="X104" s="134">
        <v>61.4</v>
      </c>
      <c r="Y104" s="134">
        <v>45.7</v>
      </c>
      <c r="Z104" s="134"/>
      <c r="AA104" s="134">
        <v>39.200000000000003</v>
      </c>
      <c r="AB104" s="134">
        <v>44.1</v>
      </c>
      <c r="AC104" s="136">
        <v>41.7</v>
      </c>
      <c r="AD104" s="95">
        <v>20.2</v>
      </c>
      <c r="AE104" s="96">
        <v>47.5</v>
      </c>
      <c r="AF104" s="96">
        <v>49.8</v>
      </c>
      <c r="AG104" s="96"/>
      <c r="AH104" s="95">
        <v>25.3</v>
      </c>
      <c r="AI104" s="96">
        <v>61.4</v>
      </c>
      <c r="AJ104" s="96">
        <v>45.7</v>
      </c>
      <c r="AK104" s="124"/>
      <c r="AL104" s="96">
        <v>39.200000000000003</v>
      </c>
      <c r="AM104" s="96">
        <v>44.1</v>
      </c>
      <c r="AN104" s="123">
        <v>41.7</v>
      </c>
      <c r="AO104" s="97">
        <v>1.6916229865384507</v>
      </c>
      <c r="AP104" s="96">
        <v>66.311621072307275</v>
      </c>
      <c r="AQ104" s="96">
        <v>74.600573706345671</v>
      </c>
      <c r="AR104" s="96">
        <v>48.88902434733162</v>
      </c>
      <c r="AS104" s="98">
        <v>0.37130953</v>
      </c>
      <c r="AT104" s="125">
        <v>2.3210064249999998</v>
      </c>
      <c r="AU104" s="126">
        <v>2.2840940650000001</v>
      </c>
      <c r="AV104" s="127">
        <v>0.47107237988033807</v>
      </c>
      <c r="AW104" s="98" t="e">
        <v>#REF!</v>
      </c>
      <c r="AX104" s="99" t="e">
        <v>#REF!</v>
      </c>
      <c r="AY104" s="138" t="e">
        <v>#REF!</v>
      </c>
      <c r="AZ104" s="104">
        <v>0.53758094646722998</v>
      </c>
      <c r="BA104" s="104">
        <v>4.1681227409133514</v>
      </c>
      <c r="BB104" s="106">
        <v>0</v>
      </c>
      <c r="BC104" s="106">
        <v>2.5485504721587242</v>
      </c>
      <c r="BD104" s="139" t="s">
        <v>523</v>
      </c>
      <c r="BE104" s="140" t="s">
        <v>394</v>
      </c>
      <c r="BF104" s="141">
        <v>515</v>
      </c>
      <c r="BG104" s="268">
        <v>0.96699999999999997</v>
      </c>
      <c r="BH104" s="143" t="s">
        <v>384</v>
      </c>
      <c r="BI104" s="140" t="s">
        <v>524</v>
      </c>
      <c r="BJ104" s="22" t="s">
        <v>60</v>
      </c>
      <c r="BK104" s="131" t="s">
        <v>401</v>
      </c>
      <c r="BL104" s="106">
        <v>70.456097389326473</v>
      </c>
      <c r="BM104" s="21">
        <v>36</v>
      </c>
      <c r="BN104" s="113">
        <v>0.14626400443427706</v>
      </c>
      <c r="BO104" s="21" t="s">
        <v>364</v>
      </c>
      <c r="BP104" s="21" t="s">
        <v>364</v>
      </c>
      <c r="CC104" s="132">
        <v>3.7676885449519273</v>
      </c>
      <c r="CD104" s="115">
        <f t="shared" si="31"/>
        <v>1.3264616953762993</v>
      </c>
      <c r="CP104" s="23"/>
      <c r="CQ104" s="23" t="str">
        <f t="shared" si="32"/>
        <v/>
      </c>
      <c r="CR104" s="23" t="str">
        <f t="shared" si="33"/>
        <v/>
      </c>
      <c r="CS104" s="25"/>
      <c r="CT104" s="23" t="str">
        <f t="shared" si="34"/>
        <v/>
      </c>
      <c r="CU104" s="23" t="str">
        <f t="shared" si="35"/>
        <v/>
      </c>
      <c r="CV104" s="25"/>
      <c r="CW104" s="23" t="str">
        <f t="shared" si="36"/>
        <v/>
      </c>
      <c r="CX104" s="23" t="str">
        <f t="shared" si="37"/>
        <v/>
      </c>
      <c r="CY104" s="25"/>
      <c r="CZ104" s="23" t="str">
        <f t="shared" si="38"/>
        <v/>
      </c>
      <c r="DA104" s="23" t="str">
        <f t="shared" si="39"/>
        <v/>
      </c>
      <c r="DB104" s="25"/>
      <c r="DC104" s="23" t="str">
        <f t="shared" si="40"/>
        <v/>
      </c>
      <c r="DD104" s="23" t="str">
        <f t="shared" si="41"/>
        <v/>
      </c>
      <c r="DE104" s="25"/>
      <c r="DF104" s="23" t="str">
        <f t="shared" si="42"/>
        <v/>
      </c>
      <c r="DG104" s="23" t="str">
        <f t="shared" si="43"/>
        <v/>
      </c>
      <c r="DH104" s="25"/>
      <c r="DI104" s="23" t="str">
        <f t="shared" si="44"/>
        <v/>
      </c>
      <c r="DJ104" s="23" t="str">
        <f t="shared" si="45"/>
        <v/>
      </c>
    </row>
    <row r="105" spans="1:114" ht="12" customHeight="1" x14ac:dyDescent="0.45">
      <c r="A105" s="22">
        <v>105</v>
      </c>
      <c r="B105" s="116" t="s">
        <v>173</v>
      </c>
      <c r="C105" s="117" t="s">
        <v>352</v>
      </c>
      <c r="D105" s="87" t="s">
        <v>352</v>
      </c>
      <c r="E105" s="1" t="s">
        <v>26</v>
      </c>
      <c r="F105" s="2" t="s">
        <v>381</v>
      </c>
      <c r="G105" s="21">
        <v>371.88</v>
      </c>
      <c r="H105" s="21">
        <v>369.92</v>
      </c>
      <c r="I105" s="21">
        <v>287.58999999999997</v>
      </c>
      <c r="J105" s="21">
        <v>236.11</v>
      </c>
      <c r="K105" s="21">
        <v>352.46</v>
      </c>
      <c r="L105" s="21">
        <v>352.05</v>
      </c>
      <c r="M105" s="21">
        <v>276.18</v>
      </c>
      <c r="N105" s="21">
        <v>226.37</v>
      </c>
      <c r="O105" s="118">
        <v>1029.3899999999999</v>
      </c>
      <c r="P105" s="119">
        <v>980.69</v>
      </c>
      <c r="Q105" s="120">
        <v>19</v>
      </c>
      <c r="R105" s="121">
        <v>5.8527214363190767</v>
      </c>
      <c r="S105" s="95"/>
      <c r="T105" s="96"/>
      <c r="U105" s="96"/>
      <c r="V105" s="96"/>
      <c r="W105" s="95"/>
      <c r="X105" s="96"/>
      <c r="Y105" s="96"/>
      <c r="Z105" s="122"/>
      <c r="AA105" s="96"/>
      <c r="AB105" s="96"/>
      <c r="AC105" s="123"/>
      <c r="AD105" s="95">
        <v>1.1000000000000001</v>
      </c>
      <c r="AE105" s="96">
        <v>1.98</v>
      </c>
      <c r="AF105" s="96">
        <v>2.68</v>
      </c>
      <c r="AG105" s="124">
        <v>1.43</v>
      </c>
      <c r="AH105" s="95">
        <v>1.1000000000000001</v>
      </c>
      <c r="AI105" s="96">
        <v>1.98</v>
      </c>
      <c r="AJ105" s="96">
        <v>2.68</v>
      </c>
      <c r="AK105" s="124">
        <v>1.43</v>
      </c>
      <c r="AL105" s="95" t="s">
        <v>364</v>
      </c>
      <c r="AM105" s="124" t="s">
        <v>364</v>
      </c>
      <c r="AN105" s="123">
        <v>1.92</v>
      </c>
      <c r="AO105" s="97">
        <v>0.7446373997688045</v>
      </c>
      <c r="AP105" s="96">
        <v>1.43</v>
      </c>
      <c r="AQ105" s="96">
        <v>1.43</v>
      </c>
      <c r="AR105" s="96">
        <v>1.7974999999999999</v>
      </c>
      <c r="AS105" s="98">
        <v>3.7371781999999999E-2</v>
      </c>
      <c r="AT105" s="125">
        <v>0.21995838499999998</v>
      </c>
      <c r="AU105" s="126">
        <v>0.21369049075087029</v>
      </c>
      <c r="AV105" s="127">
        <v>3.9680784E-3</v>
      </c>
      <c r="AW105" s="98" t="e">
        <v>#REF!</v>
      </c>
      <c r="AX105" s="99" t="e">
        <v>#REF!</v>
      </c>
      <c r="AY105" s="138" t="e">
        <v>#REF!</v>
      </c>
      <c r="AZ105" s="104">
        <v>4.3985245999999999E-2</v>
      </c>
      <c r="BA105" s="104">
        <v>0.36135820941118302</v>
      </c>
      <c r="BB105" s="106">
        <v>0.3146199222331898</v>
      </c>
      <c r="BC105" s="106">
        <v>0.75079275533338707</v>
      </c>
      <c r="BD105" s="152"/>
      <c r="BH105" s="363" t="s">
        <v>365</v>
      </c>
      <c r="BJ105" s="22" t="s">
        <v>108</v>
      </c>
      <c r="BK105" s="131"/>
      <c r="BL105" s="106">
        <v>1.43</v>
      </c>
      <c r="BM105" s="21">
        <v>129</v>
      </c>
      <c r="BN105" s="113">
        <v>0.2023262041430707</v>
      </c>
      <c r="BO105" s="21" t="s">
        <v>356</v>
      </c>
      <c r="BP105" s="21" t="s">
        <v>366</v>
      </c>
      <c r="CC105" s="190">
        <v>3.840107982705721</v>
      </c>
      <c r="CD105" s="115">
        <f t="shared" si="31"/>
        <v>1.3455004867005433</v>
      </c>
      <c r="CQ105" s="23" t="str">
        <f t="shared" si="32"/>
        <v/>
      </c>
      <c r="CR105" s="23" t="str">
        <f t="shared" si="33"/>
        <v/>
      </c>
      <c r="CT105" s="23" t="str">
        <f t="shared" si="34"/>
        <v/>
      </c>
      <c r="CU105" s="23" t="str">
        <f t="shared" si="35"/>
        <v/>
      </c>
      <c r="CW105" s="23">
        <f t="shared" si="36"/>
        <v>19</v>
      </c>
      <c r="CX105" s="23">
        <f t="shared" si="37"/>
        <v>5.8527214363190767</v>
      </c>
      <c r="CZ105" s="23" t="str">
        <f t="shared" si="38"/>
        <v/>
      </c>
      <c r="DA105" s="23" t="str">
        <f t="shared" si="39"/>
        <v/>
      </c>
      <c r="DC105" s="23" t="str">
        <f t="shared" si="40"/>
        <v/>
      </c>
      <c r="DD105" s="23" t="str">
        <f t="shared" si="41"/>
        <v/>
      </c>
      <c r="DF105" s="23" t="str">
        <f t="shared" si="42"/>
        <v/>
      </c>
      <c r="DG105" s="23" t="str">
        <f t="shared" si="43"/>
        <v/>
      </c>
      <c r="DI105" s="23" t="str">
        <f t="shared" si="44"/>
        <v/>
      </c>
      <c r="DJ105" s="23" t="str">
        <f t="shared" si="45"/>
        <v/>
      </c>
    </row>
    <row r="106" spans="1:114" ht="12" customHeight="1" x14ac:dyDescent="0.45">
      <c r="A106" s="22">
        <v>106</v>
      </c>
      <c r="B106" s="116" t="s">
        <v>174</v>
      </c>
      <c r="C106" s="117" t="s">
        <v>356</v>
      </c>
      <c r="D106" s="87" t="s">
        <v>356</v>
      </c>
      <c r="E106" s="1" t="s">
        <v>32</v>
      </c>
      <c r="F106" s="2" t="s">
        <v>381</v>
      </c>
      <c r="G106" s="21">
        <v>390.3</v>
      </c>
      <c r="H106" s="21">
        <v>389.16</v>
      </c>
      <c r="I106" s="21">
        <v>379.82</v>
      </c>
      <c r="J106" s="21">
        <v>356.88</v>
      </c>
      <c r="K106" s="21">
        <v>374.44</v>
      </c>
      <c r="L106" s="21">
        <v>373.36</v>
      </c>
      <c r="M106" s="21">
        <v>364.86</v>
      </c>
      <c r="N106" s="21">
        <v>345.13</v>
      </c>
      <c r="O106" s="118">
        <v>1159.28</v>
      </c>
      <c r="P106" s="119">
        <v>1112.6599999999999</v>
      </c>
      <c r="Q106" s="120">
        <v>50.7</v>
      </c>
      <c r="R106" s="121">
        <v>48.236430753574567</v>
      </c>
      <c r="S106" s="95"/>
      <c r="T106" s="96"/>
      <c r="U106" s="96"/>
      <c r="V106" s="96"/>
      <c r="W106" s="95"/>
      <c r="X106" s="96"/>
      <c r="Y106" s="96"/>
      <c r="Z106" s="122"/>
      <c r="AA106" s="96"/>
      <c r="AB106" s="96"/>
      <c r="AC106" s="123"/>
      <c r="AD106" s="95" t="s">
        <v>364</v>
      </c>
      <c r="AE106" s="96" t="s">
        <v>364</v>
      </c>
      <c r="AF106" s="96" t="s">
        <v>364</v>
      </c>
      <c r="AG106" s="124" t="s">
        <v>364</v>
      </c>
      <c r="AH106" s="95" t="s">
        <v>364</v>
      </c>
      <c r="AI106" s="96" t="s">
        <v>364</v>
      </c>
      <c r="AJ106" s="96" t="s">
        <v>364</v>
      </c>
      <c r="AK106" s="124" t="s">
        <v>364</v>
      </c>
      <c r="AL106" s="95" t="s">
        <v>364</v>
      </c>
      <c r="AM106" s="124" t="s">
        <v>364</v>
      </c>
      <c r="AN106" s="123">
        <v>0.97</v>
      </c>
      <c r="AO106" s="97">
        <v>1.1166596956660293</v>
      </c>
      <c r="AP106" s="96">
        <v>1.0831599047960483</v>
      </c>
      <c r="AQ106" s="96">
        <v>1.0831599047960483</v>
      </c>
      <c r="AR106" s="96">
        <v>0.99828997619901205</v>
      </c>
      <c r="AS106" s="98">
        <v>2.2037817999999997E-2</v>
      </c>
      <c r="AT106" s="125">
        <v>0.1366344716</v>
      </c>
      <c r="AU106" s="126">
        <v>0.11145930172638027</v>
      </c>
      <c r="AV106" s="127">
        <v>4.5623345085952427E-3</v>
      </c>
      <c r="AW106" s="98" t="e">
        <v>#REF!</v>
      </c>
      <c r="AX106" s="99" t="e">
        <v>#REF!</v>
      </c>
      <c r="AY106" s="138" t="e">
        <v>#REF!</v>
      </c>
      <c r="AZ106" s="104">
        <v>2.9641708847658738E-2</v>
      </c>
      <c r="BA106" s="104">
        <v>0.19164646383312778</v>
      </c>
      <c r="BB106" s="106">
        <v>6.8093271490512217</v>
      </c>
      <c r="BC106" s="106">
        <v>10.676519836818546</v>
      </c>
      <c r="BD106" s="152"/>
      <c r="BH106" s="363" t="s">
        <v>365</v>
      </c>
      <c r="BJ106" s="22" t="s">
        <v>94</v>
      </c>
      <c r="BK106" s="131"/>
      <c r="BL106" s="106">
        <v>1.0831599047960483</v>
      </c>
      <c r="BM106" s="21">
        <v>135</v>
      </c>
      <c r="BN106" s="113">
        <v>-0.1650687643630695</v>
      </c>
      <c r="BO106" s="21" t="s">
        <v>356</v>
      </c>
      <c r="BP106" s="21" t="s">
        <v>364</v>
      </c>
      <c r="CC106" s="132">
        <v>4.253268331582686</v>
      </c>
      <c r="CD106" s="115">
        <f t="shared" si="31"/>
        <v>1.4476877065884992</v>
      </c>
      <c r="CQ106" s="23" t="str">
        <f t="shared" si="32"/>
        <v/>
      </c>
      <c r="CR106" s="23" t="str">
        <f t="shared" si="33"/>
        <v/>
      </c>
      <c r="CT106" s="23" t="str">
        <f t="shared" si="34"/>
        <v/>
      </c>
      <c r="CU106" s="23" t="str">
        <f t="shared" si="35"/>
        <v/>
      </c>
      <c r="CW106" s="23" t="str">
        <f t="shared" si="36"/>
        <v/>
      </c>
      <c r="CX106" s="23" t="str">
        <f t="shared" si="37"/>
        <v/>
      </c>
      <c r="CZ106" s="23" t="str">
        <f t="shared" si="38"/>
        <v/>
      </c>
      <c r="DA106" s="23" t="str">
        <f t="shared" si="39"/>
        <v/>
      </c>
      <c r="DC106" s="23" t="str">
        <f t="shared" si="40"/>
        <v/>
      </c>
      <c r="DD106" s="23" t="str">
        <f t="shared" si="41"/>
        <v/>
      </c>
      <c r="DF106" s="23" t="str">
        <f t="shared" si="42"/>
        <v/>
      </c>
      <c r="DG106" s="23" t="str">
        <f t="shared" si="43"/>
        <v/>
      </c>
      <c r="DI106" s="23">
        <f t="shared" si="44"/>
        <v>50.7</v>
      </c>
      <c r="DJ106" s="23">
        <f t="shared" si="45"/>
        <v>48.236430753574567</v>
      </c>
    </row>
    <row r="107" spans="1:114" ht="12" customHeight="1" x14ac:dyDescent="0.45">
      <c r="A107" s="22">
        <v>107</v>
      </c>
      <c r="B107" s="116" t="s">
        <v>175</v>
      </c>
      <c r="C107" s="117" t="s">
        <v>352</v>
      </c>
      <c r="D107" s="87" t="s">
        <v>352</v>
      </c>
      <c r="E107" s="1" t="s">
        <v>26</v>
      </c>
      <c r="F107" s="2" t="s">
        <v>380</v>
      </c>
      <c r="G107" s="21">
        <v>48.47</v>
      </c>
      <c r="H107" s="21">
        <v>52.35</v>
      </c>
      <c r="I107" s="21">
        <v>53.08</v>
      </c>
      <c r="J107" s="21">
        <v>43.98</v>
      </c>
      <c r="K107" s="21">
        <v>45.8</v>
      </c>
      <c r="L107" s="21">
        <v>49.63</v>
      </c>
      <c r="M107" s="21">
        <v>50.85</v>
      </c>
      <c r="N107" s="21">
        <v>41.46</v>
      </c>
      <c r="O107" s="118">
        <v>153.89999999999998</v>
      </c>
      <c r="P107" s="119">
        <v>146.28</v>
      </c>
      <c r="Q107" s="120">
        <v>6.9</v>
      </c>
      <c r="R107" s="121">
        <v>2.6164405303703191</v>
      </c>
      <c r="S107" s="230">
        <v>5.4</v>
      </c>
      <c r="T107" s="22">
        <v>7.4</v>
      </c>
      <c r="U107" s="22">
        <v>10.3</v>
      </c>
      <c r="V107" s="22"/>
      <c r="W107" s="230">
        <v>4.5999999999999996</v>
      </c>
      <c r="X107" s="96">
        <v>9</v>
      </c>
      <c r="Y107" s="22">
        <v>8.1</v>
      </c>
      <c r="Z107" s="122"/>
      <c r="AA107" s="96">
        <v>7.7</v>
      </c>
      <c r="AB107" s="96">
        <v>7.2</v>
      </c>
      <c r="AC107" s="123">
        <v>7.5</v>
      </c>
      <c r="AD107" s="230">
        <v>5.4</v>
      </c>
      <c r="AE107" s="22">
        <v>7.4</v>
      </c>
      <c r="AF107" s="22">
        <v>10.3</v>
      </c>
      <c r="AG107" s="22"/>
      <c r="AH107" s="230">
        <v>4.5999999999999996</v>
      </c>
      <c r="AI107" s="96">
        <v>9</v>
      </c>
      <c r="AJ107" s="22">
        <v>8.1</v>
      </c>
      <c r="AK107" s="122"/>
      <c r="AL107" s="96">
        <v>7.7</v>
      </c>
      <c r="AM107" s="96">
        <v>7.2</v>
      </c>
      <c r="AN107" s="123">
        <v>7.5</v>
      </c>
      <c r="AO107" s="97">
        <v>0.7446373997688045</v>
      </c>
      <c r="AP107" s="96">
        <v>5.7337079782197948</v>
      </c>
      <c r="AQ107" s="96">
        <v>5.3613892783353929</v>
      </c>
      <c r="AR107" s="96">
        <v>7.011887157069399</v>
      </c>
      <c r="AS107" s="98">
        <v>2.2650870000000004E-2</v>
      </c>
      <c r="AT107" s="125">
        <v>0.15072577500000001</v>
      </c>
      <c r="AU107" s="126">
        <v>0.14836368500000002</v>
      </c>
      <c r="AV107" s="127">
        <v>2.5497580058171355E-2</v>
      </c>
      <c r="AW107" s="98" t="e">
        <v>#REF!</v>
      </c>
      <c r="AX107" s="99" t="e">
        <v>#REF!</v>
      </c>
      <c r="AY107" s="138" t="e">
        <v>#REF!</v>
      </c>
      <c r="AZ107" s="104">
        <v>2.7395386763618922E-2</v>
      </c>
      <c r="BA107" s="104">
        <v>0.25564723825835717</v>
      </c>
      <c r="BB107" s="106">
        <v>0</v>
      </c>
      <c r="BC107" s="106">
        <v>0.1484629605214409</v>
      </c>
      <c r="BD107" s="148" t="s">
        <v>498</v>
      </c>
      <c r="BE107" s="22" t="s">
        <v>394</v>
      </c>
      <c r="BF107" s="149">
        <v>196</v>
      </c>
      <c r="BG107" s="189">
        <v>1</v>
      </c>
      <c r="BH107" s="87" t="s">
        <v>384</v>
      </c>
      <c r="BI107" s="22" t="s">
        <v>499</v>
      </c>
      <c r="BJ107" s="22" t="s">
        <v>60</v>
      </c>
      <c r="BK107" s="131" t="s">
        <v>500</v>
      </c>
      <c r="BL107" s="106">
        <v>5.5475486282775943</v>
      </c>
      <c r="BM107" s="21">
        <v>138</v>
      </c>
      <c r="BN107" s="113">
        <v>-4.0659854553267205E-2</v>
      </c>
      <c r="BO107" s="21" t="s">
        <v>364</v>
      </c>
      <c r="BP107" s="21" t="s">
        <v>364</v>
      </c>
      <c r="CC107" s="132">
        <v>4.2833244545665599</v>
      </c>
      <c r="CD107" s="115">
        <f t="shared" si="31"/>
        <v>1.4547294498071326</v>
      </c>
      <c r="CQ107" s="23" t="str">
        <f t="shared" si="32"/>
        <v/>
      </c>
      <c r="CR107" s="23" t="str">
        <f t="shared" si="33"/>
        <v/>
      </c>
      <c r="CT107" s="23" t="str">
        <f t="shared" si="34"/>
        <v/>
      </c>
      <c r="CU107" s="23" t="str">
        <f t="shared" si="35"/>
        <v/>
      </c>
      <c r="CW107" s="23">
        <f t="shared" si="36"/>
        <v>6.9</v>
      </c>
      <c r="CX107" s="23">
        <f t="shared" si="37"/>
        <v>2.6164405303703191</v>
      </c>
      <c r="CZ107" s="23" t="str">
        <f t="shared" si="38"/>
        <v/>
      </c>
      <c r="DA107" s="23" t="str">
        <f t="shared" si="39"/>
        <v/>
      </c>
      <c r="DC107" s="23" t="str">
        <f t="shared" si="40"/>
        <v/>
      </c>
      <c r="DD107" s="23" t="str">
        <f t="shared" si="41"/>
        <v/>
      </c>
      <c r="DF107" s="23" t="str">
        <f t="shared" si="42"/>
        <v/>
      </c>
      <c r="DG107" s="23" t="str">
        <f t="shared" si="43"/>
        <v/>
      </c>
      <c r="DI107" s="23" t="str">
        <f t="shared" si="44"/>
        <v/>
      </c>
      <c r="DJ107" s="23" t="str">
        <f t="shared" si="45"/>
        <v/>
      </c>
    </row>
    <row r="108" spans="1:114" ht="12" customHeight="1" x14ac:dyDescent="0.45">
      <c r="A108" s="22">
        <v>108</v>
      </c>
      <c r="B108" s="116" t="s">
        <v>176</v>
      </c>
      <c r="C108" s="117" t="s">
        <v>362</v>
      </c>
      <c r="D108" s="87" t="s">
        <v>362</v>
      </c>
      <c r="E108" s="1" t="s">
        <v>28</v>
      </c>
      <c r="F108" s="2" t="s">
        <v>367</v>
      </c>
      <c r="G108" s="21">
        <v>235.93</v>
      </c>
      <c r="H108" s="21">
        <v>223.22</v>
      </c>
      <c r="I108" s="21">
        <v>216.37</v>
      </c>
      <c r="J108" s="21">
        <v>249.42</v>
      </c>
      <c r="K108" s="21">
        <v>225.07</v>
      </c>
      <c r="L108" s="21">
        <v>218.25</v>
      </c>
      <c r="M108" s="21">
        <v>219.42</v>
      </c>
      <c r="N108" s="21">
        <v>259.35000000000002</v>
      </c>
      <c r="O108" s="118">
        <v>675.52</v>
      </c>
      <c r="P108" s="119">
        <v>662.74</v>
      </c>
      <c r="Q108" s="120">
        <v>7.1</v>
      </c>
      <c r="R108" s="121">
        <v>2.6514909982844785</v>
      </c>
      <c r="S108" s="95"/>
      <c r="T108" s="96"/>
      <c r="U108" s="96"/>
      <c r="V108" s="96"/>
      <c r="W108" s="95"/>
      <c r="X108" s="96"/>
      <c r="Y108" s="96"/>
      <c r="Z108" s="122"/>
      <c r="AA108" s="96"/>
      <c r="AB108" s="96"/>
      <c r="AC108" s="123"/>
      <c r="AD108" s="95">
        <v>1.3</v>
      </c>
      <c r="AE108" s="96">
        <v>3.2</v>
      </c>
      <c r="AF108" s="96">
        <v>5.5</v>
      </c>
      <c r="AG108" s="96" t="s">
        <v>364</v>
      </c>
      <c r="AH108" s="95">
        <v>1.3</v>
      </c>
      <c r="AI108" s="96">
        <v>3.2</v>
      </c>
      <c r="AJ108" s="96">
        <v>5.5</v>
      </c>
      <c r="AK108" s="122" t="s">
        <v>364</v>
      </c>
      <c r="AL108" s="96" t="s">
        <v>364</v>
      </c>
      <c r="AM108" s="96" t="s">
        <v>364</v>
      </c>
      <c r="AN108" s="123">
        <v>3.2</v>
      </c>
      <c r="AO108" s="97">
        <v>1.6916229865384507</v>
      </c>
      <c r="AP108" s="96">
        <v>5.4131935569230425</v>
      </c>
      <c r="AQ108" s="96">
        <v>5.4131935569230425</v>
      </c>
      <c r="AR108" s="96">
        <v>3.753298389230761</v>
      </c>
      <c r="AS108" s="98">
        <v>4.4088490000000001E-2</v>
      </c>
      <c r="AT108" s="125">
        <v>0.23696952499999999</v>
      </c>
      <c r="AU108" s="126">
        <v>0.233973025</v>
      </c>
      <c r="AV108" s="127">
        <v>1.6524422915734416E-2</v>
      </c>
      <c r="AW108" s="98" t="e">
        <v>#REF!</v>
      </c>
      <c r="AX108" s="99" t="e">
        <v>#REF!</v>
      </c>
      <c r="AY108" s="138" t="e">
        <v>#REF!</v>
      </c>
      <c r="AZ108" s="104">
        <v>7.1629194859557363E-2</v>
      </c>
      <c r="BA108" s="104">
        <v>0.556235217488945</v>
      </c>
      <c r="BB108" s="106">
        <v>0</v>
      </c>
      <c r="BC108" s="106">
        <v>0.41758147850142691</v>
      </c>
      <c r="BD108" s="152"/>
      <c r="BH108" s="363" t="s">
        <v>365</v>
      </c>
      <c r="BJ108" s="22" t="s">
        <v>161</v>
      </c>
      <c r="BK108" s="131"/>
      <c r="BL108" s="106">
        <v>5.4131935569230425</v>
      </c>
      <c r="BM108" s="21">
        <v>114</v>
      </c>
      <c r="BN108" s="113">
        <v>-2.1674110094712977E-2</v>
      </c>
      <c r="BO108" s="21" t="s">
        <v>362</v>
      </c>
      <c r="BP108" s="21" t="s">
        <v>364</v>
      </c>
      <c r="CC108" s="132">
        <v>4.2912854429378848</v>
      </c>
      <c r="CD108" s="115">
        <f t="shared" si="31"/>
        <v>1.4565863251061686</v>
      </c>
      <c r="CQ108" s="23" t="str">
        <f t="shared" si="32"/>
        <v/>
      </c>
      <c r="CR108" s="23" t="str">
        <f t="shared" si="33"/>
        <v/>
      </c>
      <c r="CT108" s="23" t="str">
        <f t="shared" si="34"/>
        <v/>
      </c>
      <c r="CU108" s="23" t="str">
        <f t="shared" si="35"/>
        <v/>
      </c>
      <c r="CW108" s="23" t="str">
        <f t="shared" si="36"/>
        <v/>
      </c>
      <c r="CX108" s="23" t="str">
        <f t="shared" si="37"/>
        <v/>
      </c>
      <c r="CZ108" s="23" t="str">
        <f t="shared" si="38"/>
        <v/>
      </c>
      <c r="DA108" s="23" t="str">
        <f t="shared" si="39"/>
        <v/>
      </c>
      <c r="DC108" s="23" t="str">
        <f t="shared" si="40"/>
        <v/>
      </c>
      <c r="DD108" s="23" t="str">
        <f t="shared" si="41"/>
        <v/>
      </c>
      <c r="DF108" s="23" t="str">
        <f t="shared" si="42"/>
        <v/>
      </c>
      <c r="DG108" s="23" t="str">
        <f t="shared" si="43"/>
        <v/>
      </c>
      <c r="DI108" s="23" t="str">
        <f t="shared" si="44"/>
        <v/>
      </c>
      <c r="DJ108" s="23" t="str">
        <f t="shared" si="45"/>
        <v/>
      </c>
    </row>
    <row r="109" spans="1:114" ht="12" customHeight="1" x14ac:dyDescent="0.45">
      <c r="A109" s="22">
        <v>109</v>
      </c>
      <c r="B109" s="116" t="s">
        <v>177</v>
      </c>
      <c r="C109" s="117" t="s">
        <v>348</v>
      </c>
      <c r="D109" s="87" t="s">
        <v>348</v>
      </c>
      <c r="E109" s="1" t="s">
        <v>29</v>
      </c>
      <c r="F109" s="2" t="s">
        <v>381</v>
      </c>
      <c r="G109" s="21">
        <v>145.72999999999999</v>
      </c>
      <c r="H109" s="21">
        <v>135.94</v>
      </c>
      <c r="I109" s="21">
        <v>123.46</v>
      </c>
      <c r="J109" s="21">
        <v>121.57</v>
      </c>
      <c r="K109" s="21">
        <v>143.63</v>
      </c>
      <c r="L109" s="21">
        <v>134.51</v>
      </c>
      <c r="M109" s="21">
        <v>122.37</v>
      </c>
      <c r="N109" s="21">
        <v>120.71</v>
      </c>
      <c r="O109" s="118">
        <v>405.12999999999994</v>
      </c>
      <c r="P109" s="119">
        <v>400.51</v>
      </c>
      <c r="Q109" s="120">
        <v>69.2</v>
      </c>
      <c r="R109" s="121">
        <v>165.18073707606126</v>
      </c>
      <c r="S109" s="95"/>
      <c r="T109" s="96"/>
      <c r="U109" s="96"/>
      <c r="V109" s="96"/>
      <c r="W109" s="95"/>
      <c r="X109" s="96"/>
      <c r="Y109" s="96"/>
      <c r="Z109" s="122"/>
      <c r="AA109" s="96"/>
      <c r="AB109" s="96"/>
      <c r="AC109" s="123"/>
      <c r="AD109" s="95">
        <v>0.1</v>
      </c>
      <c r="AE109" s="96">
        <v>0.5</v>
      </c>
      <c r="AF109" s="96">
        <v>2.2000000000000002</v>
      </c>
      <c r="AG109" s="124">
        <v>3.4</v>
      </c>
      <c r="AH109" s="95">
        <v>0.1</v>
      </c>
      <c r="AI109" s="96">
        <v>0.5</v>
      </c>
      <c r="AJ109" s="96">
        <v>2.2000000000000002</v>
      </c>
      <c r="AK109" s="124">
        <v>3.4</v>
      </c>
      <c r="AL109" s="95" t="s">
        <v>364</v>
      </c>
      <c r="AM109" s="124" t="s">
        <v>364</v>
      </c>
      <c r="AN109" s="123">
        <v>0.9</v>
      </c>
      <c r="AO109" s="97">
        <v>7.0228455754771533</v>
      </c>
      <c r="AP109" s="96">
        <v>3.4</v>
      </c>
      <c r="AQ109" s="96">
        <v>3.4</v>
      </c>
      <c r="AR109" s="96">
        <v>1.5249999999999999</v>
      </c>
      <c r="AS109" s="98">
        <v>7.0498700000000006E-3</v>
      </c>
      <c r="AT109" s="125">
        <v>2.6351824999999999E-2</v>
      </c>
      <c r="AU109" s="126">
        <v>1.371158116255795E-2</v>
      </c>
      <c r="AV109" s="127">
        <v>4.9425119999999996E-3</v>
      </c>
      <c r="AW109" s="98" t="e">
        <v>#REF!</v>
      </c>
      <c r="AX109" s="99" t="e">
        <v>#REF!</v>
      </c>
      <c r="AY109" s="138" t="e">
        <v>#REF!</v>
      </c>
      <c r="AZ109" s="104">
        <v>1.528739E-2</v>
      </c>
      <c r="BA109" s="104">
        <v>3.2761382907319191E-2</v>
      </c>
      <c r="BB109" s="106">
        <v>3.6103177939884303</v>
      </c>
      <c r="BC109" s="106">
        <v>11.097574752323617</v>
      </c>
      <c r="BD109" s="152"/>
      <c r="BH109" s="363" t="s">
        <v>365</v>
      </c>
      <c r="BJ109" s="22" t="s">
        <v>170</v>
      </c>
      <c r="BK109" s="131"/>
      <c r="BL109" s="106">
        <v>3.4</v>
      </c>
      <c r="BM109" s="21">
        <v>155</v>
      </c>
      <c r="BN109" s="113">
        <v>-0.65698685497179332</v>
      </c>
      <c r="BO109" s="21" t="s">
        <v>348</v>
      </c>
      <c r="BP109" s="21" t="s">
        <v>364</v>
      </c>
      <c r="CC109" s="132">
        <v>4.3009085436370267</v>
      </c>
      <c r="CD109" s="115">
        <f t="shared" si="31"/>
        <v>1.4588262895990067</v>
      </c>
      <c r="CQ109" s="23">
        <f t="shared" si="32"/>
        <v>69.2</v>
      </c>
      <c r="CR109" s="23">
        <f t="shared" si="33"/>
        <v>165.18073707606126</v>
      </c>
      <c r="CT109" s="23" t="str">
        <f t="shared" si="34"/>
        <v/>
      </c>
      <c r="CU109" s="23" t="str">
        <f t="shared" si="35"/>
        <v/>
      </c>
      <c r="CW109" s="23" t="str">
        <f t="shared" si="36"/>
        <v/>
      </c>
      <c r="CX109" s="23" t="str">
        <f t="shared" si="37"/>
        <v/>
      </c>
      <c r="CZ109" s="23" t="str">
        <f t="shared" si="38"/>
        <v/>
      </c>
      <c r="DA109" s="23" t="str">
        <f t="shared" si="39"/>
        <v/>
      </c>
      <c r="DC109" s="23" t="str">
        <f t="shared" si="40"/>
        <v/>
      </c>
      <c r="DD109" s="23" t="str">
        <f t="shared" si="41"/>
        <v/>
      </c>
      <c r="DF109" s="23" t="str">
        <f t="shared" si="42"/>
        <v/>
      </c>
      <c r="DG109" s="23" t="str">
        <f t="shared" si="43"/>
        <v/>
      </c>
      <c r="DI109" s="23" t="str">
        <f t="shared" si="44"/>
        <v/>
      </c>
      <c r="DJ109" s="23" t="str">
        <f t="shared" si="45"/>
        <v/>
      </c>
    </row>
    <row r="110" spans="1:114" ht="12" customHeight="1" x14ac:dyDescent="0.45">
      <c r="A110" s="22">
        <v>110</v>
      </c>
      <c r="B110" s="116" t="s">
        <v>178</v>
      </c>
      <c r="C110" s="117" t="s">
        <v>348</v>
      </c>
      <c r="D110" s="87" t="s">
        <v>348</v>
      </c>
      <c r="E110" s="1" t="s">
        <v>29</v>
      </c>
      <c r="F110" s="2" t="s">
        <v>363</v>
      </c>
      <c r="G110" s="21">
        <v>384.53</v>
      </c>
      <c r="H110" s="21">
        <v>347.11</v>
      </c>
      <c r="I110" s="21">
        <v>315.08999999999997</v>
      </c>
      <c r="J110" s="21">
        <v>276.47000000000003</v>
      </c>
      <c r="K110" s="21">
        <v>367.94</v>
      </c>
      <c r="L110" s="21">
        <v>332.38</v>
      </c>
      <c r="M110" s="21">
        <v>301.60000000000002</v>
      </c>
      <c r="N110" s="21">
        <v>265.87</v>
      </c>
      <c r="O110" s="118">
        <v>1046.73</v>
      </c>
      <c r="P110" s="119">
        <v>1001.92</v>
      </c>
      <c r="Q110" s="120">
        <v>52.8</v>
      </c>
      <c r="R110" s="121">
        <v>55.469940438630829</v>
      </c>
      <c r="S110" s="95"/>
      <c r="T110" s="96"/>
      <c r="U110" s="96"/>
      <c r="V110" s="96"/>
      <c r="W110" s="95"/>
      <c r="X110" s="96"/>
      <c r="Y110" s="96"/>
      <c r="Z110" s="122"/>
      <c r="AA110" s="96"/>
      <c r="AB110" s="96"/>
      <c r="AC110" s="123"/>
      <c r="AD110" s="95">
        <v>0.19</v>
      </c>
      <c r="AE110" s="96">
        <v>0.84</v>
      </c>
      <c r="AF110" s="96">
        <v>2.6</v>
      </c>
      <c r="AG110" s="124">
        <v>6.2</v>
      </c>
      <c r="AH110" s="95">
        <v>0.19</v>
      </c>
      <c r="AI110" s="96">
        <v>0.84</v>
      </c>
      <c r="AJ110" s="96">
        <v>2.6</v>
      </c>
      <c r="AK110" s="124">
        <v>6.2</v>
      </c>
      <c r="AL110" s="95" t="s">
        <v>364</v>
      </c>
      <c r="AM110" s="124" t="s">
        <v>364</v>
      </c>
      <c r="AN110" s="123">
        <v>1.2</v>
      </c>
      <c r="AO110" s="97">
        <v>7.0228455754771533</v>
      </c>
      <c r="AP110" s="96">
        <v>6.2</v>
      </c>
      <c r="AQ110" s="96">
        <v>6.2</v>
      </c>
      <c r="AR110" s="96">
        <v>2.4500000000000002</v>
      </c>
      <c r="AS110" s="98">
        <v>2.3171349000000001E-2</v>
      </c>
      <c r="AT110" s="125">
        <v>9.6143062500000001E-2</v>
      </c>
      <c r="AU110" s="126">
        <v>6.3939602200300025E-2</v>
      </c>
      <c r="AV110" s="127">
        <v>2.0175048000000001E-2</v>
      </c>
      <c r="AW110" s="98" t="e">
        <v>#REF!</v>
      </c>
      <c r="AX110" s="99" t="e">
        <v>#REF!</v>
      </c>
      <c r="AY110" s="138" t="e">
        <v>#REF!</v>
      </c>
      <c r="AZ110" s="104">
        <v>5.6796429000000009E-2</v>
      </c>
      <c r="BA110" s="104">
        <v>0.17759067247921395</v>
      </c>
      <c r="BB110" s="106">
        <v>8.1751068564858187</v>
      </c>
      <c r="BC110" s="106">
        <v>23.814517681938909</v>
      </c>
      <c r="BD110" s="128"/>
      <c r="BF110" s="129"/>
      <c r="BG110" s="130"/>
      <c r="BH110" s="363" t="s">
        <v>365</v>
      </c>
      <c r="BJ110" s="22" t="s">
        <v>64</v>
      </c>
      <c r="BK110" s="131"/>
      <c r="BL110" s="106">
        <v>6.2</v>
      </c>
      <c r="BM110" s="21">
        <v>120</v>
      </c>
      <c r="BN110" s="113">
        <v>-0.40193734073537163</v>
      </c>
      <c r="BO110" s="21" t="s">
        <v>348</v>
      </c>
      <c r="BP110" s="21" t="s">
        <v>364</v>
      </c>
      <c r="CC110" s="132">
        <v>4.3367527287993282</v>
      </c>
      <c r="CD110" s="115">
        <f t="shared" si="31"/>
        <v>1.467125848885984</v>
      </c>
      <c r="CQ110" s="23">
        <f t="shared" si="32"/>
        <v>52.8</v>
      </c>
      <c r="CR110" s="23">
        <f t="shared" si="33"/>
        <v>55.469940438630829</v>
      </c>
      <c r="CT110" s="23" t="str">
        <f t="shared" si="34"/>
        <v/>
      </c>
      <c r="CU110" s="23" t="str">
        <f t="shared" si="35"/>
        <v/>
      </c>
      <c r="CW110" s="23" t="str">
        <f t="shared" si="36"/>
        <v/>
      </c>
      <c r="CX110" s="23" t="str">
        <f t="shared" si="37"/>
        <v/>
      </c>
      <c r="CZ110" s="23" t="str">
        <f t="shared" si="38"/>
        <v/>
      </c>
      <c r="DA110" s="23" t="str">
        <f t="shared" si="39"/>
        <v/>
      </c>
      <c r="DC110" s="23" t="str">
        <f t="shared" si="40"/>
        <v/>
      </c>
      <c r="DD110" s="23" t="str">
        <f t="shared" si="41"/>
        <v/>
      </c>
      <c r="DF110" s="23" t="str">
        <f t="shared" si="42"/>
        <v/>
      </c>
      <c r="DG110" s="23" t="str">
        <f t="shared" si="43"/>
        <v/>
      </c>
      <c r="DI110" s="23" t="str">
        <f t="shared" si="44"/>
        <v/>
      </c>
      <c r="DJ110" s="23" t="str">
        <f t="shared" si="45"/>
        <v/>
      </c>
    </row>
    <row r="111" spans="1:114" ht="12" customHeight="1" x14ac:dyDescent="0.45">
      <c r="A111" s="22">
        <v>111</v>
      </c>
      <c r="B111" s="116" t="s">
        <v>179</v>
      </c>
      <c r="C111" s="117" t="s">
        <v>362</v>
      </c>
      <c r="D111" s="87" t="s">
        <v>362</v>
      </c>
      <c r="E111" s="1" t="s">
        <v>28</v>
      </c>
      <c r="F111" s="2" t="s">
        <v>367</v>
      </c>
      <c r="G111" s="21">
        <v>307.66000000000003</v>
      </c>
      <c r="H111" s="21">
        <v>319.51</v>
      </c>
      <c r="I111" s="21">
        <v>300.10000000000002</v>
      </c>
      <c r="J111" s="21">
        <v>280.61</v>
      </c>
      <c r="K111" s="21">
        <v>292.36</v>
      </c>
      <c r="L111" s="21">
        <v>304.2</v>
      </c>
      <c r="M111" s="21">
        <v>285.91000000000003</v>
      </c>
      <c r="N111" s="21">
        <v>267.27999999999997</v>
      </c>
      <c r="O111" s="118">
        <v>927.2700000000001</v>
      </c>
      <c r="P111" s="119">
        <v>882.47</v>
      </c>
      <c r="Q111" s="120">
        <v>11.4</v>
      </c>
      <c r="R111" s="121">
        <v>3.5297575115656401</v>
      </c>
      <c r="S111" s="95">
        <v>1.7</v>
      </c>
      <c r="T111" s="96">
        <v>7.6</v>
      </c>
      <c r="U111" s="96">
        <v>13.2</v>
      </c>
      <c r="V111" s="96"/>
      <c r="W111" s="95">
        <v>3.4</v>
      </c>
      <c r="X111" s="96">
        <v>7</v>
      </c>
      <c r="Y111" s="96">
        <v>21</v>
      </c>
      <c r="Z111" s="122"/>
      <c r="AA111" s="96">
        <v>7.5</v>
      </c>
      <c r="AB111" s="96">
        <v>10.5</v>
      </c>
      <c r="AC111" s="123">
        <v>9</v>
      </c>
      <c r="AD111" s="95">
        <v>1.7</v>
      </c>
      <c r="AE111" s="96">
        <v>7.6</v>
      </c>
      <c r="AF111" s="96">
        <v>13.2</v>
      </c>
      <c r="AG111" s="96"/>
      <c r="AH111" s="95">
        <v>3.4</v>
      </c>
      <c r="AI111" s="96">
        <v>7</v>
      </c>
      <c r="AJ111" s="96">
        <v>21</v>
      </c>
      <c r="AK111" s="122"/>
      <c r="AL111" s="96">
        <v>7.5</v>
      </c>
      <c r="AM111" s="96">
        <v>10.5</v>
      </c>
      <c r="AN111" s="123">
        <v>9</v>
      </c>
      <c r="AO111" s="97">
        <v>1.6916229865384507</v>
      </c>
      <c r="AP111" s="96">
        <v>12.68717239903838</v>
      </c>
      <c r="AQ111" s="96">
        <v>17.762041358653732</v>
      </c>
      <c r="AR111" s="96">
        <v>10.556151719711515</v>
      </c>
      <c r="AS111" s="98">
        <v>0.16040151999999999</v>
      </c>
      <c r="AT111" s="125">
        <v>0.76809584999999991</v>
      </c>
      <c r="AU111" s="126">
        <v>0.75624618051731085</v>
      </c>
      <c r="AV111" s="127">
        <v>0.21024703516741081</v>
      </c>
      <c r="AW111" s="98" t="e">
        <v>#REF!</v>
      </c>
      <c r="AX111" s="99" t="e">
        <v>#REF!</v>
      </c>
      <c r="AY111" s="138" t="e">
        <v>#REF!</v>
      </c>
      <c r="AZ111" s="104">
        <v>0.2434773786123513</v>
      </c>
      <c r="BA111" s="104">
        <v>1.6906004274130619</v>
      </c>
      <c r="BB111" s="106">
        <v>1.1741399687223413</v>
      </c>
      <c r="BC111" s="106">
        <v>2.5720590459866211</v>
      </c>
      <c r="BD111" s="148" t="s">
        <v>525</v>
      </c>
      <c r="BE111" s="22" t="s">
        <v>526</v>
      </c>
      <c r="BF111" s="149">
        <v>276</v>
      </c>
      <c r="BG111" s="189">
        <v>1</v>
      </c>
      <c r="BH111" s="87" t="s">
        <v>384</v>
      </c>
      <c r="BI111" s="22" t="s">
        <v>527</v>
      </c>
      <c r="BJ111" s="22" t="s">
        <v>60</v>
      </c>
      <c r="BK111" s="131" t="s">
        <v>401</v>
      </c>
      <c r="BL111" s="106">
        <v>15.224606878846057</v>
      </c>
      <c r="BM111" s="21">
        <v>69</v>
      </c>
      <c r="BN111" s="113">
        <v>5.699730946352689E-3</v>
      </c>
      <c r="BO111" s="21" t="s">
        <v>364</v>
      </c>
      <c r="BP111" s="21" t="s">
        <v>364</v>
      </c>
      <c r="CC111" s="132">
        <v>4.3372350191810503</v>
      </c>
      <c r="CD111" s="115">
        <f t="shared" si="31"/>
        <v>1.4672370527281458</v>
      </c>
      <c r="CQ111" s="23" t="str">
        <f t="shared" si="32"/>
        <v/>
      </c>
      <c r="CR111" s="23" t="str">
        <f t="shared" si="33"/>
        <v/>
      </c>
      <c r="CT111" s="23" t="str">
        <f t="shared" si="34"/>
        <v/>
      </c>
      <c r="CU111" s="23" t="str">
        <f t="shared" si="35"/>
        <v/>
      </c>
      <c r="CW111" s="23" t="str">
        <f t="shared" si="36"/>
        <v/>
      </c>
      <c r="CX111" s="23" t="str">
        <f t="shared" si="37"/>
        <v/>
      </c>
      <c r="CZ111" s="23" t="str">
        <f t="shared" si="38"/>
        <v/>
      </c>
      <c r="DA111" s="23" t="str">
        <f t="shared" si="39"/>
        <v/>
      </c>
      <c r="DC111" s="23" t="str">
        <f t="shared" si="40"/>
        <v/>
      </c>
      <c r="DD111" s="23" t="str">
        <f t="shared" si="41"/>
        <v/>
      </c>
      <c r="DF111" s="23" t="str">
        <f t="shared" si="42"/>
        <v/>
      </c>
      <c r="DG111" s="23" t="str">
        <f t="shared" si="43"/>
        <v/>
      </c>
      <c r="DI111" s="23" t="str">
        <f t="shared" si="44"/>
        <v/>
      </c>
      <c r="DJ111" s="23" t="str">
        <f t="shared" si="45"/>
        <v/>
      </c>
    </row>
    <row r="112" spans="1:114" ht="12" customHeight="1" x14ac:dyDescent="0.45">
      <c r="A112" s="22">
        <v>112</v>
      </c>
      <c r="B112" s="116" t="s">
        <v>180</v>
      </c>
      <c r="C112" s="117" t="s">
        <v>352</v>
      </c>
      <c r="D112" s="87" t="s">
        <v>352</v>
      </c>
      <c r="E112" s="1" t="s">
        <v>26</v>
      </c>
      <c r="F112" s="2" t="s">
        <v>380</v>
      </c>
      <c r="G112" s="21">
        <v>1.01</v>
      </c>
      <c r="H112" s="21">
        <v>1</v>
      </c>
      <c r="I112" s="21">
        <v>1.01</v>
      </c>
      <c r="J112" s="21">
        <v>1.05</v>
      </c>
      <c r="K112" s="21">
        <v>0.96</v>
      </c>
      <c r="L112" s="21">
        <v>0.95</v>
      </c>
      <c r="M112" s="21">
        <v>0.96</v>
      </c>
      <c r="N112" s="21">
        <v>1</v>
      </c>
      <c r="O112" s="118">
        <v>3.0199999999999996</v>
      </c>
      <c r="P112" s="119">
        <v>2.87</v>
      </c>
      <c r="Q112" s="120">
        <v>4.3</v>
      </c>
      <c r="R112" s="121">
        <v>2.2007976349517429</v>
      </c>
      <c r="S112" s="95"/>
      <c r="T112" s="96"/>
      <c r="U112" s="96"/>
      <c r="V112" s="96"/>
      <c r="W112" s="95"/>
      <c r="X112" s="96"/>
      <c r="Y112" s="96"/>
      <c r="Z112" s="122"/>
      <c r="AA112" s="96"/>
      <c r="AB112" s="96"/>
      <c r="AC112" s="123"/>
      <c r="AD112" s="95">
        <v>9.8000000000000007</v>
      </c>
      <c r="AE112" s="96">
        <v>15.8</v>
      </c>
      <c r="AF112" s="96">
        <v>15.6</v>
      </c>
      <c r="AG112" s="124" t="s">
        <v>364</v>
      </c>
      <c r="AH112" s="95">
        <v>9.1999999999999993</v>
      </c>
      <c r="AI112" s="96">
        <v>14.1</v>
      </c>
      <c r="AJ112" s="96">
        <v>15.8</v>
      </c>
      <c r="AK112" s="124" t="s">
        <v>364</v>
      </c>
      <c r="AL112" s="95">
        <v>13.7</v>
      </c>
      <c r="AM112" s="124">
        <v>13</v>
      </c>
      <c r="AN112" s="123">
        <v>13.4</v>
      </c>
      <c r="AO112" s="97">
        <v>0.7446373997688045</v>
      </c>
      <c r="AP112" s="96">
        <v>10.20153237683262</v>
      </c>
      <c r="AQ112" s="96">
        <v>9.6802861969944587</v>
      </c>
      <c r="AR112" s="96">
        <v>12.535227321728385</v>
      </c>
      <c r="AS112" s="98">
        <v>7.8848999999999987E-4</v>
      </c>
      <c r="AT112" s="125">
        <v>5.3094249999999987E-3</v>
      </c>
      <c r="AU112" s="126">
        <v>5.2157750000000006E-3</v>
      </c>
      <c r="AV112" s="127">
        <v>1.2235137115601226E-4</v>
      </c>
      <c r="AW112" s="98" t="e">
        <v>#REF!</v>
      </c>
      <c r="AX112" s="99" t="e">
        <v>#REF!</v>
      </c>
      <c r="AY112" s="138" t="e">
        <v>#REF!</v>
      </c>
      <c r="AZ112" s="104">
        <v>9.9240895192668696E-4</v>
      </c>
      <c r="BA112" s="104">
        <v>9.8435723798167181E-3</v>
      </c>
      <c r="BB112" s="106">
        <v>0</v>
      </c>
      <c r="BC112" s="106">
        <v>0</v>
      </c>
      <c r="BD112" s="152"/>
      <c r="BH112" s="363" t="s">
        <v>365</v>
      </c>
      <c r="BI112" s="269"/>
      <c r="BJ112" s="22" t="s">
        <v>181</v>
      </c>
      <c r="BK112" s="131"/>
      <c r="BL112" s="106">
        <v>9.9409092869135396</v>
      </c>
      <c r="BM112" s="21">
        <v>190</v>
      </c>
      <c r="BN112" s="113">
        <v>-2.8883203382616535E-2</v>
      </c>
      <c r="BO112" s="21" t="s">
        <v>352</v>
      </c>
      <c r="BP112" s="21" t="s">
        <v>364</v>
      </c>
      <c r="CC112" s="132">
        <v>4.3374343727941609</v>
      </c>
      <c r="CD112" s="115">
        <f t="shared" si="31"/>
        <v>1.4672830149669671</v>
      </c>
      <c r="CQ112" s="23" t="str">
        <f t="shared" si="32"/>
        <v/>
      </c>
      <c r="CR112" s="23" t="str">
        <f t="shared" si="33"/>
        <v/>
      </c>
      <c r="CT112" s="23" t="str">
        <f t="shared" si="34"/>
        <v/>
      </c>
      <c r="CU112" s="23" t="str">
        <f t="shared" si="35"/>
        <v/>
      </c>
      <c r="CW112" s="23">
        <f t="shared" si="36"/>
        <v>4.3</v>
      </c>
      <c r="CX112" s="23">
        <f t="shared" si="37"/>
        <v>2.2007976349517429</v>
      </c>
      <c r="CZ112" s="23" t="str">
        <f t="shared" si="38"/>
        <v/>
      </c>
      <c r="DA112" s="23" t="str">
        <f t="shared" si="39"/>
        <v/>
      </c>
      <c r="DC112" s="23" t="str">
        <f t="shared" si="40"/>
        <v/>
      </c>
      <c r="DD112" s="23" t="str">
        <f t="shared" si="41"/>
        <v/>
      </c>
      <c r="DF112" s="23" t="str">
        <f t="shared" si="42"/>
        <v/>
      </c>
      <c r="DG112" s="23" t="str">
        <f t="shared" si="43"/>
        <v/>
      </c>
      <c r="DI112" s="23" t="str">
        <f t="shared" si="44"/>
        <v/>
      </c>
      <c r="DJ112" s="23" t="str">
        <f t="shared" si="45"/>
        <v/>
      </c>
    </row>
    <row r="113" spans="1:114" ht="12" customHeight="1" x14ac:dyDescent="0.45">
      <c r="A113" s="22">
        <v>113</v>
      </c>
      <c r="B113" s="116" t="s">
        <v>182</v>
      </c>
      <c r="C113" s="117" t="s">
        <v>352</v>
      </c>
      <c r="D113" s="87" t="s">
        <v>352</v>
      </c>
      <c r="E113" s="1" t="s">
        <v>26</v>
      </c>
      <c r="F113" s="2" t="s">
        <v>380</v>
      </c>
      <c r="G113" s="21">
        <v>77.39</v>
      </c>
      <c r="H113" s="21">
        <v>75.959999999999994</v>
      </c>
      <c r="I113" s="21">
        <v>69.5</v>
      </c>
      <c r="J113" s="21">
        <v>71.17</v>
      </c>
      <c r="K113" s="21">
        <v>73.56</v>
      </c>
      <c r="L113" s="21">
        <v>72.41</v>
      </c>
      <c r="M113" s="21">
        <v>66.47</v>
      </c>
      <c r="N113" s="21">
        <v>67.48</v>
      </c>
      <c r="O113" s="118">
        <v>222.85</v>
      </c>
      <c r="P113" s="119">
        <v>212.44</v>
      </c>
      <c r="Q113" s="120">
        <v>3.3</v>
      </c>
      <c r="R113" s="121">
        <v>2.0591295237198195</v>
      </c>
      <c r="S113" s="163">
        <v>14.1</v>
      </c>
      <c r="T113" s="164">
        <v>15</v>
      </c>
      <c r="U113" s="164">
        <v>29.1</v>
      </c>
      <c r="V113" s="164"/>
      <c r="W113" s="163">
        <v>12</v>
      </c>
      <c r="X113" s="164">
        <v>26.9</v>
      </c>
      <c r="Y113" s="164">
        <v>22.3</v>
      </c>
      <c r="Z113" s="191"/>
      <c r="AA113" s="164">
        <v>19.399999999999999</v>
      </c>
      <c r="AB113" s="164">
        <v>20.399999999999999</v>
      </c>
      <c r="AC113" s="167">
        <v>19.899999999999999</v>
      </c>
      <c r="AD113" s="95">
        <v>14.1</v>
      </c>
      <c r="AE113" s="96">
        <v>15</v>
      </c>
      <c r="AF113" s="96">
        <v>29.1</v>
      </c>
      <c r="AG113" s="96"/>
      <c r="AH113" s="95">
        <v>12</v>
      </c>
      <c r="AI113" s="96">
        <v>26.9</v>
      </c>
      <c r="AJ113" s="96">
        <v>22.3</v>
      </c>
      <c r="AK113" s="124"/>
      <c r="AL113" s="96">
        <v>19.399999999999999</v>
      </c>
      <c r="AM113" s="96">
        <v>20.399999999999999</v>
      </c>
      <c r="AN113" s="123">
        <v>19.899999999999999</v>
      </c>
      <c r="AO113" s="97">
        <v>0.7446373997688045</v>
      </c>
      <c r="AP113" s="96">
        <v>14.445965555514807</v>
      </c>
      <c r="AQ113" s="96">
        <v>15.190602955283611</v>
      </c>
      <c r="AR113" s="96">
        <v>18.629571063849802</v>
      </c>
      <c r="AS113" s="98">
        <v>8.5658789999999985E-2</v>
      </c>
      <c r="AT113" s="125">
        <v>0.54155142499999998</v>
      </c>
      <c r="AU113" s="126">
        <v>0.53119904686704256</v>
      </c>
      <c r="AV113" s="127">
        <v>9.7977877536051153E-2</v>
      </c>
      <c r="AW113" s="98" t="e">
        <v>#REF!</v>
      </c>
      <c r="AX113" s="99" t="e">
        <v>#REF!</v>
      </c>
      <c r="AY113" s="138" t="e">
        <v>#REF!</v>
      </c>
      <c r="AZ113" s="104">
        <v>0.10619060256008526</v>
      </c>
      <c r="BA113" s="104">
        <v>0.99476494066355614</v>
      </c>
      <c r="BB113" s="106">
        <v>4.481143677744729E-2</v>
      </c>
      <c r="BC113" s="106">
        <v>0.52139792219070136</v>
      </c>
      <c r="BD113" s="168" t="s">
        <v>402</v>
      </c>
      <c r="BE113" s="169" t="s">
        <v>394</v>
      </c>
      <c r="BF113" s="170">
        <v>466</v>
      </c>
      <c r="BG113" s="171">
        <v>1</v>
      </c>
      <c r="BH113" s="172" t="s">
        <v>384</v>
      </c>
      <c r="BI113" s="169" t="s">
        <v>403</v>
      </c>
      <c r="BJ113" s="22" t="s">
        <v>60</v>
      </c>
      <c r="BK113" s="131" t="s">
        <v>505</v>
      </c>
      <c r="BL113" s="106">
        <v>14.81828425539921</v>
      </c>
      <c r="BM113" s="21">
        <v>103</v>
      </c>
      <c r="BN113" s="113">
        <v>4.7189402365724678E-2</v>
      </c>
      <c r="BO113" s="21" t="s">
        <v>364</v>
      </c>
      <c r="BP113" s="21" t="s">
        <v>364</v>
      </c>
      <c r="CC113" s="132">
        <v>4.3537764110967112</v>
      </c>
      <c r="CD113" s="115">
        <f t="shared" si="31"/>
        <v>1.4710436089666017</v>
      </c>
      <c r="CQ113" s="23" t="str">
        <f t="shared" si="32"/>
        <v/>
      </c>
      <c r="CR113" s="23" t="str">
        <f t="shared" si="33"/>
        <v/>
      </c>
      <c r="CT113" s="23" t="str">
        <f t="shared" si="34"/>
        <v/>
      </c>
      <c r="CU113" s="23" t="str">
        <f t="shared" si="35"/>
        <v/>
      </c>
      <c r="CW113" s="23">
        <f t="shared" si="36"/>
        <v>3.3</v>
      </c>
      <c r="CX113" s="23">
        <f t="shared" si="37"/>
        <v>2.0591295237198195</v>
      </c>
      <c r="CZ113" s="23" t="str">
        <f t="shared" si="38"/>
        <v/>
      </c>
      <c r="DA113" s="23" t="str">
        <f t="shared" si="39"/>
        <v/>
      </c>
      <c r="DC113" s="23" t="str">
        <f t="shared" si="40"/>
        <v/>
      </c>
      <c r="DD113" s="23" t="str">
        <f t="shared" si="41"/>
        <v/>
      </c>
      <c r="DF113" s="23" t="str">
        <f t="shared" si="42"/>
        <v/>
      </c>
      <c r="DG113" s="23" t="str">
        <f t="shared" si="43"/>
        <v/>
      </c>
      <c r="DI113" s="23" t="str">
        <f t="shared" si="44"/>
        <v/>
      </c>
      <c r="DJ113" s="23" t="str">
        <f t="shared" si="45"/>
        <v/>
      </c>
    </row>
    <row r="114" spans="1:114" ht="12" customHeight="1" x14ac:dyDescent="0.45">
      <c r="A114" s="22">
        <v>114</v>
      </c>
      <c r="B114" s="116" t="s">
        <v>183</v>
      </c>
      <c r="C114" s="117" t="s">
        <v>352</v>
      </c>
      <c r="D114" s="87" t="s">
        <v>352</v>
      </c>
      <c r="E114" s="1" t="s">
        <v>26</v>
      </c>
      <c r="F114" s="2" t="s">
        <v>380</v>
      </c>
      <c r="G114" s="21">
        <v>17.63</v>
      </c>
      <c r="H114" s="21">
        <v>16.510000000000002</v>
      </c>
      <c r="I114" s="21">
        <v>16.260000000000002</v>
      </c>
      <c r="J114" s="21">
        <v>17.829999999999998</v>
      </c>
      <c r="K114" s="21">
        <v>16.77</v>
      </c>
      <c r="L114" s="21">
        <v>15.66</v>
      </c>
      <c r="M114" s="21">
        <v>15.59</v>
      </c>
      <c r="N114" s="21">
        <v>16.88</v>
      </c>
      <c r="O114" s="118">
        <v>50.400000000000006</v>
      </c>
      <c r="P114" s="119">
        <v>48.019999999999996</v>
      </c>
      <c r="Q114" s="120">
        <v>1.5</v>
      </c>
      <c r="R114" s="264">
        <v>1.8267119266642615</v>
      </c>
      <c r="S114" s="163">
        <v>12</v>
      </c>
      <c r="T114" s="228">
        <v>23.5</v>
      </c>
      <c r="U114" s="228">
        <v>25.3</v>
      </c>
      <c r="V114" s="164"/>
      <c r="W114" s="270">
        <v>8.4</v>
      </c>
      <c r="X114" s="228">
        <v>22.3</v>
      </c>
      <c r="Y114" s="164">
        <v>20</v>
      </c>
      <c r="Z114" s="191"/>
      <c r="AA114" s="164">
        <v>20.3</v>
      </c>
      <c r="AB114" s="164">
        <v>16.899999999999999</v>
      </c>
      <c r="AC114" s="167">
        <v>18.600000000000001</v>
      </c>
      <c r="AD114" s="95">
        <v>12</v>
      </c>
      <c r="AE114" s="22">
        <v>23.5</v>
      </c>
      <c r="AF114" s="22">
        <v>25.3</v>
      </c>
      <c r="AG114" s="96"/>
      <c r="AH114" s="230">
        <v>8.4</v>
      </c>
      <c r="AI114" s="22">
        <v>22.3</v>
      </c>
      <c r="AJ114" s="96">
        <v>20</v>
      </c>
      <c r="AK114" s="124"/>
      <c r="AL114" s="96">
        <v>20.3</v>
      </c>
      <c r="AM114" s="96">
        <v>16.899999999999999</v>
      </c>
      <c r="AN114" s="123">
        <v>18.600000000000001</v>
      </c>
      <c r="AO114" s="97">
        <v>0.7446373997688045</v>
      </c>
      <c r="AP114" s="96">
        <v>15.116139215306731</v>
      </c>
      <c r="AQ114" s="96">
        <v>12.584372056092795</v>
      </c>
      <c r="AR114" s="96">
        <v>17.412563908924941</v>
      </c>
      <c r="AS114" s="98">
        <v>1.8128089999999999E-2</v>
      </c>
      <c r="AT114" s="125">
        <v>0.11459557499999999</v>
      </c>
      <c r="AU114" s="126">
        <v>0.11283343500000001</v>
      </c>
      <c r="AV114" s="127">
        <v>2.1019759775094588E-2</v>
      </c>
      <c r="AW114" s="98" t="e">
        <v>#REF!</v>
      </c>
      <c r="AX114" s="99" t="e">
        <v>#REF!</v>
      </c>
      <c r="AY114" s="138" t="e">
        <v>#REF!</v>
      </c>
      <c r="AZ114" s="104">
        <v>2.2947539625157651E-2</v>
      </c>
      <c r="BA114" s="104">
        <v>0.22187605906289412</v>
      </c>
      <c r="BB114" s="106">
        <v>0</v>
      </c>
      <c r="BC114" s="106">
        <v>0</v>
      </c>
      <c r="BD114" s="168" t="s">
        <v>402</v>
      </c>
      <c r="BE114" s="169" t="s">
        <v>394</v>
      </c>
      <c r="BF114" s="169">
        <v>84</v>
      </c>
      <c r="BG114" s="171" t="s">
        <v>371</v>
      </c>
      <c r="BH114" s="172" t="s">
        <v>372</v>
      </c>
      <c r="BI114" s="169" t="s">
        <v>403</v>
      </c>
      <c r="BJ114" s="22" t="s">
        <v>60</v>
      </c>
      <c r="BK114" s="131" t="s">
        <v>505</v>
      </c>
      <c r="BL114" s="106">
        <v>13.850255635699764</v>
      </c>
      <c r="BM114" s="21">
        <v>142</v>
      </c>
      <c r="BN114" s="113">
        <v>1.9720824355238709E-3</v>
      </c>
      <c r="BO114" s="21" t="s">
        <v>364</v>
      </c>
      <c r="BP114" s="21" t="s">
        <v>364</v>
      </c>
      <c r="CC114" s="132">
        <v>4.3815895628786983</v>
      </c>
      <c r="CD114" s="115">
        <f t="shared" si="31"/>
        <v>1.4774115724502801</v>
      </c>
      <c r="CQ114" s="23" t="str">
        <f t="shared" si="32"/>
        <v/>
      </c>
      <c r="CR114" s="23" t="str">
        <f t="shared" si="33"/>
        <v/>
      </c>
      <c r="CT114" s="23" t="str">
        <f t="shared" si="34"/>
        <v/>
      </c>
      <c r="CU114" s="23" t="str">
        <f t="shared" si="35"/>
        <v/>
      </c>
      <c r="CW114" s="23">
        <f t="shared" si="36"/>
        <v>1.5</v>
      </c>
      <c r="CX114" s="23">
        <f t="shared" si="37"/>
        <v>1.8267119266642615</v>
      </c>
      <c r="CZ114" s="23" t="str">
        <f t="shared" si="38"/>
        <v/>
      </c>
      <c r="DA114" s="23" t="str">
        <f t="shared" si="39"/>
        <v/>
      </c>
      <c r="DC114" s="23" t="str">
        <f t="shared" si="40"/>
        <v/>
      </c>
      <c r="DD114" s="23" t="str">
        <f t="shared" si="41"/>
        <v/>
      </c>
      <c r="DF114" s="23" t="str">
        <f t="shared" si="42"/>
        <v/>
      </c>
      <c r="DG114" s="23" t="str">
        <f t="shared" si="43"/>
        <v/>
      </c>
      <c r="DI114" s="23" t="str">
        <f t="shared" si="44"/>
        <v/>
      </c>
      <c r="DJ114" s="23" t="str">
        <f t="shared" si="45"/>
        <v/>
      </c>
    </row>
    <row r="115" spans="1:114" ht="12" customHeight="1" thickBot="1" x14ac:dyDescent="0.5">
      <c r="A115" s="22">
        <v>44</v>
      </c>
      <c r="B115" s="116" t="s">
        <v>185</v>
      </c>
      <c r="C115" s="117" t="s">
        <v>356</v>
      </c>
      <c r="D115" s="87" t="s">
        <v>356</v>
      </c>
      <c r="E115" s="1" t="s">
        <v>32</v>
      </c>
      <c r="F115" s="2" t="s">
        <v>380</v>
      </c>
      <c r="G115" s="21">
        <v>19.79</v>
      </c>
      <c r="H115" s="21">
        <v>15.91</v>
      </c>
      <c r="I115" s="21">
        <v>11.4</v>
      </c>
      <c r="J115" s="21">
        <v>11.91</v>
      </c>
      <c r="K115" s="21">
        <v>18.89</v>
      </c>
      <c r="L115" s="21">
        <v>14.99</v>
      </c>
      <c r="M115" s="21">
        <v>10.65</v>
      </c>
      <c r="N115" s="21">
        <v>11.19</v>
      </c>
      <c r="O115" s="118">
        <v>47.1</v>
      </c>
      <c r="P115" s="119">
        <v>44.53</v>
      </c>
      <c r="Q115" s="120">
        <v>3.1</v>
      </c>
      <c r="R115" s="121">
        <v>2.0319095733790729</v>
      </c>
      <c r="S115" s="181"/>
      <c r="W115" s="181"/>
      <c r="Z115" s="122"/>
      <c r="AC115" s="123"/>
      <c r="AD115" s="95" t="s">
        <v>364</v>
      </c>
      <c r="AE115" s="96" t="s">
        <v>364</v>
      </c>
      <c r="AF115" s="96" t="s">
        <v>364</v>
      </c>
      <c r="AG115" s="124" t="s">
        <v>364</v>
      </c>
      <c r="AH115" s="95" t="s">
        <v>364</v>
      </c>
      <c r="AI115" s="96" t="s">
        <v>364</v>
      </c>
      <c r="AJ115" s="96" t="s">
        <v>364</v>
      </c>
      <c r="AK115" s="124" t="s">
        <v>364</v>
      </c>
      <c r="AL115" s="95" t="s">
        <v>364</v>
      </c>
      <c r="AM115" s="124" t="s">
        <v>364</v>
      </c>
      <c r="AN115" s="123">
        <v>2</v>
      </c>
      <c r="AO115" s="97">
        <v>1.1166596956660293</v>
      </c>
      <c r="AP115" s="96">
        <v>2.2333193913320586</v>
      </c>
      <c r="AQ115" s="96">
        <v>2.2333193913320586</v>
      </c>
      <c r="AR115" s="96">
        <v>2.0583298478330145</v>
      </c>
      <c r="AS115" s="98">
        <v>1.8326E-3</v>
      </c>
      <c r="AT115" s="125">
        <v>1.136212E-2</v>
      </c>
      <c r="AU115" s="126">
        <v>1.1063850000000002E-2</v>
      </c>
      <c r="AV115" s="127">
        <v>3.0953806763862332E-4</v>
      </c>
      <c r="AW115" s="98" t="e">
        <v>#REF!</v>
      </c>
      <c r="AX115" s="99" t="e">
        <v>#REF!</v>
      </c>
      <c r="AY115" s="138" t="e">
        <v>#REF!</v>
      </c>
      <c r="AZ115" s="104">
        <v>2.3484967793977055E-3</v>
      </c>
      <c r="BA115" s="104">
        <v>1.9283591948494265E-2</v>
      </c>
      <c r="BB115" s="106">
        <v>0</v>
      </c>
      <c r="BC115" s="106">
        <v>0</v>
      </c>
      <c r="BD115" s="152"/>
      <c r="BH115" s="363" t="s">
        <v>365</v>
      </c>
      <c r="BJ115" s="22" t="s">
        <v>156</v>
      </c>
      <c r="BK115" s="131"/>
      <c r="BL115" s="106">
        <v>2.2333193913320586</v>
      </c>
      <c r="BM115" s="21">
        <v>179</v>
      </c>
      <c r="BN115" s="113">
        <v>0.24418602093719768</v>
      </c>
      <c r="BO115" s="21" t="s">
        <v>356</v>
      </c>
      <c r="BP115" s="21" t="s">
        <v>364</v>
      </c>
      <c r="CC115" s="178">
        <v>4.4627418690819267</v>
      </c>
      <c r="CD115" s="179">
        <f t="shared" si="31"/>
        <v>1.4957633459914648</v>
      </c>
      <c r="CE115" s="180"/>
      <c r="CQ115" s="23" t="str">
        <f t="shared" si="32"/>
        <v/>
      </c>
      <c r="CR115" s="23" t="str">
        <f t="shared" si="33"/>
        <v/>
      </c>
      <c r="CT115" s="23" t="str">
        <f t="shared" si="34"/>
        <v/>
      </c>
      <c r="CU115" s="23" t="str">
        <f t="shared" si="35"/>
        <v/>
      </c>
      <c r="CW115" s="23" t="str">
        <f t="shared" si="36"/>
        <v/>
      </c>
      <c r="CX115" s="23" t="str">
        <f t="shared" si="37"/>
        <v/>
      </c>
      <c r="CZ115" s="23" t="str">
        <f t="shared" si="38"/>
        <v/>
      </c>
      <c r="DA115" s="23" t="str">
        <f t="shared" si="39"/>
        <v/>
      </c>
      <c r="DC115" s="23" t="str">
        <f t="shared" si="40"/>
        <v/>
      </c>
      <c r="DD115" s="23" t="str">
        <f t="shared" si="41"/>
        <v/>
      </c>
      <c r="DF115" s="23" t="str">
        <f t="shared" si="42"/>
        <v/>
      </c>
      <c r="DG115" s="23" t="str">
        <f t="shared" si="43"/>
        <v/>
      </c>
      <c r="DI115" s="23">
        <f t="shared" si="44"/>
        <v>3.1</v>
      </c>
      <c r="DJ115" s="23">
        <f t="shared" si="45"/>
        <v>2.0319095733790729</v>
      </c>
    </row>
    <row r="116" spans="1:114" ht="12" customHeight="1" x14ac:dyDescent="0.45">
      <c r="A116" s="22">
        <v>115</v>
      </c>
      <c r="B116" s="116" t="s">
        <v>58</v>
      </c>
      <c r="C116" s="117" t="s">
        <v>352</v>
      </c>
      <c r="D116" s="87" t="s">
        <v>352</v>
      </c>
      <c r="E116" s="1" t="s">
        <v>26</v>
      </c>
      <c r="F116" s="2" t="s">
        <v>367</v>
      </c>
      <c r="G116" s="21">
        <v>59.68</v>
      </c>
      <c r="H116" s="21">
        <v>58.73</v>
      </c>
      <c r="I116" s="21">
        <v>58.12</v>
      </c>
      <c r="J116" s="21">
        <v>63.32</v>
      </c>
      <c r="K116" s="21">
        <v>56.71</v>
      </c>
      <c r="L116" s="21">
        <v>55.8</v>
      </c>
      <c r="M116" s="21">
        <v>55.17</v>
      </c>
      <c r="N116" s="21">
        <v>59.68</v>
      </c>
      <c r="O116" s="118">
        <v>176.53</v>
      </c>
      <c r="P116" s="119">
        <v>167.68</v>
      </c>
      <c r="Q116" s="120">
        <v>4.8</v>
      </c>
      <c r="R116" s="121">
        <v>2.2752458622825396</v>
      </c>
      <c r="S116" s="163">
        <v>3.7</v>
      </c>
      <c r="T116" s="228">
        <v>7.8</v>
      </c>
      <c r="U116" s="228">
        <v>8.9</v>
      </c>
      <c r="V116" s="21"/>
      <c r="W116" s="270">
        <v>7.6</v>
      </c>
      <c r="X116" s="228">
        <v>10.1</v>
      </c>
      <c r="Y116" s="228">
        <v>8.1999999999999993</v>
      </c>
      <c r="Z116" s="122"/>
      <c r="AA116" s="164">
        <v>6.8</v>
      </c>
      <c r="AB116" s="164">
        <v>8.6</v>
      </c>
      <c r="AC116" s="167">
        <v>7.7</v>
      </c>
      <c r="AD116" s="95">
        <v>3.7</v>
      </c>
      <c r="AE116" s="22">
        <v>7.8</v>
      </c>
      <c r="AF116" s="22">
        <v>8.9</v>
      </c>
      <c r="AG116" s="22"/>
      <c r="AH116" s="230">
        <v>7.6</v>
      </c>
      <c r="AI116" s="22">
        <v>10.1</v>
      </c>
      <c r="AJ116" s="22">
        <v>8.1999999999999993</v>
      </c>
      <c r="AK116" s="154"/>
      <c r="AL116" s="96">
        <v>6.8</v>
      </c>
      <c r="AM116" s="96">
        <v>8.6</v>
      </c>
      <c r="AN116" s="123">
        <v>7.7</v>
      </c>
      <c r="AO116" s="97">
        <v>0.7446373997688045</v>
      </c>
      <c r="AP116" s="96">
        <v>5.0635343184278705</v>
      </c>
      <c r="AQ116" s="96">
        <v>6.4038816380117183</v>
      </c>
      <c r="AR116" s="96">
        <v>7.2084269945549488</v>
      </c>
      <c r="AS116" s="98">
        <v>2.6431479999999997E-2</v>
      </c>
      <c r="AT116" s="125">
        <v>0.18039219999999997</v>
      </c>
      <c r="AU116" s="126">
        <v>0.17713313999999999</v>
      </c>
      <c r="AV116" s="127">
        <v>3.0648319895196351E-2</v>
      </c>
      <c r="AW116" s="98" t="e">
        <v>#REF!</v>
      </c>
      <c r="AX116" s="99" t="e">
        <v>#REF!</v>
      </c>
      <c r="AY116" s="138" t="e">
        <v>#REF!</v>
      </c>
      <c r="AZ116" s="104">
        <v>3.3459546491993918E-2</v>
      </c>
      <c r="BA116" s="104">
        <v>0.33657530622998477</v>
      </c>
      <c r="BB116" s="106">
        <v>0</v>
      </c>
      <c r="BC116" s="106">
        <v>0</v>
      </c>
      <c r="BD116" s="168" t="s">
        <v>402</v>
      </c>
      <c r="BE116" s="169" t="s">
        <v>394</v>
      </c>
      <c r="BF116" s="170">
        <v>137</v>
      </c>
      <c r="BG116" s="265">
        <v>0.996</v>
      </c>
      <c r="BH116" s="172" t="s">
        <v>384</v>
      </c>
      <c r="BI116" s="169" t="s">
        <v>403</v>
      </c>
      <c r="BJ116" s="22" t="s">
        <v>60</v>
      </c>
      <c r="BK116" s="131" t="s">
        <v>404</v>
      </c>
      <c r="BL116" s="106">
        <v>5.7337079782197939</v>
      </c>
      <c r="BM116" s="21">
        <v>133</v>
      </c>
      <c r="BN116" s="113">
        <v>-2.7584466458751594E-2</v>
      </c>
      <c r="BO116" s="21" t="s">
        <v>364</v>
      </c>
      <c r="BP116" s="21" t="s">
        <v>364</v>
      </c>
      <c r="CC116" s="132">
        <v>4.9319680973461661</v>
      </c>
      <c r="CD116" s="115">
        <f t="shared" si="31"/>
        <v>1.5957381167787776</v>
      </c>
      <c r="CQ116" s="23" t="str">
        <f t="shared" si="32"/>
        <v/>
      </c>
      <c r="CR116" s="23" t="str">
        <f t="shared" si="33"/>
        <v/>
      </c>
      <c r="CT116" s="23" t="str">
        <f t="shared" si="34"/>
        <v/>
      </c>
      <c r="CU116" s="23" t="str">
        <f t="shared" si="35"/>
        <v/>
      </c>
      <c r="CW116" s="23">
        <f t="shared" si="36"/>
        <v>4.8</v>
      </c>
      <c r="CX116" s="23">
        <f t="shared" si="37"/>
        <v>2.2752458622825396</v>
      </c>
      <c r="CZ116" s="23" t="str">
        <f t="shared" si="38"/>
        <v/>
      </c>
      <c r="DA116" s="23" t="str">
        <f t="shared" si="39"/>
        <v/>
      </c>
      <c r="DC116" s="23" t="str">
        <f t="shared" si="40"/>
        <v/>
      </c>
      <c r="DD116" s="23" t="str">
        <f t="shared" si="41"/>
        <v/>
      </c>
      <c r="DF116" s="23" t="str">
        <f t="shared" si="42"/>
        <v/>
      </c>
      <c r="DG116" s="23" t="str">
        <f t="shared" si="43"/>
        <v/>
      </c>
      <c r="DI116" s="23" t="str">
        <f t="shared" si="44"/>
        <v/>
      </c>
      <c r="DJ116" s="23" t="str">
        <f t="shared" si="45"/>
        <v/>
      </c>
    </row>
    <row r="117" spans="1:114" ht="12" customHeight="1" x14ac:dyDescent="0.45">
      <c r="A117" s="22">
        <v>116</v>
      </c>
      <c r="B117" s="116" t="s">
        <v>186</v>
      </c>
      <c r="C117" s="117" t="s">
        <v>348</v>
      </c>
      <c r="D117" s="87" t="s">
        <v>348</v>
      </c>
      <c r="E117" s="1" t="s">
        <v>29</v>
      </c>
      <c r="F117" s="2" t="s">
        <v>363</v>
      </c>
      <c r="G117" s="21">
        <v>2034.6</v>
      </c>
      <c r="H117" s="21">
        <v>1813.12</v>
      </c>
      <c r="I117" s="21">
        <v>1645.55</v>
      </c>
      <c r="J117" s="21">
        <v>1478.64</v>
      </c>
      <c r="K117" s="21">
        <v>1986.49</v>
      </c>
      <c r="L117" s="21">
        <v>1777.76</v>
      </c>
      <c r="M117" s="21">
        <v>1627.31</v>
      </c>
      <c r="N117" s="21">
        <v>1475.04</v>
      </c>
      <c r="O117" s="118">
        <v>5493.2699999999995</v>
      </c>
      <c r="P117" s="119">
        <v>5391.5599999999995</v>
      </c>
      <c r="Q117" s="120">
        <v>35.9</v>
      </c>
      <c r="R117" s="121">
        <v>18.018049546954771</v>
      </c>
      <c r="S117" s="95"/>
      <c r="T117" s="96"/>
      <c r="U117" s="96"/>
      <c r="V117" s="96"/>
      <c r="W117" s="95"/>
      <c r="X117" s="96"/>
      <c r="Y117" s="96"/>
      <c r="Z117" s="122"/>
      <c r="AA117" s="96"/>
      <c r="AB117" s="96"/>
      <c r="AC117" s="123"/>
      <c r="AD117" s="95">
        <v>0.1</v>
      </c>
      <c r="AE117" s="96">
        <v>0.5</v>
      </c>
      <c r="AF117" s="96">
        <v>2.2000000000000002</v>
      </c>
      <c r="AG117" s="124">
        <v>3.4</v>
      </c>
      <c r="AH117" s="95">
        <v>0.1</v>
      </c>
      <c r="AI117" s="96">
        <v>0.5</v>
      </c>
      <c r="AJ117" s="96">
        <v>2.2000000000000002</v>
      </c>
      <c r="AK117" s="124">
        <v>3.4</v>
      </c>
      <c r="AL117" s="95" t="s">
        <v>364</v>
      </c>
      <c r="AM117" s="124" t="s">
        <v>364</v>
      </c>
      <c r="AN117" s="123">
        <v>0.9</v>
      </c>
      <c r="AO117" s="97">
        <v>7.0228455754771533</v>
      </c>
      <c r="AP117" s="96">
        <v>3.4</v>
      </c>
      <c r="AQ117" s="96">
        <v>3.4</v>
      </c>
      <c r="AR117" s="96">
        <v>1.5249999999999999</v>
      </c>
      <c r="AS117" s="98">
        <v>9.3978409999999998E-2</v>
      </c>
      <c r="AT117" s="125">
        <v>0.35108622499999997</v>
      </c>
      <c r="AU117" s="126">
        <v>0.31759326081331257</v>
      </c>
      <c r="AV117" s="127">
        <v>6.0255072E-2</v>
      </c>
      <c r="AW117" s="98" t="e">
        <v>#REF!</v>
      </c>
      <c r="AX117" s="99" t="e">
        <v>#REF!</v>
      </c>
      <c r="AY117" s="138" t="e">
        <v>#REF!</v>
      </c>
      <c r="AZ117" s="104">
        <v>0.19440352999999999</v>
      </c>
      <c r="BA117" s="104">
        <v>0.89503256656967567</v>
      </c>
      <c r="BB117" s="106">
        <v>9.3323669988755391</v>
      </c>
      <c r="BC117" s="106">
        <v>30.138775489629381</v>
      </c>
      <c r="BD117" s="152"/>
      <c r="BH117" s="363" t="s">
        <v>365</v>
      </c>
      <c r="BJ117" s="22" t="s">
        <v>170</v>
      </c>
      <c r="BK117" s="131"/>
      <c r="BL117" s="106">
        <v>3.4</v>
      </c>
      <c r="BM117" s="21">
        <v>80</v>
      </c>
      <c r="BN117" s="113">
        <v>-8.8666848601864148E-2</v>
      </c>
      <c r="BO117" s="21" t="s">
        <v>348</v>
      </c>
      <c r="BP117" s="21" t="s">
        <v>364</v>
      </c>
      <c r="CC117" s="132">
        <v>5.028635530366639</v>
      </c>
      <c r="CD117" s="115">
        <f t="shared" si="31"/>
        <v>1.6151486809835822</v>
      </c>
      <c r="CQ117" s="23">
        <f t="shared" si="32"/>
        <v>35.9</v>
      </c>
      <c r="CR117" s="23">
        <f t="shared" si="33"/>
        <v>18.018049546954771</v>
      </c>
      <c r="CT117" s="23" t="str">
        <f t="shared" si="34"/>
        <v/>
      </c>
      <c r="CU117" s="23" t="str">
        <f t="shared" si="35"/>
        <v/>
      </c>
      <c r="CW117" s="23" t="str">
        <f t="shared" si="36"/>
        <v/>
      </c>
      <c r="CX117" s="23" t="str">
        <f t="shared" si="37"/>
        <v/>
      </c>
      <c r="CZ117" s="23" t="str">
        <f t="shared" si="38"/>
        <v/>
      </c>
      <c r="DA117" s="23" t="str">
        <f t="shared" si="39"/>
        <v/>
      </c>
      <c r="DC117" s="23" t="str">
        <f t="shared" si="40"/>
        <v/>
      </c>
      <c r="DD117" s="23" t="str">
        <f t="shared" si="41"/>
        <v/>
      </c>
      <c r="DF117" s="23" t="str">
        <f t="shared" si="42"/>
        <v/>
      </c>
      <c r="DG117" s="23" t="str">
        <f t="shared" si="43"/>
        <v/>
      </c>
      <c r="DI117" s="23" t="str">
        <f t="shared" si="44"/>
        <v/>
      </c>
      <c r="DJ117" s="23" t="str">
        <f t="shared" si="45"/>
        <v/>
      </c>
    </row>
    <row r="118" spans="1:114" ht="12" customHeight="1" x14ac:dyDescent="0.45">
      <c r="A118" s="22">
        <v>117</v>
      </c>
      <c r="B118" s="116" t="s">
        <v>187</v>
      </c>
      <c r="C118" s="117" t="s">
        <v>348</v>
      </c>
      <c r="D118" s="87" t="s">
        <v>348</v>
      </c>
      <c r="E118" s="1" t="s">
        <v>29</v>
      </c>
      <c r="F118" s="2" t="s">
        <v>363</v>
      </c>
      <c r="G118" s="21">
        <v>1587.06</v>
      </c>
      <c r="H118" s="21">
        <v>1426.68</v>
      </c>
      <c r="I118" s="21">
        <v>1308.45</v>
      </c>
      <c r="J118" s="21">
        <v>1100.25</v>
      </c>
      <c r="K118" s="21">
        <v>1552.04</v>
      </c>
      <c r="L118" s="21">
        <v>1398.77</v>
      </c>
      <c r="M118" s="21">
        <v>1293.55</v>
      </c>
      <c r="N118" s="21">
        <v>1097.6400000000001</v>
      </c>
      <c r="O118" s="118">
        <v>4322.1899999999996</v>
      </c>
      <c r="P118" s="119">
        <v>4244.3599999999997</v>
      </c>
      <c r="Q118" s="120">
        <v>43.4</v>
      </c>
      <c r="R118" s="121">
        <v>29.67775978730258</v>
      </c>
      <c r="S118" s="95"/>
      <c r="T118" s="96"/>
      <c r="U118" s="96"/>
      <c r="V118" s="96"/>
      <c r="W118" s="95"/>
      <c r="X118" s="96"/>
      <c r="Y118" s="96"/>
      <c r="Z118" s="122"/>
      <c r="AA118" s="96"/>
      <c r="AB118" s="96"/>
      <c r="AC118" s="123"/>
      <c r="AD118" s="95">
        <v>0.1</v>
      </c>
      <c r="AE118" s="96">
        <v>0.5</v>
      </c>
      <c r="AF118" s="96">
        <v>2.2000000000000002</v>
      </c>
      <c r="AG118" s="124">
        <v>3.4</v>
      </c>
      <c r="AH118" s="95">
        <v>0.1</v>
      </c>
      <c r="AI118" s="96">
        <v>0.5</v>
      </c>
      <c r="AJ118" s="96">
        <v>2.2000000000000002</v>
      </c>
      <c r="AK118" s="124">
        <v>3.4</v>
      </c>
      <c r="AL118" s="95" t="s">
        <v>364</v>
      </c>
      <c r="AM118" s="124" t="s">
        <v>364</v>
      </c>
      <c r="AN118" s="123">
        <v>0.9</v>
      </c>
      <c r="AO118" s="97">
        <v>7.0228455754771533</v>
      </c>
      <c r="AP118" s="96">
        <v>3.4</v>
      </c>
      <c r="AQ118" s="96">
        <v>3.4</v>
      </c>
      <c r="AR118" s="96">
        <v>1.5249999999999999</v>
      </c>
      <c r="AS118" s="98">
        <v>7.4510350000000003E-2</v>
      </c>
      <c r="AT118" s="125">
        <v>0.27846312499999998</v>
      </c>
      <c r="AU118" s="126">
        <v>0.2307367043567265</v>
      </c>
      <c r="AV118" s="127">
        <v>4.4836955999999997E-2</v>
      </c>
      <c r="AW118" s="98" t="e">
        <v>#REF!</v>
      </c>
      <c r="AX118" s="99" t="e">
        <v>#REF!</v>
      </c>
      <c r="AY118" s="138" t="e">
        <v>#REF!</v>
      </c>
      <c r="AZ118" s="104">
        <v>0.14923861000000002</v>
      </c>
      <c r="BA118" s="104">
        <v>0.61567330919886165</v>
      </c>
      <c r="BB118" s="106">
        <v>14.217777832644686</v>
      </c>
      <c r="BC118" s="106">
        <v>37.059184405878497</v>
      </c>
      <c r="BD118" s="152"/>
      <c r="BH118" s="363" t="s">
        <v>365</v>
      </c>
      <c r="BJ118" s="22" t="s">
        <v>170</v>
      </c>
      <c r="BK118" s="131"/>
      <c r="BL118" s="106">
        <v>3.4</v>
      </c>
      <c r="BM118" s="21">
        <v>89</v>
      </c>
      <c r="BN118" s="113">
        <v>-0.16506064102965254</v>
      </c>
      <c r="BO118" s="21" t="s">
        <v>348</v>
      </c>
      <c r="BP118" s="21" t="s">
        <v>364</v>
      </c>
      <c r="CC118" s="132">
        <v>5.0460948528063909</v>
      </c>
      <c r="CD118" s="115">
        <f t="shared" si="31"/>
        <v>1.6186146476653382</v>
      </c>
      <c r="CQ118" s="23">
        <f t="shared" si="32"/>
        <v>43.4</v>
      </c>
      <c r="CR118" s="23">
        <f t="shared" si="33"/>
        <v>29.67775978730258</v>
      </c>
      <c r="CT118" s="23" t="str">
        <f t="shared" si="34"/>
        <v/>
      </c>
      <c r="CU118" s="23" t="str">
        <f t="shared" si="35"/>
        <v/>
      </c>
      <c r="CW118" s="23" t="str">
        <f t="shared" si="36"/>
        <v/>
      </c>
      <c r="CX118" s="23" t="str">
        <f t="shared" si="37"/>
        <v/>
      </c>
      <c r="CZ118" s="23" t="str">
        <f t="shared" si="38"/>
        <v/>
      </c>
      <c r="DA118" s="23" t="str">
        <f t="shared" si="39"/>
        <v/>
      </c>
      <c r="DC118" s="23" t="str">
        <f t="shared" si="40"/>
        <v/>
      </c>
      <c r="DD118" s="23" t="str">
        <f t="shared" si="41"/>
        <v/>
      </c>
      <c r="DF118" s="23" t="str">
        <f t="shared" si="42"/>
        <v/>
      </c>
      <c r="DG118" s="23" t="str">
        <f t="shared" si="43"/>
        <v/>
      </c>
      <c r="DI118" s="23" t="str">
        <f t="shared" si="44"/>
        <v/>
      </c>
      <c r="DJ118" s="23" t="str">
        <f t="shared" si="45"/>
        <v/>
      </c>
    </row>
    <row r="119" spans="1:114" ht="12" customHeight="1" x14ac:dyDescent="0.45">
      <c r="A119" s="22">
        <v>118</v>
      </c>
      <c r="B119" s="116" t="s">
        <v>188</v>
      </c>
      <c r="C119" s="117" t="s">
        <v>356</v>
      </c>
      <c r="D119" s="87" t="s">
        <v>356</v>
      </c>
      <c r="E119" s="1" t="s">
        <v>32</v>
      </c>
      <c r="F119" s="2" t="s">
        <v>367</v>
      </c>
      <c r="G119" s="21">
        <v>1380.26</v>
      </c>
      <c r="H119" s="21">
        <v>1313.19</v>
      </c>
      <c r="I119" s="21">
        <v>1280.96</v>
      </c>
      <c r="J119" s="21">
        <v>1378.62</v>
      </c>
      <c r="K119" s="21">
        <v>1300.67</v>
      </c>
      <c r="L119" s="21">
        <v>1231.8800000000001</v>
      </c>
      <c r="M119" s="21">
        <v>1218.0899999999999</v>
      </c>
      <c r="N119" s="21">
        <v>1306.28</v>
      </c>
      <c r="O119" s="118">
        <v>3974.41</v>
      </c>
      <c r="P119" s="119">
        <v>3750.6400000000003</v>
      </c>
      <c r="Q119" s="120">
        <v>6</v>
      </c>
      <c r="R119" s="121">
        <v>2.4643595257627053</v>
      </c>
      <c r="S119" s="95"/>
      <c r="T119" s="96"/>
      <c r="U119" s="96"/>
      <c r="V119" s="96"/>
      <c r="W119" s="95"/>
      <c r="X119" s="96"/>
      <c r="Y119" s="96"/>
      <c r="Z119" s="122"/>
      <c r="AA119" s="96"/>
      <c r="AB119" s="96"/>
      <c r="AC119" s="123"/>
      <c r="AD119" s="95" t="s">
        <v>364</v>
      </c>
      <c r="AE119" s="96" t="s">
        <v>364</v>
      </c>
      <c r="AF119" s="96" t="s">
        <v>364</v>
      </c>
      <c r="AG119" s="124" t="s">
        <v>364</v>
      </c>
      <c r="AH119" s="95" t="s">
        <v>364</v>
      </c>
      <c r="AI119" s="96" t="s">
        <v>364</v>
      </c>
      <c r="AJ119" s="96" t="s">
        <v>364</v>
      </c>
      <c r="AK119" s="124" t="s">
        <v>364</v>
      </c>
      <c r="AL119" s="95" t="s">
        <v>364</v>
      </c>
      <c r="AM119" s="124" t="s">
        <v>364</v>
      </c>
      <c r="AN119" s="123">
        <v>0.97</v>
      </c>
      <c r="AO119" s="97">
        <v>1.1166596956660293</v>
      </c>
      <c r="AP119" s="96">
        <v>1.0831599047960483</v>
      </c>
      <c r="AQ119" s="96">
        <v>1.0831599047960483</v>
      </c>
      <c r="AR119" s="96">
        <v>0.99828997619901205</v>
      </c>
      <c r="AS119" s="98">
        <v>7.4932984999999994E-2</v>
      </c>
      <c r="AT119" s="125">
        <v>0.46458450700000004</v>
      </c>
      <c r="AU119" s="126">
        <v>0.51518970492857141</v>
      </c>
      <c r="AV119" s="127">
        <v>1.7449056170321459E-2</v>
      </c>
      <c r="AW119" s="98" t="e">
        <v>#REF!</v>
      </c>
      <c r="AX119" s="99" t="e">
        <v>#REF!</v>
      </c>
      <c r="AY119" s="138" t="e">
        <v>#REF!</v>
      </c>
      <c r="AZ119" s="104">
        <v>0.1040147452838691</v>
      </c>
      <c r="BA119" s="104">
        <v>0.97716051808187965</v>
      </c>
      <c r="BB119" s="106">
        <v>0</v>
      </c>
      <c r="BC119" s="106">
        <v>0.58290531001076062</v>
      </c>
      <c r="BD119" s="152"/>
      <c r="BH119" s="363" t="s">
        <v>365</v>
      </c>
      <c r="BJ119" s="22" t="s">
        <v>94</v>
      </c>
      <c r="BK119" s="131"/>
      <c r="BL119" s="106">
        <v>1.0831599047960483</v>
      </c>
      <c r="BM119" s="21">
        <v>104</v>
      </c>
      <c r="BN119" s="113">
        <v>0.13198138827082539</v>
      </c>
      <c r="BO119" s="21" t="s">
        <v>356</v>
      </c>
      <c r="BP119" s="21" t="s">
        <v>364</v>
      </c>
      <c r="CC119" s="132">
        <v>5.111578602998847</v>
      </c>
      <c r="CD119" s="115">
        <f t="shared" si="31"/>
        <v>1.6315082807742562</v>
      </c>
      <c r="CQ119" s="23" t="str">
        <f t="shared" si="32"/>
        <v/>
      </c>
      <c r="CR119" s="23" t="str">
        <f t="shared" si="33"/>
        <v/>
      </c>
      <c r="CT119" s="23" t="str">
        <f t="shared" si="34"/>
        <v/>
      </c>
      <c r="CU119" s="23" t="str">
        <f t="shared" si="35"/>
        <v/>
      </c>
      <c r="CW119" s="23" t="str">
        <f t="shared" si="36"/>
        <v/>
      </c>
      <c r="CX119" s="23" t="str">
        <f t="shared" si="37"/>
        <v/>
      </c>
      <c r="CZ119" s="23" t="str">
        <f t="shared" si="38"/>
        <v/>
      </c>
      <c r="DA119" s="23" t="str">
        <f t="shared" si="39"/>
        <v/>
      </c>
      <c r="DC119" s="23" t="str">
        <f t="shared" si="40"/>
        <v/>
      </c>
      <c r="DD119" s="23" t="str">
        <f t="shared" si="41"/>
        <v/>
      </c>
      <c r="DF119" s="23" t="str">
        <f t="shared" si="42"/>
        <v/>
      </c>
      <c r="DG119" s="23" t="str">
        <f t="shared" si="43"/>
        <v/>
      </c>
      <c r="DI119" s="23">
        <f t="shared" si="44"/>
        <v>6</v>
      </c>
      <c r="DJ119" s="23">
        <f t="shared" si="45"/>
        <v>2.4643595257627053</v>
      </c>
    </row>
    <row r="120" spans="1:114" ht="12" customHeight="1" x14ac:dyDescent="0.45">
      <c r="A120" s="22">
        <v>119</v>
      </c>
      <c r="B120" s="116" t="s">
        <v>189</v>
      </c>
      <c r="C120" s="117" t="s">
        <v>355</v>
      </c>
      <c r="D120" s="87" t="s">
        <v>355</v>
      </c>
      <c r="E120" s="1" t="s">
        <v>33</v>
      </c>
      <c r="F120" s="2" t="s">
        <v>367</v>
      </c>
      <c r="G120" s="21">
        <v>19.82</v>
      </c>
      <c r="H120" s="21">
        <v>19.059999999999999</v>
      </c>
      <c r="I120" s="21">
        <v>15.26</v>
      </c>
      <c r="J120" s="21">
        <v>14.65</v>
      </c>
      <c r="K120" s="21">
        <v>18.46</v>
      </c>
      <c r="L120" s="21">
        <v>17.850000000000001</v>
      </c>
      <c r="M120" s="21">
        <v>14.77</v>
      </c>
      <c r="N120" s="21">
        <v>13.37</v>
      </c>
      <c r="O120" s="118">
        <v>54.139999999999993</v>
      </c>
      <c r="P120" s="119">
        <v>51.08</v>
      </c>
      <c r="Q120" s="120">
        <v>7.4</v>
      </c>
      <c r="R120" s="121">
        <v>2.704949058509841</v>
      </c>
      <c r="S120" s="95"/>
      <c r="T120" s="96"/>
      <c r="U120" s="96"/>
      <c r="V120" s="96"/>
      <c r="W120" s="95"/>
      <c r="X120" s="96"/>
      <c r="Y120" s="96"/>
      <c r="Z120" s="122"/>
      <c r="AA120" s="96"/>
      <c r="AB120" s="96"/>
      <c r="AC120" s="220">
        <v>3.2</v>
      </c>
      <c r="AD120" s="217"/>
      <c r="AE120" s="218"/>
      <c r="AF120" s="218"/>
      <c r="AG120" s="271"/>
      <c r="AH120" s="217"/>
      <c r="AI120" s="218"/>
      <c r="AJ120" s="218"/>
      <c r="AK120" s="271"/>
      <c r="AL120" s="217"/>
      <c r="AM120" s="271"/>
      <c r="AN120" s="123">
        <v>3.2</v>
      </c>
      <c r="AO120" s="97">
        <v>1.1866750471401635</v>
      </c>
      <c r="AP120" s="96">
        <v>3.7973601508485233</v>
      </c>
      <c r="AQ120" s="96">
        <v>3.7973601508485233</v>
      </c>
      <c r="AR120" s="96">
        <v>3.349340037712131</v>
      </c>
      <c r="AS120" s="98">
        <v>3.36704E-3</v>
      </c>
      <c r="AT120" s="125">
        <v>2.0875648E-2</v>
      </c>
      <c r="AU120" s="126">
        <v>2.2165988571428569E-2</v>
      </c>
      <c r="AV120" s="127">
        <v>4.0054521885606537E-3</v>
      </c>
      <c r="AW120" s="98" t="e">
        <v>#REF!</v>
      </c>
      <c r="AX120" s="99" t="e">
        <v>#REF!</v>
      </c>
      <c r="AY120" s="138" t="e">
        <v>#REF!</v>
      </c>
      <c r="AZ120" s="104">
        <v>4.4310603142677565E-3</v>
      </c>
      <c r="BA120" s="104">
        <v>3.8275639357097956E-2</v>
      </c>
      <c r="BB120" s="106">
        <v>0</v>
      </c>
      <c r="BC120" s="106">
        <v>0</v>
      </c>
      <c r="BD120" s="221" t="s">
        <v>441</v>
      </c>
      <c r="BE120" s="222" t="s">
        <v>394</v>
      </c>
      <c r="BF120" s="236" t="s">
        <v>515</v>
      </c>
      <c r="BG120" s="236" t="s">
        <v>371</v>
      </c>
      <c r="BH120" s="224" t="s">
        <v>372</v>
      </c>
      <c r="BI120" s="222" t="s">
        <v>528</v>
      </c>
      <c r="BJ120" s="22" t="s">
        <v>60</v>
      </c>
      <c r="BK120" s="131" t="s">
        <v>529</v>
      </c>
      <c r="BL120" s="106">
        <v>3.7973601508485233</v>
      </c>
      <c r="BM120" s="21">
        <v>170</v>
      </c>
      <c r="BN120" s="113">
        <v>0.17476750238298291</v>
      </c>
      <c r="BO120" s="21" t="s">
        <v>364</v>
      </c>
      <c r="BP120" s="21" t="s">
        <v>364</v>
      </c>
      <c r="CC120" s="132">
        <v>5.1650155084808969</v>
      </c>
      <c r="CD120" s="115">
        <f t="shared" si="31"/>
        <v>1.6419081051771418</v>
      </c>
      <c r="CQ120" s="23" t="str">
        <f t="shared" si="32"/>
        <v/>
      </c>
      <c r="CR120" s="23" t="str">
        <f t="shared" si="33"/>
        <v/>
      </c>
      <c r="CT120" s="23" t="str">
        <f t="shared" si="34"/>
        <v/>
      </c>
      <c r="CU120" s="23" t="str">
        <f t="shared" si="35"/>
        <v/>
      </c>
      <c r="CW120" s="23" t="str">
        <f t="shared" si="36"/>
        <v/>
      </c>
      <c r="CX120" s="23" t="str">
        <f t="shared" si="37"/>
        <v/>
      </c>
      <c r="CZ120" s="23" t="str">
        <f t="shared" si="38"/>
        <v/>
      </c>
      <c r="DA120" s="23" t="str">
        <f t="shared" si="39"/>
        <v/>
      </c>
      <c r="DC120" s="23" t="str">
        <f t="shared" si="40"/>
        <v/>
      </c>
      <c r="DD120" s="23" t="str">
        <f t="shared" si="41"/>
        <v/>
      </c>
      <c r="DF120" s="23">
        <f t="shared" si="42"/>
        <v>7.4</v>
      </c>
      <c r="DG120" s="23">
        <f t="shared" si="43"/>
        <v>2.704949058509841</v>
      </c>
      <c r="DI120" s="23" t="str">
        <f t="shared" si="44"/>
        <v/>
      </c>
      <c r="DJ120" s="23" t="str">
        <f t="shared" si="45"/>
        <v/>
      </c>
    </row>
    <row r="121" spans="1:114" ht="12" customHeight="1" x14ac:dyDescent="0.45">
      <c r="A121" s="22">
        <v>120</v>
      </c>
      <c r="B121" s="116" t="s">
        <v>190</v>
      </c>
      <c r="C121" s="117" t="s">
        <v>348</v>
      </c>
      <c r="D121" s="87" t="s">
        <v>348</v>
      </c>
      <c r="E121" s="1" t="s">
        <v>29</v>
      </c>
      <c r="F121" s="2" t="s">
        <v>363</v>
      </c>
      <c r="G121" s="21">
        <v>1798.76</v>
      </c>
      <c r="H121" s="21">
        <v>1576.7</v>
      </c>
      <c r="I121" s="21">
        <v>1358.42</v>
      </c>
      <c r="J121" s="21">
        <v>1093.8699999999999</v>
      </c>
      <c r="K121" s="21">
        <v>1737.96</v>
      </c>
      <c r="L121" s="21">
        <v>1523.91</v>
      </c>
      <c r="M121" s="21">
        <v>1315.22</v>
      </c>
      <c r="N121" s="21">
        <v>1065.17</v>
      </c>
      <c r="O121" s="118">
        <v>4733.88</v>
      </c>
      <c r="P121" s="119">
        <v>4577.09</v>
      </c>
      <c r="Q121" s="120">
        <v>74.5</v>
      </c>
      <c r="R121" s="121">
        <v>235.0231046036449</v>
      </c>
      <c r="S121" s="95"/>
      <c r="T121" s="96"/>
      <c r="U121" s="96"/>
      <c r="V121" s="96"/>
      <c r="W121" s="95"/>
      <c r="X121" s="96"/>
      <c r="Y121" s="96"/>
      <c r="Z121" s="122"/>
      <c r="AA121" s="96"/>
      <c r="AB121" s="96"/>
      <c r="AC121" s="123"/>
      <c r="AD121" s="95">
        <v>0.19</v>
      </c>
      <c r="AE121" s="96">
        <v>0.84</v>
      </c>
      <c r="AF121" s="96">
        <v>2.6</v>
      </c>
      <c r="AG121" s="124">
        <v>6.2</v>
      </c>
      <c r="AH121" s="95">
        <v>0.19</v>
      </c>
      <c r="AI121" s="96">
        <v>0.84</v>
      </c>
      <c r="AJ121" s="96">
        <v>2.6</v>
      </c>
      <c r="AK121" s="124">
        <v>6.2</v>
      </c>
      <c r="AL121" s="95" t="s">
        <v>364</v>
      </c>
      <c r="AM121" s="124" t="s">
        <v>364</v>
      </c>
      <c r="AN121" s="123">
        <v>1.2</v>
      </c>
      <c r="AO121" s="97">
        <v>7.0228455754771533</v>
      </c>
      <c r="AP121" s="96">
        <v>6.2</v>
      </c>
      <c r="AQ121" s="96">
        <v>6.2</v>
      </c>
      <c r="AR121" s="96">
        <v>2.4500000000000002</v>
      </c>
      <c r="AS121" s="98">
        <v>0.10227953199999999</v>
      </c>
      <c r="AT121" s="125">
        <v>0.42284708500000001</v>
      </c>
      <c r="AU121" s="126">
        <v>0.13259590900263357</v>
      </c>
      <c r="AV121" s="127">
        <v>8.0316288E-2</v>
      </c>
      <c r="AW121" s="98" t="e">
        <v>#REF!</v>
      </c>
      <c r="AX121" s="99" t="e">
        <v>#REF!</v>
      </c>
      <c r="AY121" s="138" t="e">
        <v>#REF!</v>
      </c>
      <c r="AZ121" s="104">
        <v>0.23614001199999998</v>
      </c>
      <c r="BA121" s="104">
        <v>0.30577072882881823</v>
      </c>
      <c r="BB121" s="106">
        <v>73.434988590697458</v>
      </c>
      <c r="BC121" s="106">
        <v>190.71641925088863</v>
      </c>
      <c r="BD121" s="152"/>
      <c r="BH121" s="363" t="s">
        <v>365</v>
      </c>
      <c r="BJ121" s="22" t="s">
        <v>64</v>
      </c>
      <c r="BK121" s="131"/>
      <c r="BL121" s="106">
        <v>6.2</v>
      </c>
      <c r="BM121" s="21">
        <v>72</v>
      </c>
      <c r="BN121" s="113">
        <v>-0.81406182730088483</v>
      </c>
      <c r="BO121" s="21" t="s">
        <v>348</v>
      </c>
      <c r="BP121" s="21" t="s">
        <v>364</v>
      </c>
      <c r="CC121" s="132">
        <v>5.1894046121163893</v>
      </c>
      <c r="CD121" s="115">
        <f t="shared" si="31"/>
        <v>1.6466189723151459</v>
      </c>
      <c r="CQ121" s="23">
        <f t="shared" si="32"/>
        <v>74.5</v>
      </c>
      <c r="CR121" s="23">
        <f t="shared" si="33"/>
        <v>235.0231046036449</v>
      </c>
      <c r="CT121" s="23" t="str">
        <f t="shared" si="34"/>
        <v/>
      </c>
      <c r="CU121" s="23" t="str">
        <f t="shared" si="35"/>
        <v/>
      </c>
      <c r="CW121" s="23" t="str">
        <f t="shared" si="36"/>
        <v/>
      </c>
      <c r="CX121" s="23" t="str">
        <f t="shared" si="37"/>
        <v/>
      </c>
      <c r="CZ121" s="23" t="str">
        <f t="shared" si="38"/>
        <v/>
      </c>
      <c r="DA121" s="23" t="str">
        <f t="shared" si="39"/>
        <v/>
      </c>
      <c r="DC121" s="23" t="str">
        <f t="shared" si="40"/>
        <v/>
      </c>
      <c r="DD121" s="23" t="str">
        <f t="shared" si="41"/>
        <v/>
      </c>
      <c r="DF121" s="23" t="str">
        <f t="shared" si="42"/>
        <v/>
      </c>
      <c r="DG121" s="23" t="str">
        <f t="shared" si="43"/>
        <v/>
      </c>
      <c r="DI121" s="23" t="str">
        <f t="shared" si="44"/>
        <v/>
      </c>
      <c r="DJ121" s="23" t="str">
        <f t="shared" si="45"/>
        <v/>
      </c>
    </row>
    <row r="122" spans="1:114" ht="12" customHeight="1" x14ac:dyDescent="0.45">
      <c r="A122" s="22">
        <v>121</v>
      </c>
      <c r="B122" s="116" t="s">
        <v>191</v>
      </c>
      <c r="C122" s="117" t="s">
        <v>352</v>
      </c>
      <c r="D122" s="87" t="s">
        <v>352</v>
      </c>
      <c r="E122" s="1" t="s">
        <v>28</v>
      </c>
      <c r="F122" s="2" t="s">
        <v>380</v>
      </c>
      <c r="G122" s="21">
        <v>11.13</v>
      </c>
      <c r="H122" s="21">
        <v>11.03</v>
      </c>
      <c r="I122" s="21">
        <v>10.46</v>
      </c>
      <c r="J122" s="21">
        <v>10.76</v>
      </c>
      <c r="K122" s="21">
        <v>10.51</v>
      </c>
      <c r="L122" s="21">
        <v>10.15</v>
      </c>
      <c r="M122" s="21">
        <v>9.6300000000000008</v>
      </c>
      <c r="N122" s="21">
        <v>10.38</v>
      </c>
      <c r="O122" s="118">
        <v>32.620000000000005</v>
      </c>
      <c r="P122" s="119">
        <v>30.29</v>
      </c>
      <c r="Q122" s="120">
        <v>5.0999999999999996</v>
      </c>
      <c r="R122" s="121">
        <v>2.3211182527270484</v>
      </c>
      <c r="S122" s="198">
        <v>21.7</v>
      </c>
      <c r="T122" s="165">
        <v>30.4</v>
      </c>
      <c r="U122" s="165">
        <v>16.100000000000001</v>
      </c>
      <c r="V122" s="96"/>
      <c r="W122" s="198">
        <v>21.7</v>
      </c>
      <c r="X122" s="165">
        <v>30.4</v>
      </c>
      <c r="Y122" s="165">
        <v>16.100000000000001</v>
      </c>
      <c r="Z122" s="122"/>
      <c r="AA122" s="96"/>
      <c r="AB122" s="96"/>
      <c r="AC122" s="199">
        <v>21.9</v>
      </c>
      <c r="AD122" s="95">
        <v>21.7</v>
      </c>
      <c r="AE122" s="96">
        <v>30.4</v>
      </c>
      <c r="AF122" s="96">
        <v>16.100000000000001</v>
      </c>
      <c r="AG122" s="96"/>
      <c r="AH122" s="95">
        <v>21.7</v>
      </c>
      <c r="AI122" s="96">
        <v>30.4</v>
      </c>
      <c r="AJ122" s="96">
        <v>16.100000000000001</v>
      </c>
      <c r="AK122" s="154"/>
      <c r="AL122" s="96"/>
      <c r="AM122" s="96"/>
      <c r="AN122" s="123">
        <v>21.9</v>
      </c>
      <c r="AO122" s="97">
        <v>0.7446373997688045</v>
      </c>
      <c r="AP122" s="96">
        <v>16.307559054936817</v>
      </c>
      <c r="AQ122" s="96">
        <v>16.307559054936817</v>
      </c>
      <c r="AR122" s="96">
        <v>20.501889763734201</v>
      </c>
      <c r="AS122" s="98">
        <v>1.4369089999999999E-2</v>
      </c>
      <c r="AT122" s="125">
        <v>0.11123747500000002</v>
      </c>
      <c r="AU122" s="126">
        <v>0.10888953500000001</v>
      </c>
      <c r="AV122" s="127">
        <v>1.6437540790528185E-2</v>
      </c>
      <c r="AW122" s="98" t="e">
        <v>#REF!</v>
      </c>
      <c r="AX122" s="99" t="e">
        <v>#REF!</v>
      </c>
      <c r="AY122" s="138" t="e">
        <v>#REF!</v>
      </c>
      <c r="AZ122" s="104">
        <v>1.781650798421364E-2</v>
      </c>
      <c r="BA122" s="104">
        <v>0.18959547996053414</v>
      </c>
      <c r="BB122" s="106">
        <v>0</v>
      </c>
      <c r="BC122" s="106">
        <v>0</v>
      </c>
      <c r="BD122" s="200" t="s">
        <v>530</v>
      </c>
      <c r="BE122" s="201" t="s">
        <v>394</v>
      </c>
      <c r="BF122" s="202">
        <v>81</v>
      </c>
      <c r="BG122" s="272" t="s">
        <v>371</v>
      </c>
      <c r="BH122" s="204" t="s">
        <v>372</v>
      </c>
      <c r="BI122" s="201" t="s">
        <v>531</v>
      </c>
      <c r="BJ122" s="22" t="s">
        <v>60</v>
      </c>
      <c r="BK122" s="131" t="s">
        <v>532</v>
      </c>
      <c r="BL122" s="106">
        <v>16.307559054936817</v>
      </c>
      <c r="BM122" s="21">
        <v>152</v>
      </c>
      <c r="BN122" s="113">
        <v>-7.3155926782406649E-2</v>
      </c>
      <c r="BO122" s="21" t="s">
        <v>364</v>
      </c>
      <c r="BP122" s="21" t="s">
        <v>364</v>
      </c>
      <c r="CC122" s="132">
        <v>5.2071854216185427</v>
      </c>
      <c r="CD122" s="115">
        <f t="shared" si="31"/>
        <v>1.650039483613676</v>
      </c>
      <c r="CQ122" s="23" t="str">
        <f t="shared" si="32"/>
        <v/>
      </c>
      <c r="CR122" s="23" t="str">
        <f t="shared" si="33"/>
        <v/>
      </c>
      <c r="CT122" s="23" t="str">
        <f t="shared" si="34"/>
        <v/>
      </c>
      <c r="CU122" s="23" t="str">
        <f t="shared" si="35"/>
        <v/>
      </c>
      <c r="CW122" s="23">
        <f t="shared" si="36"/>
        <v>5.0999999999999996</v>
      </c>
      <c r="CX122" s="23">
        <f t="shared" si="37"/>
        <v>2.3211182527270484</v>
      </c>
      <c r="CZ122" s="23" t="str">
        <f t="shared" si="38"/>
        <v/>
      </c>
      <c r="DA122" s="23" t="str">
        <f t="shared" si="39"/>
        <v/>
      </c>
      <c r="DC122" s="23" t="str">
        <f t="shared" si="40"/>
        <v/>
      </c>
      <c r="DD122" s="23" t="str">
        <f t="shared" si="41"/>
        <v/>
      </c>
      <c r="DF122" s="23" t="str">
        <f t="shared" si="42"/>
        <v/>
      </c>
      <c r="DG122" s="23" t="str">
        <f t="shared" si="43"/>
        <v/>
      </c>
      <c r="DI122" s="23" t="str">
        <f t="shared" si="44"/>
        <v/>
      </c>
      <c r="DJ122" s="23" t="str">
        <f t="shared" si="45"/>
        <v/>
      </c>
    </row>
    <row r="123" spans="1:114" ht="12" customHeight="1" x14ac:dyDescent="0.45">
      <c r="A123" s="22">
        <v>122</v>
      </c>
      <c r="B123" s="116" t="s">
        <v>192</v>
      </c>
      <c r="C123" s="117" t="s">
        <v>356</v>
      </c>
      <c r="D123" s="87" t="s">
        <v>356</v>
      </c>
      <c r="E123" s="1" t="s">
        <v>32</v>
      </c>
      <c r="F123" s="2" t="s">
        <v>367</v>
      </c>
      <c r="G123" s="21">
        <v>2.58</v>
      </c>
      <c r="H123" s="21">
        <v>2.58</v>
      </c>
      <c r="I123" s="21">
        <v>2.62</v>
      </c>
      <c r="J123" s="21">
        <v>2.64</v>
      </c>
      <c r="K123" s="21">
        <v>2.46</v>
      </c>
      <c r="L123" s="21">
        <v>2.4500000000000002</v>
      </c>
      <c r="M123" s="21">
        <v>2.48</v>
      </c>
      <c r="N123" s="21">
        <v>2.46</v>
      </c>
      <c r="O123" s="118">
        <v>7.78</v>
      </c>
      <c r="P123" s="119">
        <v>7.3900000000000006</v>
      </c>
      <c r="Q123" s="120">
        <v>29.6</v>
      </c>
      <c r="R123" s="121">
        <v>11.848412686974266</v>
      </c>
      <c r="S123" s="95"/>
      <c r="T123" s="96"/>
      <c r="U123" s="96"/>
      <c r="V123" s="96"/>
      <c r="W123" s="95"/>
      <c r="X123" s="96"/>
      <c r="Y123" s="96"/>
      <c r="Z123" s="122"/>
      <c r="AA123" s="96"/>
      <c r="AB123" s="96"/>
      <c r="AC123" s="123"/>
      <c r="AD123" s="95" t="s">
        <v>364</v>
      </c>
      <c r="AE123" s="96" t="s">
        <v>364</v>
      </c>
      <c r="AF123" s="96" t="s">
        <v>364</v>
      </c>
      <c r="AG123" s="124" t="s">
        <v>364</v>
      </c>
      <c r="AH123" s="95" t="s">
        <v>364</v>
      </c>
      <c r="AI123" s="96" t="s">
        <v>364</v>
      </c>
      <c r="AJ123" s="96" t="s">
        <v>364</v>
      </c>
      <c r="AK123" s="124" t="s">
        <v>364</v>
      </c>
      <c r="AL123" s="95" t="s">
        <v>364</v>
      </c>
      <c r="AM123" s="124" t="s">
        <v>364</v>
      </c>
      <c r="AN123" s="123">
        <v>0.1</v>
      </c>
      <c r="AO123" s="97">
        <v>1.1166596956660293</v>
      </c>
      <c r="AP123" s="96">
        <v>0.11166596956660294</v>
      </c>
      <c r="AQ123" s="96">
        <v>0.11166596956660294</v>
      </c>
      <c r="AR123" s="96">
        <v>0.10291649239165074</v>
      </c>
      <c r="AS123" s="98">
        <v>1.5170000000000004E-5</v>
      </c>
      <c r="AT123" s="125">
        <v>9.4054000000000018E-5</v>
      </c>
      <c r="AU123" s="126">
        <v>9.9774267229113089E-5</v>
      </c>
      <c r="AV123" s="127">
        <v>3.4169786687380501E-6</v>
      </c>
      <c r="AW123" s="98" t="e">
        <v>#REF!</v>
      </c>
      <c r="AX123" s="99" t="e">
        <v>#REF!</v>
      </c>
      <c r="AY123" s="138" t="e">
        <v>#REF!</v>
      </c>
      <c r="AZ123" s="104">
        <v>2.0864964447896751E-5</v>
      </c>
      <c r="BA123" s="104">
        <v>1.8174996052766751E-4</v>
      </c>
      <c r="BB123" s="106">
        <v>1.2812639860459445E-3</v>
      </c>
      <c r="BC123" s="106">
        <v>2.2525344679335396E-3</v>
      </c>
      <c r="BD123" s="152"/>
      <c r="BH123" s="363" t="s">
        <v>365</v>
      </c>
      <c r="BJ123" s="22" t="s">
        <v>135</v>
      </c>
      <c r="BK123" s="131"/>
      <c r="BL123" s="106">
        <v>0.11166596956660294</v>
      </c>
      <c r="BM123" s="21">
        <v>209</v>
      </c>
      <c r="BN123" s="113">
        <v>5.7069152472203268E-2</v>
      </c>
      <c r="BO123" s="21" t="s">
        <v>356</v>
      </c>
      <c r="BP123" s="21" t="s">
        <v>364</v>
      </c>
      <c r="CC123" s="132">
        <v>5.2090798928742981</v>
      </c>
      <c r="CD123" s="115">
        <f t="shared" si="31"/>
        <v>1.6504032361141059</v>
      </c>
      <c r="CQ123" s="23" t="str">
        <f t="shared" si="32"/>
        <v/>
      </c>
      <c r="CR123" s="23" t="str">
        <f t="shared" si="33"/>
        <v/>
      </c>
      <c r="CT123" s="23" t="str">
        <f t="shared" si="34"/>
        <v/>
      </c>
      <c r="CU123" s="23" t="str">
        <f t="shared" si="35"/>
        <v/>
      </c>
      <c r="CW123" s="23" t="str">
        <f t="shared" si="36"/>
        <v/>
      </c>
      <c r="CX123" s="23" t="str">
        <f t="shared" si="37"/>
        <v/>
      </c>
      <c r="CZ123" s="23" t="str">
        <f t="shared" si="38"/>
        <v/>
      </c>
      <c r="DA123" s="23" t="str">
        <f t="shared" si="39"/>
        <v/>
      </c>
      <c r="DC123" s="23" t="str">
        <f t="shared" si="40"/>
        <v/>
      </c>
      <c r="DD123" s="23" t="str">
        <f t="shared" si="41"/>
        <v/>
      </c>
      <c r="DF123" s="23" t="str">
        <f t="shared" si="42"/>
        <v/>
      </c>
      <c r="DG123" s="23" t="str">
        <f t="shared" si="43"/>
        <v/>
      </c>
      <c r="DI123" s="23">
        <f t="shared" si="44"/>
        <v>29.6</v>
      </c>
      <c r="DJ123" s="23">
        <f t="shared" si="45"/>
        <v>11.848412686974266</v>
      </c>
    </row>
    <row r="124" spans="1:114" ht="12" customHeight="1" x14ac:dyDescent="0.45">
      <c r="A124" s="22">
        <v>124</v>
      </c>
      <c r="B124" s="216" t="s">
        <v>193</v>
      </c>
      <c r="C124" s="117" t="s">
        <v>348</v>
      </c>
      <c r="D124" s="87" t="s">
        <v>348</v>
      </c>
      <c r="E124" s="1" t="s">
        <v>29</v>
      </c>
      <c r="F124" s="2" t="s">
        <v>381</v>
      </c>
      <c r="G124" s="21">
        <v>349.67</v>
      </c>
      <c r="H124" s="21">
        <v>312.55</v>
      </c>
      <c r="I124" s="21">
        <v>273.44</v>
      </c>
      <c r="J124" s="21">
        <v>240.41</v>
      </c>
      <c r="K124" s="21">
        <v>337.28</v>
      </c>
      <c r="L124" s="21">
        <v>302.83</v>
      </c>
      <c r="M124" s="21">
        <v>265.25</v>
      </c>
      <c r="N124" s="21">
        <v>233.51</v>
      </c>
      <c r="O124" s="118">
        <v>935.66000000000008</v>
      </c>
      <c r="P124" s="119">
        <v>905.3599999999999</v>
      </c>
      <c r="Q124" s="120">
        <v>65.099999999999994</v>
      </c>
      <c r="R124" s="121">
        <v>125.74304547180475</v>
      </c>
      <c r="S124" s="95"/>
      <c r="T124" s="96"/>
      <c r="U124" s="96"/>
      <c r="V124" s="96"/>
      <c r="W124" s="95"/>
      <c r="X124" s="96"/>
      <c r="Y124" s="96"/>
      <c r="Z124" s="122"/>
      <c r="AA124" s="96"/>
      <c r="AB124" s="96"/>
      <c r="AC124" s="123"/>
      <c r="AD124" s="95">
        <v>0.19</v>
      </c>
      <c r="AE124" s="96">
        <v>0.84</v>
      </c>
      <c r="AF124" s="96">
        <v>2.6</v>
      </c>
      <c r="AG124" s="124">
        <v>6.2</v>
      </c>
      <c r="AH124" s="95">
        <v>0.19</v>
      </c>
      <c r="AI124" s="96">
        <v>0.84</v>
      </c>
      <c r="AJ124" s="96">
        <v>2.6</v>
      </c>
      <c r="AK124" s="124">
        <v>6.2</v>
      </c>
      <c r="AL124" s="95" t="s">
        <v>364</v>
      </c>
      <c r="AM124" s="124" t="s">
        <v>364</v>
      </c>
      <c r="AN124" s="123">
        <v>1.2</v>
      </c>
      <c r="AO124" s="97">
        <v>7.0228455754771533</v>
      </c>
      <c r="AP124" s="96">
        <v>6.2</v>
      </c>
      <c r="AQ124" s="96">
        <v>6.2</v>
      </c>
      <c r="AR124" s="96">
        <v>2.4500000000000002</v>
      </c>
      <c r="AS124" s="98">
        <v>2.0480337000000001E-2</v>
      </c>
      <c r="AT124" s="125">
        <v>8.4789487499999996E-2</v>
      </c>
      <c r="AU124" s="126">
        <v>4.9764919799040755E-2</v>
      </c>
      <c r="AV124" s="127">
        <v>1.7629823999999999E-2</v>
      </c>
      <c r="AW124" s="98" t="e">
        <v>#REF!</v>
      </c>
      <c r="AX124" s="99" t="e">
        <v>#REF!</v>
      </c>
      <c r="AY124" s="138" t="e">
        <v>#REF!</v>
      </c>
      <c r="AZ124" s="104">
        <v>4.9863377E-2</v>
      </c>
      <c r="BA124" s="104">
        <v>0.12982543532298188</v>
      </c>
      <c r="BB124" s="106">
        <v>8.2105599633288051</v>
      </c>
      <c r="BC124" s="106">
        <v>28.239217359761938</v>
      </c>
      <c r="BD124" s="152"/>
      <c r="BH124" s="363" t="s">
        <v>365</v>
      </c>
      <c r="BJ124" s="22" t="s">
        <v>64</v>
      </c>
      <c r="BK124" s="131"/>
      <c r="BL124" s="106">
        <v>6.2</v>
      </c>
      <c r="BM124" s="21">
        <v>125</v>
      </c>
      <c r="BN124" s="113">
        <v>-0.5602559009823096</v>
      </c>
      <c r="BO124" s="21" t="s">
        <v>348</v>
      </c>
      <c r="BP124" s="21" t="s">
        <v>364</v>
      </c>
      <c r="CC124" s="132">
        <v>5.2165016085784508</v>
      </c>
      <c r="CD124" s="115">
        <f t="shared" si="31"/>
        <v>1.651826987289388</v>
      </c>
      <c r="CQ124" s="23">
        <f t="shared" si="32"/>
        <v>65.099999999999994</v>
      </c>
      <c r="CR124" s="23">
        <f t="shared" si="33"/>
        <v>125.74304547180475</v>
      </c>
      <c r="CT124" s="23" t="str">
        <f t="shared" si="34"/>
        <v/>
      </c>
      <c r="CU124" s="23" t="str">
        <f t="shared" si="35"/>
        <v/>
      </c>
      <c r="CW124" s="23" t="str">
        <f t="shared" si="36"/>
        <v/>
      </c>
      <c r="CX124" s="23" t="str">
        <f t="shared" si="37"/>
        <v/>
      </c>
      <c r="CZ124" s="23" t="str">
        <f t="shared" si="38"/>
        <v/>
      </c>
      <c r="DA124" s="23" t="str">
        <f t="shared" si="39"/>
        <v/>
      </c>
      <c r="DC124" s="23" t="str">
        <f t="shared" si="40"/>
        <v/>
      </c>
      <c r="DD124" s="23" t="str">
        <f t="shared" si="41"/>
        <v/>
      </c>
      <c r="DF124" s="23" t="str">
        <f t="shared" si="42"/>
        <v/>
      </c>
      <c r="DG124" s="23" t="str">
        <f t="shared" si="43"/>
        <v/>
      </c>
      <c r="DI124" s="23" t="str">
        <f t="shared" si="44"/>
        <v/>
      </c>
      <c r="DJ124" s="23" t="str">
        <f t="shared" si="45"/>
        <v/>
      </c>
    </row>
    <row r="125" spans="1:114" ht="12" customHeight="1" x14ac:dyDescent="0.45">
      <c r="A125" s="22">
        <v>125</v>
      </c>
      <c r="B125" s="116" t="s">
        <v>111</v>
      </c>
      <c r="C125" s="117" t="s">
        <v>355</v>
      </c>
      <c r="D125" s="87" t="s">
        <v>355</v>
      </c>
      <c r="E125" s="1" t="s">
        <v>29</v>
      </c>
      <c r="F125" s="2" t="s">
        <v>367</v>
      </c>
      <c r="G125" s="21">
        <v>33.86</v>
      </c>
      <c r="H125" s="21">
        <v>35.97</v>
      </c>
      <c r="I125" s="21">
        <v>42.67</v>
      </c>
      <c r="J125" s="21">
        <v>48.53</v>
      </c>
      <c r="K125" s="21">
        <v>32.56</v>
      </c>
      <c r="L125" s="21">
        <v>34.619999999999997</v>
      </c>
      <c r="M125" s="21">
        <v>41.05</v>
      </c>
      <c r="N125" s="21">
        <v>46.85</v>
      </c>
      <c r="O125" s="118">
        <v>112.5</v>
      </c>
      <c r="P125" s="119">
        <v>108.23</v>
      </c>
      <c r="Q125" s="120">
        <v>11.8</v>
      </c>
      <c r="R125" s="121">
        <v>3.6249619238948263</v>
      </c>
      <c r="S125" s="95">
        <v>0.8</v>
      </c>
      <c r="T125" s="96">
        <v>0.4</v>
      </c>
      <c r="U125" s="96">
        <v>2.5</v>
      </c>
      <c r="V125" s="96"/>
      <c r="W125" s="95">
        <v>0.8</v>
      </c>
      <c r="X125" s="96">
        <v>1.3</v>
      </c>
      <c r="Y125" s="96">
        <v>2.2000000000000002</v>
      </c>
      <c r="Z125" s="122"/>
      <c r="AA125" s="96">
        <v>1.3</v>
      </c>
      <c r="AB125" s="96">
        <v>1.5</v>
      </c>
      <c r="AC125" s="123">
        <v>1.4</v>
      </c>
      <c r="AD125" s="95">
        <v>0.8</v>
      </c>
      <c r="AE125" s="96">
        <v>0.4</v>
      </c>
      <c r="AF125" s="96">
        <v>2.5</v>
      </c>
      <c r="AG125" s="96"/>
      <c r="AH125" s="95">
        <v>0.8</v>
      </c>
      <c r="AI125" s="96">
        <v>1.3</v>
      </c>
      <c r="AJ125" s="96">
        <v>2.2000000000000002</v>
      </c>
      <c r="AK125" s="122"/>
      <c r="AL125" s="96">
        <v>1.3</v>
      </c>
      <c r="AM125" s="96">
        <v>1.5</v>
      </c>
      <c r="AN125" s="123">
        <v>1.4</v>
      </c>
      <c r="AO125" s="97">
        <v>1.1866750471401635</v>
      </c>
      <c r="AP125" s="96">
        <v>1.5426775612822126</v>
      </c>
      <c r="AQ125" s="96">
        <v>1.7800125707102452</v>
      </c>
      <c r="AR125" s="96">
        <v>1.465336266499057</v>
      </c>
      <c r="AS125" s="98">
        <v>3.0951500000000001E-3</v>
      </c>
      <c r="AT125" s="125">
        <v>1.7431924999999997E-2</v>
      </c>
      <c r="AU125" s="126">
        <v>1.7166245E-2</v>
      </c>
      <c r="AV125" s="127">
        <v>4.0447083859208042E-3</v>
      </c>
      <c r="AW125" s="98" t="e">
        <v>#REF!</v>
      </c>
      <c r="AX125" s="99" t="e">
        <v>#REF!</v>
      </c>
      <c r="AY125" s="138" t="e">
        <v>#REF!</v>
      </c>
      <c r="AZ125" s="104">
        <v>4.6777473098680074E-3</v>
      </c>
      <c r="BA125" s="104">
        <v>4.0081195818833092E-2</v>
      </c>
      <c r="BB125" s="106">
        <v>0</v>
      </c>
      <c r="BC125" s="106">
        <v>3.8994981671742243E-2</v>
      </c>
      <c r="BD125" s="128" t="s">
        <v>533</v>
      </c>
      <c r="BE125" s="21" t="s">
        <v>394</v>
      </c>
      <c r="BF125" s="129">
        <v>21</v>
      </c>
      <c r="BG125" s="130" t="s">
        <v>534</v>
      </c>
      <c r="BH125" s="363" t="s">
        <v>372</v>
      </c>
      <c r="BI125" s="21" t="s">
        <v>391</v>
      </c>
      <c r="BJ125" s="22" t="s">
        <v>60</v>
      </c>
      <c r="BK125" s="131" t="s">
        <v>392</v>
      </c>
      <c r="BL125" s="106">
        <v>1.6613450659962288</v>
      </c>
      <c r="BM125" s="21">
        <v>169</v>
      </c>
      <c r="BN125" s="113">
        <v>-0.10298217496729699</v>
      </c>
      <c r="BO125" s="21" t="s">
        <v>364</v>
      </c>
      <c r="BP125" s="21" t="s">
        <v>364</v>
      </c>
      <c r="CC125" s="132">
        <v>5.2419090745320371</v>
      </c>
      <c r="CD125" s="115">
        <f t="shared" si="31"/>
        <v>1.6566857591826818</v>
      </c>
      <c r="CQ125" s="23" t="str">
        <f t="shared" si="32"/>
        <v/>
      </c>
      <c r="CR125" s="23" t="str">
        <f t="shared" si="33"/>
        <v/>
      </c>
      <c r="CT125" s="23" t="str">
        <f t="shared" si="34"/>
        <v/>
      </c>
      <c r="CU125" s="23" t="str">
        <f t="shared" si="35"/>
        <v/>
      </c>
      <c r="CW125" s="23" t="str">
        <f t="shared" si="36"/>
        <v/>
      </c>
      <c r="CX125" s="23" t="str">
        <f t="shared" si="37"/>
        <v/>
      </c>
      <c r="CZ125" s="23" t="str">
        <f t="shared" si="38"/>
        <v/>
      </c>
      <c r="DA125" s="23" t="str">
        <f t="shared" si="39"/>
        <v/>
      </c>
      <c r="DC125" s="23" t="str">
        <f t="shared" si="40"/>
        <v/>
      </c>
      <c r="DD125" s="23" t="str">
        <f t="shared" si="41"/>
        <v/>
      </c>
      <c r="DF125" s="23">
        <f t="shared" si="42"/>
        <v>11.8</v>
      </c>
      <c r="DG125" s="23">
        <f t="shared" si="43"/>
        <v>3.6249619238948263</v>
      </c>
      <c r="DI125" s="23" t="str">
        <f t="shared" si="44"/>
        <v/>
      </c>
      <c r="DJ125" s="23" t="str">
        <f t="shared" si="45"/>
        <v/>
      </c>
    </row>
    <row r="126" spans="1:114" ht="12" customHeight="1" x14ac:dyDescent="0.45">
      <c r="A126" s="22">
        <v>126</v>
      </c>
      <c r="B126" s="116" t="s">
        <v>81</v>
      </c>
      <c r="C126" s="117" t="s">
        <v>353</v>
      </c>
      <c r="D126" s="87" t="s">
        <v>353</v>
      </c>
      <c r="E126" s="1" t="s">
        <v>31</v>
      </c>
      <c r="F126" s="2" t="s">
        <v>367</v>
      </c>
      <c r="G126" s="21">
        <v>5799.88</v>
      </c>
      <c r="H126" s="21">
        <v>5856.75</v>
      </c>
      <c r="I126" s="21">
        <v>5823.47</v>
      </c>
      <c r="J126" s="21">
        <v>5951.47</v>
      </c>
      <c r="K126" s="21">
        <v>5550.67</v>
      </c>
      <c r="L126" s="21">
        <v>5612.99</v>
      </c>
      <c r="M126" s="21">
        <v>5570.22</v>
      </c>
      <c r="N126" s="21">
        <v>5700.88</v>
      </c>
      <c r="O126" s="118">
        <v>17480.100000000002</v>
      </c>
      <c r="P126" s="119">
        <v>16733.88</v>
      </c>
      <c r="Q126" s="120">
        <v>11.3</v>
      </c>
      <c r="R126" s="121">
        <v>3.5063496922018227</v>
      </c>
      <c r="S126" s="95"/>
      <c r="T126" s="96"/>
      <c r="U126" s="96"/>
      <c r="V126" s="96"/>
      <c r="W126" s="95"/>
      <c r="X126" s="96"/>
      <c r="Y126" s="96"/>
      <c r="Z126" s="122"/>
      <c r="AA126" s="96"/>
      <c r="AB126" s="96"/>
      <c r="AC126" s="199">
        <v>6.2</v>
      </c>
      <c r="AD126" s="95"/>
      <c r="AE126" s="96"/>
      <c r="AF126" s="96"/>
      <c r="AG126" s="96"/>
      <c r="AH126" s="95"/>
      <c r="AI126" s="96"/>
      <c r="AJ126" s="96"/>
      <c r="AK126" s="122"/>
      <c r="AL126" s="96"/>
      <c r="AM126" s="96"/>
      <c r="AN126" s="123">
        <v>6.2</v>
      </c>
      <c r="AO126" s="97">
        <v>0.53463113151574149</v>
      </c>
      <c r="AP126" s="96">
        <v>3.3147130153975972</v>
      </c>
      <c r="AQ126" s="96">
        <v>3.3147130153975972</v>
      </c>
      <c r="AR126" s="96">
        <v>5.4786782538493997</v>
      </c>
      <c r="AS126" s="98">
        <v>2.1212667600000001</v>
      </c>
      <c r="AT126" s="125">
        <v>13.151853912000002</v>
      </c>
      <c r="AU126" s="126">
        <v>14.838215762500964</v>
      </c>
      <c r="AV126" s="127">
        <v>2.3530119372298093</v>
      </c>
      <c r="AW126" s="98" t="e">
        <v>#REF!</v>
      </c>
      <c r="AX126" s="99" t="e">
        <v>#REF!</v>
      </c>
      <c r="AY126" s="138" t="e">
        <v>#REF!</v>
      </c>
      <c r="AZ126" s="104">
        <v>2.5075087220496819</v>
      </c>
      <c r="BA126" s="104">
        <v>26.578409580429167</v>
      </c>
      <c r="BB126" s="106">
        <v>2.151086185617177</v>
      </c>
      <c r="BC126" s="106">
        <v>23.069792350561176</v>
      </c>
      <c r="BD126" s="200">
        <v>2010</v>
      </c>
      <c r="BE126" s="201" t="s">
        <v>394</v>
      </c>
      <c r="BF126" s="202">
        <v>698</v>
      </c>
      <c r="BG126" s="203" t="s">
        <v>371</v>
      </c>
      <c r="BH126" s="204" t="s">
        <v>372</v>
      </c>
      <c r="BI126" s="201" t="s">
        <v>535</v>
      </c>
      <c r="BJ126" s="22" t="s">
        <v>60</v>
      </c>
      <c r="BK126" s="131" t="s">
        <v>536</v>
      </c>
      <c r="BL126" s="106">
        <v>3.3147130153975972</v>
      </c>
      <c r="BM126" s="21">
        <v>14</v>
      </c>
      <c r="BN126" s="113">
        <v>0.1247203808320243</v>
      </c>
      <c r="BO126" s="21" t="s">
        <v>364</v>
      </c>
      <c r="BP126" s="21" t="s">
        <v>364</v>
      </c>
      <c r="CC126" s="132">
        <v>5.2960038465650978</v>
      </c>
      <c r="CD126" s="115">
        <f t="shared" si="31"/>
        <v>1.6669525449496052</v>
      </c>
      <c r="CQ126" s="23" t="str">
        <f t="shared" si="32"/>
        <v/>
      </c>
      <c r="CR126" s="23" t="str">
        <f t="shared" si="33"/>
        <v/>
      </c>
      <c r="CT126" s="23" t="str">
        <f t="shared" si="34"/>
        <v/>
      </c>
      <c r="CU126" s="23" t="str">
        <f t="shared" si="35"/>
        <v/>
      </c>
      <c r="CW126" s="23" t="str">
        <f t="shared" si="36"/>
        <v/>
      </c>
      <c r="CX126" s="23" t="str">
        <f t="shared" si="37"/>
        <v/>
      </c>
      <c r="CZ126" s="23">
        <f t="shared" si="38"/>
        <v>11.3</v>
      </c>
      <c r="DA126" s="23">
        <f t="shared" si="39"/>
        <v>3.5063496922018227</v>
      </c>
      <c r="DC126" s="23" t="str">
        <f t="shared" si="40"/>
        <v/>
      </c>
      <c r="DD126" s="23" t="str">
        <f t="shared" si="41"/>
        <v/>
      </c>
      <c r="DF126" s="23" t="str">
        <f t="shared" si="42"/>
        <v/>
      </c>
      <c r="DG126" s="23" t="str">
        <f t="shared" si="43"/>
        <v/>
      </c>
      <c r="DI126" s="23" t="str">
        <f t="shared" si="44"/>
        <v/>
      </c>
      <c r="DJ126" s="23" t="str">
        <f t="shared" si="45"/>
        <v/>
      </c>
    </row>
    <row r="127" spans="1:114" ht="12" customHeight="1" x14ac:dyDescent="0.45">
      <c r="A127" s="22">
        <v>128</v>
      </c>
      <c r="B127" s="116" t="s">
        <v>194</v>
      </c>
      <c r="C127" s="117" t="s">
        <v>352</v>
      </c>
      <c r="D127" s="87" t="s">
        <v>352</v>
      </c>
      <c r="E127" s="1" t="s">
        <v>26</v>
      </c>
      <c r="F127" s="2" t="s">
        <v>381</v>
      </c>
      <c r="G127" s="21">
        <v>104.42</v>
      </c>
      <c r="H127" s="21">
        <v>114.55</v>
      </c>
      <c r="I127" s="21">
        <v>108.33</v>
      </c>
      <c r="J127" s="21">
        <v>104.3</v>
      </c>
      <c r="K127" s="21">
        <v>98.61</v>
      </c>
      <c r="L127" s="21">
        <v>107.79</v>
      </c>
      <c r="M127" s="21">
        <v>102.54</v>
      </c>
      <c r="N127" s="21">
        <v>97.92</v>
      </c>
      <c r="O127" s="118">
        <v>327.3</v>
      </c>
      <c r="P127" s="119">
        <v>308.94</v>
      </c>
      <c r="Q127" s="120">
        <v>13.6</v>
      </c>
      <c r="R127" s="121">
        <v>4.086175828217451</v>
      </c>
      <c r="S127" s="95"/>
      <c r="T127" s="96"/>
      <c r="U127" s="96"/>
      <c r="V127" s="96"/>
      <c r="W127" s="95"/>
      <c r="X127" s="96"/>
      <c r="Y127" s="96"/>
      <c r="Z127" s="122"/>
      <c r="AA127" s="96"/>
      <c r="AB127" s="96"/>
      <c r="AC127" s="123"/>
      <c r="AD127" s="95">
        <v>5.0999999999999996</v>
      </c>
      <c r="AE127" s="96">
        <v>8.6999999999999993</v>
      </c>
      <c r="AF127" s="96">
        <v>9.9</v>
      </c>
      <c r="AG127" s="124">
        <v>6.2</v>
      </c>
      <c r="AH127" s="95">
        <v>4.5</v>
      </c>
      <c r="AI127" s="96">
        <v>8.9</v>
      </c>
      <c r="AJ127" s="96">
        <v>9.1999999999999993</v>
      </c>
      <c r="AK127" s="124">
        <v>5</v>
      </c>
      <c r="AL127" s="95">
        <v>7.9</v>
      </c>
      <c r="AM127" s="124">
        <v>7.5</v>
      </c>
      <c r="AN127" s="123">
        <v>7.7</v>
      </c>
      <c r="AO127" s="97">
        <v>0.7446373997688045</v>
      </c>
      <c r="AP127" s="96">
        <v>6.2</v>
      </c>
      <c r="AQ127" s="96">
        <v>5</v>
      </c>
      <c r="AR127" s="96">
        <v>7.1750000000000007</v>
      </c>
      <c r="AS127" s="98">
        <v>4.9480380000000004E-2</v>
      </c>
      <c r="AT127" s="125">
        <v>0.32061344999999997</v>
      </c>
      <c r="AU127" s="126">
        <v>0.31477633849851033</v>
      </c>
      <c r="AV127" s="127">
        <v>6.8175599999999994E-3</v>
      </c>
      <c r="AW127" s="98" t="e">
        <v>#REF!</v>
      </c>
      <c r="AX127" s="99" t="e">
        <v>#REF!</v>
      </c>
      <c r="AY127" s="138" t="e">
        <v>#REF!</v>
      </c>
      <c r="AZ127" s="104">
        <v>6.0842980000000005E-2</v>
      </c>
      <c r="BA127" s="104">
        <v>0.5756693923231091</v>
      </c>
      <c r="BB127" s="106">
        <v>7.9339212888594274E-2</v>
      </c>
      <c r="BC127" s="106">
        <v>0.64397641737972477</v>
      </c>
      <c r="BD127" s="152"/>
      <c r="BH127" s="363" t="s">
        <v>365</v>
      </c>
      <c r="BJ127" s="22" t="s">
        <v>195</v>
      </c>
      <c r="BK127" s="131"/>
      <c r="BL127" s="106">
        <v>5.6</v>
      </c>
      <c r="BM127" s="21">
        <v>118</v>
      </c>
      <c r="BN127" s="113">
        <v>1.1708839230067549E-2</v>
      </c>
      <c r="BO127" s="21" t="s">
        <v>352</v>
      </c>
      <c r="BP127" s="21" t="s">
        <v>364</v>
      </c>
      <c r="CC127" s="132">
        <v>5.3014480356498961</v>
      </c>
      <c r="CD127" s="115">
        <f t="shared" si="31"/>
        <v>1.6679799975154186</v>
      </c>
      <c r="CQ127" s="23" t="str">
        <f t="shared" si="32"/>
        <v/>
      </c>
      <c r="CR127" s="23" t="str">
        <f t="shared" si="33"/>
        <v/>
      </c>
      <c r="CT127" s="23" t="str">
        <f t="shared" si="34"/>
        <v/>
      </c>
      <c r="CU127" s="23" t="str">
        <f t="shared" si="35"/>
        <v/>
      </c>
      <c r="CW127" s="23">
        <f t="shared" si="36"/>
        <v>13.6</v>
      </c>
      <c r="CX127" s="23">
        <f t="shared" si="37"/>
        <v>4.086175828217451</v>
      </c>
      <c r="CZ127" s="23" t="str">
        <f t="shared" si="38"/>
        <v/>
      </c>
      <c r="DA127" s="23" t="str">
        <f t="shared" si="39"/>
        <v/>
      </c>
      <c r="DC127" s="23" t="str">
        <f t="shared" si="40"/>
        <v/>
      </c>
      <c r="DD127" s="23" t="str">
        <f t="shared" si="41"/>
        <v/>
      </c>
      <c r="DF127" s="23" t="str">
        <f t="shared" si="42"/>
        <v/>
      </c>
      <c r="DG127" s="23" t="str">
        <f t="shared" si="43"/>
        <v/>
      </c>
      <c r="DI127" s="23" t="str">
        <f t="shared" si="44"/>
        <v/>
      </c>
      <c r="DJ127" s="23" t="str">
        <f t="shared" si="45"/>
        <v/>
      </c>
    </row>
    <row r="128" spans="1:114" ht="12" customHeight="1" x14ac:dyDescent="0.45">
      <c r="A128" s="22">
        <v>129</v>
      </c>
      <c r="B128" s="116" t="s">
        <v>196</v>
      </c>
      <c r="C128" s="117" t="s">
        <v>352</v>
      </c>
      <c r="D128" s="87" t="s">
        <v>352</v>
      </c>
      <c r="E128" s="1" t="s">
        <v>26</v>
      </c>
      <c r="F128" s="2" t="s">
        <v>380</v>
      </c>
      <c r="G128" s="21">
        <v>1.03</v>
      </c>
      <c r="H128" s="21">
        <v>1.02</v>
      </c>
      <c r="I128" s="21">
        <v>1.03</v>
      </c>
      <c r="J128" s="21">
        <v>1.07</v>
      </c>
      <c r="K128" s="21">
        <v>0.97</v>
      </c>
      <c r="L128" s="21">
        <v>0.97</v>
      </c>
      <c r="M128" s="21">
        <v>0.98</v>
      </c>
      <c r="N128" s="21">
        <v>1.01</v>
      </c>
      <c r="O128" s="118">
        <v>3.08</v>
      </c>
      <c r="P128" s="119">
        <v>2.92</v>
      </c>
      <c r="Q128" s="120">
        <v>2.8</v>
      </c>
      <c r="R128" s="121">
        <v>1.9917528303141854</v>
      </c>
      <c r="S128" s="95"/>
      <c r="T128" s="96"/>
      <c r="U128" s="96"/>
      <c r="V128" s="96"/>
      <c r="W128" s="95"/>
      <c r="X128" s="96"/>
      <c r="Y128" s="96"/>
      <c r="Z128" s="122"/>
      <c r="AA128" s="96"/>
      <c r="AB128" s="96"/>
      <c r="AC128" s="123"/>
      <c r="AD128" s="95">
        <v>14.5</v>
      </c>
      <c r="AE128" s="96">
        <v>20.2</v>
      </c>
      <c r="AF128" s="96">
        <v>23.4</v>
      </c>
      <c r="AG128" s="124" t="s">
        <v>364</v>
      </c>
      <c r="AH128" s="95">
        <v>13.8</v>
      </c>
      <c r="AI128" s="96">
        <v>18.7</v>
      </c>
      <c r="AJ128" s="96">
        <v>22.8</v>
      </c>
      <c r="AK128" s="124" t="s">
        <v>364</v>
      </c>
      <c r="AL128" s="95">
        <v>19.399999999999999</v>
      </c>
      <c r="AM128" s="124">
        <v>18.399999999999999</v>
      </c>
      <c r="AN128" s="123">
        <v>18.899999999999999</v>
      </c>
      <c r="AO128" s="97">
        <v>0.7446373997688045</v>
      </c>
      <c r="AP128" s="96">
        <v>14.445965555514807</v>
      </c>
      <c r="AQ128" s="96">
        <v>13.701328155746001</v>
      </c>
      <c r="AR128" s="96">
        <v>17.693411713907601</v>
      </c>
      <c r="AS128" s="98">
        <v>1.1351E-3</v>
      </c>
      <c r="AT128" s="125">
        <v>7.6261000000000002E-3</v>
      </c>
      <c r="AU128" s="126">
        <v>7.4844950000000007E-3</v>
      </c>
      <c r="AV128" s="127">
        <v>1.7577314749022584E-4</v>
      </c>
      <c r="AW128" s="98" t="e">
        <v>#REF!</v>
      </c>
      <c r="AX128" s="99" t="e">
        <v>#REF!</v>
      </c>
      <c r="AY128" s="138" t="e">
        <v>#REF!</v>
      </c>
      <c r="AZ128" s="104">
        <v>1.4280552458170431E-3</v>
      </c>
      <c r="BA128" s="104">
        <v>1.4117883114542609E-2</v>
      </c>
      <c r="BB128" s="106">
        <v>0</v>
      </c>
      <c r="BC128" s="106">
        <v>0</v>
      </c>
      <c r="BD128" s="152"/>
      <c r="BH128" s="363" t="s">
        <v>365</v>
      </c>
      <c r="BJ128" s="22" t="s">
        <v>138</v>
      </c>
      <c r="BK128" s="131"/>
      <c r="BL128" s="106">
        <v>14.073646855630404</v>
      </c>
      <c r="BM128" s="21">
        <v>184</v>
      </c>
      <c r="BN128" s="113">
        <v>-2.8867783179900953E-2</v>
      </c>
      <c r="BO128" s="21" t="s">
        <v>352</v>
      </c>
      <c r="BP128" s="21" t="s">
        <v>364</v>
      </c>
      <c r="CC128" s="132">
        <v>5.3047217660047048</v>
      </c>
      <c r="CD128" s="115">
        <f t="shared" si="31"/>
        <v>1.6685973231890587</v>
      </c>
      <c r="CQ128" s="23" t="str">
        <f t="shared" si="32"/>
        <v/>
      </c>
      <c r="CR128" s="23" t="str">
        <f t="shared" si="33"/>
        <v/>
      </c>
      <c r="CT128" s="23" t="str">
        <f t="shared" si="34"/>
        <v/>
      </c>
      <c r="CU128" s="23" t="str">
        <f t="shared" si="35"/>
        <v/>
      </c>
      <c r="CW128" s="23">
        <f t="shared" si="36"/>
        <v>2.8</v>
      </c>
      <c r="CX128" s="23">
        <f t="shared" si="37"/>
        <v>1.9917528303141854</v>
      </c>
      <c r="CZ128" s="23" t="str">
        <f t="shared" si="38"/>
        <v/>
      </c>
      <c r="DA128" s="23" t="str">
        <f t="shared" si="39"/>
        <v/>
      </c>
      <c r="DC128" s="23" t="str">
        <f t="shared" si="40"/>
        <v/>
      </c>
      <c r="DD128" s="23" t="str">
        <f t="shared" si="41"/>
        <v/>
      </c>
      <c r="DF128" s="23" t="str">
        <f t="shared" si="42"/>
        <v/>
      </c>
      <c r="DG128" s="23" t="str">
        <f t="shared" si="43"/>
        <v/>
      </c>
      <c r="DI128" s="23" t="str">
        <f t="shared" si="44"/>
        <v/>
      </c>
      <c r="DJ128" s="23" t="str">
        <f t="shared" si="45"/>
        <v/>
      </c>
    </row>
    <row r="129" spans="1:114" ht="12" customHeight="1" x14ac:dyDescent="0.45">
      <c r="A129" s="22">
        <v>130</v>
      </c>
      <c r="B129" s="116" t="s">
        <v>197</v>
      </c>
      <c r="C129" s="117" t="s">
        <v>356</v>
      </c>
      <c r="D129" s="87" t="s">
        <v>356</v>
      </c>
      <c r="E129" s="1" t="s">
        <v>32</v>
      </c>
      <c r="F129" s="2" t="s">
        <v>381</v>
      </c>
      <c r="G129" s="21">
        <v>175.63</v>
      </c>
      <c r="H129" s="21">
        <v>174.76</v>
      </c>
      <c r="I129" s="21">
        <v>132.47</v>
      </c>
      <c r="J129" s="21">
        <v>108.16</v>
      </c>
      <c r="K129" s="21">
        <v>170.98</v>
      </c>
      <c r="L129" s="21">
        <v>170.58</v>
      </c>
      <c r="M129" s="21">
        <v>129.59</v>
      </c>
      <c r="N129" s="21">
        <v>105.65</v>
      </c>
      <c r="O129" s="118">
        <v>482.86</v>
      </c>
      <c r="P129" s="119">
        <v>471.15</v>
      </c>
      <c r="Q129" s="120">
        <v>19</v>
      </c>
      <c r="R129" s="121">
        <v>5.8527214363190767</v>
      </c>
      <c r="S129" s="95"/>
      <c r="T129" s="96"/>
      <c r="U129" s="96"/>
      <c r="V129" s="96"/>
      <c r="W129" s="95"/>
      <c r="X129" s="96"/>
      <c r="Y129" s="96"/>
      <c r="Z129" s="124"/>
      <c r="AA129" s="96"/>
      <c r="AB129" s="96"/>
      <c r="AC129" s="123"/>
      <c r="AD129" s="95">
        <v>1.1000000000000001</v>
      </c>
      <c r="AE129" s="96">
        <v>1.98</v>
      </c>
      <c r="AF129" s="96">
        <v>2.68</v>
      </c>
      <c r="AG129" s="124">
        <v>1.43</v>
      </c>
      <c r="AH129" s="95">
        <v>1.1000000000000001</v>
      </c>
      <c r="AI129" s="96">
        <v>1.98</v>
      </c>
      <c r="AJ129" s="96">
        <v>2.68</v>
      </c>
      <c r="AK129" s="124">
        <v>1.43</v>
      </c>
      <c r="AL129" s="95" t="s">
        <v>364</v>
      </c>
      <c r="AM129" s="124" t="s">
        <v>364</v>
      </c>
      <c r="AN129" s="123">
        <v>1.92</v>
      </c>
      <c r="AO129" s="97">
        <v>1.1166596956660293</v>
      </c>
      <c r="AP129" s="96">
        <v>1.43</v>
      </c>
      <c r="AQ129" s="96">
        <v>1.43</v>
      </c>
      <c r="AR129" s="96">
        <v>1.7974999999999999</v>
      </c>
      <c r="AS129" s="98">
        <v>1.7673650000000003E-2</v>
      </c>
      <c r="AT129" s="125">
        <v>0.103535065</v>
      </c>
      <c r="AU129" s="126">
        <v>0.10018291613092499</v>
      </c>
      <c r="AV129" s="127">
        <v>1.8344898E-3</v>
      </c>
      <c r="AW129" s="98" t="e">
        <v>#REF!</v>
      </c>
      <c r="AX129" s="99" t="e">
        <v>#REF!</v>
      </c>
      <c r="AY129" s="138" t="e">
        <v>#REF!</v>
      </c>
      <c r="AZ129" s="104">
        <v>2.0731132999999999E-2</v>
      </c>
      <c r="BA129" s="104">
        <v>0.16778975706042315</v>
      </c>
      <c r="BB129" s="106">
        <v>0.31551708528141842</v>
      </c>
      <c r="BC129" s="106">
        <v>0.51140785439355629</v>
      </c>
      <c r="BD129" s="152"/>
      <c r="BH129" s="363" t="s">
        <v>365</v>
      </c>
      <c r="BJ129" s="22" t="s">
        <v>108</v>
      </c>
      <c r="BK129" s="131"/>
      <c r="BL129" s="106">
        <v>1.43</v>
      </c>
      <c r="BM129" s="21">
        <v>147</v>
      </c>
      <c r="BN129" s="113">
        <v>0.10862768989864188</v>
      </c>
      <c r="BO129" s="21" t="s">
        <v>356</v>
      </c>
      <c r="BP129" s="21" t="s">
        <v>364</v>
      </c>
      <c r="CC129" s="132">
        <v>5.3237619541553363</v>
      </c>
      <c r="CD129" s="115">
        <f t="shared" si="31"/>
        <v>1.6721801876916638</v>
      </c>
      <c r="CQ129" s="23" t="str">
        <f t="shared" si="32"/>
        <v/>
      </c>
      <c r="CR129" s="23" t="str">
        <f t="shared" si="33"/>
        <v/>
      </c>
      <c r="CT129" s="23" t="str">
        <f t="shared" si="34"/>
        <v/>
      </c>
      <c r="CU129" s="23" t="str">
        <f t="shared" si="35"/>
        <v/>
      </c>
      <c r="CW129" s="23" t="str">
        <f t="shared" si="36"/>
        <v/>
      </c>
      <c r="CX129" s="23" t="str">
        <f t="shared" si="37"/>
        <v/>
      </c>
      <c r="CZ129" s="23" t="str">
        <f t="shared" si="38"/>
        <v/>
      </c>
      <c r="DA129" s="23" t="str">
        <f t="shared" si="39"/>
        <v/>
      </c>
      <c r="DC129" s="23" t="str">
        <f t="shared" si="40"/>
        <v/>
      </c>
      <c r="DD129" s="23" t="str">
        <f t="shared" si="41"/>
        <v/>
      </c>
      <c r="DF129" s="23" t="str">
        <f t="shared" si="42"/>
        <v/>
      </c>
      <c r="DG129" s="23" t="str">
        <f t="shared" si="43"/>
        <v/>
      </c>
      <c r="DI129" s="23">
        <f t="shared" si="44"/>
        <v>19</v>
      </c>
      <c r="DJ129" s="23">
        <f t="shared" si="45"/>
        <v>5.8527214363190767</v>
      </c>
    </row>
    <row r="130" spans="1:114" s="140" customFormat="1" ht="12" customHeight="1" x14ac:dyDescent="0.45">
      <c r="A130" s="22">
        <v>131</v>
      </c>
      <c r="B130" s="116" t="s">
        <v>198</v>
      </c>
      <c r="C130" s="117" t="s">
        <v>352</v>
      </c>
      <c r="D130" s="87" t="s">
        <v>352</v>
      </c>
      <c r="E130" s="1" t="s">
        <v>26</v>
      </c>
      <c r="F130" s="2" t="s">
        <v>367</v>
      </c>
      <c r="G130" s="21">
        <v>18.13</v>
      </c>
      <c r="H130" s="21">
        <v>19.489999999999998</v>
      </c>
      <c r="I130" s="21">
        <v>20.53</v>
      </c>
      <c r="J130" s="21">
        <v>20.46</v>
      </c>
      <c r="K130" s="21">
        <v>17.100000000000001</v>
      </c>
      <c r="L130" s="21">
        <v>18.170000000000002</v>
      </c>
      <c r="M130" s="21">
        <v>18.920000000000002</v>
      </c>
      <c r="N130" s="21">
        <v>18.97</v>
      </c>
      <c r="O130" s="118">
        <v>58.15</v>
      </c>
      <c r="P130" s="119">
        <v>54.190000000000005</v>
      </c>
      <c r="Q130" s="120">
        <v>4.3</v>
      </c>
      <c r="R130" s="121">
        <v>2.2007976349517429</v>
      </c>
      <c r="S130" s="163">
        <v>18.8</v>
      </c>
      <c r="T130" s="164">
        <v>21.9</v>
      </c>
      <c r="U130" s="164">
        <v>18.5</v>
      </c>
      <c r="V130" s="134"/>
      <c r="W130" s="163">
        <v>10.9</v>
      </c>
      <c r="X130" s="164">
        <v>29.1</v>
      </c>
      <c r="Y130" s="164">
        <v>11.9</v>
      </c>
      <c r="Z130" s="137"/>
      <c r="AA130" s="164">
        <v>19.7</v>
      </c>
      <c r="AB130" s="164">
        <v>17.3</v>
      </c>
      <c r="AC130" s="167">
        <v>18.5</v>
      </c>
      <c r="AD130" s="95">
        <v>18.8</v>
      </c>
      <c r="AE130" s="96">
        <v>21.9</v>
      </c>
      <c r="AF130" s="96">
        <v>18.5</v>
      </c>
      <c r="AG130" s="96"/>
      <c r="AH130" s="95">
        <v>10.9</v>
      </c>
      <c r="AI130" s="96">
        <v>29.1</v>
      </c>
      <c r="AJ130" s="96">
        <v>11.9</v>
      </c>
      <c r="AK130" s="124"/>
      <c r="AL130" s="96">
        <v>19.7</v>
      </c>
      <c r="AM130" s="96">
        <v>17.3</v>
      </c>
      <c r="AN130" s="123">
        <v>18.5</v>
      </c>
      <c r="AO130" s="97">
        <v>0.7446373997688045</v>
      </c>
      <c r="AP130" s="96">
        <v>14.669356775445449</v>
      </c>
      <c r="AQ130" s="96">
        <v>12.882227016000318</v>
      </c>
      <c r="AR130" s="96">
        <v>17.318947973930719</v>
      </c>
      <c r="AS130" s="98">
        <v>2.0877650000000005E-2</v>
      </c>
      <c r="AT130" s="125">
        <v>0.16003592500000002</v>
      </c>
      <c r="AU130" s="126">
        <v>0.157399755</v>
      </c>
      <c r="AV130" s="127">
        <v>2.4144715316714846E-2</v>
      </c>
      <c r="AW130" s="98" t="e">
        <v>#REF!</v>
      </c>
      <c r="AX130" s="99" t="e">
        <v>#REF!</v>
      </c>
      <c r="AY130" s="138" t="e">
        <v>#REF!</v>
      </c>
      <c r="AZ130" s="104">
        <v>2.6322758861191401E-2</v>
      </c>
      <c r="BA130" s="104">
        <v>0.28080127715297853</v>
      </c>
      <c r="BB130" s="106">
        <v>0</v>
      </c>
      <c r="BC130" s="106">
        <v>0</v>
      </c>
      <c r="BD130" s="168" t="s">
        <v>402</v>
      </c>
      <c r="BE130" s="169" t="s">
        <v>394</v>
      </c>
      <c r="BF130" s="169">
        <v>110</v>
      </c>
      <c r="BG130" s="273">
        <v>1</v>
      </c>
      <c r="BH130" s="172" t="s">
        <v>384</v>
      </c>
      <c r="BI130" s="169" t="s">
        <v>403</v>
      </c>
      <c r="BJ130" s="22" t="s">
        <v>60</v>
      </c>
      <c r="BK130" s="131" t="s">
        <v>404</v>
      </c>
      <c r="BL130" s="106">
        <v>13.775791895722882</v>
      </c>
      <c r="BM130" s="21">
        <v>139</v>
      </c>
      <c r="BN130" s="113">
        <v>-6.0471812903111474E-2</v>
      </c>
      <c r="BO130" s="21" t="s">
        <v>364</v>
      </c>
      <c r="BP130" s="21" t="s">
        <v>364</v>
      </c>
      <c r="CC130" s="132">
        <v>5.3398810955469544</v>
      </c>
      <c r="CD130" s="115">
        <f t="shared" si="31"/>
        <v>1.6752033859726889</v>
      </c>
      <c r="CP130" s="23"/>
      <c r="CQ130" s="23" t="str">
        <f t="shared" si="32"/>
        <v/>
      </c>
      <c r="CR130" s="23" t="str">
        <f t="shared" si="33"/>
        <v/>
      </c>
      <c r="CS130" s="25"/>
      <c r="CT130" s="23" t="str">
        <f t="shared" si="34"/>
        <v/>
      </c>
      <c r="CU130" s="23" t="str">
        <f t="shared" si="35"/>
        <v/>
      </c>
      <c r="CV130" s="25"/>
      <c r="CW130" s="23">
        <f t="shared" si="36"/>
        <v>4.3</v>
      </c>
      <c r="CX130" s="23">
        <f t="shared" si="37"/>
        <v>2.2007976349517429</v>
      </c>
      <c r="CY130" s="25"/>
      <c r="CZ130" s="23" t="str">
        <f t="shared" si="38"/>
        <v/>
      </c>
      <c r="DA130" s="23" t="str">
        <f t="shared" si="39"/>
        <v/>
      </c>
      <c r="DB130" s="25"/>
      <c r="DC130" s="23" t="str">
        <f t="shared" si="40"/>
        <v/>
      </c>
      <c r="DD130" s="23" t="str">
        <f t="shared" si="41"/>
        <v/>
      </c>
      <c r="DE130" s="25"/>
      <c r="DF130" s="23" t="str">
        <f t="shared" si="42"/>
        <v/>
      </c>
      <c r="DG130" s="23" t="str">
        <f t="shared" si="43"/>
        <v/>
      </c>
      <c r="DH130" s="25"/>
      <c r="DI130" s="23" t="str">
        <f t="shared" si="44"/>
        <v/>
      </c>
      <c r="DJ130" s="23" t="str">
        <f t="shared" si="45"/>
        <v/>
      </c>
    </row>
    <row r="131" spans="1:114" ht="12" customHeight="1" x14ac:dyDescent="0.45">
      <c r="A131" s="22">
        <v>132</v>
      </c>
      <c r="B131" s="116" t="s">
        <v>199</v>
      </c>
      <c r="C131" s="117" t="s">
        <v>362</v>
      </c>
      <c r="D131" s="87" t="s">
        <v>362</v>
      </c>
      <c r="E131" s="1" t="s">
        <v>28</v>
      </c>
      <c r="F131" s="2" t="s">
        <v>381</v>
      </c>
      <c r="G131" s="21">
        <v>1743.83</v>
      </c>
      <c r="H131" s="21">
        <v>1733.61</v>
      </c>
      <c r="I131" s="21">
        <v>1581.52</v>
      </c>
      <c r="J131" s="21">
        <v>1514.41</v>
      </c>
      <c r="K131" s="21">
        <v>1653.28</v>
      </c>
      <c r="L131" s="21">
        <v>1647.29</v>
      </c>
      <c r="M131" s="21">
        <v>1507.53</v>
      </c>
      <c r="N131" s="21">
        <v>1446.88</v>
      </c>
      <c r="O131" s="118">
        <v>5058.9599999999991</v>
      </c>
      <c r="P131" s="119">
        <v>4808.0999999999995</v>
      </c>
      <c r="Q131" s="120">
        <v>23.7</v>
      </c>
      <c r="R131" s="121">
        <v>8.0014951480304575</v>
      </c>
      <c r="S131" s="95"/>
      <c r="T131" s="96"/>
      <c r="U131" s="96"/>
      <c r="V131" s="96"/>
      <c r="W131" s="95"/>
      <c r="X131" s="96"/>
      <c r="Y131" s="96"/>
      <c r="Z131" s="122"/>
      <c r="AA131" s="96"/>
      <c r="AB131" s="96"/>
      <c r="AC131" s="123"/>
      <c r="AD131" s="95">
        <v>19.809999999999999</v>
      </c>
      <c r="AE131" s="96">
        <v>28.63</v>
      </c>
      <c r="AF131" s="96">
        <v>24.58</v>
      </c>
      <c r="AG131" s="96" t="s">
        <v>364</v>
      </c>
      <c r="AH131" s="95">
        <v>19.809999999999999</v>
      </c>
      <c r="AI131" s="96">
        <v>28.63</v>
      </c>
      <c r="AJ131" s="96">
        <v>24.58</v>
      </c>
      <c r="AK131" s="154" t="s">
        <v>364</v>
      </c>
      <c r="AL131" s="96" t="s">
        <v>364</v>
      </c>
      <c r="AM131" s="96" t="s">
        <v>364</v>
      </c>
      <c r="AN131" s="123">
        <v>24.3</v>
      </c>
      <c r="AO131" s="97">
        <v>1.6916229865384507</v>
      </c>
      <c r="AP131" s="96">
        <v>41.10643857288435</v>
      </c>
      <c r="AQ131" s="96">
        <v>41.10643857288435</v>
      </c>
      <c r="AR131" s="96">
        <v>28.501609643221087</v>
      </c>
      <c r="AS131" s="98">
        <v>2.4002076509999997</v>
      </c>
      <c r="AT131" s="125">
        <v>16.830979677499997</v>
      </c>
      <c r="AU131" s="126">
        <v>16.378380396695761</v>
      </c>
      <c r="AV131" s="127">
        <v>0.73036851288898019</v>
      </c>
      <c r="AW131" s="98" t="e">
        <v>#REF!</v>
      </c>
      <c r="AX131" s="99" t="e">
        <v>#REF!</v>
      </c>
      <c r="AY131" s="138" t="e">
        <v>#REF!</v>
      </c>
      <c r="AZ131" s="104">
        <v>3.6174885058149666</v>
      </c>
      <c r="BA131" s="104">
        <v>30.186825228273598</v>
      </c>
      <c r="BB131" s="106">
        <v>10.651976014282294</v>
      </c>
      <c r="BC131" s="106">
        <v>10.651976014282294</v>
      </c>
      <c r="BD131" s="152"/>
      <c r="BH131" s="363" t="s">
        <v>365</v>
      </c>
      <c r="BJ131" s="22" t="s">
        <v>59</v>
      </c>
      <c r="BK131" s="131"/>
      <c r="BL131" s="106">
        <v>41.10643857288435</v>
      </c>
      <c r="BM131" s="21">
        <v>9</v>
      </c>
      <c r="BN131" s="113">
        <v>4.7040034099687045E-2</v>
      </c>
      <c r="BO131" s="21" t="s">
        <v>362</v>
      </c>
      <c r="BP131" s="21" t="s">
        <v>364</v>
      </c>
      <c r="CC131" s="132">
        <v>5.3631814665975011</v>
      </c>
      <c r="CD131" s="115">
        <f t="shared" si="31"/>
        <v>1.6795573561983359</v>
      </c>
      <c r="CQ131" s="23" t="str">
        <f t="shared" si="32"/>
        <v/>
      </c>
      <c r="CR131" s="23" t="str">
        <f t="shared" si="33"/>
        <v/>
      </c>
      <c r="CT131" s="23" t="str">
        <f t="shared" si="34"/>
        <v/>
      </c>
      <c r="CU131" s="23" t="str">
        <f t="shared" si="35"/>
        <v/>
      </c>
      <c r="CW131" s="23" t="str">
        <f t="shared" si="36"/>
        <v/>
      </c>
      <c r="CX131" s="23" t="str">
        <f t="shared" si="37"/>
        <v/>
      </c>
      <c r="CZ131" s="23" t="str">
        <f t="shared" si="38"/>
        <v/>
      </c>
      <c r="DA131" s="23" t="str">
        <f t="shared" si="39"/>
        <v/>
      </c>
      <c r="DC131" s="23" t="str">
        <f t="shared" si="40"/>
        <v/>
      </c>
      <c r="DD131" s="23" t="str">
        <f t="shared" si="41"/>
        <v/>
      </c>
      <c r="DF131" s="23" t="str">
        <f t="shared" si="42"/>
        <v/>
      </c>
      <c r="DG131" s="23" t="str">
        <f t="shared" si="43"/>
        <v/>
      </c>
      <c r="DI131" s="23" t="str">
        <f t="shared" si="44"/>
        <v/>
      </c>
      <c r="DJ131" s="23" t="str">
        <f t="shared" si="45"/>
        <v/>
      </c>
    </row>
    <row r="132" spans="1:114" ht="12" customHeight="1" x14ac:dyDescent="0.45">
      <c r="A132" s="22">
        <v>133</v>
      </c>
      <c r="B132" s="116" t="s">
        <v>200</v>
      </c>
      <c r="C132" s="117" t="s">
        <v>348</v>
      </c>
      <c r="D132" s="87" t="s">
        <v>348</v>
      </c>
      <c r="E132" s="1" t="s">
        <v>29</v>
      </c>
      <c r="F132" s="2" t="s">
        <v>363</v>
      </c>
      <c r="G132" s="21">
        <v>2637.69</v>
      </c>
      <c r="H132" s="21">
        <v>2318.64</v>
      </c>
      <c r="I132" s="21">
        <v>2027.25</v>
      </c>
      <c r="J132" s="21">
        <v>1732.18</v>
      </c>
      <c r="K132" s="21">
        <v>2597.8200000000002</v>
      </c>
      <c r="L132" s="21">
        <v>2296.61</v>
      </c>
      <c r="M132" s="21">
        <v>2016.81</v>
      </c>
      <c r="N132" s="21">
        <v>1735.28</v>
      </c>
      <c r="O132" s="118">
        <v>6983.58</v>
      </c>
      <c r="P132" s="119">
        <v>6911.24</v>
      </c>
      <c r="Q132" s="120">
        <v>56.7</v>
      </c>
      <c r="R132" s="121">
        <v>71.904129939731732</v>
      </c>
      <c r="S132" s="95"/>
      <c r="T132" s="96"/>
      <c r="U132" s="96"/>
      <c r="V132" s="96"/>
      <c r="W132" s="95"/>
      <c r="X132" s="96"/>
      <c r="Y132" s="96"/>
      <c r="Z132" s="122"/>
      <c r="AA132" s="96"/>
      <c r="AB132" s="96"/>
      <c r="AC132" s="123"/>
      <c r="AD132" s="95">
        <v>0.1</v>
      </c>
      <c r="AE132" s="96">
        <v>0.5</v>
      </c>
      <c r="AF132" s="96">
        <v>2.2000000000000002</v>
      </c>
      <c r="AG132" s="124">
        <v>3.4</v>
      </c>
      <c r="AH132" s="95">
        <v>0.1</v>
      </c>
      <c r="AI132" s="96">
        <v>0.5</v>
      </c>
      <c r="AJ132" s="96">
        <v>2.2000000000000002</v>
      </c>
      <c r="AK132" s="124">
        <v>3.4</v>
      </c>
      <c r="AL132" s="95" t="s">
        <v>364</v>
      </c>
      <c r="AM132" s="124" t="s">
        <v>364</v>
      </c>
      <c r="AN132" s="123">
        <v>0.9</v>
      </c>
      <c r="AO132" s="97">
        <v>7.0228455754771533</v>
      </c>
      <c r="AP132" s="96">
        <v>3.4</v>
      </c>
      <c r="AQ132" s="96">
        <v>3.4</v>
      </c>
      <c r="AR132" s="96">
        <v>1.5249999999999999</v>
      </c>
      <c r="AS132" s="98">
        <v>0.11728108</v>
      </c>
      <c r="AT132" s="125">
        <v>0.43760074999999998</v>
      </c>
      <c r="AU132" s="126">
        <v>0.25577554938141894</v>
      </c>
      <c r="AV132" s="127">
        <v>7.0736183999999994E-2</v>
      </c>
      <c r="AW132" s="98" t="e">
        <v>#REF!</v>
      </c>
      <c r="AX132" s="99" t="e">
        <v>#REF!</v>
      </c>
      <c r="AY132" s="138" t="e">
        <v>#REF!</v>
      </c>
      <c r="AZ132" s="104">
        <v>0.23517472</v>
      </c>
      <c r="BA132" s="104">
        <v>0.63531607055253247</v>
      </c>
      <c r="BB132" s="106">
        <v>51.616814078966087</v>
      </c>
      <c r="BC132" s="106">
        <v>133.17240763367752</v>
      </c>
      <c r="BD132" s="152"/>
      <c r="BH132" s="363" t="s">
        <v>365</v>
      </c>
      <c r="BJ132" s="22" t="s">
        <v>170</v>
      </c>
      <c r="BK132" s="131"/>
      <c r="BL132" s="106">
        <v>3.4</v>
      </c>
      <c r="BM132" s="21">
        <v>73</v>
      </c>
      <c r="BN132" s="113">
        <v>-0.55888959216221878</v>
      </c>
      <c r="BO132" s="21" t="s">
        <v>348</v>
      </c>
      <c r="BP132" s="21" t="s">
        <v>364</v>
      </c>
      <c r="CC132" s="132">
        <v>5.3641134438305702</v>
      </c>
      <c r="CD132" s="115">
        <f t="shared" si="31"/>
        <v>1.6797311143066374</v>
      </c>
      <c r="CQ132" s="23">
        <f t="shared" si="32"/>
        <v>56.7</v>
      </c>
      <c r="CR132" s="23">
        <f t="shared" si="33"/>
        <v>71.904129939731732</v>
      </c>
      <c r="CT132" s="23" t="str">
        <f t="shared" si="34"/>
        <v/>
      </c>
      <c r="CU132" s="23" t="str">
        <f t="shared" si="35"/>
        <v/>
      </c>
      <c r="CW132" s="23" t="str">
        <f t="shared" si="36"/>
        <v/>
      </c>
      <c r="CX132" s="23" t="str">
        <f t="shared" si="37"/>
        <v/>
      </c>
      <c r="CZ132" s="23" t="str">
        <f t="shared" si="38"/>
        <v/>
      </c>
      <c r="DA132" s="23" t="str">
        <f t="shared" si="39"/>
        <v/>
      </c>
      <c r="DC132" s="23" t="str">
        <f t="shared" si="40"/>
        <v/>
      </c>
      <c r="DD132" s="23" t="str">
        <f t="shared" si="41"/>
        <v/>
      </c>
      <c r="DF132" s="23" t="str">
        <f t="shared" si="42"/>
        <v/>
      </c>
      <c r="DG132" s="23" t="str">
        <f t="shared" si="43"/>
        <v/>
      </c>
      <c r="DI132" s="23" t="str">
        <f t="shared" si="44"/>
        <v/>
      </c>
      <c r="DJ132" s="23" t="str">
        <f t="shared" si="45"/>
        <v/>
      </c>
    </row>
    <row r="133" spans="1:114" ht="12" customHeight="1" x14ac:dyDescent="0.45">
      <c r="A133" s="22">
        <v>134</v>
      </c>
      <c r="B133" s="116" t="s">
        <v>201</v>
      </c>
      <c r="C133" s="117" t="s">
        <v>356</v>
      </c>
      <c r="D133" s="87" t="s">
        <v>356</v>
      </c>
      <c r="E133" s="1" t="s">
        <v>32</v>
      </c>
      <c r="F133" s="2" t="s">
        <v>381</v>
      </c>
      <c r="G133" s="21">
        <v>2263.9699999999998</v>
      </c>
      <c r="H133" s="21">
        <v>2293.06</v>
      </c>
      <c r="I133" s="21">
        <v>2477.25</v>
      </c>
      <c r="J133" s="21">
        <v>2579.31</v>
      </c>
      <c r="K133" s="21">
        <v>2232.79</v>
      </c>
      <c r="L133" s="21">
        <v>2267.19</v>
      </c>
      <c r="M133" s="21">
        <v>2449.39</v>
      </c>
      <c r="N133" s="21">
        <v>2563.5500000000002</v>
      </c>
      <c r="O133" s="118">
        <v>7034.28</v>
      </c>
      <c r="P133" s="119">
        <v>6949.369999999999</v>
      </c>
      <c r="Q133" s="120">
        <v>39.5</v>
      </c>
      <c r="R133" s="121">
        <v>22.894701168534983</v>
      </c>
      <c r="S133" s="181"/>
      <c r="W133" s="181"/>
      <c r="Z133" s="122"/>
      <c r="AC133" s="123"/>
      <c r="AD133" s="95" t="s">
        <v>364</v>
      </c>
      <c r="AE133" s="96" t="s">
        <v>364</v>
      </c>
      <c r="AF133" s="96" t="s">
        <v>364</v>
      </c>
      <c r="AG133" s="124" t="s">
        <v>364</v>
      </c>
      <c r="AH133" s="95" t="s">
        <v>364</v>
      </c>
      <c r="AI133" s="96" t="s">
        <v>364</v>
      </c>
      <c r="AJ133" s="96" t="s">
        <v>364</v>
      </c>
      <c r="AK133" s="124" t="s">
        <v>364</v>
      </c>
      <c r="AL133" s="95" t="s">
        <v>364</v>
      </c>
      <c r="AM133" s="124" t="s">
        <v>364</v>
      </c>
      <c r="AN133" s="123">
        <v>0.97</v>
      </c>
      <c r="AO133" s="97">
        <v>1.1166596956660293</v>
      </c>
      <c r="AP133" s="96">
        <v>1.0831599047960483</v>
      </c>
      <c r="AQ133" s="96">
        <v>1.0831599047960483</v>
      </c>
      <c r="AR133" s="96">
        <v>0.99828997619901205</v>
      </c>
      <c r="AS133" s="98">
        <v>0.13564140499999996</v>
      </c>
      <c r="AT133" s="125">
        <v>0.84097671099999993</v>
      </c>
      <c r="AU133" s="126">
        <v>0.84165190527071299</v>
      </c>
      <c r="AV133" s="127">
        <v>3.3423238487876435E-2</v>
      </c>
      <c r="AW133" s="98" t="e">
        <v>#REF!</v>
      </c>
      <c r="AX133" s="99" t="e">
        <v>#REF!</v>
      </c>
      <c r="AY133" s="138" t="e">
        <v>#REF!</v>
      </c>
      <c r="AZ133" s="104">
        <v>0.19134680247979402</v>
      </c>
      <c r="BA133" s="104">
        <v>1.5491348940915153</v>
      </c>
      <c r="BB133" s="106">
        <v>22.390152616153927</v>
      </c>
      <c r="BC133" s="106">
        <v>46.497080627938061</v>
      </c>
      <c r="BD133" s="152"/>
      <c r="BH133" s="363" t="s">
        <v>365</v>
      </c>
      <c r="BJ133" s="22" t="s">
        <v>94</v>
      </c>
      <c r="BK133" s="131"/>
      <c r="BL133" s="106">
        <v>1.0831599047960483</v>
      </c>
      <c r="BM133" s="21">
        <v>81</v>
      </c>
      <c r="BN133" s="113">
        <v>-4.55611464711181E-2</v>
      </c>
      <c r="BO133" s="21" t="s">
        <v>356</v>
      </c>
      <c r="BP133" s="21" t="s">
        <v>364</v>
      </c>
      <c r="CC133" s="132">
        <v>5.367119149087503</v>
      </c>
      <c r="CD133" s="115">
        <f t="shared" ref="CD133:CD196" si="46">LN(CC133)</f>
        <v>1.6802912932626906</v>
      </c>
      <c r="CQ133" s="23" t="str">
        <f t="shared" si="32"/>
        <v/>
      </c>
      <c r="CR133" s="23" t="str">
        <f t="shared" si="33"/>
        <v/>
      </c>
      <c r="CT133" s="23" t="str">
        <f t="shared" si="34"/>
        <v/>
      </c>
      <c r="CU133" s="23" t="str">
        <f t="shared" si="35"/>
        <v/>
      </c>
      <c r="CW133" s="23" t="str">
        <f t="shared" si="36"/>
        <v/>
      </c>
      <c r="CX133" s="23" t="str">
        <f t="shared" si="37"/>
        <v/>
      </c>
      <c r="CZ133" s="23" t="str">
        <f t="shared" si="38"/>
        <v/>
      </c>
      <c r="DA133" s="23" t="str">
        <f t="shared" si="39"/>
        <v/>
      </c>
      <c r="DC133" s="23" t="str">
        <f t="shared" si="40"/>
        <v/>
      </c>
      <c r="DD133" s="23" t="str">
        <f t="shared" si="41"/>
        <v/>
      </c>
      <c r="DF133" s="23" t="str">
        <f t="shared" si="42"/>
        <v/>
      </c>
      <c r="DG133" s="23" t="str">
        <f t="shared" si="43"/>
        <v/>
      </c>
      <c r="DI133" s="23">
        <f t="shared" si="44"/>
        <v>39.5</v>
      </c>
      <c r="DJ133" s="23">
        <f t="shared" si="45"/>
        <v>22.894701168534983</v>
      </c>
    </row>
    <row r="134" spans="1:114" ht="12" customHeight="1" x14ac:dyDescent="0.45">
      <c r="A134" s="22">
        <v>135</v>
      </c>
      <c r="B134" s="116" t="s">
        <v>202</v>
      </c>
      <c r="C134" s="117" t="s">
        <v>348</v>
      </c>
      <c r="D134" s="87" t="s">
        <v>348</v>
      </c>
      <c r="E134" s="1" t="s">
        <v>29</v>
      </c>
      <c r="F134" s="2" t="s">
        <v>367</v>
      </c>
      <c r="G134" s="21">
        <v>176.25</v>
      </c>
      <c r="H134" s="21">
        <v>162.9</v>
      </c>
      <c r="I134" s="21">
        <v>142.16999999999999</v>
      </c>
      <c r="J134" s="21">
        <v>134.44999999999999</v>
      </c>
      <c r="K134" s="21">
        <v>173.74</v>
      </c>
      <c r="L134" s="21">
        <v>161.41999999999999</v>
      </c>
      <c r="M134" s="21">
        <v>141.75</v>
      </c>
      <c r="N134" s="21">
        <v>135.1</v>
      </c>
      <c r="O134" s="118">
        <v>481.31999999999994</v>
      </c>
      <c r="P134" s="119">
        <v>476.90999999999997</v>
      </c>
      <c r="Q134" s="120">
        <v>32.799999999999997</v>
      </c>
      <c r="R134" s="121">
        <v>14.659825368847008</v>
      </c>
      <c r="S134" s="95"/>
      <c r="T134" s="96"/>
      <c r="U134" s="96"/>
      <c r="V134" s="96"/>
      <c r="W134" s="95"/>
      <c r="X134" s="96"/>
      <c r="Y134" s="96"/>
      <c r="Z134" s="122"/>
      <c r="AA134" s="96"/>
      <c r="AB134" s="96"/>
      <c r="AC134" s="123"/>
      <c r="AD134" s="95">
        <v>0.19</v>
      </c>
      <c r="AE134" s="96">
        <v>0.84</v>
      </c>
      <c r="AF134" s="96">
        <v>2.6</v>
      </c>
      <c r="AG134" s="124">
        <v>6.2</v>
      </c>
      <c r="AH134" s="95">
        <v>0.19</v>
      </c>
      <c r="AI134" s="96">
        <v>0.84</v>
      </c>
      <c r="AJ134" s="96">
        <v>2.6</v>
      </c>
      <c r="AK134" s="124">
        <v>6.2</v>
      </c>
      <c r="AL134" s="95" t="s">
        <v>364</v>
      </c>
      <c r="AM134" s="124" t="s">
        <v>364</v>
      </c>
      <c r="AN134" s="123">
        <v>1.2</v>
      </c>
      <c r="AO134" s="97">
        <v>7.0228455754771533</v>
      </c>
      <c r="AP134" s="96">
        <v>6.2</v>
      </c>
      <c r="AQ134" s="96">
        <v>6.2</v>
      </c>
      <c r="AR134" s="96">
        <v>2.4500000000000002</v>
      </c>
      <c r="AS134" s="98">
        <v>1.0771188999999999E-2</v>
      </c>
      <c r="AT134" s="125">
        <v>4.4630892499999991E-2</v>
      </c>
      <c r="AU134" s="126">
        <v>4.1929710680725575E-2</v>
      </c>
      <c r="AV134" s="127">
        <v>1.002726E-2</v>
      </c>
      <c r="AW134" s="98" t="e">
        <v>#REF!</v>
      </c>
      <c r="AX134" s="99" t="e">
        <v>#REF!</v>
      </c>
      <c r="AY134" s="138" t="e">
        <v>#REF!</v>
      </c>
      <c r="AZ134" s="104">
        <v>2.7483289000000001E-2</v>
      </c>
      <c r="BA134" s="104">
        <v>0.12700708349318593</v>
      </c>
      <c r="BB134" s="106">
        <v>0.65140763994722162</v>
      </c>
      <c r="BC134" s="106">
        <v>1.8986047319877302</v>
      </c>
      <c r="BD134" s="152"/>
      <c r="BH134" s="363" t="s">
        <v>365</v>
      </c>
      <c r="BJ134" s="22" t="s">
        <v>64</v>
      </c>
      <c r="BK134" s="131"/>
      <c r="BL134" s="106">
        <v>6.2</v>
      </c>
      <c r="BM134" s="21">
        <v>137</v>
      </c>
      <c r="BN134" s="113">
        <v>6.839328076155822E-2</v>
      </c>
      <c r="BO134" s="21" t="s">
        <v>348</v>
      </c>
      <c r="BP134" s="21" t="s">
        <v>364</v>
      </c>
      <c r="CC134" s="132">
        <v>5.3751655278806965</v>
      </c>
      <c r="CD134" s="115">
        <f t="shared" si="46"/>
        <v>1.6817893694243238</v>
      </c>
      <c r="CQ134" s="23">
        <f t="shared" si="32"/>
        <v>32.799999999999997</v>
      </c>
      <c r="CR134" s="23">
        <f t="shared" si="33"/>
        <v>14.659825368847008</v>
      </c>
      <c r="CT134" s="23" t="str">
        <f t="shared" si="34"/>
        <v/>
      </c>
      <c r="CU134" s="23" t="str">
        <f t="shared" si="35"/>
        <v/>
      </c>
      <c r="CW134" s="23" t="str">
        <f t="shared" si="36"/>
        <v/>
      </c>
      <c r="CX134" s="23" t="str">
        <f t="shared" si="37"/>
        <v/>
      </c>
      <c r="CZ134" s="23" t="str">
        <f t="shared" si="38"/>
        <v/>
      </c>
      <c r="DA134" s="23" t="str">
        <f t="shared" si="39"/>
        <v/>
      </c>
      <c r="DC134" s="23" t="str">
        <f t="shared" si="40"/>
        <v/>
      </c>
      <c r="DD134" s="23" t="str">
        <f t="shared" si="41"/>
        <v/>
      </c>
      <c r="DF134" s="23" t="str">
        <f t="shared" si="42"/>
        <v/>
      </c>
      <c r="DG134" s="23" t="str">
        <f t="shared" si="43"/>
        <v/>
      </c>
      <c r="DI134" s="23" t="str">
        <f t="shared" si="44"/>
        <v/>
      </c>
      <c r="DJ134" s="23" t="str">
        <f t="shared" si="45"/>
        <v/>
      </c>
    </row>
    <row r="135" spans="1:114" ht="12" customHeight="1" x14ac:dyDescent="0.45">
      <c r="A135" s="22">
        <v>136</v>
      </c>
      <c r="B135" s="116" t="s">
        <v>203</v>
      </c>
      <c r="C135" s="117" t="s">
        <v>356</v>
      </c>
      <c r="D135" s="87" t="s">
        <v>356</v>
      </c>
      <c r="E135" s="1" t="s">
        <v>32</v>
      </c>
      <c r="F135" s="2" t="s">
        <v>367</v>
      </c>
      <c r="G135" s="21">
        <v>0.55000000000000004</v>
      </c>
      <c r="H135" s="21">
        <v>0.55000000000000004</v>
      </c>
      <c r="I135" s="21">
        <v>0.56000000000000005</v>
      </c>
      <c r="J135" s="21">
        <v>0.56000000000000005</v>
      </c>
      <c r="K135" s="21">
        <v>0.52</v>
      </c>
      <c r="L135" s="21">
        <v>0.52</v>
      </c>
      <c r="M135" s="21">
        <v>0.52</v>
      </c>
      <c r="N135" s="21">
        <v>0.52</v>
      </c>
      <c r="O135" s="118">
        <v>1.6600000000000001</v>
      </c>
      <c r="P135" s="119">
        <v>1.56</v>
      </c>
      <c r="Q135" s="120">
        <v>29.1</v>
      </c>
      <c r="R135" s="121">
        <v>11.460721257291135</v>
      </c>
      <c r="S135" s="95"/>
      <c r="T135" s="96"/>
      <c r="U135" s="96"/>
      <c r="V135" s="96"/>
      <c r="W135" s="95"/>
      <c r="X135" s="96"/>
      <c r="Y135" s="96"/>
      <c r="Z135" s="122"/>
      <c r="AA135" s="96"/>
      <c r="AB135" s="96"/>
      <c r="AC135" s="123"/>
      <c r="AD135" s="95" t="s">
        <v>364</v>
      </c>
      <c r="AE135" s="96" t="s">
        <v>364</v>
      </c>
      <c r="AF135" s="96" t="s">
        <v>364</v>
      </c>
      <c r="AG135" s="124" t="s">
        <v>364</v>
      </c>
      <c r="AH135" s="95" t="s">
        <v>364</v>
      </c>
      <c r="AI135" s="96" t="s">
        <v>364</v>
      </c>
      <c r="AJ135" s="96" t="s">
        <v>364</v>
      </c>
      <c r="AK135" s="124" t="s">
        <v>364</v>
      </c>
      <c r="AL135" s="95" t="s">
        <v>364</v>
      </c>
      <c r="AM135" s="124" t="s">
        <v>364</v>
      </c>
      <c r="AN135" s="123">
        <v>0.1</v>
      </c>
      <c r="AO135" s="97">
        <v>1.1166596956660293</v>
      </c>
      <c r="AP135" s="96">
        <v>0.11166596956660294</v>
      </c>
      <c r="AQ135" s="96">
        <v>0.11166596956660294</v>
      </c>
      <c r="AR135" s="96">
        <v>0.10291649239165074</v>
      </c>
      <c r="AS135" s="98">
        <v>3.2200000000000005E-6</v>
      </c>
      <c r="AT135" s="125">
        <v>1.9964000000000004E-5</v>
      </c>
      <c r="AU135" s="126">
        <v>2.1588267291022842E-5</v>
      </c>
      <c r="AV135" s="127">
        <v>7.2359548279158688E-7</v>
      </c>
      <c r="AW135" s="98" t="e">
        <v>#REF!</v>
      </c>
      <c r="AX135" s="99" t="e">
        <v>#REF!</v>
      </c>
      <c r="AY135" s="138" t="e">
        <v>#REF!</v>
      </c>
      <c r="AZ135" s="104">
        <v>4.4259924713193127E-6</v>
      </c>
      <c r="BA135" s="104">
        <v>3.9426076350450883E-5</v>
      </c>
      <c r="BB135" s="106">
        <v>1.7684855223110526E-4</v>
      </c>
      <c r="BC135" s="106">
        <v>3.8128047206099685E-4</v>
      </c>
      <c r="BD135" s="152"/>
      <c r="BH135" s="363" t="s">
        <v>365</v>
      </c>
      <c r="BJ135" s="22" t="s">
        <v>135</v>
      </c>
      <c r="BK135" s="131"/>
      <c r="BL135" s="106">
        <v>0.11166596956660294</v>
      </c>
      <c r="BM135" s="21">
        <v>211</v>
      </c>
      <c r="BN135" s="113">
        <v>7.9534775707418362E-2</v>
      </c>
      <c r="BO135" s="21" t="s">
        <v>356</v>
      </c>
      <c r="BP135" s="21" t="s">
        <v>364</v>
      </c>
      <c r="CC135" s="132">
        <v>5.3802683922885572</v>
      </c>
      <c r="CD135" s="115">
        <f t="shared" si="46"/>
        <v>1.6827382599718588</v>
      </c>
      <c r="CQ135" s="23" t="str">
        <f t="shared" si="32"/>
        <v/>
      </c>
      <c r="CR135" s="23" t="str">
        <f t="shared" si="33"/>
        <v/>
      </c>
      <c r="CT135" s="23" t="str">
        <f t="shared" si="34"/>
        <v/>
      </c>
      <c r="CU135" s="23" t="str">
        <f t="shared" si="35"/>
        <v/>
      </c>
      <c r="CW135" s="23" t="str">
        <f t="shared" si="36"/>
        <v/>
      </c>
      <c r="CX135" s="23" t="str">
        <f t="shared" si="37"/>
        <v/>
      </c>
      <c r="CZ135" s="23" t="str">
        <f t="shared" si="38"/>
        <v/>
      </c>
      <c r="DA135" s="23" t="str">
        <f t="shared" si="39"/>
        <v/>
      </c>
      <c r="DC135" s="23" t="str">
        <f t="shared" si="40"/>
        <v/>
      </c>
      <c r="DD135" s="23" t="str">
        <f t="shared" si="41"/>
        <v/>
      </c>
      <c r="DF135" s="23" t="str">
        <f t="shared" si="42"/>
        <v/>
      </c>
      <c r="DG135" s="23" t="str">
        <f t="shared" si="43"/>
        <v/>
      </c>
      <c r="DI135" s="23">
        <f t="shared" si="44"/>
        <v>29.1</v>
      </c>
      <c r="DJ135" s="23">
        <f t="shared" si="45"/>
        <v>11.460721257291135</v>
      </c>
    </row>
    <row r="136" spans="1:114" ht="12" customHeight="1" x14ac:dyDescent="0.45">
      <c r="A136" s="22">
        <v>137</v>
      </c>
      <c r="B136" s="116" t="s">
        <v>204</v>
      </c>
      <c r="C136" s="117" t="s">
        <v>355</v>
      </c>
      <c r="D136" s="87" t="s">
        <v>355</v>
      </c>
      <c r="E136" s="1" t="s">
        <v>33</v>
      </c>
      <c r="F136" s="2" t="s">
        <v>363</v>
      </c>
      <c r="G136" s="21">
        <v>1429.11</v>
      </c>
      <c r="H136" s="21">
        <v>1461.33</v>
      </c>
      <c r="I136" s="21">
        <v>1637.91</v>
      </c>
      <c r="J136" s="21">
        <v>1716.22</v>
      </c>
      <c r="K136" s="21">
        <v>1349.88</v>
      </c>
      <c r="L136" s="21">
        <v>1389.18</v>
      </c>
      <c r="M136" s="21">
        <v>1558.05</v>
      </c>
      <c r="N136" s="21">
        <v>1596.41</v>
      </c>
      <c r="O136" s="118">
        <v>4528.3499999999995</v>
      </c>
      <c r="P136" s="119">
        <v>4297.1100000000006</v>
      </c>
      <c r="Q136" s="120">
        <v>29.4</v>
      </c>
      <c r="R136" s="121">
        <v>11.691786694660054</v>
      </c>
      <c r="S136" s="95"/>
      <c r="T136" s="96"/>
      <c r="U136" s="96"/>
      <c r="V136" s="96"/>
      <c r="W136" s="95"/>
      <c r="X136" s="96"/>
      <c r="Y136" s="96"/>
      <c r="Z136" s="124"/>
      <c r="AA136" s="96"/>
      <c r="AB136" s="96"/>
      <c r="AC136" s="123"/>
      <c r="AD136" s="95">
        <v>3</v>
      </c>
      <c r="AE136" s="96">
        <v>5</v>
      </c>
      <c r="AF136" s="96">
        <v>4.9000000000000004</v>
      </c>
      <c r="AG136" s="124">
        <v>3</v>
      </c>
      <c r="AH136" s="95">
        <v>3</v>
      </c>
      <c r="AI136" s="96">
        <v>5</v>
      </c>
      <c r="AJ136" s="96">
        <v>4.9000000000000004</v>
      </c>
      <c r="AK136" s="124">
        <v>3</v>
      </c>
      <c r="AL136" s="95" t="s">
        <v>364</v>
      </c>
      <c r="AM136" s="124" t="s">
        <v>364</v>
      </c>
      <c r="AN136" s="123">
        <v>4.3</v>
      </c>
      <c r="AO136" s="97">
        <v>1.1866750471401635</v>
      </c>
      <c r="AP136" s="96">
        <v>3</v>
      </c>
      <c r="AQ136" s="96">
        <v>3</v>
      </c>
      <c r="AR136" s="96">
        <v>3.9749999999999996</v>
      </c>
      <c r="AS136" s="98">
        <v>0.38249724000000002</v>
      </c>
      <c r="AT136" s="125">
        <v>2.6622035999999998</v>
      </c>
      <c r="AU136" s="126">
        <v>2.4643758307737516</v>
      </c>
      <c r="AV136" s="127">
        <v>5.9627340000000001E-2</v>
      </c>
      <c r="AW136" s="98" t="e">
        <v>#REF!</v>
      </c>
      <c r="AX136" s="99" t="e">
        <v>#REF!</v>
      </c>
      <c r="AY136" s="138" t="e">
        <v>#REF!</v>
      </c>
      <c r="AZ136" s="104">
        <v>0.48187614000000006</v>
      </c>
      <c r="BA136" s="104">
        <v>4.6206559427305089</v>
      </c>
      <c r="BB136" s="106">
        <v>30.700846006376441</v>
      </c>
      <c r="BC136" s="106">
        <v>55.911325945044993</v>
      </c>
      <c r="BD136" s="152"/>
      <c r="BH136" s="363" t="s">
        <v>365</v>
      </c>
      <c r="BJ136" s="22" t="s">
        <v>86</v>
      </c>
      <c r="BK136" s="131"/>
      <c r="BL136" s="106">
        <v>3</v>
      </c>
      <c r="BM136" s="21">
        <v>39</v>
      </c>
      <c r="BN136" s="113">
        <v>-0.10014704703276622</v>
      </c>
      <c r="BO136" s="21" t="s">
        <v>355</v>
      </c>
      <c r="BP136" s="21" t="s">
        <v>364</v>
      </c>
      <c r="CC136" s="132">
        <v>5.3825229231120808</v>
      </c>
      <c r="CD136" s="115">
        <f t="shared" si="46"/>
        <v>1.6831572090698075</v>
      </c>
      <c r="CQ136" s="23" t="str">
        <f t="shared" si="32"/>
        <v/>
      </c>
      <c r="CR136" s="23" t="str">
        <f t="shared" si="33"/>
        <v/>
      </c>
      <c r="CT136" s="23" t="str">
        <f t="shared" si="34"/>
        <v/>
      </c>
      <c r="CU136" s="23" t="str">
        <f t="shared" si="35"/>
        <v/>
      </c>
      <c r="CW136" s="23" t="str">
        <f t="shared" si="36"/>
        <v/>
      </c>
      <c r="CX136" s="23" t="str">
        <f t="shared" si="37"/>
        <v/>
      </c>
      <c r="CZ136" s="23" t="str">
        <f t="shared" si="38"/>
        <v/>
      </c>
      <c r="DA136" s="23" t="str">
        <f t="shared" si="39"/>
        <v/>
      </c>
      <c r="DC136" s="23" t="str">
        <f t="shared" si="40"/>
        <v/>
      </c>
      <c r="DD136" s="23" t="str">
        <f t="shared" si="41"/>
        <v/>
      </c>
      <c r="DF136" s="23">
        <f t="shared" si="42"/>
        <v>29.4</v>
      </c>
      <c r="DG136" s="23">
        <f t="shared" si="43"/>
        <v>11.691786694660054</v>
      </c>
      <c r="DI136" s="23" t="str">
        <f t="shared" si="44"/>
        <v/>
      </c>
      <c r="DJ136" s="23" t="str">
        <f t="shared" si="45"/>
        <v/>
      </c>
    </row>
    <row r="137" spans="1:114" ht="12" customHeight="1" x14ac:dyDescent="0.45">
      <c r="A137" s="22">
        <v>139</v>
      </c>
      <c r="B137" s="116" t="s">
        <v>205</v>
      </c>
      <c r="C137" s="117" t="s">
        <v>352</v>
      </c>
      <c r="D137" s="87" t="s">
        <v>352</v>
      </c>
      <c r="E137" s="1" t="s">
        <v>26</v>
      </c>
      <c r="F137" s="2" t="s">
        <v>380</v>
      </c>
      <c r="G137" s="21">
        <v>462.49</v>
      </c>
      <c r="H137" s="21">
        <v>460.88</v>
      </c>
      <c r="I137" s="21">
        <v>489.74</v>
      </c>
      <c r="J137" s="21">
        <v>523.69000000000005</v>
      </c>
      <c r="K137" s="21">
        <v>439.29</v>
      </c>
      <c r="L137" s="21">
        <v>436.7</v>
      </c>
      <c r="M137" s="21">
        <v>463.57</v>
      </c>
      <c r="N137" s="21">
        <v>496.77</v>
      </c>
      <c r="O137" s="118">
        <v>1413.1100000000001</v>
      </c>
      <c r="P137" s="119">
        <v>1339.56</v>
      </c>
      <c r="Q137" s="120">
        <v>3.2</v>
      </c>
      <c r="R137" s="121">
        <v>2.0454742706946454</v>
      </c>
      <c r="S137" s="217">
        <v>12.5</v>
      </c>
      <c r="T137" s="218">
        <v>22.1</v>
      </c>
      <c r="U137" s="218">
        <v>27.1</v>
      </c>
      <c r="V137" s="218"/>
      <c r="W137" s="217">
        <v>12.3</v>
      </c>
      <c r="X137" s="218">
        <v>25</v>
      </c>
      <c r="Y137" s="218">
        <v>28</v>
      </c>
      <c r="Z137" s="122"/>
      <c r="AA137" s="218">
        <v>20.6</v>
      </c>
      <c r="AB137" s="218">
        <v>21.8</v>
      </c>
      <c r="AC137" s="220">
        <v>21.2</v>
      </c>
      <c r="AD137" s="95">
        <v>12.5</v>
      </c>
      <c r="AE137" s="96">
        <v>22.1</v>
      </c>
      <c r="AF137" s="96">
        <v>27.1</v>
      </c>
      <c r="AG137" s="96"/>
      <c r="AH137" s="95">
        <v>12.3</v>
      </c>
      <c r="AI137" s="96">
        <v>25</v>
      </c>
      <c r="AJ137" s="96">
        <v>28</v>
      </c>
      <c r="AK137" s="154"/>
      <c r="AL137" s="96">
        <v>20.6</v>
      </c>
      <c r="AM137" s="96">
        <v>21.8</v>
      </c>
      <c r="AN137" s="123">
        <v>21.2</v>
      </c>
      <c r="AO137" s="97">
        <v>0.7446373997688045</v>
      </c>
      <c r="AP137" s="96">
        <v>15.339530435237373</v>
      </c>
      <c r="AQ137" s="96">
        <v>16.23309531495994</v>
      </c>
      <c r="AR137" s="96">
        <v>19.846578218774663</v>
      </c>
      <c r="AS137" s="98">
        <v>0.58539253999999996</v>
      </c>
      <c r="AT137" s="125">
        <v>3.7319100999999999</v>
      </c>
      <c r="AU137" s="126">
        <v>3.6759881400000003</v>
      </c>
      <c r="AV137" s="127">
        <v>0.68197618071945265</v>
      </c>
      <c r="AW137" s="98" t="e">
        <v>#REF!</v>
      </c>
      <c r="AX137" s="99" t="e">
        <v>#REF!</v>
      </c>
      <c r="AY137" s="138" t="e">
        <v>#REF!</v>
      </c>
      <c r="AZ137" s="104">
        <v>0.74636527453242119</v>
      </c>
      <c r="BA137" s="104">
        <v>7.3159576763310534</v>
      </c>
      <c r="BB137" s="106">
        <v>0</v>
      </c>
      <c r="BC137" s="106">
        <v>0</v>
      </c>
      <c r="BD137" s="234" t="s">
        <v>537</v>
      </c>
      <c r="BE137" s="222" t="s">
        <v>394</v>
      </c>
      <c r="BF137" s="235">
        <v>1243</v>
      </c>
      <c r="BG137" s="274">
        <v>0.98</v>
      </c>
      <c r="BH137" s="224" t="s">
        <v>384</v>
      </c>
      <c r="BI137" s="222" t="s">
        <v>538</v>
      </c>
      <c r="BJ137" s="22" t="s">
        <v>60</v>
      </c>
      <c r="BK137" s="131" t="s">
        <v>539</v>
      </c>
      <c r="BL137" s="106">
        <v>15.786312875098655</v>
      </c>
      <c r="BM137" s="21">
        <v>28</v>
      </c>
      <c r="BN137" s="113">
        <v>-5.1045911557307776E-2</v>
      </c>
      <c r="BO137" s="21" t="s">
        <v>364</v>
      </c>
      <c r="BP137" s="21" t="s">
        <v>364</v>
      </c>
      <c r="CC137" s="132">
        <v>5.3960284136075352</v>
      </c>
      <c r="CD137" s="115">
        <f t="shared" si="46"/>
        <v>1.6856632040113224</v>
      </c>
      <c r="CQ137" s="23" t="str">
        <f t="shared" si="32"/>
        <v/>
      </c>
      <c r="CR137" s="23" t="str">
        <f t="shared" si="33"/>
        <v/>
      </c>
      <c r="CT137" s="23" t="str">
        <f t="shared" si="34"/>
        <v/>
      </c>
      <c r="CU137" s="23" t="str">
        <f t="shared" si="35"/>
        <v/>
      </c>
      <c r="CW137" s="23">
        <f t="shared" si="36"/>
        <v>3.2</v>
      </c>
      <c r="CX137" s="23">
        <f t="shared" si="37"/>
        <v>2.0454742706946454</v>
      </c>
      <c r="CZ137" s="23" t="str">
        <f t="shared" si="38"/>
        <v/>
      </c>
      <c r="DA137" s="23" t="str">
        <f t="shared" si="39"/>
        <v/>
      </c>
      <c r="DC137" s="23" t="str">
        <f t="shared" si="40"/>
        <v/>
      </c>
      <c r="DD137" s="23" t="str">
        <f t="shared" si="41"/>
        <v/>
      </c>
      <c r="DF137" s="23" t="str">
        <f t="shared" si="42"/>
        <v/>
      </c>
      <c r="DG137" s="23" t="str">
        <f t="shared" si="43"/>
        <v/>
      </c>
      <c r="DI137" s="23" t="str">
        <f t="shared" si="44"/>
        <v/>
      </c>
      <c r="DJ137" s="23" t="str">
        <f t="shared" si="45"/>
        <v/>
      </c>
    </row>
    <row r="138" spans="1:114" ht="12" customHeight="1" x14ac:dyDescent="0.45">
      <c r="A138" s="22">
        <v>140</v>
      </c>
      <c r="B138" s="116" t="s">
        <v>206</v>
      </c>
      <c r="C138" s="117" t="s">
        <v>356</v>
      </c>
      <c r="D138" s="87" t="s">
        <v>356</v>
      </c>
      <c r="E138" s="1" t="s">
        <v>32</v>
      </c>
      <c r="F138" s="2" t="s">
        <v>380</v>
      </c>
      <c r="G138" s="21">
        <v>11.06</v>
      </c>
      <c r="H138" s="21">
        <v>10.76</v>
      </c>
      <c r="I138" s="21">
        <v>10.33</v>
      </c>
      <c r="J138" s="21">
        <v>10.72</v>
      </c>
      <c r="K138" s="21">
        <v>10.59</v>
      </c>
      <c r="L138" s="21">
        <v>10.27</v>
      </c>
      <c r="M138" s="21">
        <v>9.73</v>
      </c>
      <c r="N138" s="21">
        <v>10.16</v>
      </c>
      <c r="O138" s="118">
        <v>32.15</v>
      </c>
      <c r="P138" s="119">
        <v>30.59</v>
      </c>
      <c r="Q138" s="120">
        <v>5.3</v>
      </c>
      <c r="R138" s="121">
        <v>2.3522125122364228</v>
      </c>
      <c r="S138" s="95"/>
      <c r="T138" s="96"/>
      <c r="U138" s="96"/>
      <c r="V138" s="96"/>
      <c r="W138" s="95"/>
      <c r="X138" s="96"/>
      <c r="Y138" s="96"/>
      <c r="Z138" s="122"/>
      <c r="AA138" s="96"/>
      <c r="AB138" s="96"/>
      <c r="AC138" s="123"/>
      <c r="AD138" s="95" t="s">
        <v>364</v>
      </c>
      <c r="AE138" s="96" t="s">
        <v>364</v>
      </c>
      <c r="AF138" s="96" t="s">
        <v>364</v>
      </c>
      <c r="AG138" s="124" t="s">
        <v>364</v>
      </c>
      <c r="AH138" s="95" t="s">
        <v>364</v>
      </c>
      <c r="AI138" s="96" t="s">
        <v>364</v>
      </c>
      <c r="AJ138" s="96" t="s">
        <v>364</v>
      </c>
      <c r="AK138" s="124" t="s">
        <v>364</v>
      </c>
      <c r="AL138" s="95" t="s">
        <v>364</v>
      </c>
      <c r="AM138" s="124" t="s">
        <v>364</v>
      </c>
      <c r="AN138" s="123">
        <v>0.9</v>
      </c>
      <c r="AO138" s="97">
        <v>1.1166596956660293</v>
      </c>
      <c r="AP138" s="96">
        <v>1.0049937260994264</v>
      </c>
      <c r="AQ138" s="96">
        <v>1.0049937260994264</v>
      </c>
      <c r="AR138" s="96">
        <v>0.9262484315248567</v>
      </c>
      <c r="AS138" s="98">
        <v>5.6465999999999992E-4</v>
      </c>
      <c r="AT138" s="125">
        <v>3.5008919999999994E-3</v>
      </c>
      <c r="AU138" s="126">
        <v>3.857152628971561E-3</v>
      </c>
      <c r="AV138" s="127">
        <v>1.2590561400573614E-4</v>
      </c>
      <c r="AW138" s="98" t="e">
        <v>#REF!</v>
      </c>
      <c r="AX138" s="99" t="e">
        <v>#REF!</v>
      </c>
      <c r="AY138" s="138" t="e">
        <v>#REF!</v>
      </c>
      <c r="AZ138" s="104">
        <v>7.7450269000956017E-4</v>
      </c>
      <c r="BA138" s="104">
        <v>7.1794508365336821E-3</v>
      </c>
      <c r="BB138" s="106">
        <v>2.3568517787977243E-3</v>
      </c>
      <c r="BC138" s="106">
        <v>6.3491836700282772E-3</v>
      </c>
      <c r="BD138" s="152"/>
      <c r="BH138" s="363" t="s">
        <v>365</v>
      </c>
      <c r="BJ138" s="22" t="s">
        <v>136</v>
      </c>
      <c r="BK138" s="131"/>
      <c r="BL138" s="106">
        <v>1.0049937260994264</v>
      </c>
      <c r="BM138" s="21">
        <v>195</v>
      </c>
      <c r="BN138" s="113">
        <v>0.13348742561124241</v>
      </c>
      <c r="BO138" s="21" t="s">
        <v>356</v>
      </c>
      <c r="BP138" s="21" t="s">
        <v>364</v>
      </c>
      <c r="CC138" s="132">
        <v>5.4077210960358064</v>
      </c>
      <c r="CD138" s="115">
        <f t="shared" si="46"/>
        <v>1.6878277649321709</v>
      </c>
      <c r="CQ138" s="23" t="str">
        <f t="shared" si="32"/>
        <v/>
      </c>
      <c r="CR138" s="23" t="str">
        <f t="shared" si="33"/>
        <v/>
      </c>
      <c r="CT138" s="23" t="str">
        <f t="shared" si="34"/>
        <v/>
      </c>
      <c r="CU138" s="23" t="str">
        <f t="shared" si="35"/>
        <v/>
      </c>
      <c r="CW138" s="23" t="str">
        <f t="shared" si="36"/>
        <v/>
      </c>
      <c r="CX138" s="23" t="str">
        <f t="shared" si="37"/>
        <v/>
      </c>
      <c r="CZ138" s="23" t="str">
        <f t="shared" si="38"/>
        <v/>
      </c>
      <c r="DA138" s="23" t="str">
        <f t="shared" si="39"/>
        <v/>
      </c>
      <c r="DC138" s="23" t="str">
        <f t="shared" si="40"/>
        <v/>
      </c>
      <c r="DD138" s="23" t="str">
        <f t="shared" si="41"/>
        <v/>
      </c>
      <c r="DF138" s="23" t="str">
        <f t="shared" si="42"/>
        <v/>
      </c>
      <c r="DG138" s="23" t="str">
        <f t="shared" si="43"/>
        <v/>
      </c>
      <c r="DI138" s="23">
        <f t="shared" si="44"/>
        <v>5.3</v>
      </c>
      <c r="DJ138" s="23">
        <f t="shared" si="45"/>
        <v>2.3522125122364228</v>
      </c>
    </row>
    <row r="139" spans="1:114" ht="12" customHeight="1" x14ac:dyDescent="0.45">
      <c r="A139" s="22">
        <v>141</v>
      </c>
      <c r="B139" s="116" t="s">
        <v>207</v>
      </c>
      <c r="C139" s="117" t="s">
        <v>356</v>
      </c>
      <c r="D139" s="87" t="s">
        <v>352</v>
      </c>
      <c r="E139" s="1" t="s">
        <v>32</v>
      </c>
      <c r="F139" s="2" t="s">
        <v>380</v>
      </c>
      <c r="G139" s="21">
        <v>159.54</v>
      </c>
      <c r="H139" s="21">
        <v>162.36000000000001</v>
      </c>
      <c r="I139" s="21">
        <v>163.22999999999999</v>
      </c>
      <c r="J139" s="21">
        <v>154.74</v>
      </c>
      <c r="K139" s="21">
        <v>151.34</v>
      </c>
      <c r="L139" s="21">
        <v>153.84</v>
      </c>
      <c r="M139" s="21">
        <v>154.61000000000001</v>
      </c>
      <c r="N139" s="21">
        <v>148.6</v>
      </c>
      <c r="O139" s="118">
        <v>485.13</v>
      </c>
      <c r="P139" s="119">
        <v>459.79</v>
      </c>
      <c r="Q139" s="120">
        <v>4.7</v>
      </c>
      <c r="R139" s="121">
        <v>2.2601574195274563</v>
      </c>
      <c r="S139" s="174">
        <v>14.9</v>
      </c>
      <c r="T139" s="174">
        <v>25.4</v>
      </c>
      <c r="U139" s="174">
        <v>27</v>
      </c>
      <c r="V139" s="124"/>
      <c r="W139" s="174">
        <v>14.9</v>
      </c>
      <c r="X139" s="174">
        <v>25.4</v>
      </c>
      <c r="Y139" s="174">
        <v>27</v>
      </c>
      <c r="Z139" s="122"/>
      <c r="AA139" s="96"/>
      <c r="AB139" s="96"/>
      <c r="AC139" s="175">
        <v>22.4</v>
      </c>
      <c r="AD139" s="96">
        <v>14.9</v>
      </c>
      <c r="AE139" s="96">
        <v>25.4</v>
      </c>
      <c r="AF139" s="96">
        <v>27</v>
      </c>
      <c r="AG139" s="124"/>
      <c r="AH139" s="96">
        <v>14.9</v>
      </c>
      <c r="AI139" s="96">
        <v>25.4</v>
      </c>
      <c r="AJ139" s="96">
        <v>27</v>
      </c>
      <c r="AK139" s="154"/>
      <c r="AL139" s="96"/>
      <c r="AM139" s="96"/>
      <c r="AN139" s="123">
        <v>22.4</v>
      </c>
      <c r="AO139" s="97">
        <v>0.7446373997688045</v>
      </c>
      <c r="AP139" s="96">
        <v>16.67987775482122</v>
      </c>
      <c r="AQ139" s="96">
        <v>16.67987775482122</v>
      </c>
      <c r="AR139" s="96">
        <v>20.969969438705302</v>
      </c>
      <c r="AS139" s="98">
        <v>0.21245272000000001</v>
      </c>
      <c r="AT139" s="125">
        <v>1.4071483999999999</v>
      </c>
      <c r="AU139" s="126">
        <v>1.3839878400000001</v>
      </c>
      <c r="AV139" s="127">
        <v>0.24281076470888482</v>
      </c>
      <c r="AW139" s="98" t="e">
        <v>#REF!</v>
      </c>
      <c r="AX139" s="99" t="e">
        <v>#REF!</v>
      </c>
      <c r="AY139" s="138" t="e">
        <v>#REF!</v>
      </c>
      <c r="AZ139" s="104">
        <v>0.26304946118147471</v>
      </c>
      <c r="BA139" s="104">
        <v>2.5280407178623219</v>
      </c>
      <c r="BB139" s="106">
        <v>0</v>
      </c>
      <c r="BC139" s="106">
        <v>1.3155198440619913</v>
      </c>
      <c r="BD139" s="168">
        <v>2009</v>
      </c>
      <c r="BE139" s="169" t="s">
        <v>540</v>
      </c>
      <c r="BF139" s="215" t="s">
        <v>541</v>
      </c>
      <c r="BG139" s="171" t="s">
        <v>371</v>
      </c>
      <c r="BH139" s="172" t="s">
        <v>372</v>
      </c>
      <c r="BI139" s="169" t="s">
        <v>542</v>
      </c>
      <c r="BJ139" s="22" t="s">
        <v>60</v>
      </c>
      <c r="BK139" s="131" t="s">
        <v>543</v>
      </c>
      <c r="BL139" s="106">
        <v>16.67987775482122</v>
      </c>
      <c r="BM139" s="21">
        <v>67</v>
      </c>
      <c r="BN139" s="113">
        <v>-1.1117643826116989E-2</v>
      </c>
      <c r="BO139" s="21" t="s">
        <v>364</v>
      </c>
      <c r="BP139" s="21" t="s">
        <v>364</v>
      </c>
      <c r="CC139" s="132">
        <v>5.4094405667004022</v>
      </c>
      <c r="CD139" s="115">
        <f t="shared" si="46"/>
        <v>1.6881456802472394</v>
      </c>
      <c r="CQ139" s="23" t="str">
        <f t="shared" si="32"/>
        <v/>
      </c>
      <c r="CR139" s="23" t="str">
        <f t="shared" si="33"/>
        <v/>
      </c>
      <c r="CT139" s="23" t="str">
        <f t="shared" si="34"/>
        <v/>
      </c>
      <c r="CU139" s="23" t="str">
        <f t="shared" si="35"/>
        <v/>
      </c>
      <c r="CW139" s="23" t="str">
        <f t="shared" si="36"/>
        <v/>
      </c>
      <c r="CX139" s="23" t="str">
        <f t="shared" si="37"/>
        <v/>
      </c>
      <c r="CZ139" s="23" t="str">
        <f t="shared" si="38"/>
        <v/>
      </c>
      <c r="DA139" s="23" t="str">
        <f t="shared" si="39"/>
        <v/>
      </c>
      <c r="DC139" s="23" t="str">
        <f t="shared" si="40"/>
        <v/>
      </c>
      <c r="DD139" s="23" t="str">
        <f t="shared" si="41"/>
        <v/>
      </c>
      <c r="DF139" s="23" t="str">
        <f t="shared" si="42"/>
        <v/>
      </c>
      <c r="DG139" s="23" t="str">
        <f t="shared" si="43"/>
        <v/>
      </c>
      <c r="DI139" s="23">
        <f t="shared" si="44"/>
        <v>4.7</v>
      </c>
      <c r="DJ139" s="23">
        <f t="shared" si="45"/>
        <v>2.2601574195274563</v>
      </c>
    </row>
    <row r="140" spans="1:114" ht="12" customHeight="1" x14ac:dyDescent="0.45">
      <c r="A140" s="22">
        <v>142</v>
      </c>
      <c r="B140" s="116" t="s">
        <v>208</v>
      </c>
      <c r="C140" s="117" t="s">
        <v>354</v>
      </c>
      <c r="D140" s="87" t="s">
        <v>354</v>
      </c>
      <c r="E140" s="1" t="s">
        <v>31</v>
      </c>
      <c r="F140" s="2" t="s">
        <v>381</v>
      </c>
      <c r="G140" s="21">
        <v>298.68</v>
      </c>
      <c r="H140" s="21">
        <v>308.48</v>
      </c>
      <c r="I140" s="21">
        <v>311.25</v>
      </c>
      <c r="J140" s="21">
        <v>303.14</v>
      </c>
      <c r="K140" s="21">
        <v>285.75</v>
      </c>
      <c r="L140" s="21">
        <v>292.11</v>
      </c>
      <c r="M140" s="21">
        <v>291.7</v>
      </c>
      <c r="N140" s="21">
        <v>283.06</v>
      </c>
      <c r="O140" s="118">
        <v>918.41000000000008</v>
      </c>
      <c r="P140" s="119">
        <v>869.56</v>
      </c>
      <c r="Q140" s="120">
        <v>18.8</v>
      </c>
      <c r="R140" s="121">
        <v>5.7753534101606077</v>
      </c>
      <c r="S140" s="95"/>
      <c r="T140" s="96"/>
      <c r="U140" s="96"/>
      <c r="V140" s="96"/>
      <c r="W140" s="95"/>
      <c r="X140" s="96"/>
      <c r="Y140" s="96"/>
      <c r="Z140" s="122"/>
      <c r="AA140" s="96"/>
      <c r="AB140" s="96"/>
      <c r="AC140" s="123"/>
      <c r="AD140" s="95" t="s">
        <v>364</v>
      </c>
      <c r="AE140" s="96" t="s">
        <v>364</v>
      </c>
      <c r="AF140" s="96" t="s">
        <v>364</v>
      </c>
      <c r="AG140" s="124" t="s">
        <v>364</v>
      </c>
      <c r="AH140" s="95" t="s">
        <v>364</v>
      </c>
      <c r="AI140" s="96" t="s">
        <v>364</v>
      </c>
      <c r="AJ140" s="96" t="s">
        <v>364</v>
      </c>
      <c r="AK140" s="124" t="s">
        <v>364</v>
      </c>
      <c r="AL140" s="95" t="s">
        <v>364</v>
      </c>
      <c r="AM140" s="124" t="s">
        <v>364</v>
      </c>
      <c r="AN140" s="123">
        <v>6.2</v>
      </c>
      <c r="AO140" s="97">
        <v>0.67751196172248818</v>
      </c>
      <c r="AP140" s="96">
        <v>4.2005741626794268</v>
      </c>
      <c r="AQ140" s="96">
        <v>4.2005741626794268</v>
      </c>
      <c r="AR140" s="96">
        <v>5.7001435406698571</v>
      </c>
      <c r="AS140" s="98">
        <v>0.11085414</v>
      </c>
      <c r="AT140" s="125">
        <v>0.68729566799999997</v>
      </c>
      <c r="AU140" s="126">
        <v>0.77789856180154016</v>
      </c>
      <c r="AV140" s="127">
        <v>1.4774259444976078E-2</v>
      </c>
      <c r="AW140" s="98" t="e">
        <v>#REF!</v>
      </c>
      <c r="AX140" s="99" t="e">
        <v>#REF!</v>
      </c>
      <c r="AY140" s="138" t="e">
        <v>#REF!</v>
      </c>
      <c r="AZ140" s="104">
        <v>0.1354779057416268</v>
      </c>
      <c r="BA140" s="104">
        <v>1.3744701372330348</v>
      </c>
      <c r="BB140" s="106">
        <v>0.35591312267638964</v>
      </c>
      <c r="BC140" s="106">
        <v>3.80131522855676</v>
      </c>
      <c r="BD140" s="128"/>
      <c r="BF140" s="129"/>
      <c r="BG140" s="130"/>
      <c r="BH140" s="363" t="s">
        <v>365</v>
      </c>
      <c r="BJ140" s="22" t="s">
        <v>81</v>
      </c>
      <c r="BK140" s="131"/>
      <c r="BL140" s="106">
        <v>4.2005741626794268</v>
      </c>
      <c r="BM140" s="21">
        <v>93</v>
      </c>
      <c r="BN140" s="113">
        <v>0.12103886951334956</v>
      </c>
      <c r="BO140" s="21" t="s">
        <v>353</v>
      </c>
      <c r="BP140" s="21" t="s">
        <v>366</v>
      </c>
      <c r="CC140" s="132">
        <v>5.467302177414763</v>
      </c>
      <c r="CD140" s="115">
        <f t="shared" si="46"/>
        <v>1.6987852913714221</v>
      </c>
      <c r="CQ140" s="23" t="str">
        <f t="shared" si="32"/>
        <v/>
      </c>
      <c r="CR140" s="23" t="str">
        <f t="shared" si="33"/>
        <v/>
      </c>
      <c r="CT140" s="23" t="str">
        <f t="shared" si="34"/>
        <v/>
      </c>
      <c r="CU140" s="23" t="str">
        <f t="shared" si="35"/>
        <v/>
      </c>
      <c r="CW140" s="23" t="str">
        <f t="shared" si="36"/>
        <v/>
      </c>
      <c r="CX140" s="23" t="str">
        <f t="shared" si="37"/>
        <v/>
      </c>
      <c r="CZ140" s="23" t="str">
        <f t="shared" si="38"/>
        <v/>
      </c>
      <c r="DA140" s="23" t="str">
        <f t="shared" si="39"/>
        <v/>
      </c>
      <c r="DC140" s="23">
        <f t="shared" si="40"/>
        <v>18.8</v>
      </c>
      <c r="DD140" s="23">
        <f t="shared" si="41"/>
        <v>5.7753534101606077</v>
      </c>
      <c r="DF140" s="23" t="str">
        <f t="shared" si="42"/>
        <v/>
      </c>
      <c r="DG140" s="23" t="str">
        <f t="shared" si="43"/>
        <v/>
      </c>
      <c r="DI140" s="23" t="str">
        <f t="shared" si="44"/>
        <v/>
      </c>
      <c r="DJ140" s="23" t="str">
        <f t="shared" si="45"/>
        <v/>
      </c>
    </row>
    <row r="141" spans="1:114" ht="12" customHeight="1" x14ac:dyDescent="0.45">
      <c r="A141" s="22">
        <v>143</v>
      </c>
      <c r="B141" s="116" t="s">
        <v>209</v>
      </c>
      <c r="C141" s="117" t="s">
        <v>348</v>
      </c>
      <c r="D141" s="87" t="s">
        <v>348</v>
      </c>
      <c r="E141" s="1" t="s">
        <v>29</v>
      </c>
      <c r="F141" s="2" t="s">
        <v>363</v>
      </c>
      <c r="G141" s="21">
        <v>2383.04</v>
      </c>
      <c r="H141" s="21">
        <v>1937.39</v>
      </c>
      <c r="I141" s="21">
        <v>1591.27</v>
      </c>
      <c r="J141" s="21">
        <v>1274.22</v>
      </c>
      <c r="K141" s="21">
        <v>2285.79</v>
      </c>
      <c r="L141" s="21">
        <v>1863.25</v>
      </c>
      <c r="M141" s="21">
        <v>1528.75</v>
      </c>
      <c r="N141" s="21">
        <v>1233.25</v>
      </c>
      <c r="O141" s="118">
        <v>5911.7000000000007</v>
      </c>
      <c r="P141" s="119">
        <v>5677.79</v>
      </c>
      <c r="Q141" s="120">
        <v>57.1</v>
      </c>
      <c r="R141" s="121">
        <v>73.84352391014572</v>
      </c>
      <c r="S141" s="95"/>
      <c r="T141" s="96"/>
      <c r="U141" s="96"/>
      <c r="V141" s="96"/>
      <c r="W141" s="95"/>
      <c r="X141" s="96"/>
      <c r="Y141" s="96"/>
      <c r="Z141" s="122"/>
      <c r="AA141" s="96"/>
      <c r="AB141" s="96"/>
      <c r="AC141" s="123"/>
      <c r="AD141" s="95">
        <v>0.19</v>
      </c>
      <c r="AE141" s="96">
        <v>0.84</v>
      </c>
      <c r="AF141" s="96">
        <v>2.6</v>
      </c>
      <c r="AG141" s="124">
        <v>6.2</v>
      </c>
      <c r="AH141" s="95">
        <v>0.19</v>
      </c>
      <c r="AI141" s="96">
        <v>0.84</v>
      </c>
      <c r="AJ141" s="96">
        <v>2.6</v>
      </c>
      <c r="AK141" s="124">
        <v>6.2</v>
      </c>
      <c r="AL141" s="95" t="s">
        <v>364</v>
      </c>
      <c r="AM141" s="124" t="s">
        <v>364</v>
      </c>
      <c r="AN141" s="123">
        <v>1.2</v>
      </c>
      <c r="AO141" s="97">
        <v>7.0228455754771533</v>
      </c>
      <c r="AP141" s="96">
        <v>6.2</v>
      </c>
      <c r="AQ141" s="96">
        <v>6.2</v>
      </c>
      <c r="AR141" s="96">
        <v>2.4500000000000002</v>
      </c>
      <c r="AS141" s="98">
        <v>0.121916673</v>
      </c>
      <c r="AT141" s="125">
        <v>0.50157879249999993</v>
      </c>
      <c r="AU141" s="126">
        <v>0.34071639133098924</v>
      </c>
      <c r="AV141" s="127">
        <v>9.3277884000000019E-2</v>
      </c>
      <c r="AW141" s="98" t="e">
        <v>#REF!</v>
      </c>
      <c r="AX141" s="99" t="e">
        <v>#REF!</v>
      </c>
      <c r="AY141" s="138" t="e">
        <v>#REF!</v>
      </c>
      <c r="AZ141" s="104">
        <v>0.27737981300000003</v>
      </c>
      <c r="BA141" s="104">
        <v>0.87975663442631591</v>
      </c>
      <c r="BB141" s="106">
        <v>35.803861535408799</v>
      </c>
      <c r="BC141" s="106">
        <v>115.26873906340725</v>
      </c>
      <c r="BD141" s="128"/>
      <c r="BF141" s="129"/>
      <c r="BG141" s="130"/>
      <c r="BH141" s="363" t="s">
        <v>365</v>
      </c>
      <c r="BJ141" s="22" t="s">
        <v>64</v>
      </c>
      <c r="BK141" s="131"/>
      <c r="BL141" s="106">
        <v>6.2</v>
      </c>
      <c r="BM141" s="21">
        <v>66</v>
      </c>
      <c r="BN141" s="113">
        <v>-0.46602205977373701</v>
      </c>
      <c r="BO141" s="21" t="s">
        <v>348</v>
      </c>
      <c r="BP141" s="21" t="s">
        <v>364</v>
      </c>
      <c r="CC141" s="132">
        <v>5.5322922187589141</v>
      </c>
      <c r="CD141" s="115">
        <f t="shared" si="46"/>
        <v>1.7106022357550061</v>
      </c>
      <c r="CQ141" s="23">
        <f t="shared" si="32"/>
        <v>57.1</v>
      </c>
      <c r="CR141" s="23">
        <f t="shared" si="33"/>
        <v>73.84352391014572</v>
      </c>
      <c r="CT141" s="23" t="str">
        <f t="shared" si="34"/>
        <v/>
      </c>
      <c r="CU141" s="23" t="str">
        <f t="shared" si="35"/>
        <v/>
      </c>
      <c r="CW141" s="23" t="str">
        <f t="shared" si="36"/>
        <v/>
      </c>
      <c r="CX141" s="23" t="str">
        <f t="shared" si="37"/>
        <v/>
      </c>
      <c r="CZ141" s="23" t="str">
        <f t="shared" si="38"/>
        <v/>
      </c>
      <c r="DA141" s="23" t="str">
        <f t="shared" si="39"/>
        <v/>
      </c>
      <c r="DC141" s="23" t="str">
        <f t="shared" si="40"/>
        <v/>
      </c>
      <c r="DD141" s="23" t="str">
        <f t="shared" si="41"/>
        <v/>
      </c>
      <c r="DF141" s="23" t="str">
        <f t="shared" si="42"/>
        <v/>
      </c>
      <c r="DG141" s="23" t="str">
        <f t="shared" si="43"/>
        <v/>
      </c>
      <c r="DI141" s="23" t="str">
        <f t="shared" si="44"/>
        <v/>
      </c>
      <c r="DJ141" s="23" t="str">
        <f t="shared" si="45"/>
        <v/>
      </c>
    </row>
    <row r="142" spans="1:114" ht="12" customHeight="1" x14ac:dyDescent="0.45">
      <c r="A142" s="22">
        <v>144</v>
      </c>
      <c r="B142" s="116" t="s">
        <v>210</v>
      </c>
      <c r="C142" s="117" t="s">
        <v>348</v>
      </c>
      <c r="D142" s="87" t="s">
        <v>348</v>
      </c>
      <c r="E142" s="1" t="s">
        <v>29</v>
      </c>
      <c r="F142" s="2" t="s">
        <v>381</v>
      </c>
      <c r="G142" s="21">
        <v>17112.16</v>
      </c>
      <c r="H142" s="21">
        <v>14968.16</v>
      </c>
      <c r="I142" s="21">
        <v>12810.13</v>
      </c>
      <c r="J142" s="21">
        <v>10798.01</v>
      </c>
      <c r="K142" s="21">
        <v>16264.93</v>
      </c>
      <c r="L142" s="21">
        <v>14290.3</v>
      </c>
      <c r="M142" s="21">
        <v>12297.71</v>
      </c>
      <c r="N142" s="21">
        <v>10427.530000000001</v>
      </c>
      <c r="O142" s="118">
        <v>44890.45</v>
      </c>
      <c r="P142" s="119">
        <v>42852.94</v>
      </c>
      <c r="Q142" s="120">
        <v>69.400000000000006</v>
      </c>
      <c r="R142" s="121">
        <v>167.39353803894136</v>
      </c>
      <c r="S142" s="95"/>
      <c r="T142" s="96"/>
      <c r="U142" s="96"/>
      <c r="V142" s="96"/>
      <c r="W142" s="95"/>
      <c r="X142" s="96"/>
      <c r="Y142" s="96"/>
      <c r="Z142" s="122"/>
      <c r="AA142" s="96"/>
      <c r="AB142" s="96"/>
      <c r="AC142" s="123"/>
      <c r="AD142" s="95">
        <v>0.19</v>
      </c>
      <c r="AE142" s="96">
        <v>0.84</v>
      </c>
      <c r="AF142" s="96">
        <v>2.6</v>
      </c>
      <c r="AG142" s="124">
        <v>6.2</v>
      </c>
      <c r="AH142" s="95">
        <v>0.19</v>
      </c>
      <c r="AI142" s="96">
        <v>0.84</v>
      </c>
      <c r="AJ142" s="96">
        <v>2.6</v>
      </c>
      <c r="AK142" s="124">
        <v>6.2</v>
      </c>
      <c r="AL142" s="95" t="s">
        <v>364</v>
      </c>
      <c r="AM142" s="124" t="s">
        <v>364</v>
      </c>
      <c r="AN142" s="123">
        <v>1.2</v>
      </c>
      <c r="AO142" s="97">
        <v>7.0228455754771533</v>
      </c>
      <c r="AP142" s="96">
        <v>6.2</v>
      </c>
      <c r="AQ142" s="96">
        <v>6.2</v>
      </c>
      <c r="AR142" s="96">
        <v>2.4500000000000002</v>
      </c>
      <c r="AS142" s="98">
        <v>0.96199137499999998</v>
      </c>
      <c r="AT142" s="125">
        <v>3.9759875674999998</v>
      </c>
      <c r="AU142" s="126">
        <v>1.2109685722469601</v>
      </c>
      <c r="AV142" s="127">
        <v>0.78959008799999997</v>
      </c>
      <c r="AW142" s="98" t="e">
        <v>#REF!</v>
      </c>
      <c r="AX142" s="99" t="e">
        <v>#REF!</v>
      </c>
      <c r="AY142" s="138" t="e">
        <v>#REF!</v>
      </c>
      <c r="AZ142" s="104">
        <v>2.2779748550000001</v>
      </c>
      <c r="BA142" s="104">
        <v>2.9535457700233865</v>
      </c>
      <c r="BB142" s="106">
        <v>703.79713150513419</v>
      </c>
      <c r="BC142" s="106">
        <v>1828.8593261769704</v>
      </c>
      <c r="BD142" s="128"/>
      <c r="BE142" s="22"/>
      <c r="BF142" s="129"/>
      <c r="BG142" s="130"/>
      <c r="BH142" s="87" t="s">
        <v>365</v>
      </c>
      <c r="BJ142" s="22" t="s">
        <v>64</v>
      </c>
      <c r="BK142" s="131"/>
      <c r="BL142" s="106">
        <v>6.2</v>
      </c>
      <c r="BM142" s="21">
        <v>15</v>
      </c>
      <c r="BN142" s="113">
        <v>-0.81449463092568053</v>
      </c>
      <c r="BO142" s="21" t="s">
        <v>348</v>
      </c>
      <c r="BP142" s="21" t="s">
        <v>364</v>
      </c>
      <c r="CC142" s="132">
        <v>5.6443786299844119</v>
      </c>
      <c r="CD142" s="115">
        <f t="shared" si="46"/>
        <v>1.7306601171381062</v>
      </c>
      <c r="CQ142" s="23">
        <f t="shared" si="32"/>
        <v>69.400000000000006</v>
      </c>
      <c r="CR142" s="23">
        <f t="shared" si="33"/>
        <v>167.39353803894136</v>
      </c>
      <c r="CT142" s="23" t="str">
        <f t="shared" si="34"/>
        <v/>
      </c>
      <c r="CU142" s="23" t="str">
        <f t="shared" si="35"/>
        <v/>
      </c>
      <c r="CW142" s="23" t="str">
        <f t="shared" si="36"/>
        <v/>
      </c>
      <c r="CX142" s="23" t="str">
        <f t="shared" si="37"/>
        <v/>
      </c>
      <c r="CZ142" s="23" t="str">
        <f t="shared" si="38"/>
        <v/>
      </c>
      <c r="DA142" s="23" t="str">
        <f t="shared" si="39"/>
        <v/>
      </c>
      <c r="DC142" s="23" t="str">
        <f t="shared" si="40"/>
        <v/>
      </c>
      <c r="DD142" s="23" t="str">
        <f t="shared" si="41"/>
        <v/>
      </c>
      <c r="DF142" s="23" t="str">
        <f t="shared" si="42"/>
        <v/>
      </c>
      <c r="DG142" s="23" t="str">
        <f t="shared" si="43"/>
        <v/>
      </c>
      <c r="DI142" s="23" t="str">
        <f t="shared" si="44"/>
        <v/>
      </c>
      <c r="DJ142" s="23" t="str">
        <f t="shared" si="45"/>
        <v/>
      </c>
    </row>
    <row r="143" spans="1:114" ht="12" customHeight="1" x14ac:dyDescent="0.45">
      <c r="A143" s="22">
        <v>146</v>
      </c>
      <c r="B143" s="116" t="s">
        <v>211</v>
      </c>
      <c r="C143" s="117" t="s">
        <v>352</v>
      </c>
      <c r="D143" s="87" t="s">
        <v>352</v>
      </c>
      <c r="E143" s="1" t="s">
        <v>26</v>
      </c>
      <c r="F143" s="2" t="s">
        <v>380</v>
      </c>
      <c r="G143" s="21">
        <v>165.99</v>
      </c>
      <c r="H143" s="21">
        <v>161.22999999999999</v>
      </c>
      <c r="I143" s="21">
        <v>164.31</v>
      </c>
      <c r="J143" s="21">
        <v>164.96</v>
      </c>
      <c r="K143" s="21">
        <v>156.68</v>
      </c>
      <c r="L143" s="21">
        <v>152.82</v>
      </c>
      <c r="M143" s="21">
        <v>156.30000000000001</v>
      </c>
      <c r="N143" s="21">
        <v>157.65</v>
      </c>
      <c r="O143" s="118">
        <v>491.53000000000003</v>
      </c>
      <c r="P143" s="119">
        <v>465.8</v>
      </c>
      <c r="Q143" s="120">
        <v>2</v>
      </c>
      <c r="R143" s="121">
        <v>1.8885056430080001</v>
      </c>
      <c r="S143" s="163">
        <v>21.5</v>
      </c>
      <c r="T143" s="164">
        <v>34.700000000000003</v>
      </c>
      <c r="U143" s="164">
        <v>49.2</v>
      </c>
      <c r="V143" s="164"/>
      <c r="W143" s="163">
        <v>18.600000000000001</v>
      </c>
      <c r="X143" s="164">
        <v>37.4</v>
      </c>
      <c r="Y143" s="164">
        <v>40.1</v>
      </c>
      <c r="Z143" s="191"/>
      <c r="AA143" s="164">
        <v>35.1</v>
      </c>
      <c r="AB143" s="164">
        <v>32</v>
      </c>
      <c r="AC143" s="167">
        <v>33.6</v>
      </c>
      <c r="AD143" s="95">
        <v>21.5</v>
      </c>
      <c r="AE143" s="96">
        <v>34.700000000000003</v>
      </c>
      <c r="AF143" s="96">
        <v>49.2</v>
      </c>
      <c r="AG143" s="96"/>
      <c r="AH143" s="95">
        <v>18.600000000000001</v>
      </c>
      <c r="AI143" s="96">
        <v>37.4</v>
      </c>
      <c r="AJ143" s="96">
        <v>40.1</v>
      </c>
      <c r="AK143" s="124"/>
      <c r="AL143" s="96">
        <v>35.1</v>
      </c>
      <c r="AM143" s="96">
        <v>32</v>
      </c>
      <c r="AN143" s="123">
        <v>33.6</v>
      </c>
      <c r="AO143" s="97">
        <v>0.7446373997688045</v>
      </c>
      <c r="AP143" s="96">
        <v>26.136772731885038</v>
      </c>
      <c r="AQ143" s="96">
        <v>23.828396792601744</v>
      </c>
      <c r="AR143" s="96">
        <v>31.445646190560851</v>
      </c>
      <c r="AS143" s="98">
        <v>0.32144864000000001</v>
      </c>
      <c r="AT143" s="125">
        <v>2.0184175500000001</v>
      </c>
      <c r="AU143" s="126">
        <v>1.9860023849999999</v>
      </c>
      <c r="AV143" s="127">
        <v>0.36985705270523256</v>
      </c>
      <c r="AW143" s="98" t="e">
        <v>#REF!</v>
      </c>
      <c r="AX143" s="99" t="e">
        <v>#REF!</v>
      </c>
      <c r="AY143" s="138" t="e">
        <v>#REF!</v>
      </c>
      <c r="AZ143" s="104">
        <v>0.40212932784205419</v>
      </c>
      <c r="BA143" s="104">
        <v>3.8145515546051354</v>
      </c>
      <c r="BB143" s="106">
        <v>0</v>
      </c>
      <c r="BC143" s="106">
        <v>0</v>
      </c>
      <c r="BD143" s="168" t="s">
        <v>402</v>
      </c>
      <c r="BE143" s="169" t="s">
        <v>394</v>
      </c>
      <c r="BF143" s="170">
        <v>1550</v>
      </c>
      <c r="BG143" s="171">
        <v>0.97</v>
      </c>
      <c r="BH143" s="172" t="s">
        <v>384</v>
      </c>
      <c r="BI143" s="169" t="s">
        <v>403</v>
      </c>
      <c r="BJ143" s="22" t="s">
        <v>60</v>
      </c>
      <c r="BK143" s="131" t="s">
        <v>404</v>
      </c>
      <c r="BL143" s="106">
        <v>24.982584762243391</v>
      </c>
      <c r="BM143" s="21">
        <v>47</v>
      </c>
      <c r="BN143" s="113">
        <v>-5.6829928335172253E-3</v>
      </c>
      <c r="BO143" s="21" t="s">
        <v>364</v>
      </c>
      <c r="BP143" s="21" t="s">
        <v>364</v>
      </c>
      <c r="CC143" s="132">
        <v>5.6747015435265054</v>
      </c>
      <c r="CD143" s="115">
        <f t="shared" si="46"/>
        <v>1.7360179705354137</v>
      </c>
      <c r="CQ143" s="23" t="str">
        <f t="shared" si="32"/>
        <v/>
      </c>
      <c r="CR143" s="23" t="str">
        <f t="shared" si="33"/>
        <v/>
      </c>
      <c r="CT143" s="23" t="str">
        <f t="shared" si="34"/>
        <v/>
      </c>
      <c r="CU143" s="23" t="str">
        <f t="shared" si="35"/>
        <v/>
      </c>
      <c r="CW143" s="23">
        <f t="shared" si="36"/>
        <v>2</v>
      </c>
      <c r="CX143" s="23">
        <f t="shared" si="37"/>
        <v>1.8885056430080001</v>
      </c>
      <c r="CZ143" s="23" t="str">
        <f t="shared" si="38"/>
        <v/>
      </c>
      <c r="DA143" s="23" t="str">
        <f t="shared" si="39"/>
        <v/>
      </c>
      <c r="DC143" s="23" t="str">
        <f t="shared" si="40"/>
        <v/>
      </c>
      <c r="DD143" s="23" t="str">
        <f t="shared" si="41"/>
        <v/>
      </c>
      <c r="DF143" s="23" t="str">
        <f t="shared" si="42"/>
        <v/>
      </c>
      <c r="DG143" s="23" t="str">
        <f t="shared" si="43"/>
        <v/>
      </c>
      <c r="DI143" s="23" t="str">
        <f t="shared" si="44"/>
        <v/>
      </c>
      <c r="DJ143" s="23" t="str">
        <f t="shared" si="45"/>
        <v/>
      </c>
    </row>
    <row r="144" spans="1:114" ht="12" customHeight="1" x14ac:dyDescent="0.45">
      <c r="A144" s="22">
        <v>148</v>
      </c>
      <c r="B144" s="116" t="s">
        <v>75</v>
      </c>
      <c r="C144" s="117" t="s">
        <v>362</v>
      </c>
      <c r="D144" s="87" t="s">
        <v>362</v>
      </c>
      <c r="E144" s="1" t="s">
        <v>28</v>
      </c>
      <c r="F144" s="2" t="s">
        <v>380</v>
      </c>
      <c r="G144" s="21">
        <v>207.17</v>
      </c>
      <c r="H144" s="21">
        <v>193.49</v>
      </c>
      <c r="I144" s="21">
        <v>145.04</v>
      </c>
      <c r="J144" s="21">
        <v>116.96</v>
      </c>
      <c r="K144" s="21">
        <v>196.08</v>
      </c>
      <c r="L144" s="21">
        <v>181.71</v>
      </c>
      <c r="M144" s="21">
        <v>146.63</v>
      </c>
      <c r="N144" s="21">
        <v>128.24</v>
      </c>
      <c r="O144" s="118">
        <v>545.69999999999993</v>
      </c>
      <c r="P144" s="119">
        <v>524.42000000000007</v>
      </c>
      <c r="Q144" s="120">
        <v>9.9</v>
      </c>
      <c r="R144" s="121">
        <v>3.1944802204123488</v>
      </c>
      <c r="S144" s="95">
        <v>1.3</v>
      </c>
      <c r="T144" s="96">
        <v>2.6</v>
      </c>
      <c r="U144" s="96">
        <v>4</v>
      </c>
      <c r="V144" s="96"/>
      <c r="W144" s="95">
        <v>1.3</v>
      </c>
      <c r="X144" s="96">
        <v>2.6</v>
      </c>
      <c r="Y144" s="96">
        <v>4</v>
      </c>
      <c r="Z144" s="122"/>
      <c r="AA144" s="96">
        <v>3.1</v>
      </c>
      <c r="AB144" s="96">
        <v>2</v>
      </c>
      <c r="AC144" s="123">
        <v>2.5</v>
      </c>
      <c r="AD144" s="95">
        <v>1.3</v>
      </c>
      <c r="AE144" s="96">
        <v>2.6</v>
      </c>
      <c r="AF144" s="96">
        <v>4</v>
      </c>
      <c r="AG144" s="96"/>
      <c r="AH144" s="95">
        <v>1.3</v>
      </c>
      <c r="AI144" s="96">
        <v>2.6</v>
      </c>
      <c r="AJ144" s="96">
        <v>4</v>
      </c>
      <c r="AK144" s="154"/>
      <c r="AL144" s="96">
        <v>3.1</v>
      </c>
      <c r="AM144" s="96">
        <v>2</v>
      </c>
      <c r="AN144" s="123">
        <v>2.5</v>
      </c>
      <c r="AO144" s="97">
        <v>1.6916229865384507</v>
      </c>
      <c r="AP144" s="96">
        <v>5.2440312582691968</v>
      </c>
      <c r="AQ144" s="96">
        <v>3.3832459730769013</v>
      </c>
      <c r="AR144" s="96">
        <v>2.9534096539182624</v>
      </c>
      <c r="AS144" s="98">
        <v>2.6664249999999997E-2</v>
      </c>
      <c r="AT144" s="125">
        <v>0.14792427499999999</v>
      </c>
      <c r="AU144" s="126">
        <v>0.14530315000000002</v>
      </c>
      <c r="AV144" s="127">
        <v>3.2947506157327278E-2</v>
      </c>
      <c r="AW144" s="98" t="e">
        <v>#REF!</v>
      </c>
      <c r="AX144" s="99" t="e">
        <v>#REF!</v>
      </c>
      <c r="AY144" s="138" t="e">
        <v>#REF!</v>
      </c>
      <c r="AZ144" s="104">
        <v>3.7136343595545469E-2</v>
      </c>
      <c r="BA144" s="104">
        <v>0.26788750371584941</v>
      </c>
      <c r="BB144" s="106">
        <v>0</v>
      </c>
      <c r="BC144" s="106">
        <v>0.19512784490548107</v>
      </c>
      <c r="BD144" s="128" t="s">
        <v>544</v>
      </c>
      <c r="BE144" s="21" t="s">
        <v>394</v>
      </c>
      <c r="BF144" s="129">
        <v>31</v>
      </c>
      <c r="BG144" s="153">
        <v>0.96</v>
      </c>
      <c r="BH144" s="363" t="s">
        <v>384</v>
      </c>
      <c r="BI144" s="21" t="s">
        <v>545</v>
      </c>
      <c r="BJ144" s="22" t="s">
        <v>60</v>
      </c>
      <c r="BK144" s="131" t="s">
        <v>546</v>
      </c>
      <c r="BL144" s="106">
        <v>4.3136386156730495</v>
      </c>
      <c r="BM144" s="21">
        <v>131</v>
      </c>
      <c r="BN144" s="113">
        <v>0.16042289908635601</v>
      </c>
      <c r="BO144" s="21" t="s">
        <v>364</v>
      </c>
      <c r="BP144" s="21" t="s">
        <v>364</v>
      </c>
      <c r="CC144" s="132">
        <v>5.7045676390097899</v>
      </c>
      <c r="CD144" s="115">
        <f t="shared" si="46"/>
        <v>1.7412671941160436</v>
      </c>
      <c r="CQ144" s="23" t="str">
        <f t="shared" ref="CQ144:CQ207" si="47">IF($C144=CP$3,$Q144,"")</f>
        <v/>
      </c>
      <c r="CR144" s="23" t="str">
        <f t="shared" ref="CR144:CR207" si="48">IF($C144=CP$3,$R144,"")</f>
        <v/>
      </c>
      <c r="CT144" s="23" t="str">
        <f t="shared" ref="CT144:CT207" si="49">IF($C144=CS$3,$Q144,"")</f>
        <v/>
      </c>
      <c r="CU144" s="23" t="str">
        <f t="shared" ref="CU144:CU207" si="50">IF($C144=CS$3,$R144,"")</f>
        <v/>
      </c>
      <c r="CW144" s="23" t="str">
        <f t="shared" ref="CW144:CW207" si="51">IF($C144=CV$3,$Q144,"")</f>
        <v/>
      </c>
      <c r="CX144" s="23" t="str">
        <f t="shared" ref="CX144:CX207" si="52">IF($C144=CV$3,$R144,"")</f>
        <v/>
      </c>
      <c r="CZ144" s="23" t="str">
        <f t="shared" ref="CZ144:CZ207" si="53">IF($C144=CY$3,$Q144,"")</f>
        <v/>
      </c>
      <c r="DA144" s="23" t="str">
        <f t="shared" ref="DA144:DA207" si="54">IF($C144=CY$3,$R144,"")</f>
        <v/>
      </c>
      <c r="DC144" s="23" t="str">
        <f t="shared" ref="DC144:DC207" si="55">IF($C144=DB$3,$Q144,"")</f>
        <v/>
      </c>
      <c r="DD144" s="23" t="str">
        <f t="shared" ref="DD144:DD207" si="56">IF($C144=DB$3,$R144,"")</f>
        <v/>
      </c>
      <c r="DF144" s="23" t="str">
        <f t="shared" ref="DF144:DF207" si="57">IF($C144=DE$3,$Q144,"")</f>
        <v/>
      </c>
      <c r="DG144" s="23" t="str">
        <f t="shared" ref="DG144:DG207" si="58">IF($C144=DE$3,$R144,"")</f>
        <v/>
      </c>
      <c r="DI144" s="23" t="str">
        <f t="shared" ref="DI144:DI207" si="59">IF($C144=DH$3,$Q144,"")</f>
        <v/>
      </c>
      <c r="DJ144" s="23" t="str">
        <f t="shared" ref="DJ144:DJ207" si="60">IF($C144=DH$3,$R144,"")</f>
        <v/>
      </c>
    </row>
    <row r="145" spans="1:114" ht="12" customHeight="1" x14ac:dyDescent="0.35">
      <c r="A145" s="22">
        <v>149</v>
      </c>
      <c r="B145" s="116" t="s">
        <v>212</v>
      </c>
      <c r="C145" s="117" t="s">
        <v>362</v>
      </c>
      <c r="D145" s="87" t="s">
        <v>362</v>
      </c>
      <c r="E145" s="1" t="s">
        <v>33</v>
      </c>
      <c r="F145" s="2" t="s">
        <v>381</v>
      </c>
      <c r="G145" s="21">
        <v>13116.67</v>
      </c>
      <c r="H145" s="21">
        <v>12428.66</v>
      </c>
      <c r="I145" s="21">
        <v>11078.16</v>
      </c>
      <c r="J145" s="21">
        <v>9985.44</v>
      </c>
      <c r="K145" s="21">
        <v>12164.95</v>
      </c>
      <c r="L145" s="21">
        <v>11549.62</v>
      </c>
      <c r="M145" s="21">
        <v>10296.36</v>
      </c>
      <c r="N145" s="21">
        <v>9215.4599999999991</v>
      </c>
      <c r="O145" s="118">
        <v>36623.490000000005</v>
      </c>
      <c r="P145" s="119">
        <v>34010.93</v>
      </c>
      <c r="Q145" s="120">
        <v>65.8</v>
      </c>
      <c r="R145" s="121">
        <v>131.73812752668047</v>
      </c>
      <c r="S145" s="95">
        <v>0.2</v>
      </c>
      <c r="T145" s="96">
        <v>0.3</v>
      </c>
      <c r="U145" s="96">
        <v>0.6</v>
      </c>
      <c r="V145" s="96"/>
      <c r="W145" s="95">
        <v>0.3</v>
      </c>
      <c r="X145" s="96">
        <v>0.5</v>
      </c>
      <c r="Y145" s="96">
        <v>0.9</v>
      </c>
      <c r="Z145" s="122"/>
      <c r="AA145" s="96">
        <v>0.4</v>
      </c>
      <c r="AB145" s="96">
        <v>0.5</v>
      </c>
      <c r="AC145" s="123">
        <v>0.5</v>
      </c>
      <c r="AD145" s="95">
        <v>0.2</v>
      </c>
      <c r="AE145" s="96">
        <v>0.3</v>
      </c>
      <c r="AF145" s="96">
        <v>0.6</v>
      </c>
      <c r="AG145" s="96"/>
      <c r="AH145" s="95">
        <v>0.3</v>
      </c>
      <c r="AI145" s="96">
        <v>0.5</v>
      </c>
      <c r="AJ145" s="96">
        <v>0.9</v>
      </c>
      <c r="AK145" s="154"/>
      <c r="AL145" s="96">
        <v>0.4</v>
      </c>
      <c r="AM145" s="96">
        <v>0.5</v>
      </c>
      <c r="AN145" s="123">
        <v>0.5</v>
      </c>
      <c r="AO145" s="97">
        <v>1.6916229865384507</v>
      </c>
      <c r="AP145" s="96">
        <v>0.67664919461538031</v>
      </c>
      <c r="AQ145" s="96">
        <v>0.84581149326922533</v>
      </c>
      <c r="AR145" s="96">
        <v>0.56530758598557573</v>
      </c>
      <c r="AS145" s="98">
        <v>0.31689847000000004</v>
      </c>
      <c r="AT145" s="125">
        <v>1.7785854749999999</v>
      </c>
      <c r="AU145" s="126">
        <v>0.94861891606031234</v>
      </c>
      <c r="AV145" s="127">
        <v>0.40420556150585812</v>
      </c>
      <c r="AW145" s="98" t="e">
        <v>#REF!</v>
      </c>
      <c r="AX145" s="99" t="e">
        <v>#REF!</v>
      </c>
      <c r="AY145" s="138" t="e">
        <v>#REF!</v>
      </c>
      <c r="AZ145" s="104">
        <v>0.46241028917643023</v>
      </c>
      <c r="BA145" s="104">
        <v>1.7535010455141746</v>
      </c>
      <c r="BB145" s="106">
        <v>151.58148471177981</v>
      </c>
      <c r="BC145" s="106">
        <v>257.46206439170635</v>
      </c>
      <c r="BD145" s="148" t="s">
        <v>387</v>
      </c>
      <c r="BE145" s="22" t="s">
        <v>547</v>
      </c>
      <c r="BF145" s="149">
        <v>104</v>
      </c>
      <c r="BG145" s="189">
        <v>0.51</v>
      </c>
      <c r="BH145" s="87" t="s">
        <v>372</v>
      </c>
      <c r="BI145" s="22" t="s">
        <v>391</v>
      </c>
      <c r="BJ145" s="22" t="s">
        <v>60</v>
      </c>
      <c r="BK145" s="131" t="s">
        <v>392</v>
      </c>
      <c r="BL145" s="106">
        <v>0.76123034394230282</v>
      </c>
      <c r="BM145" s="21">
        <v>40</v>
      </c>
      <c r="BN145" s="275">
        <v>-0.43843131526169249</v>
      </c>
      <c r="BO145" s="21" t="s">
        <v>364</v>
      </c>
      <c r="BP145" s="21" t="s">
        <v>364</v>
      </c>
      <c r="CC145" s="132">
        <v>5.7337883261949285</v>
      </c>
      <c r="CD145" s="115">
        <f t="shared" si="46"/>
        <v>1.746376451222567</v>
      </c>
      <c r="CP145" s="21"/>
      <c r="CQ145" s="21" t="str">
        <f t="shared" si="47"/>
        <v/>
      </c>
      <c r="CR145" s="21" t="str">
        <f t="shared" si="48"/>
        <v/>
      </c>
      <c r="CS145" s="152"/>
      <c r="CT145" s="21" t="str">
        <f t="shared" si="49"/>
        <v/>
      </c>
      <c r="CU145" s="21" t="str">
        <f t="shared" si="50"/>
        <v/>
      </c>
      <c r="CV145" s="152"/>
      <c r="CW145" s="21" t="str">
        <f t="shared" si="51"/>
        <v/>
      </c>
      <c r="CX145" s="21" t="str">
        <f t="shared" si="52"/>
        <v/>
      </c>
      <c r="CY145" s="152"/>
      <c r="CZ145" s="21" t="str">
        <f t="shared" si="53"/>
        <v/>
      </c>
      <c r="DA145" s="21" t="str">
        <f t="shared" si="54"/>
        <v/>
      </c>
      <c r="DB145" s="152"/>
      <c r="DC145" s="21" t="str">
        <f t="shared" si="55"/>
        <v/>
      </c>
      <c r="DD145" s="21" t="str">
        <f t="shared" si="56"/>
        <v/>
      </c>
      <c r="DE145" s="152"/>
      <c r="DF145" s="21" t="str">
        <f t="shared" si="57"/>
        <v/>
      </c>
      <c r="DG145" s="21" t="str">
        <f t="shared" si="58"/>
        <v/>
      </c>
      <c r="DH145" s="152"/>
      <c r="DI145" s="21" t="str">
        <f t="shared" si="59"/>
        <v/>
      </c>
      <c r="DJ145" s="21" t="str">
        <f t="shared" si="60"/>
        <v/>
      </c>
    </row>
    <row r="146" spans="1:114" ht="12" customHeight="1" x14ac:dyDescent="0.45">
      <c r="A146" s="22">
        <v>150</v>
      </c>
      <c r="B146" s="116" t="s">
        <v>213</v>
      </c>
      <c r="C146" s="117" t="s">
        <v>356</v>
      </c>
      <c r="D146" s="87" t="s">
        <v>356</v>
      </c>
      <c r="E146" s="1" t="s">
        <v>32</v>
      </c>
      <c r="F146" s="2" t="s">
        <v>380</v>
      </c>
      <c r="G146" s="21">
        <v>1.08</v>
      </c>
      <c r="H146" s="21">
        <v>1.08</v>
      </c>
      <c r="I146" s="21">
        <v>1.0900000000000001</v>
      </c>
      <c r="J146" s="21">
        <v>1.1000000000000001</v>
      </c>
      <c r="K146" s="21">
        <v>1.03</v>
      </c>
      <c r="L146" s="21">
        <v>1.02</v>
      </c>
      <c r="M146" s="21">
        <v>1.03</v>
      </c>
      <c r="N146" s="21">
        <v>1.03</v>
      </c>
      <c r="O146" s="118">
        <v>3.25</v>
      </c>
      <c r="P146" s="119">
        <v>3.08</v>
      </c>
      <c r="Q146" s="120">
        <v>14.2</v>
      </c>
      <c r="R146" s="121">
        <v>4.2526037466632101</v>
      </c>
      <c r="S146" s="95"/>
      <c r="T146" s="96"/>
      <c r="U146" s="96"/>
      <c r="V146" s="96"/>
      <c r="W146" s="95"/>
      <c r="X146" s="96"/>
      <c r="Y146" s="96"/>
      <c r="Z146" s="122"/>
      <c r="AA146" s="96"/>
      <c r="AB146" s="96"/>
      <c r="AC146" s="123"/>
      <c r="AD146" s="95" t="s">
        <v>364</v>
      </c>
      <c r="AE146" s="96" t="s">
        <v>364</v>
      </c>
      <c r="AF146" s="96" t="s">
        <v>364</v>
      </c>
      <c r="AG146" s="124" t="s">
        <v>364</v>
      </c>
      <c r="AH146" s="95" t="s">
        <v>364</v>
      </c>
      <c r="AI146" s="96" t="s">
        <v>364</v>
      </c>
      <c r="AJ146" s="96" t="s">
        <v>364</v>
      </c>
      <c r="AK146" s="124" t="s">
        <v>364</v>
      </c>
      <c r="AL146" s="95" t="s">
        <v>364</v>
      </c>
      <c r="AM146" s="124" t="s">
        <v>364</v>
      </c>
      <c r="AN146" s="123">
        <v>0.1</v>
      </c>
      <c r="AO146" s="97">
        <v>1.1166596956660293</v>
      </c>
      <c r="AP146" s="96">
        <v>0.11166596956660294</v>
      </c>
      <c r="AQ146" s="96">
        <v>0.11166596956660294</v>
      </c>
      <c r="AR146" s="96">
        <v>0.10291649239165074</v>
      </c>
      <c r="AS146" s="98">
        <v>6.3300000000000004E-6</v>
      </c>
      <c r="AT146" s="125">
        <v>3.9246000000000003E-5</v>
      </c>
      <c r="AU146" s="126">
        <v>4.3744667280231572E-5</v>
      </c>
      <c r="AV146" s="127">
        <v>1.4270910910611857E-6</v>
      </c>
      <c r="AW146" s="98" t="e">
        <v>#REF!</v>
      </c>
      <c r="AX146" s="99" t="e">
        <v>#REF!</v>
      </c>
      <c r="AY146" s="138" t="e">
        <v>#REF!</v>
      </c>
      <c r="AZ146" s="104">
        <v>8.7084851517686432E-6</v>
      </c>
      <c r="BA146" s="104">
        <v>8.071014176396029E-5</v>
      </c>
      <c r="BB146" s="106">
        <v>1.0994781399392907E-4</v>
      </c>
      <c r="BC146" s="106">
        <v>2.6714709237300873E-4</v>
      </c>
      <c r="BD146" s="152"/>
      <c r="BH146" s="363" t="s">
        <v>365</v>
      </c>
      <c r="BJ146" s="22" t="s">
        <v>135</v>
      </c>
      <c r="BK146" s="131"/>
      <c r="BL146" s="106">
        <v>0.11166596956660294</v>
      </c>
      <c r="BM146" s="21">
        <v>210</v>
      </c>
      <c r="BN146" s="113">
        <v>0.11273984986070766</v>
      </c>
      <c r="BO146" s="21" t="s">
        <v>356</v>
      </c>
      <c r="BP146" s="21" t="s">
        <v>364</v>
      </c>
      <c r="CC146" s="132">
        <v>5.8899760355841106</v>
      </c>
      <c r="CD146" s="115">
        <f t="shared" si="46"/>
        <v>1.7732519289937769</v>
      </c>
      <c r="CQ146" s="23" t="str">
        <f t="shared" si="47"/>
        <v/>
      </c>
      <c r="CR146" s="23" t="str">
        <f t="shared" si="48"/>
        <v/>
      </c>
      <c r="CT146" s="23" t="str">
        <f t="shared" si="49"/>
        <v/>
      </c>
      <c r="CU146" s="23" t="str">
        <f t="shared" si="50"/>
        <v/>
      </c>
      <c r="CW146" s="23" t="str">
        <f t="shared" si="51"/>
        <v/>
      </c>
      <c r="CX146" s="23" t="str">
        <f t="shared" si="52"/>
        <v/>
      </c>
      <c r="CZ146" s="23" t="str">
        <f t="shared" si="53"/>
        <v/>
      </c>
      <c r="DA146" s="23" t="str">
        <f t="shared" si="54"/>
        <v/>
      </c>
      <c r="DC146" s="23" t="str">
        <f t="shared" si="55"/>
        <v/>
      </c>
      <c r="DD146" s="23" t="str">
        <f t="shared" si="56"/>
        <v/>
      </c>
      <c r="DF146" s="23" t="str">
        <f t="shared" si="57"/>
        <v/>
      </c>
      <c r="DG146" s="23" t="str">
        <f t="shared" si="58"/>
        <v/>
      </c>
      <c r="DI146" s="23">
        <f t="shared" si="59"/>
        <v>14.2</v>
      </c>
      <c r="DJ146" s="23">
        <f t="shared" si="60"/>
        <v>4.2526037466632101</v>
      </c>
    </row>
    <row r="147" spans="1:114" ht="12" customHeight="1" x14ac:dyDescent="0.45">
      <c r="A147" s="22">
        <v>151</v>
      </c>
      <c r="B147" s="116" t="s">
        <v>214</v>
      </c>
      <c r="C147" s="117" t="s">
        <v>354</v>
      </c>
      <c r="D147" s="87" t="s">
        <v>354</v>
      </c>
      <c r="E147" s="1" t="s">
        <v>31</v>
      </c>
      <c r="F147" s="2" t="s">
        <v>380</v>
      </c>
      <c r="G147" s="21">
        <v>198.12</v>
      </c>
      <c r="H147" s="21">
        <v>195.08</v>
      </c>
      <c r="I147" s="21">
        <v>186.25</v>
      </c>
      <c r="J147" s="21">
        <v>179.27</v>
      </c>
      <c r="K147" s="21">
        <v>189.59</v>
      </c>
      <c r="L147" s="21">
        <v>187.1</v>
      </c>
      <c r="M147" s="21">
        <v>178.96</v>
      </c>
      <c r="N147" s="21">
        <v>173.35</v>
      </c>
      <c r="O147" s="118">
        <v>579.45000000000005</v>
      </c>
      <c r="P147" s="119">
        <v>555.65</v>
      </c>
      <c r="Q147" s="120">
        <v>14.6</v>
      </c>
      <c r="R147" s="121">
        <v>4.3673047251988111</v>
      </c>
      <c r="S147" s="95"/>
      <c r="T147" s="96"/>
      <c r="U147" s="96"/>
      <c r="V147" s="96"/>
      <c r="W147" s="95"/>
      <c r="X147" s="96"/>
      <c r="Y147" s="96"/>
      <c r="Z147" s="124"/>
      <c r="AA147" s="96"/>
      <c r="AB147" s="96"/>
      <c r="AC147" s="123"/>
      <c r="AD147" s="95">
        <v>1</v>
      </c>
      <c r="AE147" s="96">
        <v>1.4</v>
      </c>
      <c r="AF147" s="96">
        <v>2</v>
      </c>
      <c r="AG147" s="124" t="s">
        <v>364</v>
      </c>
      <c r="AH147" s="95">
        <v>0.8</v>
      </c>
      <c r="AI147" s="96">
        <v>1.4</v>
      </c>
      <c r="AJ147" s="96">
        <v>1.2</v>
      </c>
      <c r="AK147" s="124" t="s">
        <v>364</v>
      </c>
      <c r="AL147" s="95">
        <v>1.5</v>
      </c>
      <c r="AM147" s="124">
        <v>1.1000000000000001</v>
      </c>
      <c r="AN147" s="123">
        <v>1.3</v>
      </c>
      <c r="AO147" s="97">
        <v>0.67751196172248818</v>
      </c>
      <c r="AP147" s="96">
        <v>1.0162679425837322</v>
      </c>
      <c r="AQ147" s="96">
        <v>0.74526315789473707</v>
      </c>
      <c r="AR147" s="96">
        <v>1.1951913875598088</v>
      </c>
      <c r="AS147" s="98">
        <v>1.472096E-2</v>
      </c>
      <c r="AT147" s="125">
        <v>9.6076000000000009E-2</v>
      </c>
      <c r="AU147" s="126">
        <v>9.3682467901781363E-2</v>
      </c>
      <c r="AV147" s="127">
        <v>1.8682663349282298E-3</v>
      </c>
      <c r="AW147" s="98" t="e">
        <v>#REF!</v>
      </c>
      <c r="AX147" s="99" t="e">
        <v>#REF!</v>
      </c>
      <c r="AY147" s="138" t="e">
        <v>#REF!</v>
      </c>
      <c r="AZ147" s="104">
        <v>1.7834737224880381E-2</v>
      </c>
      <c r="BA147" s="104">
        <v>0.1683383310651943</v>
      </c>
      <c r="BB147" s="106">
        <v>0.16694252152166672</v>
      </c>
      <c r="BC147" s="106">
        <v>0.67798104536992265</v>
      </c>
      <c r="BD147" s="152"/>
      <c r="BH147" s="363" t="s">
        <v>365</v>
      </c>
      <c r="BJ147" s="22" t="s">
        <v>109</v>
      </c>
      <c r="BK147" s="131"/>
      <c r="BL147" s="106">
        <v>0.88076555023923464</v>
      </c>
      <c r="BM147" s="21">
        <v>151</v>
      </c>
      <c r="BN147" s="113">
        <v>5.1175072873028602E-4</v>
      </c>
      <c r="BO147" s="21" t="s">
        <v>354</v>
      </c>
      <c r="BP147" s="21" t="s">
        <v>364</v>
      </c>
      <c r="CC147" s="132">
        <v>6.1947964988248048</v>
      </c>
      <c r="CD147" s="115">
        <f t="shared" si="46"/>
        <v>1.8237096652800242</v>
      </c>
      <c r="CQ147" s="23" t="str">
        <f t="shared" si="47"/>
        <v/>
      </c>
      <c r="CR147" s="23" t="str">
        <f t="shared" si="48"/>
        <v/>
      </c>
      <c r="CT147" s="23" t="str">
        <f t="shared" si="49"/>
        <v/>
      </c>
      <c r="CU147" s="23" t="str">
        <f t="shared" si="50"/>
        <v/>
      </c>
      <c r="CW147" s="23" t="str">
        <f t="shared" si="51"/>
        <v/>
      </c>
      <c r="CX147" s="23" t="str">
        <f t="shared" si="52"/>
        <v/>
      </c>
      <c r="CZ147" s="23" t="str">
        <f t="shared" si="53"/>
        <v/>
      </c>
      <c r="DA147" s="23" t="str">
        <f t="shared" si="54"/>
        <v/>
      </c>
      <c r="DC147" s="23">
        <f t="shared" si="55"/>
        <v>14.6</v>
      </c>
      <c r="DD147" s="23">
        <f t="shared" si="56"/>
        <v>4.3673047251988111</v>
      </c>
      <c r="DF147" s="23" t="str">
        <f t="shared" si="57"/>
        <v/>
      </c>
      <c r="DG147" s="23" t="str">
        <f t="shared" si="58"/>
        <v/>
      </c>
      <c r="DI147" s="23" t="str">
        <f t="shared" si="59"/>
        <v/>
      </c>
      <c r="DJ147" s="23" t="str">
        <f t="shared" si="60"/>
        <v/>
      </c>
    </row>
    <row r="148" spans="1:114" ht="12" customHeight="1" x14ac:dyDescent="0.45">
      <c r="A148" s="22">
        <v>152</v>
      </c>
      <c r="B148" s="116" t="s">
        <v>135</v>
      </c>
      <c r="C148" s="117" t="s">
        <v>356</v>
      </c>
      <c r="D148" s="87" t="s">
        <v>356</v>
      </c>
      <c r="E148" s="1" t="s">
        <v>32</v>
      </c>
      <c r="F148" s="2" t="s">
        <v>381</v>
      </c>
      <c r="G148" s="21">
        <v>550.66999999999996</v>
      </c>
      <c r="H148" s="21">
        <v>519.77</v>
      </c>
      <c r="I148" s="21">
        <v>493.2</v>
      </c>
      <c r="J148" s="21">
        <v>456.56</v>
      </c>
      <c r="K148" s="21">
        <v>514.38</v>
      </c>
      <c r="L148" s="21">
        <v>486.53</v>
      </c>
      <c r="M148" s="21">
        <v>462.92</v>
      </c>
      <c r="N148" s="21">
        <v>429.64</v>
      </c>
      <c r="O148" s="118">
        <v>1563.64</v>
      </c>
      <c r="P148" s="119">
        <v>1463.83</v>
      </c>
      <c r="Q148" s="120">
        <v>44.5</v>
      </c>
      <c r="R148" s="121">
        <v>31.931344474150009</v>
      </c>
      <c r="S148" s="95"/>
      <c r="T148" s="96"/>
      <c r="U148" s="96"/>
      <c r="V148" s="96"/>
      <c r="W148" s="95"/>
      <c r="X148" s="96"/>
      <c r="Y148" s="96"/>
      <c r="Z148" s="122"/>
      <c r="AA148" s="96"/>
      <c r="AB148" s="96"/>
      <c r="AC148" s="123">
        <v>0.1</v>
      </c>
      <c r="AD148" s="95"/>
      <c r="AE148" s="96"/>
      <c r="AF148" s="96"/>
      <c r="AG148" s="124"/>
      <c r="AH148" s="95"/>
      <c r="AI148" s="96"/>
      <c r="AJ148" s="96"/>
      <c r="AK148" s="124"/>
      <c r="AL148" s="95"/>
      <c r="AM148" s="124"/>
      <c r="AN148" s="123">
        <v>0.1</v>
      </c>
      <c r="AO148" s="97">
        <v>1.1166596956660293</v>
      </c>
      <c r="AP148" s="96">
        <v>0.11166596956660294</v>
      </c>
      <c r="AQ148" s="96">
        <v>0.11166596956660294</v>
      </c>
      <c r="AR148" s="96">
        <v>0.10291649239165074</v>
      </c>
      <c r="AS148" s="98">
        <v>3.02747E-3</v>
      </c>
      <c r="AT148" s="125">
        <v>1.8770314E-2</v>
      </c>
      <c r="AU148" s="126">
        <v>1.6757104454097161E-2</v>
      </c>
      <c r="AV148" s="127">
        <v>3.6212202933795408E-3</v>
      </c>
      <c r="AW148" s="98" t="e">
        <v>#REF!</v>
      </c>
      <c r="AX148" s="99" t="e">
        <v>#REF!</v>
      </c>
      <c r="AY148" s="138" t="e">
        <v>#REF!</v>
      </c>
      <c r="AZ148" s="104">
        <v>4.0170538222992352E-3</v>
      </c>
      <c r="BA148" s="104">
        <v>2.8253257727020097E-2</v>
      </c>
      <c r="BB148" s="106">
        <v>0.66099093623129401</v>
      </c>
      <c r="BC148" s="106">
        <v>1.2095713059232858</v>
      </c>
      <c r="BD148" s="148" t="s">
        <v>548</v>
      </c>
      <c r="BE148" s="22" t="s">
        <v>394</v>
      </c>
      <c r="BF148" s="149">
        <v>8</v>
      </c>
      <c r="BG148" s="150" t="s">
        <v>371</v>
      </c>
      <c r="BH148" s="87" t="s">
        <v>372</v>
      </c>
      <c r="BI148" s="22" t="s">
        <v>549</v>
      </c>
      <c r="BJ148" s="22" t="s">
        <v>60</v>
      </c>
      <c r="BK148" s="131" t="s">
        <v>550</v>
      </c>
      <c r="BL148" s="106">
        <v>0.11166596956660294</v>
      </c>
      <c r="BM148" s="21">
        <v>172</v>
      </c>
      <c r="BN148" s="113">
        <v>-6.8965597664381428E-2</v>
      </c>
      <c r="BO148" s="21" t="s">
        <v>364</v>
      </c>
      <c r="BP148" s="21" t="s">
        <v>364</v>
      </c>
      <c r="CC148" s="132">
        <v>6.4068190102311435</v>
      </c>
      <c r="CD148" s="115">
        <f t="shared" si="46"/>
        <v>1.8573628935035722</v>
      </c>
      <c r="CQ148" s="23" t="str">
        <f t="shared" si="47"/>
        <v/>
      </c>
      <c r="CR148" s="23" t="str">
        <f t="shared" si="48"/>
        <v/>
      </c>
      <c r="CT148" s="23" t="str">
        <f t="shared" si="49"/>
        <v/>
      </c>
      <c r="CU148" s="23" t="str">
        <f t="shared" si="50"/>
        <v/>
      </c>
      <c r="CW148" s="23" t="str">
        <f t="shared" si="51"/>
        <v/>
      </c>
      <c r="CX148" s="23" t="str">
        <f t="shared" si="52"/>
        <v/>
      </c>
      <c r="CZ148" s="23" t="str">
        <f t="shared" si="53"/>
        <v/>
      </c>
      <c r="DA148" s="23" t="str">
        <f t="shared" si="54"/>
        <v/>
      </c>
      <c r="DC148" s="23" t="str">
        <f t="shared" si="55"/>
        <v/>
      </c>
      <c r="DD148" s="23" t="str">
        <f t="shared" si="56"/>
        <v/>
      </c>
      <c r="DF148" s="23" t="str">
        <f t="shared" si="57"/>
        <v/>
      </c>
      <c r="DG148" s="23" t="str">
        <f t="shared" si="58"/>
        <v/>
      </c>
      <c r="DI148" s="23">
        <f t="shared" si="59"/>
        <v>44.5</v>
      </c>
      <c r="DJ148" s="23">
        <f t="shared" si="60"/>
        <v>31.931344474150009</v>
      </c>
    </row>
    <row r="149" spans="1:114" ht="12" customHeight="1" x14ac:dyDescent="0.45">
      <c r="A149" s="22">
        <v>153</v>
      </c>
      <c r="B149" s="116" t="s">
        <v>215</v>
      </c>
      <c r="C149" s="117" t="s">
        <v>354</v>
      </c>
      <c r="D149" s="87" t="s">
        <v>354</v>
      </c>
      <c r="E149" s="1" t="s">
        <v>31</v>
      </c>
      <c r="F149" s="2" t="s">
        <v>367</v>
      </c>
      <c r="G149" s="21">
        <v>348.59</v>
      </c>
      <c r="H149" s="21">
        <v>340.95</v>
      </c>
      <c r="I149" s="21">
        <v>337.65</v>
      </c>
      <c r="J149" s="21">
        <v>333.45</v>
      </c>
      <c r="K149" s="21">
        <v>335.64</v>
      </c>
      <c r="L149" s="21">
        <v>328.35</v>
      </c>
      <c r="M149" s="21">
        <v>324.97000000000003</v>
      </c>
      <c r="N149" s="21">
        <v>320.88</v>
      </c>
      <c r="O149" s="118">
        <v>1027.19</v>
      </c>
      <c r="P149" s="119">
        <v>988.96</v>
      </c>
      <c r="Q149" s="120">
        <v>17.5</v>
      </c>
      <c r="R149" s="121">
        <v>5.296795262179856</v>
      </c>
      <c r="S149" s="95">
        <v>0.6</v>
      </c>
      <c r="T149" s="96">
        <v>0.8</v>
      </c>
      <c r="U149" s="96">
        <v>1.5</v>
      </c>
      <c r="V149" s="96"/>
      <c r="W149" s="95">
        <v>0.5</v>
      </c>
      <c r="X149" s="96">
        <v>1</v>
      </c>
      <c r="Y149" s="96">
        <v>1</v>
      </c>
      <c r="Z149" s="122"/>
      <c r="AA149" s="96">
        <v>1</v>
      </c>
      <c r="AB149" s="96">
        <v>0.8</v>
      </c>
      <c r="AC149" s="123">
        <v>0.9</v>
      </c>
      <c r="AD149" s="95">
        <v>0.6</v>
      </c>
      <c r="AE149" s="96">
        <v>0.8</v>
      </c>
      <c r="AF149" s="96">
        <v>1.5</v>
      </c>
      <c r="AG149" s="96"/>
      <c r="AH149" s="95">
        <v>0.5</v>
      </c>
      <c r="AI149" s="96">
        <v>1</v>
      </c>
      <c r="AJ149" s="96">
        <v>1</v>
      </c>
      <c r="AK149" s="154"/>
      <c r="AL149" s="96">
        <v>1</v>
      </c>
      <c r="AM149" s="96">
        <v>0.8</v>
      </c>
      <c r="AN149" s="123">
        <v>0.9</v>
      </c>
      <c r="AO149" s="97">
        <v>0.67751196172248818</v>
      </c>
      <c r="AP149" s="96">
        <v>0.67751196172248818</v>
      </c>
      <c r="AQ149" s="96">
        <v>0.54200956937799061</v>
      </c>
      <c r="AR149" s="96">
        <v>0.82744019138755986</v>
      </c>
      <c r="AS149" s="98">
        <v>1.809529E-2</v>
      </c>
      <c r="AT149" s="125">
        <v>0.111683725</v>
      </c>
      <c r="AU149" s="126">
        <v>0.10812204023424997</v>
      </c>
      <c r="AV149" s="127">
        <v>2.0494308365550242E-2</v>
      </c>
      <c r="AW149" s="98" t="e">
        <v>#REF!</v>
      </c>
      <c r="AX149" s="99" t="e">
        <v>#REF!</v>
      </c>
      <c r="AY149" s="138" t="e">
        <v>#REF!</v>
      </c>
      <c r="AZ149" s="104">
        <v>2.2093653942583731E-2</v>
      </c>
      <c r="BA149" s="104">
        <v>0.20430023850383452</v>
      </c>
      <c r="BB149" s="106">
        <v>0.21389569760580895</v>
      </c>
      <c r="BC149" s="106">
        <v>0.72333073146488203</v>
      </c>
      <c r="BD149" s="148" t="s">
        <v>387</v>
      </c>
      <c r="BE149" s="22" t="s">
        <v>394</v>
      </c>
      <c r="BF149" s="149">
        <v>168</v>
      </c>
      <c r="BG149" s="150" t="s">
        <v>371</v>
      </c>
      <c r="BH149" s="87" t="s">
        <v>372</v>
      </c>
      <c r="BI149" s="22" t="s">
        <v>391</v>
      </c>
      <c r="BJ149" s="22" t="s">
        <v>60</v>
      </c>
      <c r="BK149" s="131" t="s">
        <v>392</v>
      </c>
      <c r="BL149" s="106">
        <v>0.60976076555023939</v>
      </c>
      <c r="BM149" s="21">
        <v>143</v>
      </c>
      <c r="BN149" s="113">
        <v>-2.0520935430843174E-2</v>
      </c>
      <c r="BO149" s="21" t="s">
        <v>364</v>
      </c>
      <c r="BP149" s="21" t="s">
        <v>364</v>
      </c>
      <c r="CC149" s="132">
        <v>6.4360008123389143</v>
      </c>
      <c r="CD149" s="115">
        <f t="shared" si="46"/>
        <v>1.861907355348108</v>
      </c>
      <c r="CQ149" s="23" t="str">
        <f t="shared" si="47"/>
        <v/>
      </c>
      <c r="CR149" s="23" t="str">
        <f t="shared" si="48"/>
        <v/>
      </c>
      <c r="CT149" s="23" t="str">
        <f t="shared" si="49"/>
        <v/>
      </c>
      <c r="CU149" s="23" t="str">
        <f t="shared" si="50"/>
        <v/>
      </c>
      <c r="CW149" s="23" t="str">
        <f t="shared" si="51"/>
        <v/>
      </c>
      <c r="CX149" s="23" t="str">
        <f t="shared" si="52"/>
        <v/>
      </c>
      <c r="CZ149" s="23" t="str">
        <f t="shared" si="53"/>
        <v/>
      </c>
      <c r="DA149" s="23" t="str">
        <f t="shared" si="54"/>
        <v/>
      </c>
      <c r="DC149" s="23">
        <f t="shared" si="55"/>
        <v>17.5</v>
      </c>
      <c r="DD149" s="23">
        <f t="shared" si="56"/>
        <v>5.296795262179856</v>
      </c>
      <c r="DF149" s="23" t="str">
        <f t="shared" si="57"/>
        <v/>
      </c>
      <c r="DG149" s="23" t="str">
        <f t="shared" si="58"/>
        <v/>
      </c>
      <c r="DI149" s="23" t="str">
        <f t="shared" si="59"/>
        <v/>
      </c>
      <c r="DJ149" s="23" t="str">
        <f t="shared" si="60"/>
        <v/>
      </c>
    </row>
    <row r="150" spans="1:114" ht="12" customHeight="1" x14ac:dyDescent="0.45">
      <c r="A150" s="22">
        <v>154</v>
      </c>
      <c r="B150" s="116" t="s">
        <v>216</v>
      </c>
      <c r="C150" s="117" t="s">
        <v>354</v>
      </c>
      <c r="D150" s="87" t="s">
        <v>354</v>
      </c>
      <c r="E150" s="1" t="s">
        <v>31</v>
      </c>
      <c r="F150" s="2" t="s">
        <v>367</v>
      </c>
      <c r="G150" s="21">
        <v>1524.87</v>
      </c>
      <c r="H150" s="21">
        <v>1517.75</v>
      </c>
      <c r="I150" s="21">
        <v>1461.62</v>
      </c>
      <c r="J150" s="21">
        <v>1428.42</v>
      </c>
      <c r="K150" s="21">
        <v>1461.38</v>
      </c>
      <c r="L150" s="21">
        <v>1459.37</v>
      </c>
      <c r="M150" s="21">
        <v>1403.93</v>
      </c>
      <c r="N150" s="21">
        <v>1363.16</v>
      </c>
      <c r="O150" s="118">
        <v>4504.24</v>
      </c>
      <c r="P150" s="119">
        <v>4324.68</v>
      </c>
      <c r="Q150" s="120">
        <v>13.1</v>
      </c>
      <c r="R150" s="121">
        <v>3.952472235117602</v>
      </c>
      <c r="S150" s="95">
        <v>0.3</v>
      </c>
      <c r="T150" s="96">
        <v>0.3</v>
      </c>
      <c r="U150" s="96">
        <v>0.6</v>
      </c>
      <c r="V150" s="96"/>
      <c r="W150" s="95">
        <v>0.3</v>
      </c>
      <c r="X150" s="96">
        <v>0.6</v>
      </c>
      <c r="Y150" s="96">
        <v>0.9</v>
      </c>
      <c r="Z150" s="122"/>
      <c r="AA150" s="96">
        <v>0.4</v>
      </c>
      <c r="AB150" s="96">
        <v>0.6</v>
      </c>
      <c r="AC150" s="123">
        <v>0.5</v>
      </c>
      <c r="AD150" s="95">
        <v>0.3</v>
      </c>
      <c r="AE150" s="96">
        <v>0.3</v>
      </c>
      <c r="AF150" s="96">
        <v>0.6</v>
      </c>
      <c r="AG150" s="96"/>
      <c r="AH150" s="95">
        <v>0.3</v>
      </c>
      <c r="AI150" s="96">
        <v>0.6</v>
      </c>
      <c r="AJ150" s="96">
        <v>0.9</v>
      </c>
      <c r="AK150" s="154"/>
      <c r="AL150" s="96">
        <v>0.4</v>
      </c>
      <c r="AM150" s="96">
        <v>0.6</v>
      </c>
      <c r="AN150" s="123">
        <v>0.5</v>
      </c>
      <c r="AO150" s="97">
        <v>0.67751196172248818</v>
      </c>
      <c r="AP150" s="96">
        <v>0.2710047846889953</v>
      </c>
      <c r="AQ150" s="96">
        <v>0.40650717703349287</v>
      </c>
      <c r="AR150" s="96">
        <v>0.45968899521531104</v>
      </c>
      <c r="AS150" s="98">
        <v>4.367331E-2</v>
      </c>
      <c r="AT150" s="125">
        <v>0.26086552499999999</v>
      </c>
      <c r="AU150" s="126">
        <v>0.25291085477668179</v>
      </c>
      <c r="AV150" s="127">
        <v>4.9320767867942587E-2</v>
      </c>
      <c r="AW150" s="98" t="e">
        <v>#REF!</v>
      </c>
      <c r="AX150" s="99" t="e">
        <v>#REF!</v>
      </c>
      <c r="AY150" s="138" t="e">
        <v>#REF!</v>
      </c>
      <c r="AZ150" s="104">
        <v>5.3085739779904308E-2</v>
      </c>
      <c r="BA150" s="104">
        <v>0.47966082309335273</v>
      </c>
      <c r="BB150" s="106">
        <v>0.62896948740669312</v>
      </c>
      <c r="BC150" s="106">
        <v>1.5251912747583032</v>
      </c>
      <c r="BD150" s="148" t="s">
        <v>533</v>
      </c>
      <c r="BE150" s="22" t="s">
        <v>551</v>
      </c>
      <c r="BF150" s="149">
        <v>53</v>
      </c>
      <c r="BG150" s="189" t="s">
        <v>534</v>
      </c>
      <c r="BH150" s="87" t="s">
        <v>372</v>
      </c>
      <c r="BI150" s="22" t="s">
        <v>391</v>
      </c>
      <c r="BJ150" s="22" t="s">
        <v>60</v>
      </c>
      <c r="BK150" s="131" t="s">
        <v>392</v>
      </c>
      <c r="BL150" s="106">
        <v>0.33875598086124409</v>
      </c>
      <c r="BM150" s="21">
        <v>121</v>
      </c>
      <c r="BN150" s="113">
        <v>-7.6337926826678315E-3</v>
      </c>
      <c r="BO150" s="21" t="s">
        <v>364</v>
      </c>
      <c r="BP150" s="21" t="s">
        <v>364</v>
      </c>
      <c r="CC150" s="132">
        <v>7.0315618753965579</v>
      </c>
      <c r="CD150" s="115">
        <f t="shared" si="46"/>
        <v>1.9504088540329674</v>
      </c>
      <c r="CQ150" s="23" t="str">
        <f t="shared" si="47"/>
        <v/>
      </c>
      <c r="CR150" s="23" t="str">
        <f t="shared" si="48"/>
        <v/>
      </c>
      <c r="CT150" s="23" t="str">
        <f t="shared" si="49"/>
        <v/>
      </c>
      <c r="CU150" s="23" t="str">
        <f t="shared" si="50"/>
        <v/>
      </c>
      <c r="CW150" s="23" t="str">
        <f t="shared" si="51"/>
        <v/>
      </c>
      <c r="CX150" s="23" t="str">
        <f t="shared" si="52"/>
        <v/>
      </c>
      <c r="CZ150" s="23" t="str">
        <f t="shared" si="53"/>
        <v/>
      </c>
      <c r="DA150" s="23" t="str">
        <f t="shared" si="54"/>
        <v/>
      </c>
      <c r="DC150" s="23">
        <f t="shared" si="55"/>
        <v>13.1</v>
      </c>
      <c r="DD150" s="23">
        <f t="shared" si="56"/>
        <v>3.952472235117602</v>
      </c>
      <c r="DF150" s="23" t="str">
        <f t="shared" si="57"/>
        <v/>
      </c>
      <c r="DG150" s="23" t="str">
        <f t="shared" si="58"/>
        <v/>
      </c>
      <c r="DI150" s="23" t="str">
        <f t="shared" si="59"/>
        <v/>
      </c>
      <c r="DJ150" s="23" t="str">
        <f t="shared" si="60"/>
        <v/>
      </c>
    </row>
    <row r="151" spans="1:114" ht="12" customHeight="1" x14ac:dyDescent="0.45">
      <c r="A151" s="22">
        <v>155</v>
      </c>
      <c r="B151" s="116" t="s">
        <v>217</v>
      </c>
      <c r="C151" s="117" t="s">
        <v>356</v>
      </c>
      <c r="D151" s="87" t="s">
        <v>356</v>
      </c>
      <c r="E151" s="1" t="s">
        <v>32</v>
      </c>
      <c r="F151" s="2" t="s">
        <v>381</v>
      </c>
      <c r="G151" s="21">
        <v>6028.17</v>
      </c>
      <c r="H151" s="21">
        <v>5775.19</v>
      </c>
      <c r="I151" s="21">
        <v>5509.63</v>
      </c>
      <c r="J151" s="21">
        <v>5334.94</v>
      </c>
      <c r="K151" s="21">
        <v>5708.19</v>
      </c>
      <c r="L151" s="21">
        <v>5501.29</v>
      </c>
      <c r="M151" s="21">
        <v>5246.26</v>
      </c>
      <c r="N151" s="21">
        <v>4977.84</v>
      </c>
      <c r="O151" s="118">
        <v>17312.990000000002</v>
      </c>
      <c r="P151" s="119">
        <v>16455.739999999998</v>
      </c>
      <c r="Q151" s="120">
        <v>22.2</v>
      </c>
      <c r="R151" s="121">
        <v>7.2414657098558433</v>
      </c>
      <c r="S151" s="95"/>
      <c r="T151" s="96"/>
      <c r="U151" s="96"/>
      <c r="V151" s="96"/>
      <c r="W151" s="95"/>
      <c r="X151" s="96"/>
      <c r="Y151" s="96"/>
      <c r="Z151" s="122"/>
      <c r="AA151" s="96"/>
      <c r="AB151" s="96"/>
      <c r="AC151" s="123"/>
      <c r="AD151" s="95" t="s">
        <v>364</v>
      </c>
      <c r="AE151" s="96" t="s">
        <v>364</v>
      </c>
      <c r="AF151" s="96" t="s">
        <v>364</v>
      </c>
      <c r="AG151" s="96" t="s">
        <v>364</v>
      </c>
      <c r="AH151" s="95" t="s">
        <v>364</v>
      </c>
      <c r="AI151" s="96" t="s">
        <v>364</v>
      </c>
      <c r="AJ151" s="96" t="s">
        <v>364</v>
      </c>
      <c r="AK151" s="154" t="s">
        <v>364</v>
      </c>
      <c r="AL151" s="96" t="s">
        <v>364</v>
      </c>
      <c r="AM151" s="96" t="s">
        <v>364</v>
      </c>
      <c r="AN151" s="123">
        <v>0.97</v>
      </c>
      <c r="AO151" s="97">
        <v>1.1166596956660293</v>
      </c>
      <c r="AP151" s="96">
        <v>1.0831599047960483</v>
      </c>
      <c r="AQ151" s="96">
        <v>1.0831599047960483</v>
      </c>
      <c r="AR151" s="96">
        <v>0.99828997619901205</v>
      </c>
      <c r="AS151" s="98">
        <v>0.32755668099999996</v>
      </c>
      <c r="AT151" s="125">
        <v>2.0308514221999996</v>
      </c>
      <c r="AU151" s="126">
        <v>2.1901682638441442</v>
      </c>
      <c r="AV151" s="127">
        <v>6.7022338817895544E-2</v>
      </c>
      <c r="AW151" s="98" t="e">
        <v>#REF!</v>
      </c>
      <c r="AX151" s="99" t="e">
        <v>#REF!</v>
      </c>
      <c r="AY151" s="138" t="e">
        <v>#REF!</v>
      </c>
      <c r="AZ151" s="104">
        <v>0.4392605790298259</v>
      </c>
      <c r="BA151" s="104">
        <v>3.8965693497355396</v>
      </c>
      <c r="BB151" s="106">
        <v>9.3863023984375982</v>
      </c>
      <c r="BC151" s="106">
        <v>21.743093351260928</v>
      </c>
      <c r="BD151" s="148"/>
      <c r="BE151" s="22"/>
      <c r="BF151" s="149"/>
      <c r="BG151" s="150"/>
      <c r="BH151" s="87" t="s">
        <v>365</v>
      </c>
      <c r="BI151" s="22"/>
      <c r="BJ151" s="22" t="s">
        <v>94</v>
      </c>
      <c r="BK151" s="131"/>
      <c r="BL151" s="106">
        <v>1.0831599047960483</v>
      </c>
      <c r="BM151" s="21">
        <v>45</v>
      </c>
      <c r="BN151" s="113">
        <v>3.3076635328136379E-2</v>
      </c>
      <c r="BO151" s="21" t="s">
        <v>356</v>
      </c>
      <c r="BP151" s="21" t="s">
        <v>364</v>
      </c>
      <c r="CC151" s="132">
        <v>7.0615323626372977</v>
      </c>
      <c r="CD151" s="115">
        <f t="shared" si="46"/>
        <v>1.954662076485721</v>
      </c>
      <c r="CQ151" s="23" t="str">
        <f t="shared" si="47"/>
        <v/>
      </c>
      <c r="CR151" s="23" t="str">
        <f t="shared" si="48"/>
        <v/>
      </c>
      <c r="CT151" s="23" t="str">
        <f t="shared" si="49"/>
        <v/>
      </c>
      <c r="CU151" s="23" t="str">
        <f t="shared" si="50"/>
        <v/>
      </c>
      <c r="CW151" s="23" t="str">
        <f t="shared" si="51"/>
        <v/>
      </c>
      <c r="CX151" s="23" t="str">
        <f t="shared" si="52"/>
        <v/>
      </c>
      <c r="CZ151" s="23" t="str">
        <f t="shared" si="53"/>
        <v/>
      </c>
      <c r="DA151" s="23" t="str">
        <f t="shared" si="54"/>
        <v/>
      </c>
      <c r="DC151" s="23" t="str">
        <f t="shared" si="55"/>
        <v/>
      </c>
      <c r="DD151" s="23" t="str">
        <f t="shared" si="56"/>
        <v/>
      </c>
      <c r="DF151" s="23" t="str">
        <f t="shared" si="57"/>
        <v/>
      </c>
      <c r="DG151" s="23" t="str">
        <f t="shared" si="58"/>
        <v/>
      </c>
      <c r="DI151" s="23">
        <f t="shared" si="59"/>
        <v>22.2</v>
      </c>
      <c r="DJ151" s="23">
        <f t="shared" si="60"/>
        <v>7.2414657098558433</v>
      </c>
    </row>
    <row r="152" spans="1:114" s="140" customFormat="1" ht="12" customHeight="1" x14ac:dyDescent="0.45">
      <c r="A152" s="22">
        <v>156</v>
      </c>
      <c r="B152" s="116" t="s">
        <v>218</v>
      </c>
      <c r="C152" s="117" t="s">
        <v>352</v>
      </c>
      <c r="D152" s="87" t="s">
        <v>352</v>
      </c>
      <c r="E152" s="1" t="s">
        <v>26</v>
      </c>
      <c r="F152" s="2" t="s">
        <v>380</v>
      </c>
      <c r="G152" s="21">
        <v>895.49</v>
      </c>
      <c r="H152" s="21">
        <v>998.55</v>
      </c>
      <c r="I152" s="21">
        <v>1009.69</v>
      </c>
      <c r="J152" s="21">
        <v>918.41</v>
      </c>
      <c r="K152" s="21">
        <v>848.61</v>
      </c>
      <c r="L152" s="21">
        <v>946.77</v>
      </c>
      <c r="M152" s="21">
        <v>958.08</v>
      </c>
      <c r="N152" s="21">
        <v>872.09</v>
      </c>
      <c r="O152" s="118">
        <v>2903.73</v>
      </c>
      <c r="P152" s="119">
        <v>2753.46</v>
      </c>
      <c r="Q152" s="120">
        <v>4.5</v>
      </c>
      <c r="R152" s="121">
        <v>2.230280050467802</v>
      </c>
      <c r="S152" s="173">
        <v>12.8</v>
      </c>
      <c r="T152" s="174">
        <v>20.5</v>
      </c>
      <c r="U152" s="174">
        <v>25.1</v>
      </c>
      <c r="V152" s="182">
        <v>8.6999999999999993</v>
      </c>
      <c r="W152" s="174">
        <v>13.8</v>
      </c>
      <c r="X152" s="174">
        <v>20.7</v>
      </c>
      <c r="Y152" s="174">
        <v>19.600000000000001</v>
      </c>
      <c r="Z152" s="182">
        <v>6.5</v>
      </c>
      <c r="AA152" s="174">
        <v>19.5</v>
      </c>
      <c r="AB152" s="174">
        <v>18</v>
      </c>
      <c r="AC152" s="175">
        <v>18.8</v>
      </c>
      <c r="AD152" s="95">
        <v>12.8</v>
      </c>
      <c r="AE152" s="96">
        <v>20.5</v>
      </c>
      <c r="AF152" s="96">
        <v>25.1</v>
      </c>
      <c r="AG152" s="124">
        <v>8.6999999999999993</v>
      </c>
      <c r="AH152" s="96">
        <v>13.8</v>
      </c>
      <c r="AI152" s="96">
        <v>20.7</v>
      </c>
      <c r="AJ152" s="96">
        <v>19.600000000000001</v>
      </c>
      <c r="AK152" s="124">
        <v>6.5</v>
      </c>
      <c r="AL152" s="96">
        <v>19.5</v>
      </c>
      <c r="AM152" s="96">
        <v>18</v>
      </c>
      <c r="AN152" s="123">
        <v>18.8</v>
      </c>
      <c r="AO152" s="97">
        <v>0.7446373997688045</v>
      </c>
      <c r="AP152" s="96">
        <v>8.6999999999999993</v>
      </c>
      <c r="AQ152" s="96">
        <v>6.5</v>
      </c>
      <c r="AR152" s="96">
        <v>16</v>
      </c>
      <c r="AS152" s="98">
        <v>1.0736309100000001</v>
      </c>
      <c r="AT152" s="125">
        <v>7.3102424249999993</v>
      </c>
      <c r="AU152" s="126">
        <v>7.1943769749999991</v>
      </c>
      <c r="AV152" s="127">
        <v>1.1555834220000001</v>
      </c>
      <c r="AW152" s="98" t="e">
        <v>#REF!</v>
      </c>
      <c r="AX152" s="99" t="e">
        <v>#REF!</v>
      </c>
      <c r="AY152" s="138" t="e">
        <v>#REF!</v>
      </c>
      <c r="AZ152" s="104">
        <v>1.2102184300000001</v>
      </c>
      <c r="BA152" s="104">
        <v>12.560955150176778</v>
      </c>
      <c r="BB152" s="106">
        <v>0</v>
      </c>
      <c r="BC152" s="106">
        <v>6.3916679594303574</v>
      </c>
      <c r="BD152" s="168" t="s">
        <v>368</v>
      </c>
      <c r="BE152" s="169" t="s">
        <v>552</v>
      </c>
      <c r="BF152" s="215" t="s">
        <v>553</v>
      </c>
      <c r="BG152" s="171" t="s">
        <v>371</v>
      </c>
      <c r="BH152" s="172" t="s">
        <v>372</v>
      </c>
      <c r="BI152" s="169" t="s">
        <v>554</v>
      </c>
      <c r="BJ152" s="22" t="s">
        <v>60</v>
      </c>
      <c r="BK152" s="131" t="s">
        <v>555</v>
      </c>
      <c r="BL152" s="106">
        <v>7.6</v>
      </c>
      <c r="BM152" s="21">
        <v>21</v>
      </c>
      <c r="BN152" s="113">
        <v>3.3973871480275667E-3</v>
      </c>
      <c r="BO152" s="21" t="s">
        <v>364</v>
      </c>
      <c r="BP152" s="21" t="s">
        <v>364</v>
      </c>
      <c r="CC152" s="132">
        <v>7.1289882560576396</v>
      </c>
      <c r="CD152" s="115">
        <f t="shared" si="46"/>
        <v>1.9641693247863494</v>
      </c>
      <c r="CP152" s="23"/>
      <c r="CQ152" s="23" t="str">
        <f t="shared" si="47"/>
        <v/>
      </c>
      <c r="CR152" s="23" t="str">
        <f t="shared" si="48"/>
        <v/>
      </c>
      <c r="CS152" s="25"/>
      <c r="CT152" s="23" t="str">
        <f t="shared" si="49"/>
        <v/>
      </c>
      <c r="CU152" s="23" t="str">
        <f t="shared" si="50"/>
        <v/>
      </c>
      <c r="CV152" s="25"/>
      <c r="CW152" s="23">
        <f t="shared" si="51"/>
        <v>4.5</v>
      </c>
      <c r="CX152" s="23">
        <f t="shared" si="52"/>
        <v>2.230280050467802</v>
      </c>
      <c r="CY152" s="25"/>
      <c r="CZ152" s="23" t="str">
        <f t="shared" si="53"/>
        <v/>
      </c>
      <c r="DA152" s="23" t="str">
        <f t="shared" si="54"/>
        <v/>
      </c>
      <c r="DB152" s="25"/>
      <c r="DC152" s="23" t="str">
        <f t="shared" si="55"/>
        <v/>
      </c>
      <c r="DD152" s="23" t="str">
        <f t="shared" si="56"/>
        <v/>
      </c>
      <c r="DE152" s="25"/>
      <c r="DF152" s="23" t="str">
        <f t="shared" si="57"/>
        <v/>
      </c>
      <c r="DG152" s="23" t="str">
        <f t="shared" si="58"/>
        <v/>
      </c>
      <c r="DH152" s="25"/>
      <c r="DI152" s="23" t="str">
        <f t="shared" si="59"/>
        <v/>
      </c>
      <c r="DJ152" s="23" t="str">
        <f t="shared" si="60"/>
        <v/>
      </c>
    </row>
    <row r="153" spans="1:114" ht="12" customHeight="1" x14ac:dyDescent="0.45">
      <c r="A153" s="22">
        <v>157</v>
      </c>
      <c r="B153" s="116" t="s">
        <v>219</v>
      </c>
      <c r="C153" s="117" t="s">
        <v>352</v>
      </c>
      <c r="D153" s="87" t="s">
        <v>352</v>
      </c>
      <c r="E153" s="1" t="s">
        <v>26</v>
      </c>
      <c r="F153" s="2" t="s">
        <v>380</v>
      </c>
      <c r="G153" s="21">
        <v>204.36</v>
      </c>
      <c r="H153" s="21">
        <v>232.24</v>
      </c>
      <c r="I153" s="21">
        <v>255.58</v>
      </c>
      <c r="J153" s="21">
        <v>271.41000000000003</v>
      </c>
      <c r="K153" s="21">
        <v>192.25</v>
      </c>
      <c r="L153" s="21">
        <v>220.21</v>
      </c>
      <c r="M153" s="21">
        <v>245.12</v>
      </c>
      <c r="N153" s="21">
        <v>261.26</v>
      </c>
      <c r="O153" s="118">
        <v>692.18000000000006</v>
      </c>
      <c r="P153" s="119">
        <v>657.58</v>
      </c>
      <c r="Q153" s="120">
        <v>3</v>
      </c>
      <c r="R153" s="121">
        <v>2.0184348312469504</v>
      </c>
      <c r="S153" s="230">
        <v>15.6</v>
      </c>
      <c r="T153" s="22">
        <v>9.9</v>
      </c>
      <c r="U153" s="22">
        <v>17.600000000000001</v>
      </c>
      <c r="V153" s="96"/>
      <c r="W153" s="230">
        <v>10.6</v>
      </c>
      <c r="X153" s="22">
        <v>12.5</v>
      </c>
      <c r="Y153" s="22">
        <v>13.2</v>
      </c>
      <c r="Z153" s="96"/>
      <c r="AA153" s="96">
        <v>14.4</v>
      </c>
      <c r="AB153" s="96">
        <v>12.1</v>
      </c>
      <c r="AC153" s="123">
        <v>13.2</v>
      </c>
      <c r="AD153" s="230">
        <v>15.6</v>
      </c>
      <c r="AE153" s="22">
        <v>9.9</v>
      </c>
      <c r="AF153" s="22">
        <v>17.600000000000001</v>
      </c>
      <c r="AG153" s="96"/>
      <c r="AH153" s="230">
        <v>10.6</v>
      </c>
      <c r="AI153" s="22">
        <v>12.5</v>
      </c>
      <c r="AJ153" s="22">
        <v>13.2</v>
      </c>
      <c r="AK153" s="124"/>
      <c r="AL153" s="96">
        <v>14.4</v>
      </c>
      <c r="AM153" s="96">
        <v>12.1</v>
      </c>
      <c r="AN153" s="123">
        <v>13.2</v>
      </c>
      <c r="AO153" s="97">
        <v>0.7446373997688045</v>
      </c>
      <c r="AP153" s="96">
        <v>10.722778556670786</v>
      </c>
      <c r="AQ153" s="96">
        <v>9.0101125372025344</v>
      </c>
      <c r="AR153" s="96">
        <v>12.366611386734164</v>
      </c>
      <c r="AS153" s="98">
        <v>0.18011459000000002</v>
      </c>
      <c r="AT153" s="125">
        <v>1.3571230749999998</v>
      </c>
      <c r="AU153" s="126">
        <v>1.3309937449999998</v>
      </c>
      <c r="AV153" s="127">
        <v>0.21170009797721334</v>
      </c>
      <c r="AW153" s="98" t="e">
        <v>#REF!</v>
      </c>
      <c r="AX153" s="99" t="e">
        <v>#REF!</v>
      </c>
      <c r="AY153" s="138" t="e">
        <v>#REF!</v>
      </c>
      <c r="AZ153" s="104">
        <v>0.23275710329535557</v>
      </c>
      <c r="BA153" s="104">
        <v>2.5216754782383886</v>
      </c>
      <c r="BB153" s="106">
        <v>0</v>
      </c>
      <c r="BC153" s="106">
        <v>0</v>
      </c>
      <c r="BD153" s="148" t="s">
        <v>498</v>
      </c>
      <c r="BE153" s="22" t="s">
        <v>556</v>
      </c>
      <c r="BF153" s="149">
        <v>74</v>
      </c>
      <c r="BG153" s="150" t="s">
        <v>557</v>
      </c>
      <c r="BH153" s="87" t="s">
        <v>390</v>
      </c>
      <c r="BI153" s="22" t="s">
        <v>499</v>
      </c>
      <c r="BJ153" s="22" t="s">
        <v>60</v>
      </c>
      <c r="BK153" s="131" t="s">
        <v>500</v>
      </c>
      <c r="BL153" s="106">
        <v>9.8664455469366601</v>
      </c>
      <c r="BM153" s="21">
        <v>74</v>
      </c>
      <c r="BN153" s="113">
        <v>-0.1053437020372839</v>
      </c>
      <c r="BO153" s="21" t="s">
        <v>364</v>
      </c>
      <c r="BP153" s="21" t="s">
        <v>364</v>
      </c>
      <c r="CC153" s="132">
        <v>7.2952810344177639</v>
      </c>
      <c r="CD153" s="115">
        <f t="shared" si="46"/>
        <v>1.9872277054846301</v>
      </c>
      <c r="CQ153" s="23" t="str">
        <f t="shared" si="47"/>
        <v/>
      </c>
      <c r="CR153" s="23" t="str">
        <f t="shared" si="48"/>
        <v/>
      </c>
      <c r="CT153" s="23" t="str">
        <f t="shared" si="49"/>
        <v/>
      </c>
      <c r="CU153" s="23" t="str">
        <f t="shared" si="50"/>
        <v/>
      </c>
      <c r="CW153" s="23">
        <f t="shared" si="51"/>
        <v>3</v>
      </c>
      <c r="CX153" s="23">
        <f t="shared" si="52"/>
        <v>2.0184348312469504</v>
      </c>
      <c r="CZ153" s="23" t="str">
        <f t="shared" si="53"/>
        <v/>
      </c>
      <c r="DA153" s="23" t="str">
        <f t="shared" si="54"/>
        <v/>
      </c>
      <c r="DC153" s="23" t="str">
        <f t="shared" si="55"/>
        <v/>
      </c>
      <c r="DD153" s="23" t="str">
        <f t="shared" si="56"/>
        <v/>
      </c>
      <c r="DF153" s="23" t="str">
        <f t="shared" si="57"/>
        <v/>
      </c>
      <c r="DG153" s="23" t="str">
        <f t="shared" si="58"/>
        <v/>
      </c>
      <c r="DI153" s="23" t="str">
        <f t="shared" si="59"/>
        <v/>
      </c>
      <c r="DJ153" s="23" t="str">
        <f t="shared" si="60"/>
        <v/>
      </c>
    </row>
    <row r="154" spans="1:114" ht="12" customHeight="1" x14ac:dyDescent="0.45">
      <c r="A154" s="22">
        <v>158</v>
      </c>
      <c r="B154" s="116" t="s">
        <v>220</v>
      </c>
      <c r="C154" s="117" t="s">
        <v>354</v>
      </c>
      <c r="D154" s="87" t="s">
        <v>354</v>
      </c>
      <c r="E154" s="1" t="s">
        <v>31</v>
      </c>
      <c r="F154" s="2" t="s">
        <v>380</v>
      </c>
      <c r="G154" s="21">
        <v>99.03</v>
      </c>
      <c r="H154" s="21">
        <v>106.91</v>
      </c>
      <c r="I154" s="21">
        <v>122.35</v>
      </c>
      <c r="J154" s="21">
        <v>132.63999999999999</v>
      </c>
      <c r="K154" s="21">
        <v>94.03</v>
      </c>
      <c r="L154" s="21">
        <v>99.52</v>
      </c>
      <c r="M154" s="21">
        <v>111.87</v>
      </c>
      <c r="N154" s="21">
        <v>121.15</v>
      </c>
      <c r="O154" s="118">
        <v>328.28999999999996</v>
      </c>
      <c r="P154" s="119">
        <v>305.42</v>
      </c>
      <c r="Q154" s="120">
        <v>7.4</v>
      </c>
      <c r="R154" s="121">
        <v>2.704949058509841</v>
      </c>
      <c r="S154" s="95"/>
      <c r="T154" s="96"/>
      <c r="U154" s="96"/>
      <c r="V154" s="96"/>
      <c r="W154" s="95"/>
      <c r="X154" s="96"/>
      <c r="Y154" s="96"/>
      <c r="Z154" s="122"/>
      <c r="AA154" s="96">
        <v>15.8</v>
      </c>
      <c r="AB154" s="96">
        <v>17.8</v>
      </c>
      <c r="AC154" s="123">
        <v>16.8</v>
      </c>
      <c r="AD154" s="95"/>
      <c r="AE154" s="96"/>
      <c r="AF154" s="96"/>
      <c r="AG154" s="96"/>
      <c r="AH154" s="95"/>
      <c r="AI154" s="96"/>
      <c r="AJ154" s="96"/>
      <c r="AK154" s="154"/>
      <c r="AL154" s="96">
        <v>15.8</v>
      </c>
      <c r="AM154" s="96">
        <v>17.8</v>
      </c>
      <c r="AN154" s="123">
        <v>16.8</v>
      </c>
      <c r="AO154" s="97">
        <v>0.67751196172248818</v>
      </c>
      <c r="AP154" s="96">
        <v>10.704688995215314</v>
      </c>
      <c r="AQ154" s="96">
        <v>12.05971291866029</v>
      </c>
      <c r="AR154" s="96">
        <v>15.445550239234452</v>
      </c>
      <c r="AS154" s="98">
        <v>0.10623458000000001</v>
      </c>
      <c r="AT154" s="125">
        <v>0.65865439600000009</v>
      </c>
      <c r="AU154" s="126">
        <v>0.77815635414479012</v>
      </c>
      <c r="AV154" s="127">
        <v>0.12352000501052633</v>
      </c>
      <c r="AW154" s="98" t="e">
        <v>#REF!</v>
      </c>
      <c r="AX154" s="99" t="e">
        <v>#REF!</v>
      </c>
      <c r="AY154" s="138" t="e">
        <v>#REF!</v>
      </c>
      <c r="AZ154" s="104">
        <v>0.13504362168421055</v>
      </c>
      <c r="BA154" s="104">
        <v>1.4824071790068527</v>
      </c>
      <c r="BB154" s="106">
        <v>0.14960981421911154</v>
      </c>
      <c r="BC154" s="106">
        <v>2.0545712583742235</v>
      </c>
      <c r="BD154" s="148" t="s">
        <v>387</v>
      </c>
      <c r="BE154" s="22" t="s">
        <v>394</v>
      </c>
      <c r="BF154" s="149">
        <v>1625</v>
      </c>
      <c r="BG154" s="150" t="s">
        <v>558</v>
      </c>
      <c r="BH154" s="87" t="s">
        <v>384</v>
      </c>
      <c r="BI154" s="22" t="s">
        <v>391</v>
      </c>
      <c r="BJ154" s="22" t="s">
        <v>60</v>
      </c>
      <c r="BK154" s="131" t="s">
        <v>464</v>
      </c>
      <c r="BL154" s="106">
        <v>11.382200956937801</v>
      </c>
      <c r="BM154" s="21">
        <v>94</v>
      </c>
      <c r="BN154" s="113">
        <v>4.2857061042004777E-2</v>
      </c>
      <c r="BO154" s="21" t="s">
        <v>364</v>
      </c>
      <c r="BP154" s="21" t="s">
        <v>364</v>
      </c>
      <c r="CC154" s="132">
        <v>7.3380123589772674</v>
      </c>
      <c r="CD154" s="115">
        <f t="shared" si="46"/>
        <v>1.9930680101749627</v>
      </c>
      <c r="CQ154" s="23" t="str">
        <f t="shared" si="47"/>
        <v/>
      </c>
      <c r="CR154" s="23" t="str">
        <f t="shared" si="48"/>
        <v/>
      </c>
      <c r="CT154" s="23" t="str">
        <f t="shared" si="49"/>
        <v/>
      </c>
      <c r="CU154" s="23" t="str">
        <f t="shared" si="50"/>
        <v/>
      </c>
      <c r="CW154" s="23" t="str">
        <f t="shared" si="51"/>
        <v/>
      </c>
      <c r="CX154" s="23" t="str">
        <f t="shared" si="52"/>
        <v/>
      </c>
      <c r="CZ154" s="23" t="str">
        <f t="shared" si="53"/>
        <v/>
      </c>
      <c r="DA154" s="23" t="str">
        <f t="shared" si="54"/>
        <v/>
      </c>
      <c r="DC154" s="23">
        <f t="shared" si="55"/>
        <v>7.4</v>
      </c>
      <c r="DD154" s="23">
        <f t="shared" si="56"/>
        <v>2.704949058509841</v>
      </c>
      <c r="DF154" s="23" t="str">
        <f t="shared" si="57"/>
        <v/>
      </c>
      <c r="DG154" s="23" t="str">
        <f t="shared" si="58"/>
        <v/>
      </c>
      <c r="DI154" s="23" t="str">
        <f t="shared" si="59"/>
        <v/>
      </c>
      <c r="DJ154" s="23" t="str">
        <f t="shared" si="60"/>
        <v/>
      </c>
    </row>
    <row r="155" spans="1:114" ht="12" customHeight="1" x14ac:dyDescent="0.45">
      <c r="A155" s="22">
        <v>159</v>
      </c>
      <c r="B155" s="116" t="s">
        <v>221</v>
      </c>
      <c r="C155" s="117" t="s">
        <v>362</v>
      </c>
      <c r="D155" s="87" t="s">
        <v>362</v>
      </c>
      <c r="E155" s="1" t="s">
        <v>28</v>
      </c>
      <c r="F155" s="2" t="s">
        <v>380</v>
      </c>
      <c r="G155" s="21">
        <v>68.94</v>
      </c>
      <c r="H155" s="21">
        <v>68.02</v>
      </c>
      <c r="I155" s="21">
        <v>58.43</v>
      </c>
      <c r="J155" s="21">
        <v>69.290000000000006</v>
      </c>
      <c r="K155" s="21">
        <v>65.7</v>
      </c>
      <c r="L155" s="21">
        <v>64.16</v>
      </c>
      <c r="M155" s="21">
        <v>56.88</v>
      </c>
      <c r="N155" s="21">
        <v>45.98</v>
      </c>
      <c r="O155" s="118">
        <v>195.39</v>
      </c>
      <c r="P155" s="119">
        <v>186.74</v>
      </c>
      <c r="Q155" s="120">
        <v>6.8</v>
      </c>
      <c r="R155" s="121">
        <v>2.5990894327069798</v>
      </c>
      <c r="S155" s="95"/>
      <c r="T155" s="96"/>
      <c r="U155" s="96"/>
      <c r="V155" s="96"/>
      <c r="W155" s="95"/>
      <c r="X155" s="96"/>
      <c r="Y155" s="96"/>
      <c r="Z155" s="122"/>
      <c r="AA155" s="96"/>
      <c r="AB155" s="96"/>
      <c r="AC155" s="175">
        <v>28.4</v>
      </c>
      <c r="AD155" s="95"/>
      <c r="AE155" s="96"/>
      <c r="AF155" s="96"/>
      <c r="AG155" s="96"/>
      <c r="AH155" s="95"/>
      <c r="AI155" s="96"/>
      <c r="AJ155" s="96"/>
      <c r="AK155" s="154"/>
      <c r="AL155" s="96"/>
      <c r="AM155" s="96"/>
      <c r="AN155" s="123">
        <v>28.4</v>
      </c>
      <c r="AO155" s="97">
        <v>1.6916229865384507</v>
      </c>
      <c r="AP155" s="96">
        <v>48.042092817691994</v>
      </c>
      <c r="AQ155" s="96">
        <v>48.042092817691994</v>
      </c>
      <c r="AR155" s="96">
        <v>33.310523204422992</v>
      </c>
      <c r="AS155" s="98">
        <v>0.10852492</v>
      </c>
      <c r="AT155" s="125">
        <v>0.67285450400000002</v>
      </c>
      <c r="AU155" s="126">
        <v>0.73048623857142858</v>
      </c>
      <c r="AV155" s="127">
        <v>0.14175179223457215</v>
      </c>
      <c r="AW155" s="98" t="e">
        <v>#REF!</v>
      </c>
      <c r="AX155" s="99" t="e">
        <v>#REF!</v>
      </c>
      <c r="AY155" s="138" t="e">
        <v>#REF!</v>
      </c>
      <c r="AZ155" s="104">
        <v>0.16390304039095357</v>
      </c>
      <c r="BA155" s="104">
        <v>1.3577057716801135</v>
      </c>
      <c r="BB155" s="106">
        <v>0</v>
      </c>
      <c r="BC155" s="106">
        <v>0.97756987007978613</v>
      </c>
      <c r="BD155" s="168" t="s">
        <v>490</v>
      </c>
      <c r="BE155" s="169" t="s">
        <v>394</v>
      </c>
      <c r="BF155" s="170">
        <v>440</v>
      </c>
      <c r="BG155" s="177" t="s">
        <v>371</v>
      </c>
      <c r="BH155" s="172" t="s">
        <v>372</v>
      </c>
      <c r="BI155" s="169" t="s">
        <v>559</v>
      </c>
      <c r="BJ155" s="22" t="s">
        <v>60</v>
      </c>
      <c r="BK155" s="131" t="s">
        <v>560</v>
      </c>
      <c r="BL155" s="106">
        <v>48.042092817691994</v>
      </c>
      <c r="BM155" s="21">
        <v>86</v>
      </c>
      <c r="BN155" s="113">
        <v>0.18937072105413899</v>
      </c>
      <c r="BO155" s="21" t="s">
        <v>364</v>
      </c>
      <c r="BP155" s="21" t="s">
        <v>364</v>
      </c>
      <c r="CC155" s="132">
        <v>7.5071466330449477</v>
      </c>
      <c r="CD155" s="115">
        <f t="shared" si="46"/>
        <v>2.0158554512421092</v>
      </c>
      <c r="CQ155" s="23" t="str">
        <f t="shared" si="47"/>
        <v/>
      </c>
      <c r="CR155" s="23" t="str">
        <f t="shared" si="48"/>
        <v/>
      </c>
      <c r="CT155" s="23" t="str">
        <f t="shared" si="49"/>
        <v/>
      </c>
      <c r="CU155" s="23" t="str">
        <f t="shared" si="50"/>
        <v/>
      </c>
      <c r="CW155" s="23" t="str">
        <f t="shared" si="51"/>
        <v/>
      </c>
      <c r="CX155" s="23" t="str">
        <f t="shared" si="52"/>
        <v/>
      </c>
      <c r="CZ155" s="23" t="str">
        <f t="shared" si="53"/>
        <v/>
      </c>
      <c r="DA155" s="23" t="str">
        <f t="shared" si="54"/>
        <v/>
      </c>
      <c r="DC155" s="23" t="str">
        <f t="shared" si="55"/>
        <v/>
      </c>
      <c r="DD155" s="23" t="str">
        <f t="shared" si="56"/>
        <v/>
      </c>
      <c r="DF155" s="23" t="str">
        <f t="shared" si="57"/>
        <v/>
      </c>
      <c r="DG155" s="23" t="str">
        <f t="shared" si="58"/>
        <v/>
      </c>
      <c r="DI155" s="23" t="str">
        <f t="shared" si="59"/>
        <v/>
      </c>
      <c r="DJ155" s="23" t="str">
        <f t="shared" si="60"/>
        <v/>
      </c>
    </row>
    <row r="156" spans="1:114" ht="12" customHeight="1" x14ac:dyDescent="0.45">
      <c r="A156" s="22">
        <v>48</v>
      </c>
      <c r="B156" s="116" t="s">
        <v>222</v>
      </c>
      <c r="C156" s="117" t="s">
        <v>348</v>
      </c>
      <c r="D156" s="87" t="s">
        <v>348</v>
      </c>
      <c r="E156" s="1" t="s">
        <v>29</v>
      </c>
      <c r="F156" s="2" t="s">
        <v>381</v>
      </c>
      <c r="G156" s="21">
        <v>428.38</v>
      </c>
      <c r="H156" s="21">
        <v>396.74</v>
      </c>
      <c r="I156" s="21">
        <v>344.51</v>
      </c>
      <c r="J156" s="21">
        <v>283.23</v>
      </c>
      <c r="K156" s="21">
        <v>420.37</v>
      </c>
      <c r="L156" s="21">
        <v>391.15</v>
      </c>
      <c r="M156" s="21">
        <v>341.22</v>
      </c>
      <c r="N156" s="21">
        <v>281.61</v>
      </c>
      <c r="O156" s="118">
        <v>1169.6300000000001</v>
      </c>
      <c r="P156" s="119">
        <v>1152.74</v>
      </c>
      <c r="Q156" s="120">
        <v>33.200000000000003</v>
      </c>
      <c r="R156" s="121">
        <v>15.055229317848172</v>
      </c>
      <c r="S156" s="95"/>
      <c r="T156" s="96"/>
      <c r="U156" s="96"/>
      <c r="V156" s="96"/>
      <c r="W156" s="95"/>
      <c r="X156" s="96"/>
      <c r="Y156" s="96"/>
      <c r="Z156" s="122"/>
      <c r="AA156" s="96"/>
      <c r="AB156" s="96"/>
      <c r="AC156" s="123"/>
      <c r="AD156" s="95">
        <v>0.19</v>
      </c>
      <c r="AE156" s="96">
        <v>0.84</v>
      </c>
      <c r="AF156" s="96">
        <v>2.6</v>
      </c>
      <c r="AG156" s="124">
        <v>6.2</v>
      </c>
      <c r="AH156" s="95">
        <v>0.19</v>
      </c>
      <c r="AI156" s="96">
        <v>0.84</v>
      </c>
      <c r="AJ156" s="96">
        <v>2.6</v>
      </c>
      <c r="AK156" s="124">
        <v>6.2</v>
      </c>
      <c r="AL156" s="95" t="s">
        <v>364</v>
      </c>
      <c r="AM156" s="124" t="s">
        <v>364</v>
      </c>
      <c r="AN156" s="123">
        <v>1.2</v>
      </c>
      <c r="AO156" s="97">
        <v>7.0228455754771533</v>
      </c>
      <c r="AP156" s="96">
        <v>6.2</v>
      </c>
      <c r="AQ156" s="96">
        <v>6.2</v>
      </c>
      <c r="AR156" s="96">
        <v>2.4500000000000002</v>
      </c>
      <c r="AS156" s="98">
        <v>2.6059881E-2</v>
      </c>
      <c r="AT156" s="125">
        <v>0.10794975250000001</v>
      </c>
      <c r="AU156" s="126">
        <v>9.8178264979363147E-2</v>
      </c>
      <c r="AV156" s="127">
        <v>2.1012048000000005E-2</v>
      </c>
      <c r="AW156" s="98" t="e">
        <v>#REF!</v>
      </c>
      <c r="AX156" s="99" t="e">
        <v>#REF!</v>
      </c>
      <c r="AY156" s="138" t="e">
        <v>#REF!</v>
      </c>
      <c r="AZ156" s="104">
        <v>6.1079961000000002E-2</v>
      </c>
      <c r="BA156" s="104">
        <v>0.26515530498157386</v>
      </c>
      <c r="BB156" s="106">
        <v>2.4462011278789939</v>
      </c>
      <c r="BC156" s="106">
        <v>8.6995963187930769</v>
      </c>
      <c r="BD156" s="152"/>
      <c r="BH156" s="363" t="s">
        <v>365</v>
      </c>
      <c r="BJ156" s="22" t="s">
        <v>64</v>
      </c>
      <c r="BK156" s="131"/>
      <c r="BL156" s="106">
        <v>6.2</v>
      </c>
      <c r="BM156" s="21">
        <v>117</v>
      </c>
      <c r="BN156" s="113">
        <v>2.7177616829917463E-2</v>
      </c>
      <c r="BO156" s="21" t="s">
        <v>348</v>
      </c>
      <c r="BP156" s="21" t="s">
        <v>364</v>
      </c>
      <c r="CC156" s="132">
        <v>7.5205290200710841</v>
      </c>
      <c r="CD156" s="115">
        <f t="shared" si="46"/>
        <v>2.0176364839011227</v>
      </c>
      <c r="CQ156" s="23">
        <f t="shared" si="47"/>
        <v>33.200000000000003</v>
      </c>
      <c r="CR156" s="23">
        <f t="shared" si="48"/>
        <v>15.055229317848172</v>
      </c>
      <c r="CT156" s="23" t="str">
        <f t="shared" si="49"/>
        <v/>
      </c>
      <c r="CU156" s="23" t="str">
        <f t="shared" si="50"/>
        <v/>
      </c>
      <c r="CW156" s="23" t="str">
        <f t="shared" si="51"/>
        <v/>
      </c>
      <c r="CX156" s="23" t="str">
        <f t="shared" si="52"/>
        <v/>
      </c>
      <c r="CZ156" s="23" t="str">
        <f t="shared" si="53"/>
        <v/>
      </c>
      <c r="DA156" s="23" t="str">
        <f t="shared" si="54"/>
        <v/>
      </c>
      <c r="DC156" s="23" t="str">
        <f t="shared" si="55"/>
        <v/>
      </c>
      <c r="DD156" s="23" t="str">
        <f t="shared" si="56"/>
        <v/>
      </c>
      <c r="DF156" s="23" t="str">
        <f t="shared" si="57"/>
        <v/>
      </c>
      <c r="DG156" s="23" t="str">
        <f t="shared" si="58"/>
        <v/>
      </c>
      <c r="DI156" s="23" t="str">
        <f t="shared" si="59"/>
        <v/>
      </c>
      <c r="DJ156" s="23" t="str">
        <f t="shared" si="60"/>
        <v/>
      </c>
    </row>
    <row r="157" spans="1:114" s="140" customFormat="1" ht="12" customHeight="1" x14ac:dyDescent="0.45">
      <c r="A157" s="22">
        <v>103</v>
      </c>
      <c r="B157" s="116" t="s">
        <v>120</v>
      </c>
      <c r="C157" s="117" t="s">
        <v>356</v>
      </c>
      <c r="D157" s="87" t="s">
        <v>356</v>
      </c>
      <c r="E157" s="1" t="s">
        <v>32</v>
      </c>
      <c r="F157" s="2" t="s">
        <v>380</v>
      </c>
      <c r="G157" s="21">
        <v>1168.0999999999999</v>
      </c>
      <c r="H157" s="21">
        <v>1155.8499999999999</v>
      </c>
      <c r="I157" s="21">
        <v>1199.04</v>
      </c>
      <c r="J157" s="21">
        <v>1382.5</v>
      </c>
      <c r="K157" s="21">
        <v>1091.1099999999999</v>
      </c>
      <c r="L157" s="21">
        <v>1083.23</v>
      </c>
      <c r="M157" s="21">
        <v>1117.1099999999999</v>
      </c>
      <c r="N157" s="21">
        <v>1259.1500000000001</v>
      </c>
      <c r="O157" s="118">
        <v>3522.99</v>
      </c>
      <c r="P157" s="119">
        <v>3291.45</v>
      </c>
      <c r="Q157" s="120">
        <v>2.9</v>
      </c>
      <c r="R157" s="121">
        <v>2.0050494477545557</v>
      </c>
      <c r="S157" s="133">
        <v>1.38</v>
      </c>
      <c r="T157" s="134">
        <v>2.69</v>
      </c>
      <c r="U157" s="134">
        <v>4.16</v>
      </c>
      <c r="V157" s="134"/>
      <c r="W157" s="133">
        <v>2</v>
      </c>
      <c r="X157" s="134">
        <v>3.66</v>
      </c>
      <c r="Y157" s="134">
        <v>4.79</v>
      </c>
      <c r="Z157" s="135"/>
      <c r="AA157" s="134">
        <v>2.84</v>
      </c>
      <c r="AB157" s="134">
        <v>3.56</v>
      </c>
      <c r="AC157" s="136">
        <v>3.19</v>
      </c>
      <c r="AD157" s="95">
        <v>1.38</v>
      </c>
      <c r="AE157" s="96">
        <v>2.69</v>
      </c>
      <c r="AF157" s="96">
        <v>4.16</v>
      </c>
      <c r="AG157" s="96"/>
      <c r="AH157" s="95">
        <v>2</v>
      </c>
      <c r="AI157" s="96">
        <v>3.66</v>
      </c>
      <c r="AJ157" s="96">
        <v>4.79</v>
      </c>
      <c r="AK157" s="154"/>
      <c r="AL157" s="96">
        <v>2.84</v>
      </c>
      <c r="AM157" s="96">
        <v>3.56</v>
      </c>
      <c r="AN157" s="123">
        <v>3.19</v>
      </c>
      <c r="AO157" s="97">
        <v>1.1166596956660293</v>
      </c>
      <c r="AP157" s="96">
        <v>3.1713135356915232</v>
      </c>
      <c r="AQ157" s="96">
        <v>3.9753085165710642</v>
      </c>
      <c r="AR157" s="96">
        <v>3.2858277565328233</v>
      </c>
      <c r="AS157" s="98">
        <v>0.21207019599999999</v>
      </c>
      <c r="AT157" s="125">
        <v>1.2783989099999999</v>
      </c>
      <c r="AU157" s="126">
        <v>1.25942792</v>
      </c>
      <c r="AV157" s="127">
        <v>0.26840930009040387</v>
      </c>
      <c r="AW157" s="98" t="e">
        <v>#REF!</v>
      </c>
      <c r="AX157" s="99" t="e">
        <v>#REF!</v>
      </c>
      <c r="AY157" s="138" t="e">
        <v>#REF!</v>
      </c>
      <c r="AZ157" s="104">
        <v>0.3059687028173399</v>
      </c>
      <c r="BA157" s="104">
        <v>2.72097881204335</v>
      </c>
      <c r="BB157" s="106">
        <v>0</v>
      </c>
      <c r="BC157" s="106">
        <v>0</v>
      </c>
      <c r="BD157" s="139" t="s">
        <v>561</v>
      </c>
      <c r="BE157" s="140" t="s">
        <v>394</v>
      </c>
      <c r="BF157" s="186">
        <v>706</v>
      </c>
      <c r="BG157" s="142" t="s">
        <v>562</v>
      </c>
      <c r="BH157" s="143" t="s">
        <v>384</v>
      </c>
      <c r="BI157" s="140" t="s">
        <v>563</v>
      </c>
      <c r="BJ157" s="22" t="s">
        <v>60</v>
      </c>
      <c r="BK157" s="131" t="s">
        <v>564</v>
      </c>
      <c r="BL157" s="106">
        <v>3.5733110261312939</v>
      </c>
      <c r="BM157" s="21">
        <v>57</v>
      </c>
      <c r="BN157" s="113">
        <v>-2.3554387674853818E-2</v>
      </c>
      <c r="BO157" s="21" t="s">
        <v>364</v>
      </c>
      <c r="BP157" s="21" t="s">
        <v>364</v>
      </c>
      <c r="CC157" s="132">
        <v>7.605541588982307</v>
      </c>
      <c r="CD157" s="115">
        <f t="shared" si="46"/>
        <v>2.0288771380319179</v>
      </c>
      <c r="CP157" s="23"/>
      <c r="CQ157" s="23" t="str">
        <f t="shared" si="47"/>
        <v/>
      </c>
      <c r="CR157" s="23" t="str">
        <f t="shared" si="48"/>
        <v/>
      </c>
      <c r="CS157" s="25"/>
      <c r="CT157" s="23" t="str">
        <f t="shared" si="49"/>
        <v/>
      </c>
      <c r="CU157" s="23" t="str">
        <f t="shared" si="50"/>
        <v/>
      </c>
      <c r="CV157" s="25"/>
      <c r="CW157" s="23" t="str">
        <f t="shared" si="51"/>
        <v/>
      </c>
      <c r="CX157" s="23" t="str">
        <f t="shared" si="52"/>
        <v/>
      </c>
      <c r="CY157" s="25"/>
      <c r="CZ157" s="23" t="str">
        <f t="shared" si="53"/>
        <v/>
      </c>
      <c r="DA157" s="23" t="str">
        <f t="shared" si="54"/>
        <v/>
      </c>
      <c r="DB157" s="25"/>
      <c r="DC157" s="23" t="str">
        <f t="shared" si="55"/>
        <v/>
      </c>
      <c r="DD157" s="23" t="str">
        <f t="shared" si="56"/>
        <v/>
      </c>
      <c r="DE157" s="25"/>
      <c r="DF157" s="23" t="str">
        <f t="shared" si="57"/>
        <v/>
      </c>
      <c r="DG157" s="23" t="str">
        <f t="shared" si="58"/>
        <v/>
      </c>
      <c r="DH157" s="25"/>
      <c r="DI157" s="23">
        <f t="shared" si="59"/>
        <v>2.9</v>
      </c>
      <c r="DJ157" s="23">
        <f t="shared" si="60"/>
        <v>2.0050494477545557</v>
      </c>
    </row>
    <row r="158" spans="1:114" ht="12" customHeight="1" x14ac:dyDescent="0.45">
      <c r="A158" s="22">
        <v>161</v>
      </c>
      <c r="B158" s="116" t="s">
        <v>195</v>
      </c>
      <c r="C158" s="117" t="s">
        <v>352</v>
      </c>
      <c r="D158" s="87" t="s">
        <v>352</v>
      </c>
      <c r="E158" s="1" t="s">
        <v>26</v>
      </c>
      <c r="F158" s="2" t="s">
        <v>367</v>
      </c>
      <c r="G158" s="21">
        <v>477.31</v>
      </c>
      <c r="H158" s="21">
        <v>505.42</v>
      </c>
      <c r="I158" s="21">
        <v>538.21</v>
      </c>
      <c r="J158" s="21">
        <v>532.20000000000005</v>
      </c>
      <c r="K158" s="21">
        <v>452.23</v>
      </c>
      <c r="L158" s="21">
        <v>478.81</v>
      </c>
      <c r="M158" s="21">
        <v>509.95</v>
      </c>
      <c r="N158" s="21">
        <v>504.95</v>
      </c>
      <c r="O158" s="118">
        <v>1520.94</v>
      </c>
      <c r="P158" s="119">
        <v>1440.99</v>
      </c>
      <c r="Q158" s="120">
        <v>9.6999999999999993</v>
      </c>
      <c r="R158" s="121">
        <v>3.1522518943345217</v>
      </c>
      <c r="S158" s="221">
        <v>5.0999999999999996</v>
      </c>
      <c r="T158" s="222">
        <v>8.6999999999999993</v>
      </c>
      <c r="U158" s="222">
        <v>9.9</v>
      </c>
      <c r="V158" s="276">
        <v>6.2</v>
      </c>
      <c r="W158" s="217">
        <v>4.5</v>
      </c>
      <c r="X158" s="218">
        <v>8.9</v>
      </c>
      <c r="Y158" s="218">
        <v>9.1999999999999993</v>
      </c>
      <c r="Z158" s="232">
        <v>5</v>
      </c>
      <c r="AA158" s="218">
        <v>7.9</v>
      </c>
      <c r="AB158" s="218">
        <v>7.5</v>
      </c>
      <c r="AC158" s="220">
        <v>7.7</v>
      </c>
      <c r="AD158" s="230">
        <v>5.0999999999999996</v>
      </c>
      <c r="AE158" s="22">
        <v>8.6999999999999993</v>
      </c>
      <c r="AF158" s="22">
        <v>9.9</v>
      </c>
      <c r="AG158" s="22">
        <v>6.2</v>
      </c>
      <c r="AH158" s="95">
        <v>4.5</v>
      </c>
      <c r="AI158" s="96">
        <v>8.9</v>
      </c>
      <c r="AJ158" s="96">
        <v>9.1999999999999993</v>
      </c>
      <c r="AK158" s="96">
        <v>5</v>
      </c>
      <c r="AL158" s="96">
        <v>7.9</v>
      </c>
      <c r="AM158" s="96">
        <v>7.5</v>
      </c>
      <c r="AN158" s="123">
        <v>7.7</v>
      </c>
      <c r="AO158" s="97">
        <v>0.7446373997688045</v>
      </c>
      <c r="AP158" s="96">
        <v>6.2</v>
      </c>
      <c r="AQ158" s="96">
        <v>5</v>
      </c>
      <c r="AR158" s="96">
        <v>7.1750000000000007</v>
      </c>
      <c r="AS158" s="98">
        <v>0.23147698000000003</v>
      </c>
      <c r="AT158" s="125">
        <v>1.5283382000000001</v>
      </c>
      <c r="AU158" s="126">
        <v>1.5059916200000001</v>
      </c>
      <c r="AV158" s="127">
        <v>0.26642332000000002</v>
      </c>
      <c r="AW158" s="98" t="e">
        <v>#REF!</v>
      </c>
      <c r="AX158" s="99" t="e">
        <v>#REF!</v>
      </c>
      <c r="AY158" s="138" t="e">
        <v>#REF!</v>
      </c>
      <c r="AZ158" s="104">
        <v>0.28972088000000001</v>
      </c>
      <c r="BA158" s="104">
        <v>2.8474682053840663</v>
      </c>
      <c r="BB158" s="106">
        <v>0</v>
      </c>
      <c r="BC158" s="106">
        <v>2.2310496195193807</v>
      </c>
      <c r="BD158" s="221" t="s">
        <v>565</v>
      </c>
      <c r="BE158" s="222" t="s">
        <v>394</v>
      </c>
      <c r="BF158" s="235">
        <v>2682</v>
      </c>
      <c r="BG158" s="274">
        <v>0.96</v>
      </c>
      <c r="BH158" s="224" t="s">
        <v>384</v>
      </c>
      <c r="BI158" s="222" t="s">
        <v>566</v>
      </c>
      <c r="BJ158" s="22" t="s">
        <v>60</v>
      </c>
      <c r="BK158" s="131" t="s">
        <v>567</v>
      </c>
      <c r="BL158" s="106">
        <v>5.6</v>
      </c>
      <c r="BM158" s="21">
        <v>60</v>
      </c>
      <c r="BN158" s="113">
        <v>-7.5821395283852538E-2</v>
      </c>
      <c r="BO158" s="21" t="s">
        <v>364</v>
      </c>
      <c r="BP158" s="21" t="s">
        <v>364</v>
      </c>
      <c r="CC158" s="132">
        <v>8.787258687550823</v>
      </c>
      <c r="CD158" s="115">
        <f t="shared" si="46"/>
        <v>2.1733027958835756</v>
      </c>
      <c r="CQ158" s="23" t="str">
        <f t="shared" si="47"/>
        <v/>
      </c>
      <c r="CR158" s="23" t="str">
        <f t="shared" si="48"/>
        <v/>
      </c>
      <c r="CT158" s="23" t="str">
        <f t="shared" si="49"/>
        <v/>
      </c>
      <c r="CU158" s="23" t="str">
        <f t="shared" si="50"/>
        <v/>
      </c>
      <c r="CW158" s="23">
        <f t="shared" si="51"/>
        <v>9.6999999999999993</v>
      </c>
      <c r="CX158" s="23">
        <f t="shared" si="52"/>
        <v>3.1522518943345217</v>
      </c>
      <c r="CZ158" s="23" t="str">
        <f t="shared" si="53"/>
        <v/>
      </c>
      <c r="DA158" s="23" t="str">
        <f t="shared" si="54"/>
        <v/>
      </c>
      <c r="DC158" s="23" t="str">
        <f t="shared" si="55"/>
        <v/>
      </c>
      <c r="DD158" s="23" t="str">
        <f t="shared" si="56"/>
        <v/>
      </c>
      <c r="DF158" s="23" t="str">
        <f t="shared" si="57"/>
        <v/>
      </c>
      <c r="DG158" s="23" t="str">
        <f t="shared" si="58"/>
        <v/>
      </c>
      <c r="DI158" s="23" t="str">
        <f t="shared" si="59"/>
        <v/>
      </c>
      <c r="DJ158" s="23" t="str">
        <f t="shared" si="60"/>
        <v/>
      </c>
    </row>
    <row r="159" spans="1:114" ht="12" customHeight="1" x14ac:dyDescent="0.45">
      <c r="A159" s="22">
        <v>162</v>
      </c>
      <c r="B159" s="116" t="s">
        <v>223</v>
      </c>
      <c r="C159" s="117" t="s">
        <v>352</v>
      </c>
      <c r="D159" s="87" t="s">
        <v>352</v>
      </c>
      <c r="E159" s="1" t="s">
        <v>26</v>
      </c>
      <c r="F159" s="2" t="s">
        <v>367</v>
      </c>
      <c r="G159" s="21">
        <v>4657.9399999999996</v>
      </c>
      <c r="H159" s="21">
        <v>4686.1000000000004</v>
      </c>
      <c r="I159" s="21">
        <v>3939.12</v>
      </c>
      <c r="J159" s="21">
        <v>3478.03</v>
      </c>
      <c r="K159" s="21">
        <v>4424.1899999999996</v>
      </c>
      <c r="L159" s="21">
        <v>4444.91</v>
      </c>
      <c r="M159" s="21">
        <v>3761.93</v>
      </c>
      <c r="N159" s="21">
        <v>3311.43</v>
      </c>
      <c r="O159" s="118">
        <v>13283.16</v>
      </c>
      <c r="P159" s="119">
        <v>12631.029999999999</v>
      </c>
      <c r="Q159" s="120">
        <v>8.1999999999999993</v>
      </c>
      <c r="R159" s="121">
        <v>2.8528323243775682</v>
      </c>
      <c r="S159" s="229"/>
      <c r="T159" s="226"/>
      <c r="U159" s="226"/>
      <c r="V159" s="226"/>
      <c r="W159" s="229"/>
      <c r="X159" s="226"/>
      <c r="Y159" s="226"/>
      <c r="Z159" s="253"/>
      <c r="AA159" s="226"/>
      <c r="AB159" s="226"/>
      <c r="AC159" s="220">
        <v>12.4</v>
      </c>
      <c r="AD159" s="95"/>
      <c r="AE159" s="96"/>
      <c r="AF159" s="96"/>
      <c r="AG159" s="96"/>
      <c r="AH159" s="95"/>
      <c r="AI159" s="96"/>
      <c r="AJ159" s="96"/>
      <c r="AK159" s="124"/>
      <c r="AL159" s="96"/>
      <c r="AM159" s="96"/>
      <c r="AN159" s="123">
        <v>12.4</v>
      </c>
      <c r="AO159" s="97">
        <v>0.7446373997688045</v>
      </c>
      <c r="AP159" s="96">
        <v>9.2335037571331764</v>
      </c>
      <c r="AQ159" s="96">
        <v>9.2335037571331764</v>
      </c>
      <c r="AR159" s="96">
        <v>11.608375939283295</v>
      </c>
      <c r="AS159" s="98">
        <v>3.2133595600000002</v>
      </c>
      <c r="AT159" s="125">
        <v>19.922829272000001</v>
      </c>
      <c r="AU159" s="126">
        <v>21.581984948571431</v>
      </c>
      <c r="AV159" s="127">
        <v>3.5895025865134329</v>
      </c>
      <c r="AW159" s="98" t="e">
        <v>#REF!</v>
      </c>
      <c r="AX159" s="99" t="e">
        <v>#REF!</v>
      </c>
      <c r="AY159" s="138" t="e">
        <v>#REF!</v>
      </c>
      <c r="AZ159" s="104">
        <v>3.8402646041890542</v>
      </c>
      <c r="BA159" s="104">
        <v>35.727848646420796</v>
      </c>
      <c r="BB159" s="106">
        <v>0</v>
      </c>
      <c r="BC159" s="106">
        <v>20.603715531045964</v>
      </c>
      <c r="BD159" s="234">
        <v>2011</v>
      </c>
      <c r="BE159" s="222" t="s">
        <v>394</v>
      </c>
      <c r="BF159" s="277">
        <v>3407</v>
      </c>
      <c r="BG159" s="274" t="s">
        <v>371</v>
      </c>
      <c r="BH159" s="224" t="s">
        <v>372</v>
      </c>
      <c r="BI159" s="222" t="s">
        <v>568</v>
      </c>
      <c r="BJ159" s="22" t="s">
        <v>60</v>
      </c>
      <c r="BK159" s="131" t="s">
        <v>569</v>
      </c>
      <c r="BL159" s="106">
        <v>9.2335037571331764</v>
      </c>
      <c r="BM159" s="21">
        <v>7</v>
      </c>
      <c r="BN159" s="113">
        <v>0.17795539303290045</v>
      </c>
      <c r="BO159" s="21" t="s">
        <v>364</v>
      </c>
      <c r="BP159" s="21" t="s">
        <v>364</v>
      </c>
      <c r="CC159" s="132">
        <v>9.1310827886357941</v>
      </c>
      <c r="CD159" s="115">
        <f t="shared" si="46"/>
        <v>2.2116842843586015</v>
      </c>
      <c r="CQ159" s="23" t="str">
        <f t="shared" si="47"/>
        <v/>
      </c>
      <c r="CR159" s="23" t="str">
        <f t="shared" si="48"/>
        <v/>
      </c>
      <c r="CT159" s="23" t="str">
        <f t="shared" si="49"/>
        <v/>
      </c>
      <c r="CU159" s="23" t="str">
        <f t="shared" si="50"/>
        <v/>
      </c>
      <c r="CW159" s="23">
        <f t="shared" si="51"/>
        <v>8.1999999999999993</v>
      </c>
      <c r="CX159" s="23">
        <f t="shared" si="52"/>
        <v>2.8528323243775682</v>
      </c>
      <c r="CZ159" s="23" t="str">
        <f t="shared" si="53"/>
        <v/>
      </c>
      <c r="DA159" s="23" t="str">
        <f t="shared" si="54"/>
        <v/>
      </c>
      <c r="DC159" s="23" t="str">
        <f t="shared" si="55"/>
        <v/>
      </c>
      <c r="DD159" s="23" t="str">
        <f t="shared" si="56"/>
        <v/>
      </c>
      <c r="DF159" s="23" t="str">
        <f t="shared" si="57"/>
        <v/>
      </c>
      <c r="DG159" s="23" t="str">
        <f t="shared" si="58"/>
        <v/>
      </c>
      <c r="DI159" s="23" t="str">
        <f t="shared" si="59"/>
        <v/>
      </c>
      <c r="DJ159" s="23" t="str">
        <f t="shared" si="60"/>
        <v/>
      </c>
    </row>
    <row r="160" spans="1:114" ht="12" customHeight="1" x14ac:dyDescent="0.45">
      <c r="A160" s="22">
        <v>163</v>
      </c>
      <c r="B160" s="116" t="s">
        <v>64</v>
      </c>
      <c r="C160" s="117" t="s">
        <v>348</v>
      </c>
      <c r="D160" s="87" t="s">
        <v>348</v>
      </c>
      <c r="E160" s="1" t="s">
        <v>29</v>
      </c>
      <c r="F160" s="2" t="s">
        <v>363</v>
      </c>
      <c r="G160" s="21">
        <v>890.27</v>
      </c>
      <c r="H160" s="21">
        <v>850.35</v>
      </c>
      <c r="I160" s="21">
        <v>779.96</v>
      </c>
      <c r="J160" s="21">
        <v>668.89</v>
      </c>
      <c r="K160" s="21">
        <v>881.47</v>
      </c>
      <c r="L160" s="21">
        <v>850.02</v>
      </c>
      <c r="M160" s="21">
        <v>785.9</v>
      </c>
      <c r="N160" s="21">
        <v>677.43</v>
      </c>
      <c r="O160" s="118">
        <v>2520.58</v>
      </c>
      <c r="P160" s="119">
        <v>2517.39</v>
      </c>
      <c r="Q160" s="120">
        <v>31.1</v>
      </c>
      <c r="R160" s="121">
        <v>13.091965138722507</v>
      </c>
      <c r="S160" s="217">
        <v>0.19</v>
      </c>
      <c r="T160" s="218">
        <v>0.84</v>
      </c>
      <c r="U160" s="218">
        <v>2.6</v>
      </c>
      <c r="V160" s="218">
        <v>6.2</v>
      </c>
      <c r="W160" s="217">
        <v>0.19</v>
      </c>
      <c r="X160" s="218">
        <v>0.84</v>
      </c>
      <c r="Y160" s="218">
        <v>2.6</v>
      </c>
      <c r="Z160" s="271">
        <v>6.2</v>
      </c>
      <c r="AA160" s="218"/>
      <c r="AB160" s="218"/>
      <c r="AC160" s="220">
        <v>1.2</v>
      </c>
      <c r="AD160" s="95">
        <v>0.19</v>
      </c>
      <c r="AE160" s="96">
        <v>0.84</v>
      </c>
      <c r="AF160" s="96">
        <v>2.6</v>
      </c>
      <c r="AG160" s="96">
        <v>6.2</v>
      </c>
      <c r="AH160" s="95">
        <v>0.19</v>
      </c>
      <c r="AI160" s="96">
        <v>0.84</v>
      </c>
      <c r="AJ160" s="96">
        <v>2.6</v>
      </c>
      <c r="AK160" s="124">
        <v>6.2</v>
      </c>
      <c r="AL160" s="96"/>
      <c r="AM160" s="96"/>
      <c r="AN160" s="123">
        <v>1.2</v>
      </c>
      <c r="AO160" s="97">
        <v>7.0228455754771533</v>
      </c>
      <c r="AP160" s="96">
        <v>6.2</v>
      </c>
      <c r="AQ160" s="96">
        <v>6.2</v>
      </c>
      <c r="AR160" s="96">
        <v>2.4500000000000002</v>
      </c>
      <c r="AS160" s="98">
        <v>5.8361773999999998E-2</v>
      </c>
      <c r="AT160" s="125">
        <v>0.24269974000000002</v>
      </c>
      <c r="AU160" s="126">
        <v>0.2216748804675284</v>
      </c>
      <c r="AV160" s="127">
        <v>0.10844487799999999</v>
      </c>
      <c r="AW160" s="98" t="e">
        <v>#REF!</v>
      </c>
      <c r="AX160" s="99" t="e">
        <v>#REF!</v>
      </c>
      <c r="AY160" s="138" t="e">
        <v>#REF!</v>
      </c>
      <c r="AZ160" s="104">
        <v>0.14183361399999997</v>
      </c>
      <c r="BA160" s="104">
        <v>0.63134052779994121</v>
      </c>
      <c r="BB160" s="106">
        <v>5.0240267465603345</v>
      </c>
      <c r="BC160" s="106">
        <v>15.476883638826106</v>
      </c>
      <c r="BD160" s="221" t="s">
        <v>570</v>
      </c>
      <c r="BE160" s="222" t="s">
        <v>394</v>
      </c>
      <c r="BF160" s="236">
        <v>72</v>
      </c>
      <c r="BG160" s="274" t="s">
        <v>371</v>
      </c>
      <c r="BH160" s="224" t="s">
        <v>372</v>
      </c>
      <c r="BI160" s="222" t="s">
        <v>571</v>
      </c>
      <c r="BJ160" s="22" t="s">
        <v>60</v>
      </c>
      <c r="BK160" s="131" t="s">
        <v>572</v>
      </c>
      <c r="BL160" s="106">
        <v>6.2</v>
      </c>
      <c r="BM160" s="21">
        <v>90</v>
      </c>
      <c r="BN160" s="113">
        <v>-5.623820833727898E-2</v>
      </c>
      <c r="BO160" s="21" t="s">
        <v>364</v>
      </c>
      <c r="BP160" s="21" t="s">
        <v>364</v>
      </c>
      <c r="CC160" s="132">
        <v>9.4065079404728706</v>
      </c>
      <c r="CD160" s="115">
        <f t="shared" si="46"/>
        <v>2.2414017838161295</v>
      </c>
      <c r="CQ160" s="23">
        <f t="shared" si="47"/>
        <v>31.1</v>
      </c>
      <c r="CR160" s="23">
        <f t="shared" si="48"/>
        <v>13.091965138722507</v>
      </c>
      <c r="CT160" s="23" t="str">
        <f t="shared" si="49"/>
        <v/>
      </c>
      <c r="CU160" s="23" t="str">
        <f t="shared" si="50"/>
        <v/>
      </c>
      <c r="CW160" s="23" t="str">
        <f t="shared" si="51"/>
        <v/>
      </c>
      <c r="CX160" s="23" t="str">
        <f t="shared" si="52"/>
        <v/>
      </c>
      <c r="CZ160" s="23" t="str">
        <f t="shared" si="53"/>
        <v/>
      </c>
      <c r="DA160" s="23" t="str">
        <f t="shared" si="54"/>
        <v/>
      </c>
      <c r="DC160" s="23" t="str">
        <f t="shared" si="55"/>
        <v/>
      </c>
      <c r="DD160" s="23" t="str">
        <f t="shared" si="56"/>
        <v/>
      </c>
      <c r="DF160" s="23" t="str">
        <f t="shared" si="57"/>
        <v/>
      </c>
      <c r="DG160" s="23" t="str">
        <f t="shared" si="58"/>
        <v/>
      </c>
      <c r="DI160" s="23" t="str">
        <f t="shared" si="59"/>
        <v/>
      </c>
      <c r="DJ160" s="23" t="str">
        <f t="shared" si="60"/>
        <v/>
      </c>
    </row>
    <row r="161" spans="1:114" ht="12" customHeight="1" x14ac:dyDescent="0.45">
      <c r="A161" s="22">
        <v>164</v>
      </c>
      <c r="B161" s="116" t="s">
        <v>224</v>
      </c>
      <c r="C161" s="117" t="s">
        <v>356</v>
      </c>
      <c r="D161" s="87" t="s">
        <v>356</v>
      </c>
      <c r="E161" s="1" t="s">
        <v>32</v>
      </c>
      <c r="F161" s="2" t="s">
        <v>367</v>
      </c>
      <c r="G161" s="21">
        <v>11.82</v>
      </c>
      <c r="H161" s="21">
        <v>12.64</v>
      </c>
      <c r="I161" s="21">
        <v>12.77</v>
      </c>
      <c r="J161" s="21">
        <v>10.84</v>
      </c>
      <c r="K161" s="21">
        <v>10.94</v>
      </c>
      <c r="L161" s="21">
        <v>11.71</v>
      </c>
      <c r="M161" s="21">
        <v>11.86</v>
      </c>
      <c r="N161" s="21">
        <v>10.050000000000001</v>
      </c>
      <c r="O161" s="118">
        <v>37.230000000000004</v>
      </c>
      <c r="P161" s="119">
        <v>34.51</v>
      </c>
      <c r="Q161" s="120">
        <v>15</v>
      </c>
      <c r="R161" s="121">
        <v>4.4850994117920564</v>
      </c>
      <c r="S161" s="95"/>
      <c r="T161" s="96"/>
      <c r="U161" s="96"/>
      <c r="V161" s="96"/>
      <c r="W161" s="95"/>
      <c r="X161" s="96"/>
      <c r="Y161" s="96"/>
      <c r="Z161" s="122"/>
      <c r="AA161" s="96"/>
      <c r="AB161" s="96"/>
      <c r="AC161" s="123"/>
      <c r="AD161" s="95" t="s">
        <v>364</v>
      </c>
      <c r="AE161" s="96" t="s">
        <v>364</v>
      </c>
      <c r="AF161" s="96" t="s">
        <v>364</v>
      </c>
      <c r="AG161" s="124" t="s">
        <v>364</v>
      </c>
      <c r="AH161" s="95" t="s">
        <v>364</v>
      </c>
      <c r="AI161" s="96" t="s">
        <v>364</v>
      </c>
      <c r="AJ161" s="96" t="s">
        <v>364</v>
      </c>
      <c r="AK161" s="124" t="s">
        <v>364</v>
      </c>
      <c r="AL161" s="95" t="s">
        <v>364</v>
      </c>
      <c r="AM161" s="124" t="s">
        <v>364</v>
      </c>
      <c r="AN161" s="123">
        <v>0.9</v>
      </c>
      <c r="AO161" s="97">
        <v>1.1166596956660293</v>
      </c>
      <c r="AP161" s="96">
        <v>1.0049937260994264</v>
      </c>
      <c r="AQ161" s="96">
        <v>1.0049937260994264</v>
      </c>
      <c r="AR161" s="96">
        <v>0.9262484315248567</v>
      </c>
      <c r="AS161" s="98">
        <v>6.4566000000000016E-4</v>
      </c>
      <c r="AT161" s="125">
        <v>4.0030920000000006E-3</v>
      </c>
      <c r="AU161" s="126">
        <v>4.5896708276253941E-3</v>
      </c>
      <c r="AV161" s="127">
        <v>1.2596591362930211E-4</v>
      </c>
      <c r="AW161" s="98" t="e">
        <v>#REF!</v>
      </c>
      <c r="AX161" s="99" t="e">
        <v>#REF!</v>
      </c>
      <c r="AY161" s="138" t="e">
        <v>#REF!</v>
      </c>
      <c r="AZ161" s="104">
        <v>8.5560318938217035E-4</v>
      </c>
      <c r="BA161" s="104">
        <v>7.9274953680324323E-3</v>
      </c>
      <c r="BB161" s="106">
        <v>1.5652937882366738E-3</v>
      </c>
      <c r="BC161" s="106">
        <v>1.5652937882366738E-3</v>
      </c>
      <c r="BD161" s="152"/>
      <c r="BH161" s="363" t="s">
        <v>365</v>
      </c>
      <c r="BJ161" s="22" t="s">
        <v>136</v>
      </c>
      <c r="BK161" s="131"/>
      <c r="BL161" s="106">
        <v>1.0049937260994264</v>
      </c>
      <c r="BM161" s="21">
        <v>191</v>
      </c>
      <c r="BN161" s="113">
        <v>0.12501496640389198</v>
      </c>
      <c r="BO161" s="21" t="s">
        <v>356</v>
      </c>
      <c r="BP161" s="21" t="s">
        <v>364</v>
      </c>
      <c r="CC161" s="132">
        <v>10.503871068565456</v>
      </c>
      <c r="CD161" s="115">
        <f t="shared" si="46"/>
        <v>2.3517438624169236</v>
      </c>
      <c r="CQ161" s="23" t="str">
        <f t="shared" si="47"/>
        <v/>
      </c>
      <c r="CR161" s="23" t="str">
        <f t="shared" si="48"/>
        <v/>
      </c>
      <c r="CT161" s="23" t="str">
        <f t="shared" si="49"/>
        <v/>
      </c>
      <c r="CU161" s="23" t="str">
        <f t="shared" si="50"/>
        <v/>
      </c>
      <c r="CW161" s="23" t="str">
        <f t="shared" si="51"/>
        <v/>
      </c>
      <c r="CX161" s="23" t="str">
        <f t="shared" si="52"/>
        <v/>
      </c>
      <c r="CZ161" s="23" t="str">
        <f t="shared" si="53"/>
        <v/>
      </c>
      <c r="DA161" s="23" t="str">
        <f t="shared" si="54"/>
        <v/>
      </c>
      <c r="DC161" s="23" t="str">
        <f t="shared" si="55"/>
        <v/>
      </c>
      <c r="DD161" s="23" t="str">
        <f t="shared" si="56"/>
        <v/>
      </c>
      <c r="DF161" s="23" t="str">
        <f t="shared" si="57"/>
        <v/>
      </c>
      <c r="DG161" s="23" t="str">
        <f t="shared" si="58"/>
        <v/>
      </c>
      <c r="DI161" s="23">
        <f t="shared" si="59"/>
        <v>15</v>
      </c>
      <c r="DJ161" s="23">
        <f t="shared" si="60"/>
        <v>4.4850994117920564</v>
      </c>
    </row>
    <row r="162" spans="1:114" ht="12" customHeight="1" x14ac:dyDescent="0.45">
      <c r="A162" s="22">
        <v>165</v>
      </c>
      <c r="B162" s="116" t="s">
        <v>225</v>
      </c>
      <c r="C162" s="117" t="s">
        <v>352</v>
      </c>
      <c r="D162" s="87" t="s">
        <v>352</v>
      </c>
      <c r="E162" s="1" t="s">
        <v>26</v>
      </c>
      <c r="F162" s="2" t="s">
        <v>380</v>
      </c>
      <c r="G162" s="21">
        <v>0.75</v>
      </c>
      <c r="H162" s="21">
        <v>0.82</v>
      </c>
      <c r="I162" s="21">
        <v>0.88</v>
      </c>
      <c r="J162" s="21">
        <v>0.86</v>
      </c>
      <c r="K162" s="21">
        <v>0.71</v>
      </c>
      <c r="L162" s="21">
        <v>0.77</v>
      </c>
      <c r="M162" s="21">
        <v>0.83</v>
      </c>
      <c r="N162" s="21">
        <v>0.82</v>
      </c>
      <c r="O162" s="118">
        <v>2.4499999999999997</v>
      </c>
      <c r="P162" s="119">
        <v>2.31</v>
      </c>
      <c r="Q162" s="120">
        <v>2.6</v>
      </c>
      <c r="R162" s="121">
        <v>1.9654235428615663</v>
      </c>
      <c r="S162" s="95"/>
      <c r="T162" s="96"/>
      <c r="U162" s="96"/>
      <c r="V162" s="96"/>
      <c r="W162" s="95"/>
      <c r="X162" s="96"/>
      <c r="Y162" s="96"/>
      <c r="Z162" s="122"/>
      <c r="AA162" s="96"/>
      <c r="AB162" s="96"/>
      <c r="AC162" s="123"/>
      <c r="AD162" s="95">
        <v>9.1999999999999993</v>
      </c>
      <c r="AE162" s="96">
        <v>18.100000000000001</v>
      </c>
      <c r="AF162" s="96">
        <v>21.2</v>
      </c>
      <c r="AG162" s="124">
        <v>13.2</v>
      </c>
      <c r="AH162" s="95">
        <v>9.1999999999999993</v>
      </c>
      <c r="AI162" s="96">
        <v>18.100000000000001</v>
      </c>
      <c r="AJ162" s="96">
        <v>21.2</v>
      </c>
      <c r="AK162" s="124">
        <v>13.2</v>
      </c>
      <c r="AL162" s="95">
        <v>17</v>
      </c>
      <c r="AM162" s="124">
        <v>15.4</v>
      </c>
      <c r="AN162" s="123">
        <v>16.2</v>
      </c>
      <c r="AO162" s="97">
        <v>0.7446373997688045</v>
      </c>
      <c r="AP162" s="96">
        <v>13.2</v>
      </c>
      <c r="AQ162" s="96">
        <v>13.2</v>
      </c>
      <c r="AR162" s="96">
        <v>15.45</v>
      </c>
      <c r="AS162" s="98">
        <v>7.8462999999999992E-4</v>
      </c>
      <c r="AT162" s="125">
        <v>5.0271249999999995E-3</v>
      </c>
      <c r="AU162" s="126">
        <v>4.9599650000000002E-3</v>
      </c>
      <c r="AV162" s="127">
        <v>1.3305599999999999E-4</v>
      </c>
      <c r="AW162" s="98" t="e">
        <v>#REF!</v>
      </c>
      <c r="AX162" s="99" t="e">
        <v>#REF!</v>
      </c>
      <c r="AY162" s="138" t="e">
        <v>#REF!</v>
      </c>
      <c r="AZ162" s="104">
        <v>1.00639E-3</v>
      </c>
      <c r="BA162" s="104">
        <v>9.5883649999999997E-3</v>
      </c>
      <c r="BB162" s="106">
        <v>0</v>
      </c>
      <c r="BC162" s="106">
        <v>0</v>
      </c>
      <c r="BD162" s="152"/>
      <c r="BH162" s="363" t="s">
        <v>365</v>
      </c>
      <c r="BJ162" s="22" t="s">
        <v>165</v>
      </c>
      <c r="BK162" s="131"/>
      <c r="BL162" s="106">
        <v>13.2</v>
      </c>
      <c r="BM162" s="21">
        <v>189</v>
      </c>
      <c r="BN162" s="113">
        <v>-5.7046013049741648E-2</v>
      </c>
      <c r="BO162" s="21" t="s">
        <v>352</v>
      </c>
      <c r="BP162" s="21" t="s">
        <v>364</v>
      </c>
      <c r="CC162" s="132">
        <v>10.673384489785633</v>
      </c>
      <c r="CD162" s="115">
        <f t="shared" si="46"/>
        <v>2.3677532118108</v>
      </c>
      <c r="CQ162" s="23" t="str">
        <f t="shared" si="47"/>
        <v/>
      </c>
      <c r="CR162" s="23" t="str">
        <f t="shared" si="48"/>
        <v/>
      </c>
      <c r="CT162" s="23" t="str">
        <f t="shared" si="49"/>
        <v/>
      </c>
      <c r="CU162" s="23" t="str">
        <f t="shared" si="50"/>
        <v/>
      </c>
      <c r="CW162" s="23">
        <f t="shared" si="51"/>
        <v>2.6</v>
      </c>
      <c r="CX162" s="23">
        <f t="shared" si="52"/>
        <v>1.9654235428615663</v>
      </c>
      <c r="CZ162" s="23" t="str">
        <f t="shared" si="53"/>
        <v/>
      </c>
      <c r="DA162" s="23" t="str">
        <f t="shared" si="54"/>
        <v/>
      </c>
      <c r="DC162" s="23" t="str">
        <f t="shared" si="55"/>
        <v/>
      </c>
      <c r="DD162" s="23" t="str">
        <f t="shared" si="56"/>
        <v/>
      </c>
      <c r="DF162" s="23" t="str">
        <f t="shared" si="57"/>
        <v/>
      </c>
      <c r="DG162" s="23" t="str">
        <f t="shared" si="58"/>
        <v/>
      </c>
      <c r="DI162" s="23" t="str">
        <f t="shared" si="59"/>
        <v/>
      </c>
      <c r="DJ162" s="23" t="str">
        <f t="shared" si="60"/>
        <v/>
      </c>
    </row>
    <row r="163" spans="1:114" ht="12" customHeight="1" x14ac:dyDescent="0.45">
      <c r="A163" s="22">
        <v>166</v>
      </c>
      <c r="B163" s="116" t="s">
        <v>226</v>
      </c>
      <c r="C163" s="117" t="s">
        <v>348</v>
      </c>
      <c r="D163" s="87" t="s">
        <v>348</v>
      </c>
      <c r="E163" s="1" t="s">
        <v>29</v>
      </c>
      <c r="F163" s="2" t="s">
        <v>381</v>
      </c>
      <c r="G163" s="21">
        <v>16.14</v>
      </c>
      <c r="H163" s="21">
        <v>15.11</v>
      </c>
      <c r="I163" s="21">
        <v>13.92</v>
      </c>
      <c r="J163" s="21">
        <v>12.11</v>
      </c>
      <c r="K163" s="21">
        <v>15.86</v>
      </c>
      <c r="L163" s="21">
        <v>14.91</v>
      </c>
      <c r="M163" s="21">
        <v>13.74</v>
      </c>
      <c r="N163" s="21">
        <v>11.94</v>
      </c>
      <c r="O163" s="118">
        <v>45.17</v>
      </c>
      <c r="P163" s="119">
        <v>44.51</v>
      </c>
      <c r="Q163" s="120">
        <v>34.6</v>
      </c>
      <c r="R163" s="121">
        <v>16.525035386774352</v>
      </c>
      <c r="S163" s="95"/>
      <c r="T163" s="96"/>
      <c r="U163" s="96"/>
      <c r="V163" s="96"/>
      <c r="W163" s="95"/>
      <c r="X163" s="96"/>
      <c r="Y163" s="96"/>
      <c r="Z163" s="122"/>
      <c r="AA163" s="96"/>
      <c r="AB163" s="96"/>
      <c r="AC163" s="123"/>
      <c r="AD163" s="95">
        <v>0.19</v>
      </c>
      <c r="AE163" s="96">
        <v>0.84</v>
      </c>
      <c r="AF163" s="96">
        <v>2.6</v>
      </c>
      <c r="AG163" s="124">
        <v>6.2</v>
      </c>
      <c r="AH163" s="95">
        <v>0.19</v>
      </c>
      <c r="AI163" s="96">
        <v>0.84</v>
      </c>
      <c r="AJ163" s="96">
        <v>2.6</v>
      </c>
      <c r="AK163" s="124">
        <v>6.2</v>
      </c>
      <c r="AL163" s="95" t="s">
        <v>364</v>
      </c>
      <c r="AM163" s="124" t="s">
        <v>364</v>
      </c>
      <c r="AN163" s="123">
        <v>1.2</v>
      </c>
      <c r="AO163" s="97">
        <v>7.0228455754771533</v>
      </c>
      <c r="AP163" s="96">
        <v>6.2</v>
      </c>
      <c r="AQ163" s="96">
        <v>6.2</v>
      </c>
      <c r="AR163" s="96">
        <v>2.4500000000000002</v>
      </c>
      <c r="AS163" s="98">
        <v>1.032128E-3</v>
      </c>
      <c r="AT163" s="125">
        <v>4.2900000000000004E-3</v>
      </c>
      <c r="AU163" s="126">
        <v>3.9190892008714633E-3</v>
      </c>
      <c r="AV163" s="127">
        <v>8.9466000000000003E-4</v>
      </c>
      <c r="AW163" s="98" t="e">
        <v>#REF!</v>
      </c>
      <c r="AX163" s="99" t="e">
        <v>#REF!</v>
      </c>
      <c r="AY163" s="138" t="e">
        <v>#REF!</v>
      </c>
      <c r="AZ163" s="104">
        <v>2.5232280000000002E-3</v>
      </c>
      <c r="BA163" s="104">
        <v>1.1276510205975929E-2</v>
      </c>
      <c r="BB163" s="106">
        <v>8.2316125060095252E-2</v>
      </c>
      <c r="BC163" s="106">
        <v>0.26406961462722561</v>
      </c>
      <c r="BD163" s="152"/>
      <c r="BH163" s="363" t="s">
        <v>365</v>
      </c>
      <c r="BJ163" s="22" t="s">
        <v>64</v>
      </c>
      <c r="BK163" s="131"/>
      <c r="BL163" s="106">
        <v>6.2</v>
      </c>
      <c r="BM163" s="21">
        <v>177</v>
      </c>
      <c r="BN163" s="113">
        <v>6.189826003441941E-3</v>
      </c>
      <c r="BO163" s="21" t="s">
        <v>348</v>
      </c>
      <c r="BP163" s="21" t="s">
        <v>364</v>
      </c>
      <c r="CC163" s="132">
        <v>11.187797072138375</v>
      </c>
      <c r="CD163" s="115">
        <f t="shared" si="46"/>
        <v>2.4148236371825806</v>
      </c>
      <c r="CQ163" s="23">
        <f t="shared" si="47"/>
        <v>34.6</v>
      </c>
      <c r="CR163" s="23">
        <f t="shared" si="48"/>
        <v>16.525035386774352</v>
      </c>
      <c r="CT163" s="23" t="str">
        <f t="shared" si="49"/>
        <v/>
      </c>
      <c r="CU163" s="23" t="str">
        <f t="shared" si="50"/>
        <v/>
      </c>
      <c r="CW163" s="23" t="str">
        <f t="shared" si="51"/>
        <v/>
      </c>
      <c r="CX163" s="23" t="str">
        <f t="shared" si="52"/>
        <v/>
      </c>
      <c r="CZ163" s="23" t="str">
        <f t="shared" si="53"/>
        <v/>
      </c>
      <c r="DA163" s="23" t="str">
        <f t="shared" si="54"/>
        <v/>
      </c>
      <c r="DC163" s="23" t="str">
        <f t="shared" si="55"/>
        <v/>
      </c>
      <c r="DD163" s="23" t="str">
        <f t="shared" si="56"/>
        <v/>
      </c>
      <c r="DF163" s="23" t="str">
        <f t="shared" si="57"/>
        <v/>
      </c>
      <c r="DG163" s="23" t="str">
        <f t="shared" si="58"/>
        <v/>
      </c>
      <c r="DI163" s="23" t="str">
        <f t="shared" si="59"/>
        <v/>
      </c>
      <c r="DJ163" s="23" t="str">
        <f t="shared" si="60"/>
        <v/>
      </c>
    </row>
    <row r="164" spans="1:114" ht="12" customHeight="1" x14ac:dyDescent="0.45">
      <c r="A164" s="22">
        <v>167</v>
      </c>
      <c r="B164" s="116" t="s">
        <v>227</v>
      </c>
      <c r="C164" s="117" t="s">
        <v>362</v>
      </c>
      <c r="D164" s="87" t="s">
        <v>362</v>
      </c>
      <c r="E164" s="1" t="s">
        <v>28</v>
      </c>
      <c r="F164" s="2" t="s">
        <v>380</v>
      </c>
      <c r="G164" s="21">
        <v>1548.67</v>
      </c>
      <c r="H164" s="21">
        <v>1423.63</v>
      </c>
      <c r="I164" s="21">
        <v>1290.81</v>
      </c>
      <c r="J164" s="21">
        <v>1153.23</v>
      </c>
      <c r="K164" s="21">
        <v>1500.19</v>
      </c>
      <c r="L164" s="21">
        <v>1377.74</v>
      </c>
      <c r="M164" s="21">
        <v>1248.5</v>
      </c>
      <c r="N164" s="21">
        <v>1103.94</v>
      </c>
      <c r="O164" s="118">
        <v>4263.1100000000006</v>
      </c>
      <c r="P164" s="119">
        <v>4126.43</v>
      </c>
      <c r="Q164" s="120">
        <v>12.5</v>
      </c>
      <c r="R164" s="121">
        <v>3.7977901236414442</v>
      </c>
      <c r="S164" s="238">
        <v>13.9</v>
      </c>
      <c r="T164" s="239">
        <v>26.5</v>
      </c>
      <c r="U164" s="239">
        <v>34.1</v>
      </c>
      <c r="V164" s="239"/>
      <c r="W164" s="238">
        <v>20.399999999999999</v>
      </c>
      <c r="X164" s="239">
        <v>35.6</v>
      </c>
      <c r="Y164" s="239">
        <v>57.7</v>
      </c>
      <c r="Z164" s="122"/>
      <c r="AA164" s="239">
        <v>24.8</v>
      </c>
      <c r="AB164" s="239">
        <v>37.9</v>
      </c>
      <c r="AC164" s="214">
        <v>31.4</v>
      </c>
      <c r="AD164" s="95">
        <v>13.9</v>
      </c>
      <c r="AE164" s="96">
        <v>26.5</v>
      </c>
      <c r="AF164" s="96">
        <v>34.1</v>
      </c>
      <c r="AG164" s="96"/>
      <c r="AH164" s="95">
        <v>20.399999999999999</v>
      </c>
      <c r="AI164" s="96">
        <v>35.6</v>
      </c>
      <c r="AJ164" s="96">
        <v>57.7</v>
      </c>
      <c r="AK164" s="154"/>
      <c r="AL164" s="96">
        <v>24.8</v>
      </c>
      <c r="AM164" s="96">
        <v>37.9</v>
      </c>
      <c r="AN164" s="123">
        <v>31.4</v>
      </c>
      <c r="AO164" s="97">
        <v>1.6916229865384507</v>
      </c>
      <c r="AP164" s="96">
        <v>41.952250066153574</v>
      </c>
      <c r="AQ164" s="96">
        <v>64.112511189807279</v>
      </c>
      <c r="AR164" s="96">
        <v>36.808095156995108</v>
      </c>
      <c r="AS164" s="98">
        <v>2.5495919900000001</v>
      </c>
      <c r="AT164" s="125">
        <v>14.871933825000001</v>
      </c>
      <c r="AU164" s="126">
        <v>14.426098348835502</v>
      </c>
      <c r="AV164" s="127">
        <v>3.2645337436799973</v>
      </c>
      <c r="AW164" s="98" t="e">
        <v>#REF!</v>
      </c>
      <c r="AX164" s="99" t="e">
        <v>#REF!</v>
      </c>
      <c r="AY164" s="138" t="e">
        <v>#REF!</v>
      </c>
      <c r="AZ164" s="104">
        <v>3.7411615794666613</v>
      </c>
      <c r="BA164" s="104">
        <v>27.784127137959771</v>
      </c>
      <c r="BB164" s="106">
        <v>34.877710068461269</v>
      </c>
      <c r="BC164" s="106">
        <v>55.236825989310077</v>
      </c>
      <c r="BD164" s="240" t="s">
        <v>573</v>
      </c>
      <c r="BE164" s="241" t="s">
        <v>574</v>
      </c>
      <c r="BF164" s="242">
        <v>419</v>
      </c>
      <c r="BG164" s="243" t="s">
        <v>371</v>
      </c>
      <c r="BH164" s="244" t="s">
        <v>372</v>
      </c>
      <c r="BI164" s="241" t="s">
        <v>575</v>
      </c>
      <c r="BJ164" s="22" t="s">
        <v>60</v>
      </c>
      <c r="BK164" s="131" t="s">
        <v>576</v>
      </c>
      <c r="BL164" s="106">
        <v>53.03238062798043</v>
      </c>
      <c r="BM164" s="21">
        <v>8</v>
      </c>
      <c r="BN164" s="113">
        <v>3.8497197638357218E-3</v>
      </c>
      <c r="BO164" s="21" t="s">
        <v>364</v>
      </c>
      <c r="BP164" s="21" t="s">
        <v>364</v>
      </c>
      <c r="CC164" s="132">
        <v>11.214077640204634</v>
      </c>
      <c r="CD164" s="115">
        <f t="shared" si="46"/>
        <v>2.4171699211842581</v>
      </c>
      <c r="CQ164" s="23" t="str">
        <f t="shared" si="47"/>
        <v/>
      </c>
      <c r="CR164" s="23" t="str">
        <f t="shared" si="48"/>
        <v/>
      </c>
      <c r="CT164" s="23" t="str">
        <f t="shared" si="49"/>
        <v/>
      </c>
      <c r="CU164" s="23" t="str">
        <f t="shared" si="50"/>
        <v/>
      </c>
      <c r="CW164" s="23" t="str">
        <f t="shared" si="51"/>
        <v/>
      </c>
      <c r="CX164" s="23" t="str">
        <f t="shared" si="52"/>
        <v/>
      </c>
      <c r="CZ164" s="23" t="str">
        <f t="shared" si="53"/>
        <v/>
      </c>
      <c r="DA164" s="23" t="str">
        <f t="shared" si="54"/>
        <v/>
      </c>
      <c r="DC164" s="23" t="str">
        <f t="shared" si="55"/>
        <v/>
      </c>
      <c r="DD164" s="23" t="str">
        <f t="shared" si="56"/>
        <v/>
      </c>
      <c r="DF164" s="23" t="str">
        <f t="shared" si="57"/>
        <v/>
      </c>
      <c r="DG164" s="23" t="str">
        <f t="shared" si="58"/>
        <v/>
      </c>
      <c r="DI164" s="23" t="str">
        <f t="shared" si="59"/>
        <v/>
      </c>
      <c r="DJ164" s="23" t="str">
        <f t="shared" si="60"/>
        <v/>
      </c>
    </row>
    <row r="165" spans="1:114" ht="12" customHeight="1" x14ac:dyDescent="0.45">
      <c r="A165" s="22">
        <v>168</v>
      </c>
      <c r="B165" s="116" t="s">
        <v>228</v>
      </c>
      <c r="C165" s="117" t="s">
        <v>348</v>
      </c>
      <c r="D165" s="87" t="s">
        <v>348</v>
      </c>
      <c r="E165" s="1" t="s">
        <v>29</v>
      </c>
      <c r="F165" s="2" t="s">
        <v>381</v>
      </c>
      <c r="G165" s="21">
        <v>1341.73</v>
      </c>
      <c r="H165" s="21">
        <v>1221.0899999999999</v>
      </c>
      <c r="I165" s="21">
        <v>1044.51</v>
      </c>
      <c r="J165" s="21">
        <v>877.03</v>
      </c>
      <c r="K165" s="21">
        <v>1302.8399999999999</v>
      </c>
      <c r="L165" s="21">
        <v>1190.6199999999999</v>
      </c>
      <c r="M165" s="21">
        <v>1021.01</v>
      </c>
      <c r="N165" s="21">
        <v>862.21</v>
      </c>
      <c r="O165" s="118">
        <v>3607.33</v>
      </c>
      <c r="P165" s="119">
        <v>3514.4700000000003</v>
      </c>
      <c r="Q165" s="120">
        <v>41.7</v>
      </c>
      <c r="R165" s="121">
        <v>26.503739761894906</v>
      </c>
      <c r="S165" s="95"/>
      <c r="T165" s="96"/>
      <c r="U165" s="96"/>
      <c r="V165" s="96"/>
      <c r="W165" s="95"/>
      <c r="X165" s="96"/>
      <c r="Y165" s="96"/>
      <c r="Z165" s="96"/>
      <c r="AA165" s="95"/>
      <c r="AB165" s="96"/>
      <c r="AC165" s="123"/>
      <c r="AD165" s="95">
        <v>0.19</v>
      </c>
      <c r="AE165" s="96">
        <v>0.84</v>
      </c>
      <c r="AF165" s="96">
        <v>2.6</v>
      </c>
      <c r="AG165" s="124">
        <v>6.2</v>
      </c>
      <c r="AH165" s="95">
        <v>0.19</v>
      </c>
      <c r="AI165" s="96">
        <v>0.84</v>
      </c>
      <c r="AJ165" s="96">
        <v>2.6</v>
      </c>
      <c r="AK165" s="124">
        <v>6.2</v>
      </c>
      <c r="AL165" s="95" t="s">
        <v>364</v>
      </c>
      <c r="AM165" s="124" t="s">
        <v>364</v>
      </c>
      <c r="AN165" s="123">
        <v>1.2</v>
      </c>
      <c r="AO165" s="97">
        <v>7.0228455754771533</v>
      </c>
      <c r="AP165" s="96">
        <v>6.2</v>
      </c>
      <c r="AQ165" s="96">
        <v>6.2</v>
      </c>
      <c r="AR165" s="96">
        <v>2.4500000000000002</v>
      </c>
      <c r="AS165" s="98">
        <v>7.8986566999999994E-2</v>
      </c>
      <c r="AT165" s="125">
        <v>0.32675194249999995</v>
      </c>
      <c r="AU165" s="126">
        <v>0.29617079209853203</v>
      </c>
      <c r="AV165" s="127">
        <v>6.4699727999999998E-2</v>
      </c>
      <c r="AW165" s="98" t="e">
        <v>#REF!</v>
      </c>
      <c r="AX165" s="99" t="e">
        <v>#REF!</v>
      </c>
      <c r="AY165" s="138" t="e">
        <v>#REF!</v>
      </c>
      <c r="AZ165" s="104">
        <v>0.186819447</v>
      </c>
      <c r="BA165" s="104">
        <v>0.80540711671879217</v>
      </c>
      <c r="BB165" s="106">
        <v>8.0970788681815655</v>
      </c>
      <c r="BC165" s="106">
        <v>28.214806442199123</v>
      </c>
      <c r="BD165" s="152"/>
      <c r="BH165" s="363" t="s">
        <v>365</v>
      </c>
      <c r="BJ165" s="22" t="s">
        <v>64</v>
      </c>
      <c r="BK165" s="131"/>
      <c r="BL165" s="106">
        <v>6.2</v>
      </c>
      <c r="BM165" s="21">
        <v>83</v>
      </c>
      <c r="BN165" s="113">
        <v>2.9555263980950434E-2</v>
      </c>
      <c r="BO165" s="21" t="s">
        <v>348</v>
      </c>
      <c r="BP165" s="21" t="s">
        <v>364</v>
      </c>
      <c r="CC165" s="132">
        <v>11.214534585774736</v>
      </c>
      <c r="CD165" s="115">
        <f t="shared" si="46"/>
        <v>2.4172106678488809</v>
      </c>
      <c r="CQ165" s="23">
        <f t="shared" si="47"/>
        <v>41.7</v>
      </c>
      <c r="CR165" s="23">
        <f t="shared" si="48"/>
        <v>26.503739761894906</v>
      </c>
      <c r="CT165" s="23" t="str">
        <f t="shared" si="49"/>
        <v/>
      </c>
      <c r="CU165" s="23" t="str">
        <f t="shared" si="50"/>
        <v/>
      </c>
      <c r="CW165" s="23" t="str">
        <f t="shared" si="51"/>
        <v/>
      </c>
      <c r="CX165" s="23" t="str">
        <f t="shared" si="52"/>
        <v/>
      </c>
      <c r="CZ165" s="23" t="str">
        <f t="shared" si="53"/>
        <v/>
      </c>
      <c r="DA165" s="23" t="str">
        <f t="shared" si="54"/>
        <v/>
      </c>
      <c r="DC165" s="23" t="str">
        <f t="shared" si="55"/>
        <v/>
      </c>
      <c r="DD165" s="23" t="str">
        <f t="shared" si="56"/>
        <v/>
      </c>
      <c r="DF165" s="23" t="str">
        <f t="shared" si="57"/>
        <v/>
      </c>
      <c r="DG165" s="23" t="str">
        <f t="shared" si="58"/>
        <v/>
      </c>
      <c r="DI165" s="23" t="str">
        <f t="shared" si="59"/>
        <v/>
      </c>
      <c r="DJ165" s="23" t="str">
        <f t="shared" si="60"/>
        <v/>
      </c>
    </row>
    <row r="166" spans="1:114" ht="12" customHeight="1" x14ac:dyDescent="0.45">
      <c r="A166" s="22">
        <v>169</v>
      </c>
      <c r="B166" s="116" t="s">
        <v>229</v>
      </c>
      <c r="C166" s="117" t="s">
        <v>352</v>
      </c>
      <c r="D166" s="87" t="s">
        <v>352</v>
      </c>
      <c r="E166" s="1" t="s">
        <v>26</v>
      </c>
      <c r="F166" s="2" t="s">
        <v>367</v>
      </c>
      <c r="G166" s="21">
        <v>235.38</v>
      </c>
      <c r="H166" s="21">
        <v>239.08</v>
      </c>
      <c r="I166" s="21">
        <v>250.67</v>
      </c>
      <c r="J166" s="21">
        <v>269.74</v>
      </c>
      <c r="K166" s="21">
        <v>224.46</v>
      </c>
      <c r="L166" s="21">
        <v>227.95</v>
      </c>
      <c r="M166" s="21">
        <v>238.32</v>
      </c>
      <c r="N166" s="21">
        <v>255.2</v>
      </c>
      <c r="O166" s="118">
        <v>725.13</v>
      </c>
      <c r="P166" s="119">
        <v>690.73</v>
      </c>
      <c r="Q166" s="120">
        <v>5.9</v>
      </c>
      <c r="R166" s="121">
        <v>2.4480169632955828</v>
      </c>
      <c r="S166" s="173">
        <v>10</v>
      </c>
      <c r="T166" s="174">
        <v>15.8</v>
      </c>
      <c r="U166" s="174">
        <v>18</v>
      </c>
      <c r="V166" s="174">
        <v>4.8</v>
      </c>
      <c r="W166" s="173">
        <v>9.6</v>
      </c>
      <c r="X166" s="174">
        <v>17.5</v>
      </c>
      <c r="Y166" s="174">
        <v>16.100000000000001</v>
      </c>
      <c r="Z166" s="182">
        <v>3.4</v>
      </c>
      <c r="AA166" s="174">
        <v>14.6</v>
      </c>
      <c r="AB166" s="174">
        <v>14.4</v>
      </c>
      <c r="AC166" s="175">
        <v>14.5</v>
      </c>
      <c r="AD166" s="95">
        <v>10</v>
      </c>
      <c r="AE166" s="96">
        <v>15.8</v>
      </c>
      <c r="AF166" s="96">
        <v>18</v>
      </c>
      <c r="AG166" s="96">
        <v>4.8</v>
      </c>
      <c r="AH166" s="95">
        <v>9.6</v>
      </c>
      <c r="AI166" s="96">
        <v>17.5</v>
      </c>
      <c r="AJ166" s="96">
        <v>16.100000000000001</v>
      </c>
      <c r="AK166" s="124">
        <v>3.4</v>
      </c>
      <c r="AL166" s="96">
        <v>14.6</v>
      </c>
      <c r="AM166" s="96">
        <v>14.4</v>
      </c>
      <c r="AN166" s="123">
        <v>14.5</v>
      </c>
      <c r="AO166" s="97">
        <v>0.7446373997688045</v>
      </c>
      <c r="AP166" s="96">
        <v>4.8</v>
      </c>
      <c r="AQ166" s="96">
        <v>3.4</v>
      </c>
      <c r="AR166" s="96">
        <v>11.9</v>
      </c>
      <c r="AS166" s="98">
        <v>0.20624217</v>
      </c>
      <c r="AT166" s="125">
        <v>1.390849325</v>
      </c>
      <c r="AU166" s="126">
        <v>1.3683062450000001</v>
      </c>
      <c r="AV166" s="127">
        <v>0.21921676200000001</v>
      </c>
      <c r="AW166" s="98" t="e">
        <v>#REF!</v>
      </c>
      <c r="AX166" s="99" t="e">
        <v>#REF!</v>
      </c>
      <c r="AY166" s="138" t="e">
        <v>#REF!</v>
      </c>
      <c r="AZ166" s="104">
        <v>0.22786649</v>
      </c>
      <c r="BA166" s="104">
        <v>2.5643296450000004</v>
      </c>
      <c r="BB166" s="106">
        <v>0</v>
      </c>
      <c r="BC166" s="106">
        <v>0</v>
      </c>
      <c r="BD166" s="176" t="s">
        <v>577</v>
      </c>
      <c r="BE166" s="169" t="s">
        <v>394</v>
      </c>
      <c r="BF166" s="169">
        <v>1554</v>
      </c>
      <c r="BG166" s="177" t="s">
        <v>371</v>
      </c>
      <c r="BH166" s="172" t="s">
        <v>372</v>
      </c>
      <c r="BI166" s="169" t="s">
        <v>578</v>
      </c>
      <c r="BJ166" s="22" t="s">
        <v>60</v>
      </c>
      <c r="BK166" s="131" t="s">
        <v>579</v>
      </c>
      <c r="BL166" s="106">
        <v>4.0999999999999996</v>
      </c>
      <c r="BM166" s="21">
        <v>76</v>
      </c>
      <c r="BN166" s="113">
        <v>-5.7714102177688319E-2</v>
      </c>
      <c r="BO166" s="21" t="s">
        <v>364</v>
      </c>
      <c r="BP166" s="21" t="s">
        <v>364</v>
      </c>
      <c r="CC166" s="132">
        <v>11.246147986217482</v>
      </c>
      <c r="CD166" s="115">
        <f t="shared" si="46"/>
        <v>2.4200256687926327</v>
      </c>
      <c r="CQ166" s="23" t="str">
        <f t="shared" si="47"/>
        <v/>
      </c>
      <c r="CR166" s="23" t="str">
        <f t="shared" si="48"/>
        <v/>
      </c>
      <c r="CT166" s="23" t="str">
        <f t="shared" si="49"/>
        <v/>
      </c>
      <c r="CU166" s="23" t="str">
        <f t="shared" si="50"/>
        <v/>
      </c>
      <c r="CW166" s="23">
        <f t="shared" si="51"/>
        <v>5.9</v>
      </c>
      <c r="CX166" s="23">
        <f t="shared" si="52"/>
        <v>2.4480169632955828</v>
      </c>
      <c r="CZ166" s="23" t="str">
        <f t="shared" si="53"/>
        <v/>
      </c>
      <c r="DA166" s="23" t="str">
        <f t="shared" si="54"/>
        <v/>
      </c>
      <c r="DC166" s="23" t="str">
        <f t="shared" si="55"/>
        <v/>
      </c>
      <c r="DD166" s="23" t="str">
        <f t="shared" si="56"/>
        <v/>
      </c>
      <c r="DF166" s="23" t="str">
        <f t="shared" si="57"/>
        <v/>
      </c>
      <c r="DG166" s="23" t="str">
        <f t="shared" si="58"/>
        <v/>
      </c>
      <c r="DI166" s="23" t="str">
        <f t="shared" si="59"/>
        <v/>
      </c>
      <c r="DJ166" s="23" t="str">
        <f t="shared" si="60"/>
        <v/>
      </c>
    </row>
    <row r="167" spans="1:114" ht="12" customHeight="1" x14ac:dyDescent="0.45">
      <c r="A167" s="22">
        <v>170</v>
      </c>
      <c r="B167" s="116" t="s">
        <v>230</v>
      </c>
      <c r="C167" s="117" t="s">
        <v>348</v>
      </c>
      <c r="D167" s="87" t="s">
        <v>348</v>
      </c>
      <c r="E167" s="1" t="s">
        <v>29</v>
      </c>
      <c r="F167" s="2" t="s">
        <v>380</v>
      </c>
      <c r="G167" s="21">
        <v>3.79</v>
      </c>
      <c r="H167" s="21">
        <v>3.88</v>
      </c>
      <c r="I167" s="21">
        <v>3.28</v>
      </c>
      <c r="J167" s="21">
        <v>2.83</v>
      </c>
      <c r="K167" s="21">
        <v>3.6</v>
      </c>
      <c r="L167" s="21">
        <v>3.73</v>
      </c>
      <c r="M167" s="21">
        <v>3.25</v>
      </c>
      <c r="N167" s="21">
        <v>2.83</v>
      </c>
      <c r="O167" s="118">
        <v>10.95</v>
      </c>
      <c r="P167" s="119">
        <v>10.58</v>
      </c>
      <c r="Q167" s="120">
        <v>11.7</v>
      </c>
      <c r="R167" s="121">
        <v>3.6009227502016699</v>
      </c>
      <c r="S167" s="95"/>
      <c r="T167" s="96"/>
      <c r="U167" s="96"/>
      <c r="V167" s="96"/>
      <c r="W167" s="95"/>
      <c r="X167" s="96"/>
      <c r="Y167" s="96"/>
      <c r="Z167" s="122"/>
      <c r="AA167" s="96"/>
      <c r="AB167" s="96"/>
      <c r="AC167" s="123"/>
      <c r="AD167" s="95">
        <v>0.8</v>
      </c>
      <c r="AE167" s="96">
        <v>0.4</v>
      </c>
      <c r="AF167" s="96">
        <v>2.5</v>
      </c>
      <c r="AG167" s="124" t="s">
        <v>364</v>
      </c>
      <c r="AH167" s="95">
        <v>0.8</v>
      </c>
      <c r="AI167" s="96">
        <v>1.3</v>
      </c>
      <c r="AJ167" s="96">
        <v>2.2000000000000002</v>
      </c>
      <c r="AK167" s="124" t="s">
        <v>364</v>
      </c>
      <c r="AL167" s="95">
        <v>1.3</v>
      </c>
      <c r="AM167" s="124">
        <v>1.5</v>
      </c>
      <c r="AN167" s="123">
        <v>1.4</v>
      </c>
      <c r="AO167" s="97">
        <v>7.0228455754771533</v>
      </c>
      <c r="AP167" s="96">
        <v>9.1296992481202999</v>
      </c>
      <c r="AQ167" s="96">
        <v>10.53426836321573</v>
      </c>
      <c r="AR167" s="96">
        <v>3.5079959514170036</v>
      </c>
      <c r="AS167" s="98">
        <v>2.7662999999999999E-4</v>
      </c>
      <c r="AT167" s="125">
        <v>1.5340250000000001E-3</v>
      </c>
      <c r="AU167" s="126">
        <v>1.5021134970615848E-3</v>
      </c>
      <c r="AV167" s="127">
        <v>3.3389417004048581E-4</v>
      </c>
      <c r="AW167" s="98" t="e">
        <v>#REF!</v>
      </c>
      <c r="AX167" s="99" t="e">
        <v>#REF!</v>
      </c>
      <c r="AY167" s="138" t="e">
        <v>#REF!</v>
      </c>
      <c r="AZ167" s="104">
        <v>8.3312028340080957E-4</v>
      </c>
      <c r="BA167" s="104">
        <v>4.0245279782384936E-3</v>
      </c>
      <c r="BB167" s="106">
        <v>2.1728279591428645E-4</v>
      </c>
      <c r="BC167" s="106">
        <v>2.1728279591428645E-4</v>
      </c>
      <c r="BD167" s="152"/>
      <c r="BH167" s="363" t="s">
        <v>365</v>
      </c>
      <c r="BJ167" s="22" t="s">
        <v>111</v>
      </c>
      <c r="BK167" s="131"/>
      <c r="BL167" s="106">
        <v>9.8319838056680151</v>
      </c>
      <c r="BM167" s="21">
        <v>192</v>
      </c>
      <c r="BN167" s="113">
        <v>4.1299270378416179E-2</v>
      </c>
      <c r="BO167" s="21" t="s">
        <v>355</v>
      </c>
      <c r="BP167" s="21" t="s">
        <v>366</v>
      </c>
      <c r="CC167" s="132">
        <v>11.582689534638844</v>
      </c>
      <c r="CD167" s="115">
        <f t="shared" si="46"/>
        <v>2.4495117020546711</v>
      </c>
      <c r="CQ167" s="23">
        <f t="shared" si="47"/>
        <v>11.7</v>
      </c>
      <c r="CR167" s="23">
        <f t="shared" si="48"/>
        <v>3.6009227502016699</v>
      </c>
      <c r="CT167" s="23" t="str">
        <f t="shared" si="49"/>
        <v/>
      </c>
      <c r="CU167" s="23" t="str">
        <f t="shared" si="50"/>
        <v/>
      </c>
      <c r="CW167" s="23" t="str">
        <f t="shared" si="51"/>
        <v/>
      </c>
      <c r="CX167" s="23" t="str">
        <f t="shared" si="52"/>
        <v/>
      </c>
      <c r="CZ167" s="23" t="str">
        <f t="shared" si="53"/>
        <v/>
      </c>
      <c r="DA167" s="23" t="str">
        <f t="shared" si="54"/>
        <v/>
      </c>
      <c r="DC167" s="23" t="str">
        <f t="shared" si="55"/>
        <v/>
      </c>
      <c r="DD167" s="23" t="str">
        <f t="shared" si="56"/>
        <v/>
      </c>
      <c r="DF167" s="23" t="str">
        <f t="shared" si="57"/>
        <v/>
      </c>
      <c r="DG167" s="23" t="str">
        <f t="shared" si="58"/>
        <v/>
      </c>
      <c r="DI167" s="23" t="str">
        <f t="shared" si="59"/>
        <v/>
      </c>
      <c r="DJ167" s="23" t="str">
        <f t="shared" si="60"/>
        <v/>
      </c>
    </row>
    <row r="168" spans="1:114" ht="12" customHeight="1" x14ac:dyDescent="0.45">
      <c r="A168" s="22">
        <v>171</v>
      </c>
      <c r="B168" s="116" t="s">
        <v>231</v>
      </c>
      <c r="C168" s="117" t="s">
        <v>348</v>
      </c>
      <c r="D168" s="87" t="s">
        <v>348</v>
      </c>
      <c r="E168" s="1" t="s">
        <v>29</v>
      </c>
      <c r="F168" s="2" t="s">
        <v>363</v>
      </c>
      <c r="G168" s="21">
        <v>588.6</v>
      </c>
      <c r="H168" s="21">
        <v>543.04999999999995</v>
      </c>
      <c r="I168" s="21">
        <v>499.17</v>
      </c>
      <c r="J168" s="21">
        <v>434.06</v>
      </c>
      <c r="K168" s="21">
        <v>584.70000000000005</v>
      </c>
      <c r="L168" s="21">
        <v>542.73</v>
      </c>
      <c r="M168" s="21">
        <v>502.1</v>
      </c>
      <c r="N168" s="21">
        <v>439.36</v>
      </c>
      <c r="O168" s="118">
        <v>1630.8200000000002</v>
      </c>
      <c r="P168" s="119">
        <v>1629.5300000000002</v>
      </c>
      <c r="Q168" s="120">
        <v>87.1</v>
      </c>
      <c r="R168" s="121">
        <v>543.50778302760136</v>
      </c>
      <c r="S168" s="95"/>
      <c r="T168" s="96"/>
      <c r="U168" s="96"/>
      <c r="V168" s="96"/>
      <c r="W168" s="95"/>
      <c r="X168" s="96"/>
      <c r="Y168" s="96"/>
      <c r="Z168" s="122"/>
      <c r="AA168" s="96"/>
      <c r="AB168" s="96"/>
      <c r="AC168" s="123"/>
      <c r="AD168" s="95">
        <v>0.19</v>
      </c>
      <c r="AE168" s="96">
        <v>0.84</v>
      </c>
      <c r="AF168" s="96">
        <v>2.6</v>
      </c>
      <c r="AG168" s="124">
        <v>6.2</v>
      </c>
      <c r="AH168" s="95">
        <v>0.19</v>
      </c>
      <c r="AI168" s="96">
        <v>0.84</v>
      </c>
      <c r="AJ168" s="96">
        <v>2.6</v>
      </c>
      <c r="AK168" s="124">
        <v>6.2</v>
      </c>
      <c r="AL168" s="95" t="s">
        <v>364</v>
      </c>
      <c r="AM168" s="124" t="s">
        <v>364</v>
      </c>
      <c r="AN168" s="123">
        <v>1.2</v>
      </c>
      <c r="AO168" s="97">
        <v>7.0228455754771533</v>
      </c>
      <c r="AP168" s="96">
        <v>6.2</v>
      </c>
      <c r="AQ168" s="96">
        <v>6.2</v>
      </c>
      <c r="AR168" s="96">
        <v>2.4500000000000002</v>
      </c>
      <c r="AS168" s="98">
        <v>3.7382841999999999E-2</v>
      </c>
      <c r="AT168" s="125">
        <v>0.15533742</v>
      </c>
      <c r="AU168" s="126">
        <v>2.2661286652307558E-2</v>
      </c>
      <c r="AV168" s="127">
        <v>3.2491223999999999E-2</v>
      </c>
      <c r="AW168" s="98" t="e">
        <v>#REF!</v>
      </c>
      <c r="AX168" s="99" t="e">
        <v>#REF!</v>
      </c>
      <c r="AY168" s="138" t="e">
        <v>#REF!</v>
      </c>
      <c r="AZ168" s="104">
        <v>9.1534881999999998E-2</v>
      </c>
      <c r="BA168" s="104">
        <v>5.196545524772158E-2</v>
      </c>
      <c r="BB168" s="106">
        <v>33.415057625119204</v>
      </c>
      <c r="BC168" s="106">
        <v>84.762252808418893</v>
      </c>
      <c r="BD168" s="152"/>
      <c r="BH168" s="363" t="s">
        <v>365</v>
      </c>
      <c r="BJ168" s="22" t="s">
        <v>64</v>
      </c>
      <c r="BK168" s="131"/>
      <c r="BL168" s="106">
        <v>6.2</v>
      </c>
      <c r="BM168" s="21">
        <v>110</v>
      </c>
      <c r="BN168" s="113">
        <v>-0.90905671871514959</v>
      </c>
      <c r="BO168" s="21" t="s">
        <v>348</v>
      </c>
      <c r="BP168" s="21" t="s">
        <v>364</v>
      </c>
      <c r="CC168" s="132">
        <v>11.801109619462338</v>
      </c>
      <c r="CD168" s="115">
        <f t="shared" si="46"/>
        <v>2.4681935625982097</v>
      </c>
      <c r="CQ168" s="23">
        <f t="shared" si="47"/>
        <v>87.1</v>
      </c>
      <c r="CR168" s="23">
        <f t="shared" si="48"/>
        <v>543.50778302760136</v>
      </c>
      <c r="CT168" s="23" t="str">
        <f t="shared" si="49"/>
        <v/>
      </c>
      <c r="CU168" s="23" t="str">
        <f t="shared" si="50"/>
        <v/>
      </c>
      <c r="CW168" s="23" t="str">
        <f t="shared" si="51"/>
        <v/>
      </c>
      <c r="CX168" s="23" t="str">
        <f t="shared" si="52"/>
        <v/>
      </c>
      <c r="CZ168" s="23" t="str">
        <f t="shared" si="53"/>
        <v/>
      </c>
      <c r="DA168" s="23" t="str">
        <f t="shared" si="54"/>
        <v/>
      </c>
      <c r="DC168" s="23" t="str">
        <f t="shared" si="55"/>
        <v/>
      </c>
      <c r="DD168" s="23" t="str">
        <f t="shared" si="56"/>
        <v/>
      </c>
      <c r="DF168" s="23" t="str">
        <f t="shared" si="57"/>
        <v/>
      </c>
      <c r="DG168" s="23" t="str">
        <f t="shared" si="58"/>
        <v/>
      </c>
      <c r="DI168" s="23" t="str">
        <f t="shared" si="59"/>
        <v/>
      </c>
      <c r="DJ168" s="23" t="str">
        <f t="shared" si="60"/>
        <v/>
      </c>
    </row>
    <row r="169" spans="1:114" ht="12" customHeight="1" x14ac:dyDescent="0.45">
      <c r="A169" s="22">
        <v>172</v>
      </c>
      <c r="B169" s="116" t="s">
        <v>232</v>
      </c>
      <c r="C169" s="117" t="s">
        <v>356</v>
      </c>
      <c r="D169" s="87" t="s">
        <v>356</v>
      </c>
      <c r="E169" s="1" t="s">
        <v>32</v>
      </c>
      <c r="F169" s="2" t="s">
        <v>380</v>
      </c>
      <c r="G169" s="21">
        <v>137.34</v>
      </c>
      <c r="H169" s="21">
        <v>144.79</v>
      </c>
      <c r="I169" s="21">
        <v>154.08000000000001</v>
      </c>
      <c r="J169" s="21">
        <v>172.63</v>
      </c>
      <c r="K169" s="21">
        <v>128.28</v>
      </c>
      <c r="L169" s="21">
        <v>137.13</v>
      </c>
      <c r="M169" s="21">
        <v>149.66999999999999</v>
      </c>
      <c r="N169" s="21">
        <v>165.72</v>
      </c>
      <c r="O169" s="118">
        <v>436.21000000000004</v>
      </c>
      <c r="P169" s="119">
        <v>415.07999999999993</v>
      </c>
      <c r="Q169" s="120">
        <v>2.1</v>
      </c>
      <c r="R169" s="121">
        <v>1.9011129990447913</v>
      </c>
      <c r="S169" s="95">
        <v>2.4</v>
      </c>
      <c r="T169" s="96">
        <v>1.6</v>
      </c>
      <c r="U169" s="96">
        <v>3.3</v>
      </c>
      <c r="V169" s="96"/>
      <c r="W169" s="95">
        <v>2.4</v>
      </c>
      <c r="X169" s="96">
        <v>1.6</v>
      </c>
      <c r="Y169" s="96">
        <v>3.3</v>
      </c>
      <c r="Z169" s="154"/>
      <c r="AA169" s="96">
        <v>1.6</v>
      </c>
      <c r="AB169" s="96">
        <v>3.1</v>
      </c>
      <c r="AC169" s="123">
        <v>2.4</v>
      </c>
      <c r="AD169" s="95">
        <v>2.4</v>
      </c>
      <c r="AE169" s="96">
        <v>1.6</v>
      </c>
      <c r="AF169" s="96">
        <v>3.3</v>
      </c>
      <c r="AG169" s="96"/>
      <c r="AH169" s="95">
        <v>2.4</v>
      </c>
      <c r="AI169" s="96">
        <v>1.6</v>
      </c>
      <c r="AJ169" s="96">
        <v>3.3</v>
      </c>
      <c r="AK169" s="154"/>
      <c r="AL169" s="96">
        <v>1.6</v>
      </c>
      <c r="AM169" s="96">
        <v>3.1</v>
      </c>
      <c r="AN169" s="123">
        <v>2.4</v>
      </c>
      <c r="AO169" s="97">
        <v>1.1166596956660293</v>
      </c>
      <c r="AP169" s="96">
        <v>1.786655513065647</v>
      </c>
      <c r="AQ169" s="96">
        <v>3.461645056564691</v>
      </c>
      <c r="AR169" s="96">
        <v>2.4560375712037921</v>
      </c>
      <c r="AS169" s="98">
        <v>2.090935E-2</v>
      </c>
      <c r="AT169" s="125">
        <v>0.14685377499999999</v>
      </c>
      <c r="AU169" s="126">
        <v>0.14366633500000001</v>
      </c>
      <c r="AV169" s="127">
        <v>2.620191495996654E-2</v>
      </c>
      <c r="AW169" s="98" t="e">
        <v>#REF!</v>
      </c>
      <c r="AX169" s="99" t="e">
        <v>#REF!</v>
      </c>
      <c r="AY169" s="138" t="e">
        <v>#REF!</v>
      </c>
      <c r="AZ169" s="104">
        <v>2.9730291599944229E-2</v>
      </c>
      <c r="BA169" s="104">
        <v>0.28921643899986055</v>
      </c>
      <c r="BB169" s="106">
        <v>0</v>
      </c>
      <c r="BC169" s="106">
        <v>0</v>
      </c>
      <c r="BD169" s="148" t="s">
        <v>580</v>
      </c>
      <c r="BE169" s="22" t="s">
        <v>394</v>
      </c>
      <c r="BF169" s="149">
        <v>40</v>
      </c>
      <c r="BG169" s="189">
        <v>0.92</v>
      </c>
      <c r="BH169" s="87" t="s">
        <v>384</v>
      </c>
      <c r="BI169" s="22" t="s">
        <v>581</v>
      </c>
      <c r="BJ169" s="22" t="s">
        <v>60</v>
      </c>
      <c r="BK169" s="131" t="s">
        <v>582</v>
      </c>
      <c r="BL169" s="106">
        <v>2.624150284815169</v>
      </c>
      <c r="BM169" s="21">
        <v>134</v>
      </c>
      <c r="BN169" s="113">
        <v>-7.9984614654541625E-2</v>
      </c>
      <c r="BO169" s="21" t="s">
        <v>364</v>
      </c>
      <c r="BP169" s="21" t="s">
        <v>364</v>
      </c>
      <c r="CC169" s="132">
        <v>11.933481857330285</v>
      </c>
      <c r="CD169" s="115">
        <f t="shared" si="46"/>
        <v>2.4793480508060881</v>
      </c>
      <c r="CQ169" s="23" t="str">
        <f t="shared" si="47"/>
        <v/>
      </c>
      <c r="CR169" s="23" t="str">
        <f t="shared" si="48"/>
        <v/>
      </c>
      <c r="CT169" s="23" t="str">
        <f t="shared" si="49"/>
        <v/>
      </c>
      <c r="CU169" s="23" t="str">
        <f t="shared" si="50"/>
        <v/>
      </c>
      <c r="CW169" s="23" t="str">
        <f t="shared" si="51"/>
        <v/>
      </c>
      <c r="CX169" s="23" t="str">
        <f t="shared" si="52"/>
        <v/>
      </c>
      <c r="CZ169" s="23" t="str">
        <f t="shared" si="53"/>
        <v/>
      </c>
      <c r="DA169" s="23" t="str">
        <f t="shared" si="54"/>
        <v/>
      </c>
      <c r="DC169" s="23" t="str">
        <f t="shared" si="55"/>
        <v/>
      </c>
      <c r="DD169" s="23" t="str">
        <f t="shared" si="56"/>
        <v/>
      </c>
      <c r="DF169" s="23" t="str">
        <f t="shared" si="57"/>
        <v/>
      </c>
      <c r="DG169" s="23" t="str">
        <f t="shared" si="58"/>
        <v/>
      </c>
      <c r="DI169" s="23">
        <f t="shared" si="59"/>
        <v>2.1</v>
      </c>
      <c r="DJ169" s="23">
        <f t="shared" si="60"/>
        <v>1.9011129990447913</v>
      </c>
    </row>
    <row r="170" spans="1:114" ht="12" customHeight="1" x14ac:dyDescent="0.45">
      <c r="A170" s="22">
        <v>218</v>
      </c>
      <c r="B170" s="116" t="s">
        <v>233</v>
      </c>
      <c r="C170" s="117" t="s">
        <v>353</v>
      </c>
      <c r="D170" s="87" t="s">
        <v>353</v>
      </c>
      <c r="E170" s="1" t="s">
        <v>31</v>
      </c>
      <c r="F170" s="2" t="s">
        <v>380</v>
      </c>
      <c r="G170" s="21">
        <v>1.68</v>
      </c>
      <c r="H170" s="21">
        <v>1.68</v>
      </c>
      <c r="I170" s="21">
        <v>1.67</v>
      </c>
      <c r="J170" s="21">
        <v>1.66</v>
      </c>
      <c r="K170" s="21">
        <v>1.61</v>
      </c>
      <c r="L170" s="21">
        <v>1.61</v>
      </c>
      <c r="M170" s="21">
        <v>1.61</v>
      </c>
      <c r="N170" s="21">
        <v>1.6</v>
      </c>
      <c r="O170" s="118">
        <v>5.0299999999999994</v>
      </c>
      <c r="P170" s="119">
        <v>4.83</v>
      </c>
      <c r="Q170" s="120">
        <v>8.3000000000000007</v>
      </c>
      <c r="R170" s="121">
        <v>2.8718773682512033</v>
      </c>
      <c r="S170" s="152"/>
      <c r="T170" s="21"/>
      <c r="U170" s="21"/>
      <c r="V170" s="115"/>
      <c r="W170" s="152"/>
      <c r="X170" s="21"/>
      <c r="Y170" s="21"/>
      <c r="Z170" s="122"/>
      <c r="AA170" s="21"/>
      <c r="AB170" s="21"/>
      <c r="AC170" s="123"/>
      <c r="AD170" s="95" t="s">
        <v>364</v>
      </c>
      <c r="AE170" s="22" t="s">
        <v>364</v>
      </c>
      <c r="AF170" s="22" t="s">
        <v>364</v>
      </c>
      <c r="AG170" s="96" t="s">
        <v>364</v>
      </c>
      <c r="AH170" s="230" t="s">
        <v>364</v>
      </c>
      <c r="AI170" s="22" t="s">
        <v>364</v>
      </c>
      <c r="AJ170" s="22" t="s">
        <v>364</v>
      </c>
      <c r="AK170" s="124" t="s">
        <v>364</v>
      </c>
      <c r="AL170" s="22" t="s">
        <v>364</v>
      </c>
      <c r="AM170" s="22" t="s">
        <v>364</v>
      </c>
      <c r="AN170" s="123">
        <v>4.97</v>
      </c>
      <c r="AO170" s="97">
        <v>0.53463113151574149</v>
      </c>
      <c r="AP170" s="96">
        <v>2.6571167236332349</v>
      </c>
      <c r="AQ170" s="96">
        <v>2.6571167236332349</v>
      </c>
      <c r="AR170" s="96">
        <v>4.3917791809083084</v>
      </c>
      <c r="AS170" s="98">
        <v>4.9004199999999999E-4</v>
      </c>
      <c r="AT170" s="125">
        <v>3.0382603999999998E-3</v>
      </c>
      <c r="AU170" s="126">
        <v>3.4185395989272493E-3</v>
      </c>
      <c r="AV170" s="127">
        <v>5.1973203114266067E-5</v>
      </c>
      <c r="AW170" s="98" t="e">
        <v>#REF!</v>
      </c>
      <c r="AX170" s="99" t="e">
        <v>#REF!</v>
      </c>
      <c r="AY170" s="138" t="e">
        <v>#REF!</v>
      </c>
      <c r="AZ170" s="104">
        <v>5.7666400519044341E-4</v>
      </c>
      <c r="BA170" s="104">
        <v>6.0520882329351934E-3</v>
      </c>
      <c r="BB170" s="106">
        <v>8.0184073530546751E-4</v>
      </c>
      <c r="BC170" s="106">
        <v>4.6398544425559915E-3</v>
      </c>
      <c r="BD170" s="152"/>
      <c r="BH170" s="87" t="s">
        <v>365</v>
      </c>
      <c r="BJ170" s="22" t="s">
        <v>77</v>
      </c>
      <c r="BK170" s="131"/>
      <c r="BL170" s="106">
        <v>2.6571167236332349</v>
      </c>
      <c r="BM170" s="21">
        <v>196</v>
      </c>
      <c r="BN170" s="113">
        <v>0.12496910883842934</v>
      </c>
      <c r="BO170" s="21" t="s">
        <v>353</v>
      </c>
      <c r="BP170" s="21" t="s">
        <v>364</v>
      </c>
      <c r="CC170" s="132">
        <v>11.968063966025719</v>
      </c>
      <c r="CD170" s="115">
        <f t="shared" si="46"/>
        <v>2.482241765972661</v>
      </c>
      <c r="CQ170" s="23" t="str">
        <f t="shared" si="47"/>
        <v/>
      </c>
      <c r="CR170" s="23" t="str">
        <f t="shared" si="48"/>
        <v/>
      </c>
      <c r="CT170" s="23" t="str">
        <f t="shared" si="49"/>
        <v/>
      </c>
      <c r="CU170" s="23" t="str">
        <f t="shared" si="50"/>
        <v/>
      </c>
      <c r="CW170" s="23" t="str">
        <f t="shared" si="51"/>
        <v/>
      </c>
      <c r="CX170" s="23" t="str">
        <f t="shared" si="52"/>
        <v/>
      </c>
      <c r="CZ170" s="23">
        <f t="shared" si="53"/>
        <v>8.3000000000000007</v>
      </c>
      <c r="DA170" s="23">
        <f t="shared" si="54"/>
        <v>2.8718773682512033</v>
      </c>
      <c r="DC170" s="23" t="str">
        <f t="shared" si="55"/>
        <v/>
      </c>
      <c r="DD170" s="23" t="str">
        <f t="shared" si="56"/>
        <v/>
      </c>
      <c r="DF170" s="23" t="str">
        <f t="shared" si="57"/>
        <v/>
      </c>
      <c r="DG170" s="23" t="str">
        <f t="shared" si="58"/>
        <v/>
      </c>
      <c r="DI170" s="23" t="str">
        <f t="shared" si="59"/>
        <v/>
      </c>
      <c r="DJ170" s="23" t="str">
        <f t="shared" si="60"/>
        <v/>
      </c>
    </row>
    <row r="171" spans="1:114" ht="12" customHeight="1" x14ac:dyDescent="0.45">
      <c r="A171" s="22">
        <v>173</v>
      </c>
      <c r="B171" s="116" t="s">
        <v>234</v>
      </c>
      <c r="C171" s="117" t="s">
        <v>352</v>
      </c>
      <c r="D171" s="87" t="s">
        <v>352</v>
      </c>
      <c r="E171" s="1" t="s">
        <v>26</v>
      </c>
      <c r="F171" s="2" t="s">
        <v>380</v>
      </c>
      <c r="G171" s="21">
        <v>143.9</v>
      </c>
      <c r="H171" s="21">
        <v>146.59</v>
      </c>
      <c r="I171" s="21">
        <v>142.84</v>
      </c>
      <c r="J171" s="21">
        <v>135.29</v>
      </c>
      <c r="K171" s="21">
        <v>137.25</v>
      </c>
      <c r="L171" s="21">
        <v>139.97999999999999</v>
      </c>
      <c r="M171" s="21">
        <v>136.1</v>
      </c>
      <c r="N171" s="21">
        <v>128.69</v>
      </c>
      <c r="O171" s="118">
        <v>433.33000000000004</v>
      </c>
      <c r="P171" s="119">
        <v>413.33000000000004</v>
      </c>
      <c r="Q171" s="120">
        <v>5.8</v>
      </c>
      <c r="R171" s="121">
        <v>2.4317827776075784</v>
      </c>
      <c r="S171" s="229">
        <v>11.872893769353853</v>
      </c>
      <c r="T171" s="226">
        <v>12.542330364981813</v>
      </c>
      <c r="U171" s="226">
        <v>15.685097793174936</v>
      </c>
      <c r="V171" s="21"/>
      <c r="W171" s="229">
        <v>9.438619928556907</v>
      </c>
      <c r="X171" s="226">
        <v>14.705830031439641</v>
      </c>
      <c r="Y171" s="226">
        <v>17.378914193897867</v>
      </c>
      <c r="Z171" s="253"/>
      <c r="AA171" s="226">
        <v>13.4</v>
      </c>
      <c r="AB171" s="226">
        <v>13.8</v>
      </c>
      <c r="AC171" s="278">
        <v>13.6</v>
      </c>
      <c r="AD171" s="95">
        <v>11.872893769353853</v>
      </c>
      <c r="AE171" s="96">
        <v>12.542330364981813</v>
      </c>
      <c r="AF171" s="96">
        <v>15.685097793174936</v>
      </c>
      <c r="AG171" s="22"/>
      <c r="AH171" s="95">
        <v>9.438619928556907</v>
      </c>
      <c r="AI171" s="96">
        <v>14.705830031439641</v>
      </c>
      <c r="AJ171" s="96">
        <v>17.378914193897867</v>
      </c>
      <c r="AK171" s="124"/>
      <c r="AL171" s="96">
        <v>13.4</v>
      </c>
      <c r="AM171" s="96">
        <v>13.8</v>
      </c>
      <c r="AN171" s="123">
        <v>13.6</v>
      </c>
      <c r="AO171" s="97">
        <v>0.7446373997688045</v>
      </c>
      <c r="AP171" s="96">
        <v>9.9781411569019802</v>
      </c>
      <c r="AQ171" s="96">
        <v>10.275996116809502</v>
      </c>
      <c r="AR171" s="96">
        <v>12.731767159213934</v>
      </c>
      <c r="AS171" s="98">
        <v>0.11506791885174669</v>
      </c>
      <c r="AT171" s="125">
        <v>0.77942958563701747</v>
      </c>
      <c r="AU171" s="126">
        <v>0.76440978564399509</v>
      </c>
      <c r="AV171" s="127">
        <v>0.13110208279608357</v>
      </c>
      <c r="AW171" s="98" t="e">
        <v>#REF!</v>
      </c>
      <c r="AX171" s="99" t="e">
        <v>#REF!</v>
      </c>
      <c r="AY171" s="138" t="e">
        <v>#REF!</v>
      </c>
      <c r="AZ171" s="104">
        <v>0.14179152542564152</v>
      </c>
      <c r="BA171" s="104">
        <v>1.3696595164056116</v>
      </c>
      <c r="BB171" s="106">
        <v>0</v>
      </c>
      <c r="BC171" s="106">
        <v>0</v>
      </c>
      <c r="BD171" s="279" t="s">
        <v>583</v>
      </c>
      <c r="BE171" s="269" t="s">
        <v>394</v>
      </c>
      <c r="BF171" s="280">
        <v>718</v>
      </c>
      <c r="BG171" s="281">
        <v>1</v>
      </c>
      <c r="BH171" s="255" t="s">
        <v>384</v>
      </c>
      <c r="BI171" s="269" t="s">
        <v>584</v>
      </c>
      <c r="BJ171" s="22" t="s">
        <v>60</v>
      </c>
      <c r="BK171" s="131" t="s">
        <v>585</v>
      </c>
      <c r="BL171" s="106">
        <v>10.127068636855741</v>
      </c>
      <c r="BM171" s="21">
        <v>91</v>
      </c>
      <c r="BN171" s="113">
        <v>4.9829661737999052E-3</v>
      </c>
      <c r="BO171" s="21" t="s">
        <v>364</v>
      </c>
      <c r="BP171" s="21" t="s">
        <v>364</v>
      </c>
      <c r="CC171" s="132">
        <v>12.052389164242758</v>
      </c>
      <c r="CD171" s="115">
        <f t="shared" si="46"/>
        <v>2.4892629111751039</v>
      </c>
      <c r="CQ171" s="23" t="str">
        <f t="shared" si="47"/>
        <v/>
      </c>
      <c r="CR171" s="23" t="str">
        <f t="shared" si="48"/>
        <v/>
      </c>
      <c r="CT171" s="23" t="str">
        <f t="shared" si="49"/>
        <v/>
      </c>
      <c r="CU171" s="23" t="str">
        <f t="shared" si="50"/>
        <v/>
      </c>
      <c r="CW171" s="23">
        <f t="shared" si="51"/>
        <v>5.8</v>
      </c>
      <c r="CX171" s="23">
        <f t="shared" si="52"/>
        <v>2.4317827776075784</v>
      </c>
      <c r="CZ171" s="23" t="str">
        <f t="shared" si="53"/>
        <v/>
      </c>
      <c r="DA171" s="23" t="str">
        <f t="shared" si="54"/>
        <v/>
      </c>
      <c r="DC171" s="23" t="str">
        <f t="shared" si="55"/>
        <v/>
      </c>
      <c r="DD171" s="23" t="str">
        <f t="shared" si="56"/>
        <v/>
      </c>
      <c r="DF171" s="23" t="str">
        <f t="shared" si="57"/>
        <v/>
      </c>
      <c r="DG171" s="23" t="str">
        <f t="shared" si="58"/>
        <v/>
      </c>
      <c r="DI171" s="23" t="str">
        <f t="shared" si="59"/>
        <v/>
      </c>
      <c r="DJ171" s="23" t="str">
        <f t="shared" si="60"/>
        <v/>
      </c>
    </row>
    <row r="172" spans="1:114" ht="12" customHeight="1" x14ac:dyDescent="0.45">
      <c r="A172" s="22">
        <v>174</v>
      </c>
      <c r="B172" s="116" t="s">
        <v>235</v>
      </c>
      <c r="C172" s="117" t="s">
        <v>352</v>
      </c>
      <c r="D172" s="87" t="s">
        <v>352</v>
      </c>
      <c r="E172" s="1" t="s">
        <v>26</v>
      </c>
      <c r="F172" s="2" t="s">
        <v>380</v>
      </c>
      <c r="G172" s="21">
        <v>53.91</v>
      </c>
      <c r="H172" s="21">
        <v>56.13</v>
      </c>
      <c r="I172" s="21">
        <v>52.71</v>
      </c>
      <c r="J172" s="21">
        <v>46.91</v>
      </c>
      <c r="K172" s="21">
        <v>51.19</v>
      </c>
      <c r="L172" s="21">
        <v>53.18</v>
      </c>
      <c r="M172" s="21">
        <v>49.75</v>
      </c>
      <c r="N172" s="21">
        <v>44.24</v>
      </c>
      <c r="O172" s="118">
        <v>162.75</v>
      </c>
      <c r="P172" s="119">
        <v>154.12</v>
      </c>
      <c r="Q172" s="120">
        <v>2.1</v>
      </c>
      <c r="R172" s="121">
        <v>1.9011129990447913</v>
      </c>
      <c r="S172" s="163">
        <v>10.199999999999999</v>
      </c>
      <c r="T172" s="164">
        <v>18.100000000000001</v>
      </c>
      <c r="U172" s="164">
        <v>16.7</v>
      </c>
      <c r="V172" s="218"/>
      <c r="W172" s="163">
        <v>13.5</v>
      </c>
      <c r="X172" s="164">
        <v>18.2</v>
      </c>
      <c r="Y172" s="164">
        <v>20.9</v>
      </c>
      <c r="Z172" s="271"/>
      <c r="AA172" s="164">
        <v>15</v>
      </c>
      <c r="AB172" s="164">
        <v>17.5</v>
      </c>
      <c r="AC172" s="167">
        <v>16.3</v>
      </c>
      <c r="AD172" s="95">
        <v>10.199999999999999</v>
      </c>
      <c r="AE172" s="96">
        <v>18.100000000000001</v>
      </c>
      <c r="AF172" s="96">
        <v>16.7</v>
      </c>
      <c r="AG172" s="96"/>
      <c r="AH172" s="95">
        <v>13.5</v>
      </c>
      <c r="AI172" s="96">
        <v>18.2</v>
      </c>
      <c r="AJ172" s="96">
        <v>20.9</v>
      </c>
      <c r="AK172" s="124"/>
      <c r="AL172" s="96">
        <v>15</v>
      </c>
      <c r="AM172" s="96">
        <v>17.5</v>
      </c>
      <c r="AN172" s="123">
        <v>16.3</v>
      </c>
      <c r="AO172" s="97">
        <v>0.7446373997688045</v>
      </c>
      <c r="AP172" s="96">
        <v>11.169560996532068</v>
      </c>
      <c r="AQ172" s="96">
        <v>13.031154495954079</v>
      </c>
      <c r="AR172" s="96">
        <v>15.250089436560771</v>
      </c>
      <c r="AS172" s="98">
        <v>5.1448079999999993E-2</v>
      </c>
      <c r="AT172" s="125">
        <v>0.34658139999999998</v>
      </c>
      <c r="AU172" s="126">
        <v>0.34037666500000002</v>
      </c>
      <c r="AV172" s="127">
        <v>5.8050854287489954E-2</v>
      </c>
      <c r="AW172" s="98" t="e">
        <v>#REF!</v>
      </c>
      <c r="AX172" s="99" t="e">
        <v>#REF!</v>
      </c>
      <c r="AY172" s="138" t="e">
        <v>#REF!</v>
      </c>
      <c r="AZ172" s="104">
        <v>6.2452703812483266E-2</v>
      </c>
      <c r="BA172" s="104">
        <v>0.58978692453120818</v>
      </c>
      <c r="BB172" s="106">
        <v>0</v>
      </c>
      <c r="BC172" s="106">
        <v>0</v>
      </c>
      <c r="BD172" s="168" t="s">
        <v>402</v>
      </c>
      <c r="BE172" s="169" t="s">
        <v>394</v>
      </c>
      <c r="BF172" s="170">
        <v>234</v>
      </c>
      <c r="BG172" s="171">
        <v>1</v>
      </c>
      <c r="BH172" s="172" t="s">
        <v>384</v>
      </c>
      <c r="BI172" s="169" t="s">
        <v>403</v>
      </c>
      <c r="BJ172" s="22" t="s">
        <v>60</v>
      </c>
      <c r="BK172" s="131" t="s">
        <v>505</v>
      </c>
      <c r="BL172" s="106">
        <v>12.100357746243073</v>
      </c>
      <c r="BM172" s="21">
        <v>116</v>
      </c>
      <c r="BN172" s="113">
        <v>4.2421250453549067E-2</v>
      </c>
      <c r="BO172" s="21" t="s">
        <v>364</v>
      </c>
      <c r="BP172" s="21" t="s">
        <v>364</v>
      </c>
      <c r="CC172" s="132">
        <v>12.10294246579933</v>
      </c>
      <c r="CD172" s="115">
        <f t="shared" si="46"/>
        <v>2.4934486020311573</v>
      </c>
      <c r="CQ172" s="23" t="str">
        <f t="shared" si="47"/>
        <v/>
      </c>
      <c r="CR172" s="23" t="str">
        <f t="shared" si="48"/>
        <v/>
      </c>
      <c r="CT172" s="23" t="str">
        <f t="shared" si="49"/>
        <v/>
      </c>
      <c r="CU172" s="23" t="str">
        <f t="shared" si="50"/>
        <v/>
      </c>
      <c r="CW172" s="23">
        <f t="shared" si="51"/>
        <v>2.1</v>
      </c>
      <c r="CX172" s="23">
        <f t="shared" si="52"/>
        <v>1.9011129990447913</v>
      </c>
      <c r="CZ172" s="23" t="str">
        <f t="shared" si="53"/>
        <v/>
      </c>
      <c r="DA172" s="23" t="str">
        <f t="shared" si="54"/>
        <v/>
      </c>
      <c r="DC172" s="23" t="str">
        <f t="shared" si="55"/>
        <v/>
      </c>
      <c r="DD172" s="23" t="str">
        <f t="shared" si="56"/>
        <v/>
      </c>
      <c r="DF172" s="23" t="str">
        <f t="shared" si="57"/>
        <v/>
      </c>
      <c r="DG172" s="23" t="str">
        <f t="shared" si="58"/>
        <v/>
      </c>
      <c r="DI172" s="23" t="str">
        <f t="shared" si="59"/>
        <v/>
      </c>
      <c r="DJ172" s="23" t="str">
        <f t="shared" si="60"/>
        <v/>
      </c>
    </row>
    <row r="173" spans="1:114" ht="12" customHeight="1" x14ac:dyDescent="0.45">
      <c r="A173" s="22">
        <v>175</v>
      </c>
      <c r="B173" s="116" t="s">
        <v>236</v>
      </c>
      <c r="C173" s="117" t="s">
        <v>356</v>
      </c>
      <c r="D173" s="87" t="s">
        <v>356</v>
      </c>
      <c r="E173" s="1" t="s">
        <v>32</v>
      </c>
      <c r="F173" s="2" t="s">
        <v>381</v>
      </c>
      <c r="G173" s="21">
        <v>42.9</v>
      </c>
      <c r="H173" s="21">
        <v>42.05</v>
      </c>
      <c r="I173" s="21">
        <v>39.72</v>
      </c>
      <c r="J173" s="21">
        <v>35.409999999999997</v>
      </c>
      <c r="K173" s="21">
        <v>40.42</v>
      </c>
      <c r="L173" s="21">
        <v>39.46</v>
      </c>
      <c r="M173" s="21">
        <v>37.26</v>
      </c>
      <c r="N173" s="21">
        <v>33.119999999999997</v>
      </c>
      <c r="O173" s="118">
        <v>124.66999999999999</v>
      </c>
      <c r="P173" s="119">
        <v>117.13999999999999</v>
      </c>
      <c r="Q173" s="120">
        <v>23.6</v>
      </c>
      <c r="R173" s="121">
        <v>7.9484327060774742</v>
      </c>
      <c r="S173" s="181"/>
      <c r="V173" s="96"/>
      <c r="W173" s="95"/>
      <c r="X173" s="96"/>
      <c r="Y173" s="96"/>
      <c r="Z173" s="122"/>
      <c r="AA173" s="96"/>
      <c r="AB173" s="96"/>
      <c r="AC173" s="132"/>
      <c r="AD173" s="95" t="s">
        <v>364</v>
      </c>
      <c r="AE173" s="106" t="s">
        <v>364</v>
      </c>
      <c r="AF173" s="106" t="s">
        <v>364</v>
      </c>
      <c r="AG173" s="187" t="s">
        <v>364</v>
      </c>
      <c r="AH173" s="181" t="s">
        <v>364</v>
      </c>
      <c r="AI173" s="106" t="s">
        <v>364</v>
      </c>
      <c r="AJ173" s="106" t="s">
        <v>364</v>
      </c>
      <c r="AK173" s="187" t="s">
        <v>364</v>
      </c>
      <c r="AL173" s="181" t="s">
        <v>364</v>
      </c>
      <c r="AM173" s="187" t="s">
        <v>364</v>
      </c>
      <c r="AN173" s="132">
        <v>0.1</v>
      </c>
      <c r="AO173" s="97">
        <v>1.1166596956660293</v>
      </c>
      <c r="AP173" s="96">
        <v>0.11166596956660294</v>
      </c>
      <c r="AQ173" s="96">
        <v>0.11166596956660294</v>
      </c>
      <c r="AR173" s="96">
        <v>0.10291649239165074</v>
      </c>
      <c r="AS173" s="98">
        <v>2.4180999999999996E-4</v>
      </c>
      <c r="AT173" s="125">
        <v>1.4992219999999997E-3</v>
      </c>
      <c r="AU173" s="126">
        <v>1.5995687068681944E-3</v>
      </c>
      <c r="AV173" s="127">
        <v>4.5914813366395796E-5</v>
      </c>
      <c r="AW173" s="98" t="e">
        <v>#REF!</v>
      </c>
      <c r="AX173" s="99" t="e">
        <v>#REF!</v>
      </c>
      <c r="AY173" s="138" t="e">
        <v>#REF!</v>
      </c>
      <c r="AZ173" s="104">
        <v>3.1833468894399298E-4</v>
      </c>
      <c r="BA173" s="104">
        <v>2.742074570899406E-3</v>
      </c>
      <c r="BB173" s="106">
        <v>1.2713997288725375E-2</v>
      </c>
      <c r="BC173" s="106">
        <v>2.1795080455253343E-2</v>
      </c>
      <c r="BD173" s="152"/>
      <c r="BH173" s="363" t="s">
        <v>365</v>
      </c>
      <c r="BJ173" s="22" t="s">
        <v>135</v>
      </c>
      <c r="BK173" s="131"/>
      <c r="BL173" s="106">
        <v>0.11166596956660294</v>
      </c>
      <c r="BM173" s="21">
        <v>201</v>
      </c>
      <c r="BN173" s="113">
        <v>0.10975100640691947</v>
      </c>
      <c r="BO173" s="21" t="s">
        <v>356</v>
      </c>
      <c r="BP173" s="21" t="s">
        <v>364</v>
      </c>
      <c r="CC173" s="132">
        <v>12.180526721623583</v>
      </c>
      <c r="CD173" s="115">
        <f t="shared" si="46"/>
        <v>2.4998385061434032</v>
      </c>
      <c r="CQ173" s="23" t="str">
        <f t="shared" si="47"/>
        <v/>
      </c>
      <c r="CR173" s="23" t="str">
        <f t="shared" si="48"/>
        <v/>
      </c>
      <c r="CT173" s="23" t="str">
        <f t="shared" si="49"/>
        <v/>
      </c>
      <c r="CU173" s="23" t="str">
        <f t="shared" si="50"/>
        <v/>
      </c>
      <c r="CW173" s="23" t="str">
        <f t="shared" si="51"/>
        <v/>
      </c>
      <c r="CX173" s="23" t="str">
        <f t="shared" si="52"/>
        <v/>
      </c>
      <c r="CZ173" s="23" t="str">
        <f t="shared" si="53"/>
        <v/>
      </c>
      <c r="DA173" s="23" t="str">
        <f t="shared" si="54"/>
        <v/>
      </c>
      <c r="DC173" s="23" t="str">
        <f t="shared" si="55"/>
        <v/>
      </c>
      <c r="DD173" s="23" t="str">
        <f t="shared" si="56"/>
        <v/>
      </c>
      <c r="DF173" s="23" t="str">
        <f t="shared" si="57"/>
        <v/>
      </c>
      <c r="DG173" s="23" t="str">
        <f t="shared" si="58"/>
        <v/>
      </c>
      <c r="DI173" s="23">
        <f t="shared" si="59"/>
        <v>23.6</v>
      </c>
      <c r="DJ173" s="23">
        <f t="shared" si="60"/>
        <v>7.9484327060774742</v>
      </c>
    </row>
    <row r="174" spans="1:114" ht="12" customHeight="1" x14ac:dyDescent="0.45">
      <c r="A174" s="22">
        <v>176</v>
      </c>
      <c r="B174" s="116" t="s">
        <v>237</v>
      </c>
      <c r="C174" s="117" t="s">
        <v>348</v>
      </c>
      <c r="D174" s="87" t="s">
        <v>348</v>
      </c>
      <c r="E174" s="1" t="s">
        <v>29</v>
      </c>
      <c r="F174" s="2" t="s">
        <v>363</v>
      </c>
      <c r="G174" s="21">
        <v>1429.95</v>
      </c>
      <c r="H174" s="21">
        <v>1192.45</v>
      </c>
      <c r="I174" s="21">
        <v>1013.25</v>
      </c>
      <c r="J174" s="21">
        <v>851.16</v>
      </c>
      <c r="K174" s="21">
        <v>1408.06</v>
      </c>
      <c r="L174" s="21">
        <v>1176.72</v>
      </c>
      <c r="M174" s="21">
        <v>1003.78</v>
      </c>
      <c r="N174" s="21">
        <v>847.75</v>
      </c>
      <c r="O174" s="118">
        <v>3635.65</v>
      </c>
      <c r="P174" s="119">
        <v>3588.5599999999995</v>
      </c>
      <c r="Q174" s="120">
        <v>85</v>
      </c>
      <c r="R174" s="121">
        <v>472.63211989644674</v>
      </c>
      <c r="S174" s="95"/>
      <c r="T174" s="96"/>
      <c r="U174" s="96"/>
      <c r="V174" s="96"/>
      <c r="W174" s="95"/>
      <c r="X174" s="96"/>
      <c r="Y174" s="96"/>
      <c r="Z174" s="122"/>
      <c r="AA174" s="96"/>
      <c r="AB174" s="96"/>
      <c r="AC174" s="123"/>
      <c r="AD174" s="95">
        <v>0.1</v>
      </c>
      <c r="AE174" s="96">
        <v>0.2</v>
      </c>
      <c r="AF174" s="96">
        <v>0.7</v>
      </c>
      <c r="AG174" s="96">
        <v>5.3</v>
      </c>
      <c r="AH174" s="95">
        <v>0.1</v>
      </c>
      <c r="AI174" s="96">
        <v>0.2</v>
      </c>
      <c r="AJ174" s="96">
        <v>0.6</v>
      </c>
      <c r="AK174" s="122">
        <v>2.6</v>
      </c>
      <c r="AL174" s="96">
        <v>0.3</v>
      </c>
      <c r="AM174" s="96">
        <v>0.3</v>
      </c>
      <c r="AN174" s="123">
        <v>0.3</v>
      </c>
      <c r="AO174" s="97">
        <v>7.0228455754771533</v>
      </c>
      <c r="AP174" s="96">
        <v>5.3</v>
      </c>
      <c r="AQ174" s="96">
        <v>2.6</v>
      </c>
      <c r="AR174" s="96">
        <v>1.2124999999999999</v>
      </c>
      <c r="AS174" s="98">
        <v>2.069178E-2</v>
      </c>
      <c r="AT174" s="125">
        <v>9.3830750000000004E-2</v>
      </c>
      <c r="AU174" s="126">
        <v>1.3658069950764332E-2</v>
      </c>
      <c r="AV174" s="127">
        <v>4.0291787999999995E-2</v>
      </c>
      <c r="AW174" s="98" t="e">
        <v>#REF!</v>
      </c>
      <c r="AX174" s="99" t="e">
        <v>#REF!</v>
      </c>
      <c r="AY174" s="138" t="e">
        <v>#REF!</v>
      </c>
      <c r="AZ174" s="104">
        <v>8.7844759999999994E-2</v>
      </c>
      <c r="BA174" s="104">
        <v>5.6542703136017378E-2</v>
      </c>
      <c r="BB174" s="106">
        <v>18.388928265265427</v>
      </c>
      <c r="BC174" s="106">
        <v>77.625066616129956</v>
      </c>
      <c r="BD174" s="152"/>
      <c r="BH174" s="363" t="s">
        <v>365</v>
      </c>
      <c r="BJ174" s="22" t="s">
        <v>124</v>
      </c>
      <c r="BK174" s="131"/>
      <c r="BL174" s="106">
        <v>3.95</v>
      </c>
      <c r="BM174" s="21">
        <v>111</v>
      </c>
      <c r="BN174" s="113">
        <v>-0.85324057103932383</v>
      </c>
      <c r="BO174" s="21" t="s">
        <v>348</v>
      </c>
      <c r="BP174" s="21" t="s">
        <v>364</v>
      </c>
      <c r="CC174" s="132">
        <v>12.334957941613064</v>
      </c>
      <c r="CD174" s="115">
        <f t="shared" si="46"/>
        <v>2.5124373402967932</v>
      </c>
      <c r="CQ174" s="23">
        <f t="shared" si="47"/>
        <v>85</v>
      </c>
      <c r="CR174" s="23">
        <f t="shared" si="48"/>
        <v>472.63211989644674</v>
      </c>
      <c r="CT174" s="23" t="str">
        <f t="shared" si="49"/>
        <v/>
      </c>
      <c r="CU174" s="23" t="str">
        <f t="shared" si="50"/>
        <v/>
      </c>
      <c r="CW174" s="23" t="str">
        <f t="shared" si="51"/>
        <v/>
      </c>
      <c r="CX174" s="23" t="str">
        <f t="shared" si="52"/>
        <v/>
      </c>
      <c r="CZ174" s="23" t="str">
        <f t="shared" si="53"/>
        <v/>
      </c>
      <c r="DA174" s="23" t="str">
        <f t="shared" si="54"/>
        <v/>
      </c>
      <c r="DC174" s="23" t="str">
        <f t="shared" si="55"/>
        <v/>
      </c>
      <c r="DD174" s="23" t="str">
        <f t="shared" si="56"/>
        <v/>
      </c>
      <c r="DF174" s="23" t="str">
        <f t="shared" si="57"/>
        <v/>
      </c>
      <c r="DG174" s="23" t="str">
        <f t="shared" si="58"/>
        <v/>
      </c>
      <c r="DI174" s="23" t="str">
        <f t="shared" si="59"/>
        <v/>
      </c>
      <c r="DJ174" s="23" t="str">
        <f t="shared" si="60"/>
        <v/>
      </c>
    </row>
    <row r="175" spans="1:114" ht="12" customHeight="1" x14ac:dyDescent="0.45">
      <c r="A175" s="22">
        <v>177</v>
      </c>
      <c r="B175" s="116" t="s">
        <v>238</v>
      </c>
      <c r="C175" s="117" t="s">
        <v>348</v>
      </c>
      <c r="D175" s="87" t="s">
        <v>348</v>
      </c>
      <c r="E175" s="1" t="s">
        <v>29</v>
      </c>
      <c r="F175" s="2" t="s">
        <v>367</v>
      </c>
      <c r="G175" s="21">
        <v>2866.38</v>
      </c>
      <c r="H175" s="21">
        <v>2824.42</v>
      </c>
      <c r="I175" s="21">
        <v>2677.45</v>
      </c>
      <c r="J175" s="21">
        <v>2592.36</v>
      </c>
      <c r="K175" s="21">
        <v>2803.62</v>
      </c>
      <c r="L175" s="21">
        <v>2774.57</v>
      </c>
      <c r="M175" s="21">
        <v>2640.75</v>
      </c>
      <c r="N175" s="21">
        <v>2565.0500000000002</v>
      </c>
      <c r="O175" s="118">
        <v>8368.25</v>
      </c>
      <c r="P175" s="119">
        <v>8218.94</v>
      </c>
      <c r="Q175" s="120">
        <v>33.6</v>
      </c>
      <c r="R175" s="121">
        <v>15.46129807894307</v>
      </c>
      <c r="S175" s="95"/>
      <c r="T175" s="96"/>
      <c r="U175" s="96"/>
      <c r="V175" s="96"/>
      <c r="W175" s="95"/>
      <c r="X175" s="96"/>
      <c r="Y175" s="96"/>
      <c r="Z175" s="122"/>
      <c r="AA175" s="96"/>
      <c r="AB175" s="96"/>
      <c r="AC175" s="123"/>
      <c r="AD175" s="95">
        <v>0.1</v>
      </c>
      <c r="AE175" s="96">
        <v>0.5</v>
      </c>
      <c r="AF175" s="96">
        <v>2.2000000000000002</v>
      </c>
      <c r="AG175" s="124">
        <v>3.4</v>
      </c>
      <c r="AH175" s="95">
        <v>0.1</v>
      </c>
      <c r="AI175" s="96">
        <v>0.5</v>
      </c>
      <c r="AJ175" s="96">
        <v>2.2000000000000002</v>
      </c>
      <c r="AK175" s="124">
        <v>3.4</v>
      </c>
      <c r="AL175" s="95" t="s">
        <v>364</v>
      </c>
      <c r="AM175" s="124" t="s">
        <v>364</v>
      </c>
      <c r="AN175" s="123">
        <v>0.9</v>
      </c>
      <c r="AO175" s="97">
        <v>7.0228455754771533</v>
      </c>
      <c r="AP175" s="96">
        <v>3.4</v>
      </c>
      <c r="AQ175" s="96">
        <v>3.4</v>
      </c>
      <c r="AR175" s="96">
        <v>1.5249999999999999</v>
      </c>
      <c r="AS175" s="98">
        <v>0.15066535</v>
      </c>
      <c r="AT175" s="125">
        <v>0.56420432499999995</v>
      </c>
      <c r="AU175" s="126">
        <v>0.53395893792867899</v>
      </c>
      <c r="AV175" s="127">
        <v>0.105211164</v>
      </c>
      <c r="AW175" s="98" t="e">
        <v>#REF!</v>
      </c>
      <c r="AX175" s="99" t="e">
        <v>#REF!</v>
      </c>
      <c r="AY175" s="138" t="e">
        <v>#REF!</v>
      </c>
      <c r="AZ175" s="104">
        <v>0.32601729000000002</v>
      </c>
      <c r="BA175" s="104">
        <v>1.5989854484738739</v>
      </c>
      <c r="BB175" s="106">
        <v>8.5051250957877507</v>
      </c>
      <c r="BC175" s="106">
        <v>33.109035523398092</v>
      </c>
      <c r="BD175" s="152"/>
      <c r="BH175" s="363" t="s">
        <v>365</v>
      </c>
      <c r="BJ175" s="22" t="s">
        <v>170</v>
      </c>
      <c r="BK175" s="131"/>
      <c r="BL175" s="106">
        <v>3.4</v>
      </c>
      <c r="BM175" s="21">
        <v>54</v>
      </c>
      <c r="BN175" s="113">
        <v>3.5718576421080589E-2</v>
      </c>
      <c r="BO175" s="21" t="s">
        <v>348</v>
      </c>
      <c r="BP175" s="21" t="s">
        <v>364</v>
      </c>
      <c r="CC175" s="132">
        <v>12.474195352940237</v>
      </c>
      <c r="CD175" s="115">
        <f t="shared" si="46"/>
        <v>2.5236621387910048</v>
      </c>
      <c r="CQ175" s="23">
        <f t="shared" si="47"/>
        <v>33.6</v>
      </c>
      <c r="CR175" s="23">
        <f t="shared" si="48"/>
        <v>15.46129807894307</v>
      </c>
      <c r="CT175" s="23" t="str">
        <f t="shared" si="49"/>
        <v/>
      </c>
      <c r="CU175" s="23" t="str">
        <f t="shared" si="50"/>
        <v/>
      </c>
      <c r="CW175" s="23" t="str">
        <f t="shared" si="51"/>
        <v/>
      </c>
      <c r="CX175" s="23" t="str">
        <f t="shared" si="52"/>
        <v/>
      </c>
      <c r="CZ175" s="23" t="str">
        <f t="shared" si="53"/>
        <v/>
      </c>
      <c r="DA175" s="23" t="str">
        <f t="shared" si="54"/>
        <v/>
      </c>
      <c r="DC175" s="23" t="str">
        <f t="shared" si="55"/>
        <v/>
      </c>
      <c r="DD175" s="23" t="str">
        <f t="shared" si="56"/>
        <v/>
      </c>
      <c r="DF175" s="23" t="str">
        <f t="shared" si="57"/>
        <v/>
      </c>
      <c r="DG175" s="23" t="str">
        <f t="shared" si="58"/>
        <v/>
      </c>
      <c r="DI175" s="23" t="str">
        <f t="shared" si="59"/>
        <v/>
      </c>
      <c r="DJ175" s="23" t="str">
        <f t="shared" si="60"/>
        <v/>
      </c>
    </row>
    <row r="176" spans="1:114" ht="11.25" customHeight="1" x14ac:dyDescent="0.45">
      <c r="A176" s="22">
        <v>217</v>
      </c>
      <c r="B176" s="116" t="s">
        <v>239</v>
      </c>
      <c r="C176" s="117" t="s">
        <v>348</v>
      </c>
      <c r="D176" s="87" t="s">
        <v>348</v>
      </c>
      <c r="E176" s="1" t="s">
        <v>29</v>
      </c>
      <c r="F176" s="2" t="s">
        <v>363</v>
      </c>
      <c r="G176" s="21">
        <v>1036.3399999999999</v>
      </c>
      <c r="H176" s="21">
        <v>916.61</v>
      </c>
      <c r="I176" s="21">
        <v>816.12</v>
      </c>
      <c r="J176" s="21">
        <v>721.6</v>
      </c>
      <c r="K176" s="21">
        <v>1007.76</v>
      </c>
      <c r="L176" s="21">
        <v>892.3</v>
      </c>
      <c r="M176" s="21">
        <v>797</v>
      </c>
      <c r="N176" s="21">
        <v>707.56</v>
      </c>
      <c r="O176" s="118">
        <v>2769.0699999999997</v>
      </c>
      <c r="P176" s="119">
        <v>2697.06</v>
      </c>
      <c r="Q176" s="120">
        <v>60.3</v>
      </c>
      <c r="R176" s="121">
        <v>91.365248134301879</v>
      </c>
      <c r="S176" s="181"/>
      <c r="W176" s="181"/>
      <c r="Z176" s="122"/>
      <c r="AC176" s="132"/>
      <c r="AD176" s="95">
        <v>0.1</v>
      </c>
      <c r="AE176" s="106">
        <v>0.5</v>
      </c>
      <c r="AF176" s="106">
        <v>2.2000000000000002</v>
      </c>
      <c r="AG176" s="187">
        <v>3.4</v>
      </c>
      <c r="AH176" s="181">
        <v>0.1</v>
      </c>
      <c r="AI176" s="106">
        <v>0.5</v>
      </c>
      <c r="AJ176" s="106">
        <v>2.2000000000000002</v>
      </c>
      <c r="AK176" s="187">
        <v>3.4</v>
      </c>
      <c r="AL176" s="181" t="s">
        <v>364</v>
      </c>
      <c r="AM176" s="187" t="s">
        <v>364</v>
      </c>
      <c r="AN176" s="132">
        <v>0.9</v>
      </c>
      <c r="AO176" s="97">
        <v>7.0228455754771533</v>
      </c>
      <c r="AP176" s="96">
        <v>3.4</v>
      </c>
      <c r="AQ176" s="96">
        <v>3.4</v>
      </c>
      <c r="AR176" s="96">
        <v>1.5249999999999999</v>
      </c>
      <c r="AS176" s="98">
        <v>4.657729E-2</v>
      </c>
      <c r="AT176" s="125">
        <v>0.173881375</v>
      </c>
      <c r="AU176" s="126">
        <v>8.5913175154732166E-2</v>
      </c>
      <c r="AV176" s="127">
        <v>2.9154863999999999E-2</v>
      </c>
      <c r="AW176" s="98" t="e">
        <v>#REF!</v>
      </c>
      <c r="AX176" s="99" t="e">
        <v>#REF!</v>
      </c>
      <c r="AY176" s="138" t="e">
        <v>#REF!</v>
      </c>
      <c r="AZ176" s="104">
        <v>9.5168729999999993E-2</v>
      </c>
      <c r="BA176" s="104">
        <v>0.20793134302629743</v>
      </c>
      <c r="BB176" s="106">
        <v>25.629869985881761</v>
      </c>
      <c r="BC176" s="106">
        <v>63.992465367483526</v>
      </c>
      <c r="BD176" s="152"/>
      <c r="BH176" s="363" t="s">
        <v>365</v>
      </c>
      <c r="BJ176" s="22" t="s">
        <v>170</v>
      </c>
      <c r="BK176" s="131"/>
      <c r="BL176" s="106">
        <v>3.4</v>
      </c>
      <c r="BM176" s="21">
        <v>106</v>
      </c>
      <c r="BN176" s="113">
        <v>-0.66789540524203339</v>
      </c>
      <c r="BO176" s="21" t="s">
        <v>348</v>
      </c>
      <c r="BP176" s="21" t="s">
        <v>364</v>
      </c>
      <c r="CC176" s="132">
        <v>12.813408446790206</v>
      </c>
      <c r="CD176" s="115">
        <f t="shared" si="46"/>
        <v>2.5504921575492299</v>
      </c>
      <c r="CQ176" s="23">
        <f t="shared" si="47"/>
        <v>60.3</v>
      </c>
      <c r="CR176" s="23">
        <f t="shared" si="48"/>
        <v>91.365248134301879</v>
      </c>
      <c r="CT176" s="23" t="str">
        <f t="shared" si="49"/>
        <v/>
      </c>
      <c r="CU176" s="23" t="str">
        <f t="shared" si="50"/>
        <v/>
      </c>
      <c r="CW176" s="23" t="str">
        <f t="shared" si="51"/>
        <v/>
      </c>
      <c r="CX176" s="23" t="str">
        <f t="shared" si="52"/>
        <v/>
      </c>
      <c r="CZ176" s="23" t="str">
        <f t="shared" si="53"/>
        <v/>
      </c>
      <c r="DA176" s="23" t="str">
        <f t="shared" si="54"/>
        <v/>
      </c>
      <c r="DC176" s="23" t="str">
        <f t="shared" si="55"/>
        <v/>
      </c>
      <c r="DD176" s="23" t="str">
        <f t="shared" si="56"/>
        <v/>
      </c>
      <c r="DF176" s="23" t="str">
        <f t="shared" si="57"/>
        <v/>
      </c>
      <c r="DG176" s="23" t="str">
        <f t="shared" si="58"/>
        <v/>
      </c>
      <c r="DI176" s="23" t="str">
        <f t="shared" si="59"/>
        <v/>
      </c>
      <c r="DJ176" s="23" t="str">
        <f t="shared" si="60"/>
        <v/>
      </c>
    </row>
    <row r="177" spans="1:114" ht="12" customHeight="1" x14ac:dyDescent="0.45">
      <c r="A177" s="22">
        <v>178</v>
      </c>
      <c r="B177" s="116" t="s">
        <v>62</v>
      </c>
      <c r="C177" s="117" t="s">
        <v>352</v>
      </c>
      <c r="D177" s="87" t="s">
        <v>352</v>
      </c>
      <c r="E177" s="1" t="s">
        <v>26</v>
      </c>
      <c r="F177" s="2" t="s">
        <v>380</v>
      </c>
      <c r="G177" s="21">
        <v>1031.8399999999999</v>
      </c>
      <c r="H177" s="21">
        <v>1159.99</v>
      </c>
      <c r="I177" s="21">
        <v>1265.44</v>
      </c>
      <c r="J177" s="21">
        <v>1155.98</v>
      </c>
      <c r="K177" s="21">
        <v>971.45</v>
      </c>
      <c r="L177" s="21">
        <v>1092.78</v>
      </c>
      <c r="M177" s="21">
        <v>1193.99</v>
      </c>
      <c r="N177" s="21">
        <v>1095.22</v>
      </c>
      <c r="O177" s="118">
        <v>3457.27</v>
      </c>
      <c r="P177" s="119">
        <v>3258.2200000000003</v>
      </c>
      <c r="Q177" s="120">
        <v>3.5</v>
      </c>
      <c r="R177" s="121">
        <v>2.0867141190754137</v>
      </c>
      <c r="S177" s="133"/>
      <c r="T177" s="134"/>
      <c r="U177" s="134"/>
      <c r="V177" s="134"/>
      <c r="W177" s="133"/>
      <c r="X177" s="134"/>
      <c r="Y177" s="134"/>
      <c r="Z177" s="137"/>
      <c r="AA177" s="134"/>
      <c r="AB177" s="134"/>
      <c r="AC177" s="175">
        <v>17.7</v>
      </c>
      <c r="AD177" s="163"/>
      <c r="AE177" s="164"/>
      <c r="AF177" s="164"/>
      <c r="AG177" s="191"/>
      <c r="AH177" s="163"/>
      <c r="AI177" s="164"/>
      <c r="AJ177" s="164"/>
      <c r="AK177" s="191"/>
      <c r="AL177" s="163"/>
      <c r="AM177" s="191"/>
      <c r="AN177" s="123">
        <v>17.7</v>
      </c>
      <c r="AO177" s="97">
        <v>0.7446373997688045</v>
      </c>
      <c r="AP177" s="96">
        <v>13.180081975907839</v>
      </c>
      <c r="AQ177" s="96">
        <v>13.180081975907839</v>
      </c>
      <c r="AR177" s="96">
        <v>16.570020493976958</v>
      </c>
      <c r="AS177" s="98">
        <v>1.1886417300000001</v>
      </c>
      <c r="AT177" s="125">
        <v>7.3695787260000003</v>
      </c>
      <c r="AU177" s="126">
        <v>8.7485500478571439</v>
      </c>
      <c r="AV177" s="127">
        <v>1.3666677332649821</v>
      </c>
      <c r="AW177" s="98" t="e">
        <v>#REF!</v>
      </c>
      <c r="AX177" s="99" t="e">
        <v>#REF!</v>
      </c>
      <c r="AY177" s="138" t="e">
        <v>#REF!</v>
      </c>
      <c r="AZ177" s="104">
        <v>1.4853517354416372</v>
      </c>
      <c r="BA177" s="104">
        <v>15.467261061461238</v>
      </c>
      <c r="BB177" s="106">
        <v>0</v>
      </c>
      <c r="BC177" s="106">
        <v>0</v>
      </c>
      <c r="BD177" s="168">
        <v>2011</v>
      </c>
      <c r="BE177" s="169" t="s">
        <v>586</v>
      </c>
      <c r="BF177" s="215" t="s">
        <v>371</v>
      </c>
      <c r="BG177" s="171" t="s">
        <v>587</v>
      </c>
      <c r="BH177" s="172" t="s">
        <v>384</v>
      </c>
      <c r="BI177" s="169" t="s">
        <v>588</v>
      </c>
      <c r="BJ177" s="22" t="s">
        <v>60</v>
      </c>
      <c r="BK177" s="131" t="s">
        <v>589</v>
      </c>
      <c r="BL177" s="106">
        <v>13.180081975907839</v>
      </c>
      <c r="BM177" s="21">
        <v>19</v>
      </c>
      <c r="BN177" s="113">
        <v>-6.5800185779829976E-2</v>
      </c>
      <c r="BO177" s="21" t="s">
        <v>364</v>
      </c>
      <c r="BP177" s="21" t="s">
        <v>364</v>
      </c>
      <c r="CC177" s="132">
        <v>12.84428261135062</v>
      </c>
      <c r="CD177" s="115">
        <f t="shared" si="46"/>
        <v>2.5528987793603619</v>
      </c>
      <c r="CQ177" s="23" t="str">
        <f t="shared" si="47"/>
        <v/>
      </c>
      <c r="CR177" s="23" t="str">
        <f t="shared" si="48"/>
        <v/>
      </c>
      <c r="CT177" s="23" t="str">
        <f t="shared" si="49"/>
        <v/>
      </c>
      <c r="CU177" s="23" t="str">
        <f t="shared" si="50"/>
        <v/>
      </c>
      <c r="CW177" s="23">
        <f t="shared" si="51"/>
        <v>3.5</v>
      </c>
      <c r="CX177" s="23">
        <f t="shared" si="52"/>
        <v>2.0867141190754137</v>
      </c>
      <c r="CZ177" s="23" t="str">
        <f t="shared" si="53"/>
        <v/>
      </c>
      <c r="DA177" s="23" t="str">
        <f t="shared" si="54"/>
        <v/>
      </c>
      <c r="DC177" s="23" t="str">
        <f t="shared" si="55"/>
        <v/>
      </c>
      <c r="DD177" s="23" t="str">
        <f t="shared" si="56"/>
        <v/>
      </c>
      <c r="DF177" s="23" t="str">
        <f t="shared" si="57"/>
        <v/>
      </c>
      <c r="DG177" s="23" t="str">
        <f t="shared" si="58"/>
        <v/>
      </c>
      <c r="DI177" s="23" t="str">
        <f t="shared" si="59"/>
        <v/>
      </c>
      <c r="DJ177" s="23" t="str">
        <f t="shared" si="60"/>
        <v/>
      </c>
    </row>
    <row r="178" spans="1:114" ht="12" customHeight="1" x14ac:dyDescent="0.45">
      <c r="A178" s="22">
        <v>179</v>
      </c>
      <c r="B178" s="116" t="s">
        <v>240</v>
      </c>
      <c r="C178" s="117" t="s">
        <v>355</v>
      </c>
      <c r="D178" s="87" t="s">
        <v>355</v>
      </c>
      <c r="E178" s="21" t="s">
        <v>33</v>
      </c>
      <c r="F178" s="2" t="s">
        <v>367</v>
      </c>
      <c r="G178" s="21">
        <v>786.35</v>
      </c>
      <c r="H178" s="21">
        <v>831.6</v>
      </c>
      <c r="I178" s="21">
        <v>868.32</v>
      </c>
      <c r="J178" s="21">
        <v>819.5</v>
      </c>
      <c r="K178" s="21">
        <v>757.66</v>
      </c>
      <c r="L178" s="21">
        <v>812.35</v>
      </c>
      <c r="M178" s="21">
        <v>862.63</v>
      </c>
      <c r="N178" s="21">
        <v>822.39</v>
      </c>
      <c r="O178" s="118">
        <v>2486.27</v>
      </c>
      <c r="P178" s="119">
        <v>2432.64</v>
      </c>
      <c r="Q178" s="120">
        <v>8.4</v>
      </c>
      <c r="R178" s="121">
        <v>2.8910495537353178</v>
      </c>
      <c r="S178" s="95"/>
      <c r="T178" s="96"/>
      <c r="U178" s="96"/>
      <c r="V178" s="96"/>
      <c r="W178" s="95"/>
      <c r="X178" s="96"/>
      <c r="Y178" s="96"/>
      <c r="Z178" s="122"/>
      <c r="AA178" s="96"/>
      <c r="AB178" s="96"/>
      <c r="AC178" s="123"/>
      <c r="AD178" s="95">
        <v>3</v>
      </c>
      <c r="AE178" s="96">
        <v>5</v>
      </c>
      <c r="AF178" s="96">
        <v>4.9000000000000004</v>
      </c>
      <c r="AG178" s="124">
        <v>3</v>
      </c>
      <c r="AH178" s="95">
        <v>3</v>
      </c>
      <c r="AI178" s="96">
        <v>5</v>
      </c>
      <c r="AJ178" s="96">
        <v>4.9000000000000004</v>
      </c>
      <c r="AK178" s="124">
        <v>3</v>
      </c>
      <c r="AL178" s="95" t="s">
        <v>364</v>
      </c>
      <c r="AM178" s="124" t="s">
        <v>364</v>
      </c>
      <c r="AN178" s="123">
        <v>4.3</v>
      </c>
      <c r="AO178" s="97">
        <v>1.1866750471401635</v>
      </c>
      <c r="AP178" s="96">
        <v>3</v>
      </c>
      <c r="AQ178" s="96">
        <v>3</v>
      </c>
      <c r="AR178" s="96">
        <v>3.9749999999999996</v>
      </c>
      <c r="AS178" s="98">
        <v>0.21333435000000006</v>
      </c>
      <c r="AT178" s="125">
        <v>1.4723083750000003</v>
      </c>
      <c r="AU178" s="126">
        <v>1.4491482249999998</v>
      </c>
      <c r="AV178" s="127">
        <v>2.955402E-2</v>
      </c>
      <c r="AW178" s="98" t="e">
        <v>#REF!</v>
      </c>
      <c r="AX178" s="99" t="e">
        <v>#REF!</v>
      </c>
      <c r="AY178" s="138" t="e">
        <v>#REF!</v>
      </c>
      <c r="AZ178" s="104">
        <v>0.26259105000000005</v>
      </c>
      <c r="BA178" s="104">
        <v>2.6230894077586528</v>
      </c>
      <c r="BB178" s="106">
        <v>0</v>
      </c>
      <c r="BC178" s="106">
        <v>3.3939197686137152</v>
      </c>
      <c r="BD178" s="152"/>
      <c r="BH178" s="363" t="s">
        <v>365</v>
      </c>
      <c r="BJ178" s="22" t="s">
        <v>86</v>
      </c>
      <c r="BK178" s="131"/>
      <c r="BL178" s="106">
        <v>3</v>
      </c>
      <c r="BM178" s="21">
        <v>68</v>
      </c>
      <c r="BN178" s="113">
        <v>0.11327024266636372</v>
      </c>
      <c r="BO178" s="21" t="s">
        <v>355</v>
      </c>
      <c r="BP178" s="21" t="s">
        <v>364</v>
      </c>
      <c r="CC178" s="132">
        <v>13.105418293403741</v>
      </c>
      <c r="CD178" s="115">
        <f t="shared" si="46"/>
        <v>2.573025754877484</v>
      </c>
      <c r="CQ178" s="23" t="str">
        <f t="shared" si="47"/>
        <v/>
      </c>
      <c r="CR178" s="23" t="str">
        <f t="shared" si="48"/>
        <v/>
      </c>
      <c r="CT178" s="23" t="str">
        <f t="shared" si="49"/>
        <v/>
      </c>
      <c r="CU178" s="23" t="str">
        <f t="shared" si="50"/>
        <v/>
      </c>
      <c r="CW178" s="23" t="str">
        <f t="shared" si="51"/>
        <v/>
      </c>
      <c r="CX178" s="23" t="str">
        <f t="shared" si="52"/>
        <v/>
      </c>
      <c r="CZ178" s="23" t="str">
        <f t="shared" si="53"/>
        <v/>
      </c>
      <c r="DA178" s="23" t="str">
        <f t="shared" si="54"/>
        <v/>
      </c>
      <c r="DC178" s="23" t="str">
        <f t="shared" si="55"/>
        <v/>
      </c>
      <c r="DD178" s="23" t="str">
        <f t="shared" si="56"/>
        <v/>
      </c>
      <c r="DF178" s="23">
        <f t="shared" si="57"/>
        <v>8.4</v>
      </c>
      <c r="DG178" s="23">
        <f t="shared" si="58"/>
        <v>2.8910495537353178</v>
      </c>
      <c r="DI178" s="23" t="str">
        <f t="shared" si="59"/>
        <v/>
      </c>
      <c r="DJ178" s="23" t="str">
        <f t="shared" si="60"/>
        <v/>
      </c>
    </row>
    <row r="179" spans="1:114" ht="12" customHeight="1" x14ac:dyDescent="0.45">
      <c r="A179" s="22">
        <v>180</v>
      </c>
      <c r="B179" s="116" t="s">
        <v>241</v>
      </c>
      <c r="C179" s="117" t="s">
        <v>353</v>
      </c>
      <c r="D179" s="87" t="s">
        <v>353</v>
      </c>
      <c r="E179" s="1" t="s">
        <v>31</v>
      </c>
      <c r="F179" s="2" t="s">
        <v>380</v>
      </c>
      <c r="G179" s="21">
        <v>2.31</v>
      </c>
      <c r="H179" s="21">
        <v>2.31</v>
      </c>
      <c r="I179" s="21">
        <v>2.2999999999999998</v>
      </c>
      <c r="J179" s="21">
        <v>2.2799999999999998</v>
      </c>
      <c r="K179" s="21">
        <v>2.21</v>
      </c>
      <c r="L179" s="21">
        <v>2.2200000000000002</v>
      </c>
      <c r="M179" s="21">
        <v>2.21</v>
      </c>
      <c r="N179" s="21">
        <v>2.2000000000000002</v>
      </c>
      <c r="O179" s="118">
        <v>6.92</v>
      </c>
      <c r="P179" s="119">
        <v>6.64</v>
      </c>
      <c r="Q179" s="120">
        <v>8.4</v>
      </c>
      <c r="R179" s="121">
        <v>2.8910495537353178</v>
      </c>
      <c r="S179" s="95"/>
      <c r="T179" s="96"/>
      <c r="U179" s="96"/>
      <c r="V179" s="96"/>
      <c r="W179" s="95"/>
      <c r="X179" s="96"/>
      <c r="Y179" s="96"/>
      <c r="Z179" s="122"/>
      <c r="AA179" s="96"/>
      <c r="AB179" s="96"/>
      <c r="AC179" s="123"/>
      <c r="AD179" s="95" t="s">
        <v>364</v>
      </c>
      <c r="AE179" s="96" t="s">
        <v>364</v>
      </c>
      <c r="AF179" s="96" t="s">
        <v>364</v>
      </c>
      <c r="AG179" s="124" t="s">
        <v>364</v>
      </c>
      <c r="AH179" s="95" t="s">
        <v>364</v>
      </c>
      <c r="AI179" s="96" t="s">
        <v>364</v>
      </c>
      <c r="AJ179" s="96" t="s">
        <v>364</v>
      </c>
      <c r="AK179" s="124" t="s">
        <v>364</v>
      </c>
      <c r="AL179" s="95" t="s">
        <v>364</v>
      </c>
      <c r="AM179" s="124" t="s">
        <v>364</v>
      </c>
      <c r="AN179" s="123">
        <v>4.97</v>
      </c>
      <c r="AO179" s="97">
        <v>0.53463113151574149</v>
      </c>
      <c r="AP179" s="96">
        <v>2.6571167236332349</v>
      </c>
      <c r="AQ179" s="96">
        <v>2.6571167236332349</v>
      </c>
      <c r="AR179" s="96">
        <v>4.3917791809083084</v>
      </c>
      <c r="AS179" s="98">
        <v>6.7393199999999992E-4</v>
      </c>
      <c r="AT179" s="125">
        <v>4.1783784000000001E-3</v>
      </c>
      <c r="AU179" s="126">
        <v>4.7022460323881635E-3</v>
      </c>
      <c r="AV179" s="127">
        <v>7.1423297531261344E-5</v>
      </c>
      <c r="AW179" s="98" t="e">
        <v>#REF!</v>
      </c>
      <c r="AX179" s="99" t="e">
        <v>#REF!</v>
      </c>
      <c r="AY179" s="138" t="e">
        <v>#REF!</v>
      </c>
      <c r="AZ179" s="104">
        <v>7.9297082921876889E-4</v>
      </c>
      <c r="BA179" s="104">
        <v>8.3212411221121867E-3</v>
      </c>
      <c r="BB179" s="106">
        <v>1.1089420985294896E-3</v>
      </c>
      <c r="BC179" s="106">
        <v>6.4153223104548972E-3</v>
      </c>
      <c r="BD179" s="152"/>
      <c r="BH179" s="363" t="s">
        <v>365</v>
      </c>
      <c r="BJ179" s="22" t="s">
        <v>77</v>
      </c>
      <c r="BK179" s="131"/>
      <c r="BL179" s="106">
        <v>2.6571167236332349</v>
      </c>
      <c r="BM179" s="21">
        <v>194</v>
      </c>
      <c r="BN179" s="113">
        <v>0.12450968809162086</v>
      </c>
      <c r="BO179" s="21" t="s">
        <v>353</v>
      </c>
      <c r="BP179" s="21" t="s">
        <v>364</v>
      </c>
      <c r="CC179" s="132">
        <v>13.54867231655342</v>
      </c>
      <c r="CD179" s="115">
        <f t="shared" si="46"/>
        <v>2.6062885585067646</v>
      </c>
      <c r="CQ179" s="23" t="str">
        <f t="shared" si="47"/>
        <v/>
      </c>
      <c r="CR179" s="23" t="str">
        <f t="shared" si="48"/>
        <v/>
      </c>
      <c r="CT179" s="23" t="str">
        <f t="shared" si="49"/>
        <v/>
      </c>
      <c r="CU179" s="23" t="str">
        <f t="shared" si="50"/>
        <v/>
      </c>
      <c r="CW179" s="23" t="str">
        <f t="shared" si="51"/>
        <v/>
      </c>
      <c r="CX179" s="23" t="str">
        <f t="shared" si="52"/>
        <v/>
      </c>
      <c r="CZ179" s="23">
        <f t="shared" si="53"/>
        <v>8.4</v>
      </c>
      <c r="DA179" s="23">
        <f t="shared" si="54"/>
        <v>2.8910495537353178</v>
      </c>
      <c r="DC179" s="23" t="str">
        <f t="shared" si="55"/>
        <v/>
      </c>
      <c r="DD179" s="23" t="str">
        <f t="shared" si="56"/>
        <v/>
      </c>
      <c r="DF179" s="23" t="str">
        <f t="shared" si="57"/>
        <v/>
      </c>
      <c r="DG179" s="23" t="str">
        <f t="shared" si="58"/>
        <v/>
      </c>
      <c r="DI179" s="23" t="str">
        <f t="shared" si="59"/>
        <v/>
      </c>
      <c r="DJ179" s="23" t="str">
        <f t="shared" si="60"/>
        <v/>
      </c>
    </row>
    <row r="180" spans="1:114" ht="12" customHeight="1" x14ac:dyDescent="0.45">
      <c r="A180" s="22">
        <v>181</v>
      </c>
      <c r="B180" s="116" t="s">
        <v>242</v>
      </c>
      <c r="C180" s="117" t="s">
        <v>353</v>
      </c>
      <c r="D180" s="87" t="s">
        <v>353</v>
      </c>
      <c r="E180" s="1" t="s">
        <v>31</v>
      </c>
      <c r="F180" s="2" t="s">
        <v>367</v>
      </c>
      <c r="G180" s="21">
        <v>5.37</v>
      </c>
      <c r="H180" s="21">
        <v>5.39</v>
      </c>
      <c r="I180" s="21">
        <v>5.77</v>
      </c>
      <c r="J180" s="21">
        <v>6.97</v>
      </c>
      <c r="K180" s="21">
        <v>5.23</v>
      </c>
      <c r="L180" s="21">
        <v>5.25</v>
      </c>
      <c r="M180" s="21">
        <v>5.65</v>
      </c>
      <c r="N180" s="21">
        <v>6.93</v>
      </c>
      <c r="O180" s="118">
        <v>16.53</v>
      </c>
      <c r="P180" s="119">
        <v>16.130000000000003</v>
      </c>
      <c r="Q180" s="120">
        <v>12.7</v>
      </c>
      <c r="R180" s="121">
        <v>3.8486662354155445</v>
      </c>
      <c r="S180" s="95"/>
      <c r="T180" s="96"/>
      <c r="U180" s="96"/>
      <c r="V180" s="96"/>
      <c r="W180" s="95"/>
      <c r="X180" s="96"/>
      <c r="Y180" s="96"/>
      <c r="Z180" s="122"/>
      <c r="AA180" s="96"/>
      <c r="AB180" s="96"/>
      <c r="AC180" s="123"/>
      <c r="AD180" s="95" t="s">
        <v>364</v>
      </c>
      <c r="AE180" s="96" t="s">
        <v>364</v>
      </c>
      <c r="AF180" s="96" t="s">
        <v>364</v>
      </c>
      <c r="AG180" s="124" t="s">
        <v>364</v>
      </c>
      <c r="AH180" s="95" t="s">
        <v>364</v>
      </c>
      <c r="AI180" s="96" t="s">
        <v>364</v>
      </c>
      <c r="AJ180" s="96" t="s">
        <v>364</v>
      </c>
      <c r="AK180" s="124" t="s">
        <v>364</v>
      </c>
      <c r="AL180" s="95" t="s">
        <v>364</v>
      </c>
      <c r="AM180" s="124" t="s">
        <v>364</v>
      </c>
      <c r="AN180" s="123">
        <v>4.97</v>
      </c>
      <c r="AO180" s="97">
        <v>0.53463113151574149</v>
      </c>
      <c r="AP180" s="96">
        <v>2.6571167236332349</v>
      </c>
      <c r="AQ180" s="96">
        <v>2.6571167236332349</v>
      </c>
      <c r="AR180" s="96">
        <v>4.3917791809083084</v>
      </c>
      <c r="AS180" s="98">
        <v>1.623202E-3</v>
      </c>
      <c r="AT180" s="125">
        <v>1.00638524E-2</v>
      </c>
      <c r="AU180" s="126">
        <v>1.1547779021010601E-2</v>
      </c>
      <c r="AV180" s="127">
        <v>2.2160353475101174E-4</v>
      </c>
      <c r="AW180" s="98" t="e">
        <v>#REF!</v>
      </c>
      <c r="AX180" s="99" t="e">
        <v>#REF!</v>
      </c>
      <c r="AY180" s="138" t="e">
        <v>#REF!</v>
      </c>
      <c r="AZ180" s="104">
        <v>1.9925412245850199E-3</v>
      </c>
      <c r="BA180" s="104">
        <v>2.2647885145704049E-2</v>
      </c>
      <c r="BB180" s="106">
        <v>1.3477898102992252E-2</v>
      </c>
      <c r="BC180" s="106">
        <v>5.6198449022416545E-2</v>
      </c>
      <c r="BD180" s="152"/>
      <c r="BH180" s="363" t="s">
        <v>365</v>
      </c>
      <c r="BJ180" s="22" t="s">
        <v>77</v>
      </c>
      <c r="BK180" s="131"/>
      <c r="BL180" s="106">
        <v>2.6571167236332349</v>
      </c>
      <c r="BM180" s="21">
        <v>180</v>
      </c>
      <c r="BN180" s="113">
        <v>0.11085513413786224</v>
      </c>
      <c r="BO180" s="21" t="s">
        <v>353</v>
      </c>
      <c r="BP180" s="21" t="s">
        <v>364</v>
      </c>
      <c r="CC180" s="132">
        <v>14.666772753310097</v>
      </c>
      <c r="CD180" s="115">
        <f t="shared" si="46"/>
        <v>2.6855845784042258</v>
      </c>
      <c r="CQ180" s="23" t="str">
        <f t="shared" si="47"/>
        <v/>
      </c>
      <c r="CR180" s="23" t="str">
        <f t="shared" si="48"/>
        <v/>
      </c>
      <c r="CT180" s="23" t="str">
        <f t="shared" si="49"/>
        <v/>
      </c>
      <c r="CU180" s="23" t="str">
        <f t="shared" si="50"/>
        <v/>
      </c>
      <c r="CW180" s="23" t="str">
        <f t="shared" si="51"/>
        <v/>
      </c>
      <c r="CX180" s="23" t="str">
        <f t="shared" si="52"/>
        <v/>
      </c>
      <c r="CZ180" s="23">
        <f t="shared" si="53"/>
        <v>12.7</v>
      </c>
      <c r="DA180" s="23">
        <f t="shared" si="54"/>
        <v>3.8486662354155445</v>
      </c>
      <c r="DC180" s="23" t="str">
        <f t="shared" si="55"/>
        <v/>
      </c>
      <c r="DD180" s="23" t="str">
        <f t="shared" si="56"/>
        <v/>
      </c>
      <c r="DF180" s="23" t="str">
        <f t="shared" si="57"/>
        <v/>
      </c>
      <c r="DG180" s="23" t="str">
        <f t="shared" si="58"/>
        <v/>
      </c>
      <c r="DI180" s="23" t="str">
        <f t="shared" si="59"/>
        <v/>
      </c>
      <c r="DJ180" s="23" t="str">
        <f t="shared" si="60"/>
        <v/>
      </c>
    </row>
    <row r="181" spans="1:114" ht="12" customHeight="1" x14ac:dyDescent="0.45">
      <c r="A181" s="22">
        <v>182</v>
      </c>
      <c r="B181" s="116" t="s">
        <v>243</v>
      </c>
      <c r="C181" s="117" t="s">
        <v>353</v>
      </c>
      <c r="D181" s="87" t="s">
        <v>353</v>
      </c>
      <c r="E181" s="1" t="s">
        <v>31</v>
      </c>
      <c r="F181" s="2" t="s">
        <v>367</v>
      </c>
      <c r="G181" s="21">
        <v>4.09</v>
      </c>
      <c r="H181" s="21">
        <v>4.33</v>
      </c>
      <c r="I181" s="21">
        <v>4.57</v>
      </c>
      <c r="J181" s="21">
        <v>4.5599999999999996</v>
      </c>
      <c r="K181" s="21">
        <v>3.99</v>
      </c>
      <c r="L181" s="21">
        <v>4.24</v>
      </c>
      <c r="M181" s="21">
        <v>4.4800000000000004</v>
      </c>
      <c r="N181" s="21">
        <v>4.4400000000000004</v>
      </c>
      <c r="O181" s="118">
        <v>12.99</v>
      </c>
      <c r="P181" s="119">
        <v>12.71</v>
      </c>
      <c r="Q181" s="120">
        <v>16.600000000000001</v>
      </c>
      <c r="R181" s="121">
        <v>4.9889182302646127</v>
      </c>
      <c r="S181" s="95"/>
      <c r="T181" s="96"/>
      <c r="U181" s="96"/>
      <c r="V181" s="96"/>
      <c r="W181" s="95"/>
      <c r="X181" s="96"/>
      <c r="Y181" s="96"/>
      <c r="Z181" s="122"/>
      <c r="AA181" s="96"/>
      <c r="AB181" s="96"/>
      <c r="AC181" s="123"/>
      <c r="AD181" s="95" t="s">
        <v>364</v>
      </c>
      <c r="AE181" s="96" t="s">
        <v>364</v>
      </c>
      <c r="AF181" s="96" t="s">
        <v>364</v>
      </c>
      <c r="AG181" s="124" t="s">
        <v>364</v>
      </c>
      <c r="AH181" s="95" t="s">
        <v>364</v>
      </c>
      <c r="AI181" s="96" t="s">
        <v>364</v>
      </c>
      <c r="AJ181" s="96" t="s">
        <v>364</v>
      </c>
      <c r="AK181" s="124" t="s">
        <v>364</v>
      </c>
      <c r="AL181" s="95" t="s">
        <v>364</v>
      </c>
      <c r="AM181" s="124" t="s">
        <v>364</v>
      </c>
      <c r="AN181" s="123">
        <v>4.97</v>
      </c>
      <c r="AO181" s="97">
        <v>0.53463113151574149</v>
      </c>
      <c r="AP181" s="96">
        <v>2.6571167236332349</v>
      </c>
      <c r="AQ181" s="96">
        <v>2.6571167236332349</v>
      </c>
      <c r="AR181" s="96">
        <v>4.3917791809083084</v>
      </c>
      <c r="AS181" s="98">
        <v>1.2772900000000002E-3</v>
      </c>
      <c r="AT181" s="125">
        <v>7.9191980000000006E-3</v>
      </c>
      <c r="AU181" s="126">
        <v>9.1414092744145446E-3</v>
      </c>
      <c r="AV181" s="127">
        <v>1.4348430307619469E-4</v>
      </c>
      <c r="AW181" s="98" t="e">
        <v>#REF!</v>
      </c>
      <c r="AX181" s="99" t="e">
        <v>#REF!</v>
      </c>
      <c r="AY181" s="138" t="e">
        <v>#REF!</v>
      </c>
      <c r="AZ181" s="104">
        <v>1.5164305051269913E-3</v>
      </c>
      <c r="BA181" s="104">
        <v>1.6365704497230883E-2</v>
      </c>
      <c r="BB181" s="106">
        <v>7.3958485213568596E-3</v>
      </c>
      <c r="BC181" s="106">
        <v>2.5452378762611513E-2</v>
      </c>
      <c r="BD181" s="152"/>
      <c r="BH181" s="363" t="s">
        <v>365</v>
      </c>
      <c r="BJ181" s="22" t="s">
        <v>77</v>
      </c>
      <c r="BK181" s="131"/>
      <c r="BL181" s="106">
        <v>2.6571167236332349</v>
      </c>
      <c r="BM181" s="21">
        <v>183</v>
      </c>
      <c r="BN181" s="113">
        <v>0.1035835146845195</v>
      </c>
      <c r="BO181" s="21" t="s">
        <v>353</v>
      </c>
      <c r="BP181" s="21" t="s">
        <v>364</v>
      </c>
      <c r="CC181" s="132">
        <v>14.831624161634231</v>
      </c>
      <c r="CD181" s="115">
        <f t="shared" si="46"/>
        <v>2.6967616688068015</v>
      </c>
      <c r="CQ181" s="23" t="str">
        <f t="shared" si="47"/>
        <v/>
      </c>
      <c r="CR181" s="23" t="str">
        <f t="shared" si="48"/>
        <v/>
      </c>
      <c r="CT181" s="23" t="str">
        <f t="shared" si="49"/>
        <v/>
      </c>
      <c r="CU181" s="23" t="str">
        <f t="shared" si="50"/>
        <v/>
      </c>
      <c r="CW181" s="23" t="str">
        <f t="shared" si="51"/>
        <v/>
      </c>
      <c r="CX181" s="23" t="str">
        <f t="shared" si="52"/>
        <v/>
      </c>
      <c r="CZ181" s="23">
        <f t="shared" si="53"/>
        <v>16.600000000000001</v>
      </c>
      <c r="DA181" s="23">
        <f t="shared" si="54"/>
        <v>4.9889182302646127</v>
      </c>
      <c r="DC181" s="23" t="str">
        <f t="shared" si="55"/>
        <v/>
      </c>
      <c r="DD181" s="23" t="str">
        <f t="shared" si="56"/>
        <v/>
      </c>
      <c r="DF181" s="23" t="str">
        <f t="shared" si="57"/>
        <v/>
      </c>
      <c r="DG181" s="23" t="str">
        <f t="shared" si="58"/>
        <v/>
      </c>
      <c r="DI181" s="23" t="str">
        <f t="shared" si="59"/>
        <v/>
      </c>
      <c r="DJ181" s="23" t="str">
        <f t="shared" si="60"/>
        <v/>
      </c>
    </row>
    <row r="182" spans="1:114" ht="12" customHeight="1" x14ac:dyDescent="0.45">
      <c r="A182" s="22">
        <v>147</v>
      </c>
      <c r="B182" s="116" t="s">
        <v>244</v>
      </c>
      <c r="C182" s="117" t="s">
        <v>362</v>
      </c>
      <c r="D182" s="87" t="s">
        <v>362</v>
      </c>
      <c r="E182" s="21" t="s">
        <v>28</v>
      </c>
      <c r="F182" s="2" t="s">
        <v>381</v>
      </c>
      <c r="G182" s="21">
        <v>383.78</v>
      </c>
      <c r="H182" s="21">
        <v>346.44</v>
      </c>
      <c r="I182" s="21">
        <v>306.41000000000003</v>
      </c>
      <c r="J182" s="21">
        <v>276.49</v>
      </c>
      <c r="K182" s="21">
        <v>366.99</v>
      </c>
      <c r="L182" s="21">
        <v>331.67</v>
      </c>
      <c r="M182" s="21">
        <v>293.77</v>
      </c>
      <c r="N182" s="21">
        <v>265.44</v>
      </c>
      <c r="O182" s="118">
        <v>1036.6300000000001</v>
      </c>
      <c r="P182" s="119">
        <v>992.43000000000006</v>
      </c>
      <c r="Q182" s="120">
        <v>14.6</v>
      </c>
      <c r="R182" s="121">
        <v>4.3673047251988111</v>
      </c>
      <c r="S182" s="95"/>
      <c r="T182" s="96"/>
      <c r="U182" s="96"/>
      <c r="V182" s="96"/>
      <c r="W182" s="95"/>
      <c r="X182" s="96"/>
      <c r="Y182" s="96"/>
      <c r="Z182" s="122"/>
      <c r="AA182" s="96"/>
      <c r="AB182" s="96"/>
      <c r="AC182" s="123"/>
      <c r="AD182" s="95">
        <v>1.3</v>
      </c>
      <c r="AE182" s="96">
        <v>3.2</v>
      </c>
      <c r="AF182" s="96">
        <v>5.5</v>
      </c>
      <c r="AG182" s="124" t="s">
        <v>364</v>
      </c>
      <c r="AH182" s="95">
        <v>1.3</v>
      </c>
      <c r="AI182" s="96">
        <v>3.2</v>
      </c>
      <c r="AJ182" s="96">
        <v>5.5</v>
      </c>
      <c r="AK182" s="124" t="s">
        <v>364</v>
      </c>
      <c r="AL182" s="95" t="s">
        <v>364</v>
      </c>
      <c r="AM182" s="124" t="s">
        <v>364</v>
      </c>
      <c r="AN182" s="123">
        <v>3.2</v>
      </c>
      <c r="AO182" s="97">
        <v>1.6916229865384507</v>
      </c>
      <c r="AP182" s="96">
        <v>5.4131935569230425</v>
      </c>
      <c r="AQ182" s="96">
        <v>5.4131935569230425</v>
      </c>
      <c r="AR182" s="96">
        <v>3.753298389230761</v>
      </c>
      <c r="AS182" s="98">
        <v>6.4469430000000008E-2</v>
      </c>
      <c r="AT182" s="125">
        <v>0.34029122499999997</v>
      </c>
      <c r="AU182" s="126">
        <v>0.33457314775470171</v>
      </c>
      <c r="AV182" s="127">
        <v>1.7601431905819826E-2</v>
      </c>
      <c r="AW182" s="98" t="e">
        <v>#REF!</v>
      </c>
      <c r="AX182" s="99" t="e">
        <v>#REF!</v>
      </c>
      <c r="AY182" s="138" t="e">
        <v>#REF!</v>
      </c>
      <c r="AZ182" s="104">
        <v>9.380514984303305E-2</v>
      </c>
      <c r="BA182" s="104">
        <v>0.6767988428373396</v>
      </c>
      <c r="BB182" s="106">
        <v>8.4740241496072219E-2</v>
      </c>
      <c r="BC182" s="106">
        <v>0.8434863682700473</v>
      </c>
      <c r="BD182" s="152"/>
      <c r="BH182" s="363" t="s">
        <v>365</v>
      </c>
      <c r="BJ182" s="22" t="s">
        <v>161</v>
      </c>
      <c r="BK182" s="131"/>
      <c r="BL182" s="106">
        <v>5.4131935569230425</v>
      </c>
      <c r="BM182" s="21">
        <v>108</v>
      </c>
      <c r="BN182" s="113">
        <v>6.7601904058502624E-2</v>
      </c>
      <c r="BO182" s="21" t="s">
        <v>362</v>
      </c>
      <c r="BP182" s="21" t="s">
        <v>364</v>
      </c>
      <c r="CC182" s="132">
        <v>15.035136090491342</v>
      </c>
      <c r="CD182" s="115">
        <f t="shared" si="46"/>
        <v>2.7103898679785989</v>
      </c>
      <c r="CQ182" s="23" t="str">
        <f t="shared" si="47"/>
        <v/>
      </c>
      <c r="CR182" s="23" t="str">
        <f t="shared" si="48"/>
        <v/>
      </c>
      <c r="CT182" s="23" t="str">
        <f t="shared" si="49"/>
        <v/>
      </c>
      <c r="CU182" s="23" t="str">
        <f t="shared" si="50"/>
        <v/>
      </c>
      <c r="CW182" s="23" t="str">
        <f t="shared" si="51"/>
        <v/>
      </c>
      <c r="CX182" s="23" t="str">
        <f t="shared" si="52"/>
        <v/>
      </c>
      <c r="CZ182" s="23" t="str">
        <f t="shared" si="53"/>
        <v/>
      </c>
      <c r="DA182" s="23" t="str">
        <f t="shared" si="54"/>
        <v/>
      </c>
      <c r="DC182" s="23" t="str">
        <f t="shared" si="55"/>
        <v/>
      </c>
      <c r="DD182" s="23" t="str">
        <f t="shared" si="56"/>
        <v/>
      </c>
      <c r="DF182" s="23" t="str">
        <f t="shared" si="57"/>
        <v/>
      </c>
      <c r="DG182" s="23" t="str">
        <f t="shared" si="58"/>
        <v/>
      </c>
      <c r="DI182" s="23" t="str">
        <f t="shared" si="59"/>
        <v/>
      </c>
      <c r="DJ182" s="23" t="str">
        <f t="shared" si="60"/>
        <v/>
      </c>
    </row>
    <row r="183" spans="1:114" ht="12" customHeight="1" x14ac:dyDescent="0.45">
      <c r="A183" s="22">
        <v>183</v>
      </c>
      <c r="B183" s="116" t="s">
        <v>245</v>
      </c>
      <c r="C183" s="117" t="s">
        <v>362</v>
      </c>
      <c r="D183" s="87" t="s">
        <v>362</v>
      </c>
      <c r="E183" s="1" t="s">
        <v>29</v>
      </c>
      <c r="F183" s="2" t="s">
        <v>381</v>
      </c>
      <c r="G183" s="21">
        <v>3147.79</v>
      </c>
      <c r="H183" s="21">
        <v>2877.4</v>
      </c>
      <c r="I183" s="21">
        <v>2638.62</v>
      </c>
      <c r="J183" s="21">
        <v>2365.08</v>
      </c>
      <c r="K183" s="21">
        <v>3044.35</v>
      </c>
      <c r="L183" s="21">
        <v>2784.49</v>
      </c>
      <c r="M183" s="21">
        <v>2559.85</v>
      </c>
      <c r="N183" s="21">
        <v>2303.1</v>
      </c>
      <c r="O183" s="118">
        <v>8663.8100000000013</v>
      </c>
      <c r="P183" s="119">
        <v>8388.69</v>
      </c>
      <c r="Q183" s="120">
        <v>47.6</v>
      </c>
      <c r="R183" s="121">
        <v>39.246070970173207</v>
      </c>
      <c r="S183" s="95"/>
      <c r="T183" s="96"/>
      <c r="U183" s="96"/>
      <c r="V183" s="96"/>
      <c r="W183" s="95"/>
      <c r="X183" s="96"/>
      <c r="Y183" s="96"/>
      <c r="Z183" s="122"/>
      <c r="AA183" s="96"/>
      <c r="AB183" s="96"/>
      <c r="AC183" s="123">
        <v>10.1</v>
      </c>
      <c r="AD183" s="95"/>
      <c r="AE183" s="96"/>
      <c r="AF183" s="96"/>
      <c r="AG183" s="124"/>
      <c r="AH183" s="95"/>
      <c r="AI183" s="96"/>
      <c r="AJ183" s="96"/>
      <c r="AK183" s="124"/>
      <c r="AL183" s="95"/>
      <c r="AM183" s="124"/>
      <c r="AN183" s="123">
        <v>10.1</v>
      </c>
      <c r="AO183" s="97">
        <v>1.6916229865384507</v>
      </c>
      <c r="AP183" s="96">
        <v>17.08539216403835</v>
      </c>
      <c r="AQ183" s="96">
        <v>17.08539216403835</v>
      </c>
      <c r="AR183" s="96">
        <v>11.846348041009588</v>
      </c>
      <c r="AS183" s="98">
        <v>1.7223025000000001</v>
      </c>
      <c r="AT183" s="125">
        <v>10.6782755</v>
      </c>
      <c r="AU183" s="126">
        <v>7.4467800440189764</v>
      </c>
      <c r="AV183" s="127">
        <v>2.2008486159539231</v>
      </c>
      <c r="AW183" s="98" t="e">
        <v>#REF!</v>
      </c>
      <c r="AX183" s="99" t="e">
        <v>#REF!</v>
      </c>
      <c r="AY183" s="138" t="e">
        <v>#REF!</v>
      </c>
      <c r="AZ183" s="104">
        <v>2.5198793599232054</v>
      </c>
      <c r="BA183" s="104">
        <v>12.594459191622127</v>
      </c>
      <c r="BB183" s="106">
        <v>708.7758608689478</v>
      </c>
      <c r="BC183" s="106">
        <v>1112.6209031478338</v>
      </c>
      <c r="BD183" s="148" t="s">
        <v>590</v>
      </c>
      <c r="BE183" s="22" t="s">
        <v>591</v>
      </c>
      <c r="BF183" s="149">
        <v>534</v>
      </c>
      <c r="BG183" s="189">
        <v>0.97</v>
      </c>
      <c r="BH183" s="87" t="s">
        <v>384</v>
      </c>
      <c r="BI183" s="22" t="s">
        <v>592</v>
      </c>
      <c r="BJ183" s="22" t="s">
        <v>60</v>
      </c>
      <c r="BK183" s="131" t="s">
        <v>593</v>
      </c>
      <c r="BL183" s="106">
        <v>17.08539216403835</v>
      </c>
      <c r="BM183" s="21">
        <v>13</v>
      </c>
      <c r="BN183" s="113">
        <v>-0.26006309229412056</v>
      </c>
      <c r="BO183" s="21" t="s">
        <v>364</v>
      </c>
      <c r="BP183" s="21" t="s">
        <v>364</v>
      </c>
      <c r="CC183" s="132">
        <v>15.259242026406479</v>
      </c>
      <c r="CD183" s="115">
        <f t="shared" si="46"/>
        <v>2.7251853540071203</v>
      </c>
      <c r="CQ183" s="23" t="str">
        <f t="shared" si="47"/>
        <v/>
      </c>
      <c r="CR183" s="23" t="str">
        <f t="shared" si="48"/>
        <v/>
      </c>
      <c r="CT183" s="23" t="str">
        <f t="shared" si="49"/>
        <v/>
      </c>
      <c r="CU183" s="23" t="str">
        <f t="shared" si="50"/>
        <v/>
      </c>
      <c r="CW183" s="23" t="str">
        <f t="shared" si="51"/>
        <v/>
      </c>
      <c r="CX183" s="23" t="str">
        <f t="shared" si="52"/>
        <v/>
      </c>
      <c r="CZ183" s="23" t="str">
        <f t="shared" si="53"/>
        <v/>
      </c>
      <c r="DA183" s="23" t="str">
        <f t="shared" si="54"/>
        <v/>
      </c>
      <c r="DC183" s="23" t="str">
        <f t="shared" si="55"/>
        <v/>
      </c>
      <c r="DD183" s="23" t="str">
        <f t="shared" si="56"/>
        <v/>
      </c>
      <c r="DF183" s="23" t="str">
        <f t="shared" si="57"/>
        <v/>
      </c>
      <c r="DG183" s="23" t="str">
        <f t="shared" si="58"/>
        <v/>
      </c>
      <c r="DI183" s="23" t="str">
        <f t="shared" si="59"/>
        <v/>
      </c>
      <c r="DJ183" s="23" t="str">
        <f t="shared" si="60"/>
        <v/>
      </c>
    </row>
    <row r="184" spans="1:114" ht="12" customHeight="1" x14ac:dyDescent="0.45">
      <c r="A184" s="22">
        <v>184</v>
      </c>
      <c r="B184" s="116" t="s">
        <v>246</v>
      </c>
      <c r="C184" s="117" t="s">
        <v>353</v>
      </c>
      <c r="D184" s="87" t="s">
        <v>353</v>
      </c>
      <c r="E184" s="1" t="s">
        <v>31</v>
      </c>
      <c r="F184" s="2" t="s">
        <v>367</v>
      </c>
      <c r="G184" s="21">
        <v>25.63</v>
      </c>
      <c r="H184" s="21">
        <v>25.77</v>
      </c>
      <c r="I184" s="21">
        <v>25.44</v>
      </c>
      <c r="J184" s="21">
        <v>25.31</v>
      </c>
      <c r="K184" s="21">
        <v>23.98</v>
      </c>
      <c r="L184" s="21">
        <v>24.06</v>
      </c>
      <c r="M184" s="21">
        <v>23.71</v>
      </c>
      <c r="N184" s="21">
        <v>23.56</v>
      </c>
      <c r="O184" s="118">
        <v>76.84</v>
      </c>
      <c r="P184" s="119">
        <v>71.75</v>
      </c>
      <c r="Q184" s="120">
        <v>19</v>
      </c>
      <c r="R184" s="121">
        <v>5.8527214363190767</v>
      </c>
      <c r="S184" s="95"/>
      <c r="T184" s="96"/>
      <c r="U184" s="96"/>
      <c r="V184" s="96"/>
      <c r="W184" s="95"/>
      <c r="X184" s="96"/>
      <c r="Y184" s="96"/>
      <c r="Z184" s="122"/>
      <c r="AA184" s="96"/>
      <c r="AB184" s="96"/>
      <c r="AC184" s="123"/>
      <c r="AD184" s="95">
        <v>0.1</v>
      </c>
      <c r="AE184" s="96">
        <v>0.2</v>
      </c>
      <c r="AF184" s="96">
        <v>0</v>
      </c>
      <c r="AG184" s="124" t="s">
        <v>364</v>
      </c>
      <c r="AH184" s="95">
        <v>0.1</v>
      </c>
      <c r="AI184" s="96">
        <v>0.2</v>
      </c>
      <c r="AJ184" s="96">
        <v>0.2</v>
      </c>
      <c r="AK184" s="124" t="s">
        <v>364</v>
      </c>
      <c r="AL184" s="95">
        <v>0.1</v>
      </c>
      <c r="AM184" s="124">
        <v>0.2</v>
      </c>
      <c r="AN184" s="123">
        <v>0.1</v>
      </c>
      <c r="AO184" s="97">
        <v>0.53463113151574149</v>
      </c>
      <c r="AP184" s="96">
        <v>5.3463113151574149E-2</v>
      </c>
      <c r="AQ184" s="96">
        <v>0.1069262263031483</v>
      </c>
      <c r="AR184" s="96">
        <v>9.5048667431840317E-2</v>
      </c>
      <c r="AS184" s="98">
        <v>1.9669000000000002E-4</v>
      </c>
      <c r="AT184" s="125">
        <v>1.4781250000000001E-3</v>
      </c>
      <c r="AU184" s="126">
        <v>1.4266269159046538E-3</v>
      </c>
      <c r="AV184" s="127">
        <v>2.323399971341109E-5</v>
      </c>
      <c r="AW184" s="98" t="e">
        <v>#REF!</v>
      </c>
      <c r="AX184" s="99" t="e">
        <v>#REF!</v>
      </c>
      <c r="AY184" s="138" t="e">
        <v>#REF!</v>
      </c>
      <c r="AZ184" s="104">
        <v>2.3541333285568517E-4</v>
      </c>
      <c r="BA184" s="104">
        <v>2.460458500285929E-3</v>
      </c>
      <c r="BB184" s="106">
        <v>3.4402552813300943E-3</v>
      </c>
      <c r="BC184" s="106">
        <v>9.4909662848618563E-3</v>
      </c>
      <c r="BD184" s="152"/>
      <c r="BH184" s="363" t="s">
        <v>365</v>
      </c>
      <c r="BJ184" s="22" t="s">
        <v>69</v>
      </c>
      <c r="BK184" s="131"/>
      <c r="BL184" s="106">
        <v>8.0194669727361223E-2</v>
      </c>
      <c r="BM184" s="21">
        <v>203</v>
      </c>
      <c r="BN184" s="113">
        <v>5.5471595136093029E-3</v>
      </c>
      <c r="BO184" s="21" t="s">
        <v>354</v>
      </c>
      <c r="BP184" s="21" t="s">
        <v>366</v>
      </c>
      <c r="CC184" s="132">
        <v>15.807635038456565</v>
      </c>
      <c r="CD184" s="115">
        <f t="shared" si="46"/>
        <v>2.7604930535968291</v>
      </c>
      <c r="CQ184" s="23" t="str">
        <f t="shared" si="47"/>
        <v/>
      </c>
      <c r="CR184" s="23" t="str">
        <f t="shared" si="48"/>
        <v/>
      </c>
      <c r="CT184" s="23" t="str">
        <f t="shared" si="49"/>
        <v/>
      </c>
      <c r="CU184" s="23" t="str">
        <f t="shared" si="50"/>
        <v/>
      </c>
      <c r="CW184" s="23" t="str">
        <f t="shared" si="51"/>
        <v/>
      </c>
      <c r="CX184" s="23" t="str">
        <f t="shared" si="52"/>
        <v/>
      </c>
      <c r="CZ184" s="23">
        <f t="shared" si="53"/>
        <v>19</v>
      </c>
      <c r="DA184" s="23">
        <f t="shared" si="54"/>
        <v>5.8527214363190767</v>
      </c>
      <c r="DC184" s="23" t="str">
        <f t="shared" si="55"/>
        <v/>
      </c>
      <c r="DD184" s="23" t="str">
        <f t="shared" si="56"/>
        <v/>
      </c>
      <c r="DF184" s="23" t="str">
        <f t="shared" si="57"/>
        <v/>
      </c>
      <c r="DG184" s="23" t="str">
        <f t="shared" si="58"/>
        <v/>
      </c>
      <c r="DI184" s="23" t="str">
        <f t="shared" si="59"/>
        <v/>
      </c>
      <c r="DJ184" s="23" t="str">
        <f t="shared" si="60"/>
        <v/>
      </c>
    </row>
    <row r="185" spans="1:114" ht="12" customHeight="1" x14ac:dyDescent="0.45">
      <c r="A185" s="22">
        <v>185</v>
      </c>
      <c r="B185" s="116" t="s">
        <v>247</v>
      </c>
      <c r="C185" s="117" t="s">
        <v>348</v>
      </c>
      <c r="D185" s="87" t="s">
        <v>348</v>
      </c>
      <c r="E185" s="1" t="s">
        <v>29</v>
      </c>
      <c r="F185" s="2" t="s">
        <v>381</v>
      </c>
      <c r="G185" s="21">
        <v>92.72</v>
      </c>
      <c r="H185" s="21">
        <v>87.67</v>
      </c>
      <c r="I185" s="21">
        <v>81.2</v>
      </c>
      <c r="J185" s="21">
        <v>74.55</v>
      </c>
      <c r="K185" s="21">
        <v>91.47</v>
      </c>
      <c r="L185" s="21">
        <v>86.89</v>
      </c>
      <c r="M185" s="21">
        <v>80.739999999999995</v>
      </c>
      <c r="N185" s="21">
        <v>74.7</v>
      </c>
      <c r="O185" s="118">
        <v>261.58999999999997</v>
      </c>
      <c r="P185" s="119">
        <v>259.10000000000002</v>
      </c>
      <c r="Q185" s="120">
        <v>44.5</v>
      </c>
      <c r="R185" s="121">
        <v>31.931344474150009</v>
      </c>
      <c r="S185" s="95"/>
      <c r="T185" s="96"/>
      <c r="U185" s="96"/>
      <c r="V185" s="96"/>
      <c r="W185" s="95"/>
      <c r="X185" s="96"/>
      <c r="Y185" s="96"/>
      <c r="Z185" s="124"/>
      <c r="AA185" s="96"/>
      <c r="AB185" s="96"/>
      <c r="AC185" s="123"/>
      <c r="AD185" s="95">
        <v>0.1</v>
      </c>
      <c r="AE185" s="96">
        <v>0.5</v>
      </c>
      <c r="AF185" s="96">
        <v>2.2000000000000002</v>
      </c>
      <c r="AG185" s="124">
        <v>3.4</v>
      </c>
      <c r="AH185" s="95">
        <v>0.1</v>
      </c>
      <c r="AI185" s="96">
        <v>0.5</v>
      </c>
      <c r="AJ185" s="96">
        <v>2.2000000000000002</v>
      </c>
      <c r="AK185" s="124">
        <v>3.4</v>
      </c>
      <c r="AL185" s="95" t="s">
        <v>364</v>
      </c>
      <c r="AM185" s="124" t="s">
        <v>364</v>
      </c>
      <c r="AN185" s="123">
        <v>0.9</v>
      </c>
      <c r="AO185" s="97">
        <v>7.0228455754771533</v>
      </c>
      <c r="AP185" s="96">
        <v>3.4</v>
      </c>
      <c r="AQ185" s="96">
        <v>3.4</v>
      </c>
      <c r="AR185" s="96">
        <v>1.5249999999999999</v>
      </c>
      <c r="AS185" s="98">
        <v>4.6196700000000011E-3</v>
      </c>
      <c r="AT185" s="125">
        <v>1.7280174999999998E-2</v>
      </c>
      <c r="AU185" s="126">
        <v>1.458785394554301E-2</v>
      </c>
      <c r="AV185" s="127">
        <v>3.0447000000000004E-3</v>
      </c>
      <c r="AW185" s="98" t="e">
        <v>#REF!</v>
      </c>
      <c r="AX185" s="99" t="e">
        <v>#REF!</v>
      </c>
      <c r="AY185" s="138" t="e">
        <v>#REF!</v>
      </c>
      <c r="AZ185" s="104">
        <v>9.694170000000002E-3</v>
      </c>
      <c r="BA185" s="104">
        <v>4.0971890565773016E-2</v>
      </c>
      <c r="BB185" s="106">
        <v>0.75905967637124672</v>
      </c>
      <c r="BC185" s="106">
        <v>2.4434427674511623</v>
      </c>
      <c r="BD185" s="152"/>
      <c r="BH185" s="363" t="s">
        <v>365</v>
      </c>
      <c r="BJ185" s="22" t="s">
        <v>170</v>
      </c>
      <c r="BK185" s="131"/>
      <c r="BL185" s="106">
        <v>3.4</v>
      </c>
      <c r="BM185" s="21">
        <v>163</v>
      </c>
      <c r="BN185" s="113">
        <v>-0.15117991340453382</v>
      </c>
      <c r="BO185" s="21" t="s">
        <v>348</v>
      </c>
      <c r="BP185" s="21" t="s">
        <v>364</v>
      </c>
      <c r="CC185" s="132">
        <v>15.960772355849818</v>
      </c>
      <c r="CD185" s="115">
        <f t="shared" si="46"/>
        <v>2.770133984074421</v>
      </c>
      <c r="CQ185" s="23">
        <f t="shared" si="47"/>
        <v>44.5</v>
      </c>
      <c r="CR185" s="23">
        <f t="shared" si="48"/>
        <v>31.931344474150009</v>
      </c>
      <c r="CT185" s="23" t="str">
        <f t="shared" si="49"/>
        <v/>
      </c>
      <c r="CU185" s="23" t="str">
        <f t="shared" si="50"/>
        <v/>
      </c>
      <c r="CW185" s="23" t="str">
        <f t="shared" si="51"/>
        <v/>
      </c>
      <c r="CX185" s="23" t="str">
        <f t="shared" si="52"/>
        <v/>
      </c>
      <c r="CZ185" s="23" t="str">
        <f t="shared" si="53"/>
        <v/>
      </c>
      <c r="DA185" s="23" t="str">
        <f t="shared" si="54"/>
        <v/>
      </c>
      <c r="DC185" s="23" t="str">
        <f t="shared" si="55"/>
        <v/>
      </c>
      <c r="DD185" s="23" t="str">
        <f t="shared" si="56"/>
        <v/>
      </c>
      <c r="DF185" s="23" t="str">
        <f t="shared" si="57"/>
        <v/>
      </c>
      <c r="DG185" s="23" t="str">
        <f t="shared" si="58"/>
        <v/>
      </c>
      <c r="DI185" s="23" t="str">
        <f t="shared" si="59"/>
        <v/>
      </c>
      <c r="DJ185" s="23" t="str">
        <f t="shared" si="60"/>
        <v/>
      </c>
    </row>
    <row r="186" spans="1:114" s="140" customFormat="1" ht="12" customHeight="1" thickBot="1" x14ac:dyDescent="0.5">
      <c r="A186" s="22">
        <v>186</v>
      </c>
      <c r="B186" s="116" t="s">
        <v>248</v>
      </c>
      <c r="C186" s="117" t="s">
        <v>352</v>
      </c>
      <c r="D186" s="87" t="s">
        <v>352</v>
      </c>
      <c r="E186" s="1" t="s">
        <v>26</v>
      </c>
      <c r="F186" s="2" t="s">
        <v>380</v>
      </c>
      <c r="G186" s="21">
        <v>315.07</v>
      </c>
      <c r="H186" s="21">
        <v>304.39</v>
      </c>
      <c r="I186" s="21">
        <v>296.86</v>
      </c>
      <c r="J186" s="21">
        <v>270.83</v>
      </c>
      <c r="K186" s="21">
        <v>298.02999999999997</v>
      </c>
      <c r="L186" s="21">
        <v>288.48</v>
      </c>
      <c r="M186" s="21">
        <v>281.02999999999997</v>
      </c>
      <c r="N186" s="21">
        <v>257.67</v>
      </c>
      <c r="O186" s="118">
        <v>916.32</v>
      </c>
      <c r="P186" s="119">
        <v>867.54</v>
      </c>
      <c r="Q186" s="120">
        <v>2.4</v>
      </c>
      <c r="R186" s="121">
        <v>1.9394423063152701</v>
      </c>
      <c r="S186" s="133">
        <v>26.2</v>
      </c>
      <c r="T186" s="134">
        <v>46.1</v>
      </c>
      <c r="U186" s="134">
        <v>64.8</v>
      </c>
      <c r="V186" s="137">
        <v>33.799999999999997</v>
      </c>
      <c r="W186" s="133">
        <v>24.1</v>
      </c>
      <c r="X186" s="134">
        <v>49.7</v>
      </c>
      <c r="Y186" s="134">
        <v>48.1</v>
      </c>
      <c r="Z186" s="137">
        <v>33.799999999999997</v>
      </c>
      <c r="AA186" s="134">
        <v>45.7</v>
      </c>
      <c r="AB186" s="134">
        <v>40.6</v>
      </c>
      <c r="AC186" s="136">
        <v>43.2</v>
      </c>
      <c r="AD186" s="95">
        <v>26.2</v>
      </c>
      <c r="AE186" s="96">
        <v>46.1</v>
      </c>
      <c r="AF186" s="96">
        <v>64.8</v>
      </c>
      <c r="AG186" s="124">
        <v>33.799999999999997</v>
      </c>
      <c r="AH186" s="95">
        <v>24.1</v>
      </c>
      <c r="AI186" s="96">
        <v>49.7</v>
      </c>
      <c r="AJ186" s="96">
        <v>48.1</v>
      </c>
      <c r="AK186" s="124">
        <v>33.799999999999997</v>
      </c>
      <c r="AL186" s="96">
        <v>45.7</v>
      </c>
      <c r="AM186" s="96">
        <v>40.6</v>
      </c>
      <c r="AN186" s="123">
        <v>43.2</v>
      </c>
      <c r="AO186" s="97">
        <v>0.7446373997688045</v>
      </c>
      <c r="AP186" s="96">
        <v>33.799999999999997</v>
      </c>
      <c r="AQ186" s="96">
        <v>33.799999999999997</v>
      </c>
      <c r="AR186" s="96">
        <v>40.850000000000009</v>
      </c>
      <c r="AS186" s="98">
        <v>0.76561262999999991</v>
      </c>
      <c r="AT186" s="125">
        <v>4.7705504750000003</v>
      </c>
      <c r="AU186" s="126">
        <v>4.69336369</v>
      </c>
      <c r="AV186" s="127">
        <v>0.87279243000000006</v>
      </c>
      <c r="AW186" s="98" t="e">
        <v>#REF!</v>
      </c>
      <c r="AX186" s="99" t="e">
        <v>#REF!</v>
      </c>
      <c r="AY186" s="138" t="e">
        <v>#REF!</v>
      </c>
      <c r="AZ186" s="104">
        <v>0.94424562999999995</v>
      </c>
      <c r="BA186" s="104">
        <v>8.5669844899999994</v>
      </c>
      <c r="BB186" s="106">
        <v>0</v>
      </c>
      <c r="BC186" s="106">
        <v>0</v>
      </c>
      <c r="BD186" s="139" t="s">
        <v>594</v>
      </c>
      <c r="BE186" s="140" t="s">
        <v>394</v>
      </c>
      <c r="BF186" s="141">
        <v>2029</v>
      </c>
      <c r="BG186" s="162" t="s">
        <v>595</v>
      </c>
      <c r="BH186" s="143" t="s">
        <v>384</v>
      </c>
      <c r="BI186" s="140" t="s">
        <v>596</v>
      </c>
      <c r="BJ186" s="22" t="s">
        <v>60</v>
      </c>
      <c r="BK186" s="131" t="s">
        <v>597</v>
      </c>
      <c r="BL186" s="106">
        <v>33.799999999999997</v>
      </c>
      <c r="BM186" s="21">
        <v>25</v>
      </c>
      <c r="BN186" s="113">
        <v>1.7596067228024148E-2</v>
      </c>
      <c r="BO186" s="21" t="s">
        <v>364</v>
      </c>
      <c r="BP186" s="21" t="s">
        <v>364</v>
      </c>
      <c r="CC186" s="178">
        <v>16.136145124649421</v>
      </c>
      <c r="CD186" s="179">
        <f t="shared" si="46"/>
        <v>2.7810617944543901</v>
      </c>
      <c r="CP186" s="23"/>
      <c r="CQ186" s="23" t="str">
        <f t="shared" si="47"/>
        <v/>
      </c>
      <c r="CR186" s="23" t="str">
        <f t="shared" si="48"/>
        <v/>
      </c>
      <c r="CS186" s="25"/>
      <c r="CT186" s="23" t="str">
        <f t="shared" si="49"/>
        <v/>
      </c>
      <c r="CU186" s="23" t="str">
        <f t="shared" si="50"/>
        <v/>
      </c>
      <c r="CV186" s="25"/>
      <c r="CW186" s="23">
        <f t="shared" si="51"/>
        <v>2.4</v>
      </c>
      <c r="CX186" s="23">
        <f t="shared" si="52"/>
        <v>1.9394423063152701</v>
      </c>
      <c r="CY186" s="25"/>
      <c r="CZ186" s="23" t="str">
        <f t="shared" si="53"/>
        <v/>
      </c>
      <c r="DA186" s="23" t="str">
        <f t="shared" si="54"/>
        <v/>
      </c>
      <c r="DB186" s="25"/>
      <c r="DC186" s="23" t="str">
        <f t="shared" si="55"/>
        <v/>
      </c>
      <c r="DD186" s="23" t="str">
        <f t="shared" si="56"/>
        <v/>
      </c>
      <c r="DE186" s="25"/>
      <c r="DF186" s="23" t="str">
        <f t="shared" si="57"/>
        <v/>
      </c>
      <c r="DG186" s="23" t="str">
        <f t="shared" si="58"/>
        <v/>
      </c>
      <c r="DH186" s="25"/>
      <c r="DI186" s="23" t="str">
        <f t="shared" si="59"/>
        <v/>
      </c>
      <c r="DJ186" s="23" t="str">
        <f t="shared" si="60"/>
        <v/>
      </c>
    </row>
    <row r="187" spans="1:114" ht="12" customHeight="1" x14ac:dyDescent="0.45">
      <c r="A187" s="22">
        <v>187</v>
      </c>
      <c r="B187" s="116" t="s">
        <v>181</v>
      </c>
      <c r="C187" s="117" t="s">
        <v>352</v>
      </c>
      <c r="D187" s="87" t="s">
        <v>352</v>
      </c>
      <c r="E187" s="1" t="s">
        <v>26</v>
      </c>
      <c r="F187" s="2" t="s">
        <v>380</v>
      </c>
      <c r="G187" s="21">
        <v>231.69</v>
      </c>
      <c r="H187" s="21">
        <v>219.55</v>
      </c>
      <c r="I187" s="21">
        <v>209.23</v>
      </c>
      <c r="J187" s="21">
        <v>218.26</v>
      </c>
      <c r="K187" s="21">
        <v>220.61</v>
      </c>
      <c r="L187" s="21">
        <v>207.92</v>
      </c>
      <c r="M187" s="21">
        <v>199.17</v>
      </c>
      <c r="N187" s="21">
        <v>209.46</v>
      </c>
      <c r="O187" s="118">
        <v>660.47</v>
      </c>
      <c r="P187" s="119">
        <v>627.69999999999993</v>
      </c>
      <c r="Q187" s="120">
        <v>3.4</v>
      </c>
      <c r="R187" s="121">
        <v>2.0728759369897607</v>
      </c>
      <c r="S187" s="173">
        <v>9.8000000000000007</v>
      </c>
      <c r="T187" s="174">
        <v>15.8</v>
      </c>
      <c r="U187" s="174">
        <v>15.6</v>
      </c>
      <c r="V187" s="174"/>
      <c r="W187" s="173">
        <v>9.1999999999999993</v>
      </c>
      <c r="X187" s="174">
        <v>14.1</v>
      </c>
      <c r="Y187" s="174">
        <v>15.8</v>
      </c>
      <c r="Z187" s="182"/>
      <c r="AA187" s="174">
        <v>13.7</v>
      </c>
      <c r="AB187" s="174">
        <v>13</v>
      </c>
      <c r="AC187" s="175">
        <v>13.4</v>
      </c>
      <c r="AD187" s="95">
        <v>9.8000000000000007</v>
      </c>
      <c r="AE187" s="96">
        <v>15.8</v>
      </c>
      <c r="AF187" s="96">
        <v>15.6</v>
      </c>
      <c r="AG187" s="96"/>
      <c r="AH187" s="95">
        <v>9.1999999999999993</v>
      </c>
      <c r="AI187" s="96">
        <v>14.1</v>
      </c>
      <c r="AJ187" s="96">
        <v>15.8</v>
      </c>
      <c r="AK187" s="124"/>
      <c r="AL187" s="96">
        <v>13.7</v>
      </c>
      <c r="AM187" s="96">
        <v>13</v>
      </c>
      <c r="AN187" s="123">
        <v>13.4</v>
      </c>
      <c r="AO187" s="97">
        <v>0.7446373997688045</v>
      </c>
      <c r="AP187" s="96">
        <v>10.20153237683262</v>
      </c>
      <c r="AQ187" s="96">
        <v>9.6802861969944587</v>
      </c>
      <c r="AR187" s="96">
        <v>12.535227321728385</v>
      </c>
      <c r="AS187" s="98">
        <v>0.17111609999999999</v>
      </c>
      <c r="AT187" s="125">
        <v>1.1308604</v>
      </c>
      <c r="AU187" s="126">
        <v>1.1093595300000001</v>
      </c>
      <c r="AV187" s="127">
        <v>0.1966414152203397</v>
      </c>
      <c r="AW187" s="98" t="e">
        <v>#REF!</v>
      </c>
      <c r="AX187" s="99" t="e">
        <v>#REF!</v>
      </c>
      <c r="AY187" s="138" t="e">
        <v>#REF!</v>
      </c>
      <c r="AZ187" s="104">
        <v>0.21365829203389949</v>
      </c>
      <c r="BA187" s="104">
        <v>2.0748249100847489</v>
      </c>
      <c r="BB187" s="106">
        <v>0</v>
      </c>
      <c r="BC187" s="106">
        <v>0</v>
      </c>
      <c r="BD187" s="168" t="s">
        <v>402</v>
      </c>
      <c r="BE187" s="169" t="s">
        <v>394</v>
      </c>
      <c r="BF187" s="170">
        <v>800</v>
      </c>
      <c r="BG187" s="171">
        <v>1</v>
      </c>
      <c r="BH187" s="172" t="s">
        <v>384</v>
      </c>
      <c r="BI187" s="169" t="s">
        <v>403</v>
      </c>
      <c r="BJ187" s="22" t="s">
        <v>60</v>
      </c>
      <c r="BK187" s="131" t="s">
        <v>505</v>
      </c>
      <c r="BL187" s="106">
        <v>9.9409092869135396</v>
      </c>
      <c r="BM187" s="21">
        <v>78</v>
      </c>
      <c r="BN187" s="113">
        <v>1.1144287176405721E-2</v>
      </c>
      <c r="BO187" s="21" t="s">
        <v>364</v>
      </c>
      <c r="BP187" s="21" t="s">
        <v>364</v>
      </c>
      <c r="CC187" s="132">
        <v>16.560019504068453</v>
      </c>
      <c r="CD187" s="115">
        <f t="shared" si="46"/>
        <v>2.8069913267383315</v>
      </c>
      <c r="CQ187" s="23" t="str">
        <f t="shared" si="47"/>
        <v/>
      </c>
      <c r="CR187" s="23" t="str">
        <f t="shared" si="48"/>
        <v/>
      </c>
      <c r="CT187" s="23" t="str">
        <f t="shared" si="49"/>
        <v/>
      </c>
      <c r="CU187" s="23" t="str">
        <f t="shared" si="50"/>
        <v/>
      </c>
      <c r="CW187" s="23">
        <f t="shared" si="51"/>
        <v>3.4</v>
      </c>
      <c r="CX187" s="23">
        <f t="shared" si="52"/>
        <v>2.0728759369897607</v>
      </c>
      <c r="CZ187" s="23" t="str">
        <f t="shared" si="53"/>
        <v/>
      </c>
      <c r="DA187" s="23" t="str">
        <f t="shared" si="54"/>
        <v/>
      </c>
      <c r="DC187" s="23" t="str">
        <f t="shared" si="55"/>
        <v/>
      </c>
      <c r="DD187" s="23" t="str">
        <f t="shared" si="56"/>
        <v/>
      </c>
      <c r="DF187" s="23" t="str">
        <f t="shared" si="57"/>
        <v/>
      </c>
      <c r="DG187" s="23" t="str">
        <f t="shared" si="58"/>
        <v/>
      </c>
      <c r="DI187" s="23" t="str">
        <f t="shared" si="59"/>
        <v/>
      </c>
      <c r="DJ187" s="23" t="str">
        <f t="shared" si="60"/>
        <v/>
      </c>
    </row>
    <row r="188" spans="1:114" ht="12" customHeight="1" x14ac:dyDescent="0.45">
      <c r="A188" s="22">
        <v>188</v>
      </c>
      <c r="B188" s="116" t="s">
        <v>249</v>
      </c>
      <c r="C188" s="117" t="s">
        <v>362</v>
      </c>
      <c r="D188" s="87" t="s">
        <v>362</v>
      </c>
      <c r="E188" s="1" t="s">
        <v>28</v>
      </c>
      <c r="F188" s="2" t="s">
        <v>363</v>
      </c>
      <c r="G188" s="21">
        <v>941.45</v>
      </c>
      <c r="H188" s="21">
        <v>1135.82</v>
      </c>
      <c r="I188" s="21">
        <v>1233.07</v>
      </c>
      <c r="J188" s="21">
        <v>1157.07</v>
      </c>
      <c r="K188" s="21">
        <v>898.23</v>
      </c>
      <c r="L188" s="21">
        <v>1077.82</v>
      </c>
      <c r="M188" s="21">
        <v>1174.51</v>
      </c>
      <c r="N188" s="21">
        <v>1098.56</v>
      </c>
      <c r="O188" s="118">
        <v>3310.34</v>
      </c>
      <c r="P188" s="119">
        <v>3150.56</v>
      </c>
      <c r="Q188" s="120">
        <v>11.1</v>
      </c>
      <c r="R188" s="121">
        <v>3.4599987155393106</v>
      </c>
      <c r="S188" s="95"/>
      <c r="T188" s="96"/>
      <c r="U188" s="96"/>
      <c r="V188" s="96"/>
      <c r="W188" s="95"/>
      <c r="X188" s="96"/>
      <c r="Y188" s="96"/>
      <c r="Z188" s="122"/>
      <c r="AA188" s="96"/>
      <c r="AB188" s="96"/>
      <c r="AC188" s="123"/>
      <c r="AD188" s="95">
        <v>1.3</v>
      </c>
      <c r="AE188" s="96">
        <v>3.2</v>
      </c>
      <c r="AF188" s="96">
        <v>5.5</v>
      </c>
      <c r="AG188" s="124" t="s">
        <v>364</v>
      </c>
      <c r="AH188" s="95">
        <v>1.3</v>
      </c>
      <c r="AI188" s="96">
        <v>3.2</v>
      </c>
      <c r="AJ188" s="96">
        <v>5.5</v>
      </c>
      <c r="AK188" s="124" t="s">
        <v>364</v>
      </c>
      <c r="AL188" s="95" t="s">
        <v>364</v>
      </c>
      <c r="AM188" s="124" t="s">
        <v>364</v>
      </c>
      <c r="AN188" s="123">
        <v>3.2</v>
      </c>
      <c r="AO188" s="97">
        <v>1.6916229865384507</v>
      </c>
      <c r="AP188" s="96">
        <v>5.4131935569230425</v>
      </c>
      <c r="AQ188" s="96">
        <v>5.4131935569230425</v>
      </c>
      <c r="AR188" s="96">
        <v>3.753298389230761</v>
      </c>
      <c r="AS188" s="98">
        <v>0.22716921999999998</v>
      </c>
      <c r="AT188" s="125">
        <v>1.2535151499999999</v>
      </c>
      <c r="AU188" s="126">
        <v>1.2067330091287025</v>
      </c>
      <c r="AV188" s="127">
        <v>7.3260970696813935E-2</v>
      </c>
      <c r="AW188" s="98" t="e">
        <v>#REF!</v>
      </c>
      <c r="AX188" s="99" t="e">
        <v>#REF!</v>
      </c>
      <c r="AY188" s="138" t="e">
        <v>#REF!</v>
      </c>
      <c r="AZ188" s="104">
        <v>0.34927083782802321</v>
      </c>
      <c r="BA188" s="104">
        <v>2.5495705866906229</v>
      </c>
      <c r="BB188" s="106">
        <v>9.6753427762258344</v>
      </c>
      <c r="BC188" s="106">
        <v>28.321108023135423</v>
      </c>
      <c r="BD188" s="152"/>
      <c r="BH188" s="363" t="s">
        <v>365</v>
      </c>
      <c r="BJ188" s="22" t="s">
        <v>161</v>
      </c>
      <c r="BK188" s="131"/>
      <c r="BL188" s="106">
        <v>5.4131935569230425</v>
      </c>
      <c r="BM188" s="21">
        <v>52</v>
      </c>
      <c r="BN188" s="113">
        <v>-6.3687701053918272E-2</v>
      </c>
      <c r="BO188" s="21" t="s">
        <v>362</v>
      </c>
      <c r="BP188" s="21" t="s">
        <v>364</v>
      </c>
      <c r="CC188" s="132">
        <v>16.679830817994318</v>
      </c>
      <c r="CD188" s="115">
        <f t="shared" si="46"/>
        <v>2.8142002540730662</v>
      </c>
      <c r="CQ188" s="23" t="str">
        <f t="shared" si="47"/>
        <v/>
      </c>
      <c r="CR188" s="23" t="str">
        <f t="shared" si="48"/>
        <v/>
      </c>
      <c r="CT188" s="23" t="str">
        <f t="shared" si="49"/>
        <v/>
      </c>
      <c r="CU188" s="23" t="str">
        <f t="shared" si="50"/>
        <v/>
      </c>
      <c r="CW188" s="23" t="str">
        <f t="shared" si="51"/>
        <v/>
      </c>
      <c r="CX188" s="23" t="str">
        <f t="shared" si="52"/>
        <v/>
      </c>
      <c r="CZ188" s="23" t="str">
        <f t="shared" si="53"/>
        <v/>
      </c>
      <c r="DA188" s="23" t="str">
        <f t="shared" si="54"/>
        <v/>
      </c>
      <c r="DC188" s="23" t="str">
        <f t="shared" si="55"/>
        <v/>
      </c>
      <c r="DD188" s="23" t="str">
        <f t="shared" si="56"/>
        <v/>
      </c>
      <c r="DF188" s="23" t="str">
        <f t="shared" si="57"/>
        <v/>
      </c>
      <c r="DG188" s="23" t="str">
        <f t="shared" si="58"/>
        <v/>
      </c>
      <c r="DI188" s="23" t="str">
        <f t="shared" si="59"/>
        <v/>
      </c>
      <c r="DJ188" s="23" t="str">
        <f t="shared" si="60"/>
        <v/>
      </c>
    </row>
    <row r="189" spans="1:114" ht="12" customHeight="1" x14ac:dyDescent="0.45">
      <c r="A189" s="22">
        <v>189</v>
      </c>
      <c r="B189" s="116" t="s">
        <v>251</v>
      </c>
      <c r="C189" s="117" t="s">
        <v>356</v>
      </c>
      <c r="D189" s="87" t="s">
        <v>356</v>
      </c>
      <c r="E189" s="1" t="s">
        <v>32</v>
      </c>
      <c r="F189" s="2" t="s">
        <v>380</v>
      </c>
      <c r="G189" s="21">
        <v>557.12</v>
      </c>
      <c r="H189" s="21">
        <v>528.04999999999995</v>
      </c>
      <c r="I189" s="21">
        <v>527</v>
      </c>
      <c r="J189" s="21">
        <v>674.04</v>
      </c>
      <c r="K189" s="21">
        <v>515.49</v>
      </c>
      <c r="L189" s="21">
        <v>484.4</v>
      </c>
      <c r="M189" s="21">
        <v>484.85</v>
      </c>
      <c r="N189" s="21">
        <v>617.62</v>
      </c>
      <c r="O189" s="118">
        <v>1612.17</v>
      </c>
      <c r="P189" s="119">
        <v>1484.74</v>
      </c>
      <c r="Q189" s="120">
        <v>4.4000000000000004</v>
      </c>
      <c r="R189" s="121">
        <v>2.2154898014546562</v>
      </c>
      <c r="S189" s="229"/>
      <c r="T189" s="226"/>
      <c r="U189" s="226"/>
      <c r="V189" s="232"/>
      <c r="W189" s="231"/>
      <c r="X189" s="232"/>
      <c r="Y189" s="232"/>
      <c r="Z189" s="233"/>
      <c r="AA189" s="218">
        <v>5.88</v>
      </c>
      <c r="AB189" s="218">
        <v>6.92</v>
      </c>
      <c r="AC189" s="220">
        <v>6.4</v>
      </c>
      <c r="AD189" s="95"/>
      <c r="AE189" s="96"/>
      <c r="AF189" s="96"/>
      <c r="AG189" s="96"/>
      <c r="AH189" s="95"/>
      <c r="AI189" s="96"/>
      <c r="AJ189" s="96"/>
      <c r="AK189" s="124"/>
      <c r="AL189" s="96">
        <v>5.88</v>
      </c>
      <c r="AM189" s="96">
        <v>6.92</v>
      </c>
      <c r="AN189" s="123">
        <v>6.4</v>
      </c>
      <c r="AO189" s="97">
        <v>1.1166596956660293</v>
      </c>
      <c r="AP189" s="96">
        <v>6.5659590105162522</v>
      </c>
      <c r="AQ189" s="96">
        <v>7.7272850940089226</v>
      </c>
      <c r="AR189" s="96">
        <v>6.5866555130656472</v>
      </c>
      <c r="AS189" s="98">
        <v>0.19753960400000001</v>
      </c>
      <c r="AT189" s="125">
        <v>1.2247455448</v>
      </c>
      <c r="AU189" s="126">
        <v>1.3622076025714287</v>
      </c>
      <c r="AV189" s="127">
        <v>0.25272907298726099</v>
      </c>
      <c r="AW189" s="98" t="e">
        <v>#REF!</v>
      </c>
      <c r="AX189" s="99" t="e">
        <v>#REF!</v>
      </c>
      <c r="AY189" s="138" t="e">
        <v>#REF!</v>
      </c>
      <c r="AZ189" s="104">
        <v>0.28952205231210165</v>
      </c>
      <c r="BA189" s="104">
        <v>2.8277565633516826</v>
      </c>
      <c r="BB189" s="106">
        <v>0</v>
      </c>
      <c r="BC189" s="106">
        <v>0</v>
      </c>
      <c r="BD189" s="221" t="s">
        <v>598</v>
      </c>
      <c r="BE189" s="222" t="s">
        <v>394</v>
      </c>
      <c r="BF189" s="236" t="s">
        <v>599</v>
      </c>
      <c r="BG189" s="236" t="s">
        <v>371</v>
      </c>
      <c r="BH189" s="224" t="s">
        <v>372</v>
      </c>
      <c r="BI189" s="222" t="s">
        <v>600</v>
      </c>
      <c r="BJ189" s="22" t="s">
        <v>60</v>
      </c>
      <c r="BK189" s="131" t="s">
        <v>601</v>
      </c>
      <c r="BL189" s="106">
        <v>7.1466220522625878</v>
      </c>
      <c r="BM189" s="21">
        <v>61</v>
      </c>
      <c r="BN189" s="113">
        <v>5.4604762227642651E-3</v>
      </c>
      <c r="BO189" s="21" t="s">
        <v>364</v>
      </c>
      <c r="BP189" s="21" t="s">
        <v>364</v>
      </c>
      <c r="CC189" s="132">
        <v>16.786117718433836</v>
      </c>
      <c r="CD189" s="115">
        <f t="shared" si="46"/>
        <v>2.8205522185297567</v>
      </c>
      <c r="CQ189" s="23" t="str">
        <f t="shared" si="47"/>
        <v/>
      </c>
      <c r="CR189" s="23" t="str">
        <f t="shared" si="48"/>
        <v/>
      </c>
      <c r="CT189" s="23" t="str">
        <f t="shared" si="49"/>
        <v/>
      </c>
      <c r="CU189" s="23" t="str">
        <f t="shared" si="50"/>
        <v/>
      </c>
      <c r="CW189" s="23" t="str">
        <f t="shared" si="51"/>
        <v/>
      </c>
      <c r="CX189" s="23" t="str">
        <f t="shared" si="52"/>
        <v/>
      </c>
      <c r="CZ189" s="23" t="str">
        <f t="shared" si="53"/>
        <v/>
      </c>
      <c r="DA189" s="23" t="str">
        <f t="shared" si="54"/>
        <v/>
      </c>
      <c r="DC189" s="23" t="str">
        <f t="shared" si="55"/>
        <v/>
      </c>
      <c r="DD189" s="23" t="str">
        <f t="shared" si="56"/>
        <v/>
      </c>
      <c r="DF189" s="23" t="str">
        <f t="shared" si="57"/>
        <v/>
      </c>
      <c r="DG189" s="23" t="str">
        <f t="shared" si="58"/>
        <v/>
      </c>
      <c r="DI189" s="23">
        <f t="shared" si="59"/>
        <v>4.4000000000000004</v>
      </c>
      <c r="DJ189" s="23">
        <f t="shared" si="60"/>
        <v>2.2154898014546562</v>
      </c>
    </row>
    <row r="190" spans="1:114" ht="12" customHeight="1" x14ac:dyDescent="0.45">
      <c r="A190" s="22">
        <v>190</v>
      </c>
      <c r="B190" s="116" t="s">
        <v>252</v>
      </c>
      <c r="C190" s="117" t="s">
        <v>352</v>
      </c>
      <c r="D190" s="87" t="s">
        <v>352</v>
      </c>
      <c r="E190" s="1" t="s">
        <v>26</v>
      </c>
      <c r="F190" s="2" t="s">
        <v>363</v>
      </c>
      <c r="G190" s="21">
        <v>618.49</v>
      </c>
      <c r="H190" s="21">
        <v>579.98</v>
      </c>
      <c r="I190" s="21">
        <v>490.06</v>
      </c>
      <c r="J190" s="21">
        <v>421.44</v>
      </c>
      <c r="K190" s="21">
        <v>585.97</v>
      </c>
      <c r="L190" s="21">
        <v>550.30999999999995</v>
      </c>
      <c r="M190" s="21">
        <v>464.48</v>
      </c>
      <c r="N190" s="21">
        <v>402.54</v>
      </c>
      <c r="O190" s="118">
        <v>1688.53</v>
      </c>
      <c r="P190" s="119">
        <v>1600.76</v>
      </c>
      <c r="Q190" s="120">
        <v>38.5</v>
      </c>
      <c r="R190" s="121">
        <v>21.4209404645724</v>
      </c>
      <c r="S190" s="95"/>
      <c r="T190" s="96"/>
      <c r="U190" s="96"/>
      <c r="V190" s="96"/>
      <c r="W190" s="95"/>
      <c r="X190" s="96"/>
      <c r="Y190" s="96"/>
      <c r="Z190" s="122"/>
      <c r="AA190" s="96"/>
      <c r="AB190" s="96"/>
      <c r="AC190" s="123"/>
      <c r="AD190" s="95" t="s">
        <v>364</v>
      </c>
      <c r="AE190" s="96" t="s">
        <v>364</v>
      </c>
      <c r="AF190" s="96" t="s">
        <v>364</v>
      </c>
      <c r="AG190" s="124" t="s">
        <v>364</v>
      </c>
      <c r="AH190" s="95" t="s">
        <v>364</v>
      </c>
      <c r="AI190" s="96" t="s">
        <v>364</v>
      </c>
      <c r="AJ190" s="96" t="s">
        <v>364</v>
      </c>
      <c r="AK190" s="124" t="s">
        <v>364</v>
      </c>
      <c r="AL190" s="95" t="s">
        <v>364</v>
      </c>
      <c r="AM190" s="124" t="s">
        <v>364</v>
      </c>
      <c r="AN190" s="123">
        <v>2.6</v>
      </c>
      <c r="AO190" s="97">
        <v>0.7446373997688045</v>
      </c>
      <c r="AP190" s="96">
        <v>1.9360572393988917</v>
      </c>
      <c r="AQ190" s="96">
        <v>1.9360572393988917</v>
      </c>
      <c r="AR190" s="96">
        <v>2.4340143098497231</v>
      </c>
      <c r="AS190" s="98">
        <v>8.5521540000000007E-2</v>
      </c>
      <c r="AT190" s="125">
        <v>0.530233548</v>
      </c>
      <c r="AU190" s="126">
        <v>0.50989354245869278</v>
      </c>
      <c r="AV190" s="127">
        <v>9.5716346647193931E-3</v>
      </c>
      <c r="AW190" s="98" t="e">
        <v>#REF!</v>
      </c>
      <c r="AX190" s="99" t="e">
        <v>#REF!</v>
      </c>
      <c r="AY190" s="138" t="e">
        <v>#REF!</v>
      </c>
      <c r="AZ190" s="104">
        <v>0.10147426444119899</v>
      </c>
      <c r="BA190" s="104">
        <v>0.82859844168769881</v>
      </c>
      <c r="BB190" s="106">
        <v>9.084384595013411</v>
      </c>
      <c r="BC190" s="106">
        <v>12.360398190442105</v>
      </c>
      <c r="BD190" s="152"/>
      <c r="BH190" s="363" t="s">
        <v>365</v>
      </c>
      <c r="BJ190" s="22" t="s">
        <v>56</v>
      </c>
      <c r="BK190" s="131"/>
      <c r="BL190" s="106">
        <v>1.9360572393988917</v>
      </c>
      <c r="BM190" s="21">
        <v>105</v>
      </c>
      <c r="BN190" s="113">
        <v>7.8134641787693138E-2</v>
      </c>
      <c r="BO190" s="21" t="s">
        <v>352</v>
      </c>
      <c r="BP190" s="21" t="s">
        <v>364</v>
      </c>
      <c r="CC190" s="132">
        <v>17.296654783952572</v>
      </c>
      <c r="CD190" s="115">
        <f t="shared" si="46"/>
        <v>2.8505131177168472</v>
      </c>
      <c r="CQ190" s="23" t="str">
        <f t="shared" si="47"/>
        <v/>
      </c>
      <c r="CR190" s="23" t="str">
        <f t="shared" si="48"/>
        <v/>
      </c>
      <c r="CT190" s="23" t="str">
        <f t="shared" si="49"/>
        <v/>
      </c>
      <c r="CU190" s="23" t="str">
        <f t="shared" si="50"/>
        <v/>
      </c>
      <c r="CW190" s="23">
        <f t="shared" si="51"/>
        <v>38.5</v>
      </c>
      <c r="CX190" s="23">
        <f t="shared" si="52"/>
        <v>21.4209404645724</v>
      </c>
      <c r="CZ190" s="23" t="str">
        <f t="shared" si="53"/>
        <v/>
      </c>
      <c r="DA190" s="23" t="str">
        <f t="shared" si="54"/>
        <v/>
      </c>
      <c r="DC190" s="23" t="str">
        <f t="shared" si="55"/>
        <v/>
      </c>
      <c r="DD190" s="23" t="str">
        <f t="shared" si="56"/>
        <v/>
      </c>
      <c r="DF190" s="23" t="str">
        <f t="shared" si="57"/>
        <v/>
      </c>
      <c r="DG190" s="23" t="str">
        <f t="shared" si="58"/>
        <v/>
      </c>
      <c r="DI190" s="23" t="str">
        <f t="shared" si="59"/>
        <v/>
      </c>
      <c r="DJ190" s="23" t="str">
        <f t="shared" si="60"/>
        <v/>
      </c>
    </row>
    <row r="191" spans="1:114" ht="12" customHeight="1" x14ac:dyDescent="0.45">
      <c r="A191" s="22">
        <v>192</v>
      </c>
      <c r="B191" s="116" t="s">
        <v>94</v>
      </c>
      <c r="C191" s="117" t="s">
        <v>356</v>
      </c>
      <c r="D191" s="87" t="s">
        <v>356</v>
      </c>
      <c r="E191" s="1" t="s">
        <v>32</v>
      </c>
      <c r="F191" s="2" t="s">
        <v>367</v>
      </c>
      <c r="G191" s="21">
        <v>1795.72</v>
      </c>
      <c r="H191" s="21">
        <v>2006.91</v>
      </c>
      <c r="I191" s="21">
        <v>2139.4899999999998</v>
      </c>
      <c r="J191" s="21">
        <v>2284.7399999999998</v>
      </c>
      <c r="K191" s="21">
        <v>1696.36</v>
      </c>
      <c r="L191" s="21">
        <v>1897.56</v>
      </c>
      <c r="M191" s="21">
        <v>2022.93</v>
      </c>
      <c r="N191" s="21">
        <v>2178.94</v>
      </c>
      <c r="O191" s="118">
        <v>5942.12</v>
      </c>
      <c r="P191" s="119">
        <v>5616.85</v>
      </c>
      <c r="Q191" s="120">
        <v>10.5</v>
      </c>
      <c r="R191" s="121">
        <v>3.3245898182245677</v>
      </c>
      <c r="S191" s="95"/>
      <c r="T191" s="96"/>
      <c r="U191" s="96"/>
      <c r="V191" s="96"/>
      <c r="W191" s="95"/>
      <c r="X191" s="96"/>
      <c r="Y191" s="96"/>
      <c r="Z191" s="122"/>
      <c r="AA191" s="96"/>
      <c r="AB191" s="96"/>
      <c r="AC191" s="199">
        <v>0.97</v>
      </c>
      <c r="AD191" s="198"/>
      <c r="AE191" s="165"/>
      <c r="AF191" s="165"/>
      <c r="AG191" s="166"/>
      <c r="AH191" s="198"/>
      <c r="AI191" s="165"/>
      <c r="AJ191" s="165"/>
      <c r="AK191" s="166"/>
      <c r="AL191" s="198"/>
      <c r="AM191" s="166"/>
      <c r="AN191" s="123">
        <v>0.97</v>
      </c>
      <c r="AO191" s="97">
        <v>1.1166596956660293</v>
      </c>
      <c r="AP191" s="96">
        <v>1.0831599047960483</v>
      </c>
      <c r="AQ191" s="96">
        <v>1.0831599047960483</v>
      </c>
      <c r="AR191" s="96">
        <v>0.99828997619901205</v>
      </c>
      <c r="AS191" s="98">
        <v>0.11212200900000002</v>
      </c>
      <c r="AT191" s="125">
        <v>0.69515645580000007</v>
      </c>
      <c r="AU191" s="126">
        <v>0.81931271367857139</v>
      </c>
      <c r="AV191" s="127">
        <v>0.14113128422304017</v>
      </c>
      <c r="AW191" s="98" t="e">
        <v>#REF!</v>
      </c>
      <c r="AX191" s="99" t="e">
        <v>#REF!</v>
      </c>
      <c r="AY191" s="138" t="e">
        <v>#REF!</v>
      </c>
      <c r="AZ191" s="104">
        <v>0.16047080103840028</v>
      </c>
      <c r="BA191" s="104">
        <v>1.5836023489072077</v>
      </c>
      <c r="BB191" s="106">
        <v>0</v>
      </c>
      <c r="BC191" s="106">
        <v>2.5409471990537158</v>
      </c>
      <c r="BD191" s="200" t="s">
        <v>602</v>
      </c>
      <c r="BE191" s="201" t="s">
        <v>603</v>
      </c>
      <c r="BF191" s="202">
        <v>258</v>
      </c>
      <c r="BG191" s="272" t="s">
        <v>371</v>
      </c>
      <c r="BH191" s="204" t="s">
        <v>372</v>
      </c>
      <c r="BI191" s="282" t="s">
        <v>604</v>
      </c>
      <c r="BJ191" s="22" t="s">
        <v>60</v>
      </c>
      <c r="BK191" s="131" t="s">
        <v>605</v>
      </c>
      <c r="BL191" s="106">
        <v>1.0831599047960483</v>
      </c>
      <c r="BM191" s="21">
        <v>87</v>
      </c>
      <c r="BN191" s="113">
        <v>0.1073645589400067</v>
      </c>
      <c r="BO191" s="21" t="s">
        <v>364</v>
      </c>
      <c r="BP191" s="21" t="s">
        <v>364</v>
      </c>
      <c r="CC191" s="132">
        <v>17.413933314558626</v>
      </c>
      <c r="CD191" s="115">
        <f t="shared" si="46"/>
        <v>2.8572706509835997</v>
      </c>
      <c r="CQ191" s="23" t="str">
        <f t="shared" si="47"/>
        <v/>
      </c>
      <c r="CR191" s="23" t="str">
        <f t="shared" si="48"/>
        <v/>
      </c>
      <c r="CT191" s="23" t="str">
        <f t="shared" si="49"/>
        <v/>
      </c>
      <c r="CU191" s="23" t="str">
        <f t="shared" si="50"/>
        <v/>
      </c>
      <c r="CW191" s="23" t="str">
        <f t="shared" si="51"/>
        <v/>
      </c>
      <c r="CX191" s="23" t="str">
        <f t="shared" si="52"/>
        <v/>
      </c>
      <c r="CZ191" s="23" t="str">
        <f t="shared" si="53"/>
        <v/>
      </c>
      <c r="DA191" s="23" t="str">
        <f t="shared" si="54"/>
        <v/>
      </c>
      <c r="DC191" s="23" t="str">
        <f t="shared" si="55"/>
        <v/>
      </c>
      <c r="DD191" s="23" t="str">
        <f t="shared" si="56"/>
        <v/>
      </c>
      <c r="DF191" s="23" t="str">
        <f t="shared" si="57"/>
        <v/>
      </c>
      <c r="DG191" s="23" t="str">
        <f t="shared" si="58"/>
        <v/>
      </c>
      <c r="DI191" s="23">
        <f t="shared" si="59"/>
        <v>10.5</v>
      </c>
      <c r="DJ191" s="23">
        <f t="shared" si="60"/>
        <v>3.3245898182245677</v>
      </c>
    </row>
    <row r="192" spans="1:114" ht="12" customHeight="1" x14ac:dyDescent="0.45">
      <c r="A192" s="22">
        <v>193</v>
      </c>
      <c r="B192" s="116" t="s">
        <v>253</v>
      </c>
      <c r="C192" s="117" t="s">
        <v>356</v>
      </c>
      <c r="D192" s="87" t="s">
        <v>356</v>
      </c>
      <c r="E192" s="1" t="s">
        <v>32</v>
      </c>
      <c r="F192" s="2" t="s">
        <v>381</v>
      </c>
      <c r="G192" s="21">
        <v>108.71</v>
      </c>
      <c r="H192" s="21">
        <v>100.99</v>
      </c>
      <c r="I192" s="21">
        <v>89.83</v>
      </c>
      <c r="J192" s="21">
        <v>78.53</v>
      </c>
      <c r="K192" s="21">
        <v>104.21</v>
      </c>
      <c r="L192" s="21">
        <v>97.09</v>
      </c>
      <c r="M192" s="21">
        <v>86.32</v>
      </c>
      <c r="N192" s="21">
        <v>75.45</v>
      </c>
      <c r="O192" s="118">
        <v>299.52999999999997</v>
      </c>
      <c r="P192" s="119">
        <v>287.62</v>
      </c>
      <c r="Q192" s="120">
        <v>44.7</v>
      </c>
      <c r="R192" s="121">
        <v>32.359104460267019</v>
      </c>
      <c r="S192" s="230"/>
      <c r="T192" s="22"/>
      <c r="U192" s="22"/>
      <c r="V192" s="22"/>
      <c r="W192" s="230"/>
      <c r="X192" s="22"/>
      <c r="Y192" s="22"/>
      <c r="Z192" s="122"/>
      <c r="AA192" s="96"/>
      <c r="AB192" s="96"/>
      <c r="AC192" s="123"/>
      <c r="AD192" s="95" t="s">
        <v>364</v>
      </c>
      <c r="AE192" s="96" t="s">
        <v>364</v>
      </c>
      <c r="AF192" s="96" t="s">
        <v>364</v>
      </c>
      <c r="AG192" s="124" t="s">
        <v>364</v>
      </c>
      <c r="AH192" s="95" t="s">
        <v>364</v>
      </c>
      <c r="AI192" s="96" t="s">
        <v>364</v>
      </c>
      <c r="AJ192" s="96" t="s">
        <v>364</v>
      </c>
      <c r="AK192" s="124" t="s">
        <v>364</v>
      </c>
      <c r="AL192" s="95" t="s">
        <v>364</v>
      </c>
      <c r="AM192" s="124" t="s">
        <v>364</v>
      </c>
      <c r="AN192" s="123">
        <v>0.97</v>
      </c>
      <c r="AO192" s="97">
        <v>1.1166596956660293</v>
      </c>
      <c r="AP192" s="96">
        <v>1.0831599047960483</v>
      </c>
      <c r="AQ192" s="96">
        <v>1.0831599047960483</v>
      </c>
      <c r="AR192" s="96">
        <v>0.99828997619901205</v>
      </c>
      <c r="AS192" s="98">
        <v>5.6953549999999992E-3</v>
      </c>
      <c r="AT192" s="125">
        <v>3.5311200999999993E-2</v>
      </c>
      <c r="AU192" s="126">
        <v>3.2032153897272223E-2</v>
      </c>
      <c r="AV192" s="127">
        <v>1.0007097728429732E-3</v>
      </c>
      <c r="AW192" s="98" t="e">
        <v>#REF!</v>
      </c>
      <c r="AX192" s="99" t="e">
        <v>#REF!</v>
      </c>
      <c r="AY192" s="138" t="e">
        <v>#REF!</v>
      </c>
      <c r="AZ192" s="104">
        <v>7.3632046214049561E-3</v>
      </c>
      <c r="BA192" s="104">
        <v>5.2376434786663914E-2</v>
      </c>
      <c r="BB192" s="106">
        <v>1.1414327050542257</v>
      </c>
      <c r="BC192" s="106">
        <v>1.7996979767563746</v>
      </c>
      <c r="BD192" s="152"/>
      <c r="BH192" s="363" t="s">
        <v>365</v>
      </c>
      <c r="BJ192" s="22" t="s">
        <v>94</v>
      </c>
      <c r="BK192" s="131"/>
      <c r="BL192" s="106">
        <v>1.0831599047960483</v>
      </c>
      <c r="BM192" s="21">
        <v>166</v>
      </c>
      <c r="BN192" s="113">
        <v>4.1777673135455062E-3</v>
      </c>
      <c r="BO192" s="21" t="s">
        <v>356</v>
      </c>
      <c r="BP192" s="21" t="s">
        <v>364</v>
      </c>
      <c r="CC192" s="132">
        <v>18.05061176070927</v>
      </c>
      <c r="CD192" s="115">
        <f t="shared" si="46"/>
        <v>2.8931795767646205</v>
      </c>
      <c r="CQ192" s="23" t="str">
        <f t="shared" si="47"/>
        <v/>
      </c>
      <c r="CR192" s="23" t="str">
        <f t="shared" si="48"/>
        <v/>
      </c>
      <c r="CT192" s="23" t="str">
        <f t="shared" si="49"/>
        <v/>
      </c>
      <c r="CU192" s="23" t="str">
        <f t="shared" si="50"/>
        <v/>
      </c>
      <c r="CW192" s="23" t="str">
        <f t="shared" si="51"/>
        <v/>
      </c>
      <c r="CX192" s="23" t="str">
        <f t="shared" si="52"/>
        <v/>
      </c>
      <c r="CZ192" s="23" t="str">
        <f t="shared" si="53"/>
        <v/>
      </c>
      <c r="DA192" s="23" t="str">
        <f t="shared" si="54"/>
        <v/>
      </c>
      <c r="DC192" s="23" t="str">
        <f t="shared" si="55"/>
        <v/>
      </c>
      <c r="DD192" s="23" t="str">
        <f t="shared" si="56"/>
        <v/>
      </c>
      <c r="DF192" s="23" t="str">
        <f t="shared" si="57"/>
        <v/>
      </c>
      <c r="DG192" s="23" t="str">
        <f t="shared" si="58"/>
        <v/>
      </c>
      <c r="DI192" s="23">
        <f t="shared" si="59"/>
        <v>44.7</v>
      </c>
      <c r="DJ192" s="23">
        <f t="shared" si="60"/>
        <v>32.359104460267019</v>
      </c>
    </row>
    <row r="193" spans="1:114" ht="12" customHeight="1" x14ac:dyDescent="0.45">
      <c r="A193" s="22">
        <v>194</v>
      </c>
      <c r="B193" s="116" t="s">
        <v>254</v>
      </c>
      <c r="C193" s="117" t="s">
        <v>348</v>
      </c>
      <c r="D193" s="87" t="s">
        <v>348</v>
      </c>
      <c r="E193" s="1" t="s">
        <v>29</v>
      </c>
      <c r="F193" s="2" t="s">
        <v>363</v>
      </c>
      <c r="G193" s="21">
        <v>611.66999999999996</v>
      </c>
      <c r="H193" s="21">
        <v>562.37</v>
      </c>
      <c r="I193" s="21">
        <v>508.13</v>
      </c>
      <c r="J193" s="21">
        <v>435.16</v>
      </c>
      <c r="K193" s="21">
        <v>608.30999999999995</v>
      </c>
      <c r="L193" s="21">
        <v>559.16999999999996</v>
      </c>
      <c r="M193" s="21">
        <v>504.58</v>
      </c>
      <c r="N193" s="21">
        <v>431.86</v>
      </c>
      <c r="O193" s="118">
        <v>1682.17</v>
      </c>
      <c r="P193" s="119">
        <v>1672.06</v>
      </c>
      <c r="Q193" s="120">
        <v>52.3</v>
      </c>
      <c r="R193" s="121">
        <v>53.654910773371682</v>
      </c>
      <c r="S193" s="95"/>
      <c r="T193" s="96"/>
      <c r="U193" s="96"/>
      <c r="V193" s="96"/>
      <c r="W193" s="95"/>
      <c r="X193" s="96"/>
      <c r="Y193" s="96"/>
      <c r="Z193" s="122"/>
      <c r="AA193" s="96"/>
      <c r="AB193" s="96"/>
      <c r="AC193" s="123"/>
      <c r="AD193" s="95">
        <v>0.19</v>
      </c>
      <c r="AE193" s="96">
        <v>0.84</v>
      </c>
      <c r="AF193" s="96">
        <v>2.6</v>
      </c>
      <c r="AG193" s="124">
        <v>6.2</v>
      </c>
      <c r="AH193" s="95">
        <v>0.19</v>
      </c>
      <c r="AI193" s="96">
        <v>0.84</v>
      </c>
      <c r="AJ193" s="96">
        <v>2.6</v>
      </c>
      <c r="AK193" s="124">
        <v>6.2</v>
      </c>
      <c r="AL193" s="95" t="s">
        <v>364</v>
      </c>
      <c r="AM193" s="124" t="s">
        <v>364</v>
      </c>
      <c r="AN193" s="123">
        <v>1.2</v>
      </c>
      <c r="AO193" s="97">
        <v>7.0228455754771533</v>
      </c>
      <c r="AP193" s="96">
        <v>6.2</v>
      </c>
      <c r="AQ193" s="96">
        <v>6.2</v>
      </c>
      <c r="AR193" s="96">
        <v>2.4500000000000002</v>
      </c>
      <c r="AS193" s="98">
        <v>3.8069357999999998E-2</v>
      </c>
      <c r="AT193" s="125">
        <v>0.15798259000000001</v>
      </c>
      <c r="AU193" s="126">
        <v>0.10486636783808598</v>
      </c>
      <c r="AV193" s="127">
        <v>3.2253144000000004E-2</v>
      </c>
      <c r="AW193" s="98" t="e">
        <v>#REF!</v>
      </c>
      <c r="AX193" s="99" t="e">
        <v>#REF!</v>
      </c>
      <c r="AY193" s="138" t="e">
        <v>#REF!</v>
      </c>
      <c r="AZ193" s="104">
        <v>9.1824598000000007E-2</v>
      </c>
      <c r="BA193" s="104">
        <v>0.28889447679107799</v>
      </c>
      <c r="BB193" s="106">
        <v>13.209225946782016</v>
      </c>
      <c r="BC193" s="106">
        <v>37.636618426489207</v>
      </c>
      <c r="BD193" s="152"/>
      <c r="BH193" s="363" t="s">
        <v>365</v>
      </c>
      <c r="BJ193" s="22" t="s">
        <v>64</v>
      </c>
      <c r="BK193" s="131"/>
      <c r="BL193" s="106">
        <v>6.2</v>
      </c>
      <c r="BM193" s="21">
        <v>109</v>
      </c>
      <c r="BN193" s="113">
        <v>-0.42169475786200211</v>
      </c>
      <c r="BO193" s="21" t="s">
        <v>348</v>
      </c>
      <c r="BP193" s="21" t="s">
        <v>364</v>
      </c>
      <c r="CC193" s="132">
        <v>18.236077560054827</v>
      </c>
      <c r="CD193" s="115">
        <f t="shared" si="46"/>
        <v>2.9034019154708424</v>
      </c>
      <c r="CQ193" s="23">
        <f t="shared" si="47"/>
        <v>52.3</v>
      </c>
      <c r="CR193" s="23">
        <f t="shared" si="48"/>
        <v>53.654910773371682</v>
      </c>
      <c r="CT193" s="23" t="str">
        <f t="shared" si="49"/>
        <v/>
      </c>
      <c r="CU193" s="23" t="str">
        <f t="shared" si="50"/>
        <v/>
      </c>
      <c r="CW193" s="23" t="str">
        <f t="shared" si="51"/>
        <v/>
      </c>
      <c r="CX193" s="23" t="str">
        <f t="shared" si="52"/>
        <v/>
      </c>
      <c r="CZ193" s="23" t="str">
        <f t="shared" si="53"/>
        <v/>
      </c>
      <c r="DA193" s="23" t="str">
        <f t="shared" si="54"/>
        <v/>
      </c>
      <c r="DC193" s="23" t="str">
        <f t="shared" si="55"/>
        <v/>
      </c>
      <c r="DD193" s="23" t="str">
        <f t="shared" si="56"/>
        <v/>
      </c>
      <c r="DF193" s="23" t="str">
        <f t="shared" si="57"/>
        <v/>
      </c>
      <c r="DG193" s="23" t="str">
        <f t="shared" si="58"/>
        <v/>
      </c>
      <c r="DI193" s="23" t="str">
        <f t="shared" si="59"/>
        <v/>
      </c>
      <c r="DJ193" s="23" t="str">
        <f t="shared" si="60"/>
        <v/>
      </c>
    </row>
    <row r="194" spans="1:114" ht="12" customHeight="1" x14ac:dyDescent="0.45">
      <c r="A194" s="22">
        <v>196</v>
      </c>
      <c r="B194" s="116" t="s">
        <v>255</v>
      </c>
      <c r="C194" s="117" t="s">
        <v>356</v>
      </c>
      <c r="D194" s="87" t="s">
        <v>356</v>
      </c>
      <c r="E194" s="1" t="s">
        <v>32</v>
      </c>
      <c r="F194" s="2" t="s">
        <v>367</v>
      </c>
      <c r="G194" s="21">
        <v>6.33</v>
      </c>
      <c r="H194" s="21">
        <v>6.59</v>
      </c>
      <c r="I194" s="21">
        <v>6.81</v>
      </c>
      <c r="J194" s="21">
        <v>6.44</v>
      </c>
      <c r="K194" s="21">
        <v>6.03</v>
      </c>
      <c r="L194" s="21">
        <v>6.26</v>
      </c>
      <c r="M194" s="21">
        <v>6.34</v>
      </c>
      <c r="N194" s="21">
        <v>5.81</v>
      </c>
      <c r="O194" s="118">
        <v>19.73</v>
      </c>
      <c r="P194" s="119">
        <v>18.63</v>
      </c>
      <c r="Q194" s="120">
        <v>14.4</v>
      </c>
      <c r="R194" s="121">
        <v>4.3095726513426369</v>
      </c>
      <c r="S194" s="95"/>
      <c r="T194" s="96"/>
      <c r="U194" s="96"/>
      <c r="V194" s="96"/>
      <c r="W194" s="95"/>
      <c r="X194" s="96"/>
      <c r="Y194" s="96"/>
      <c r="Z194" s="122"/>
      <c r="AA194" s="96"/>
      <c r="AB194" s="96"/>
      <c r="AC194" s="123"/>
      <c r="AD194" s="95" t="s">
        <v>364</v>
      </c>
      <c r="AE194" s="96" t="s">
        <v>364</v>
      </c>
      <c r="AF194" s="96" t="s">
        <v>364</v>
      </c>
      <c r="AG194" s="124" t="s">
        <v>364</v>
      </c>
      <c r="AH194" s="95" t="s">
        <v>364</v>
      </c>
      <c r="AI194" s="96" t="s">
        <v>364</v>
      </c>
      <c r="AJ194" s="96" t="s">
        <v>364</v>
      </c>
      <c r="AK194" s="124" t="s">
        <v>364</v>
      </c>
      <c r="AL194" s="95" t="s">
        <v>364</v>
      </c>
      <c r="AM194" s="124" t="s">
        <v>364</v>
      </c>
      <c r="AN194" s="123">
        <v>0.9</v>
      </c>
      <c r="AO194" s="97">
        <v>1.1166596956660293</v>
      </c>
      <c r="AP194" s="96">
        <v>1.0049937260994264</v>
      </c>
      <c r="AQ194" s="96">
        <v>1.0049937260994264</v>
      </c>
      <c r="AR194" s="96">
        <v>0.9262484315248567</v>
      </c>
      <c r="AS194" s="98">
        <v>3.4524000000000002E-4</v>
      </c>
      <c r="AT194" s="125">
        <v>2.1404879999999999E-3</v>
      </c>
      <c r="AU194" s="126">
        <v>2.4446403651866011E-3</v>
      </c>
      <c r="AV194" s="127">
        <v>7.386703886830784E-5</v>
      </c>
      <c r="AW194" s="98" t="e">
        <v>#REF!</v>
      </c>
      <c r="AX194" s="99" t="e">
        <v>#REF!</v>
      </c>
      <c r="AY194" s="138" t="e">
        <v>#REF!</v>
      </c>
      <c r="AZ194" s="104">
        <v>4.6835173144717972E-4</v>
      </c>
      <c r="BA194" s="104">
        <v>4.3916666405998551E-3</v>
      </c>
      <c r="BB194" s="106">
        <v>8.1697489049712747E-4</v>
      </c>
      <c r="BC194" s="106">
        <v>5.2067896968991346E-3</v>
      </c>
      <c r="BD194" s="152"/>
      <c r="BH194" s="363" t="s">
        <v>365</v>
      </c>
      <c r="BJ194" s="22" t="s">
        <v>136</v>
      </c>
      <c r="BK194" s="131"/>
      <c r="BL194" s="106">
        <v>1.0049937260994264</v>
      </c>
      <c r="BM194" s="21">
        <v>198</v>
      </c>
      <c r="BN194" s="113">
        <v>0.11842035373850128</v>
      </c>
      <c r="BO194" s="21" t="s">
        <v>356</v>
      </c>
      <c r="BP194" s="21" t="s">
        <v>364</v>
      </c>
      <c r="CC194" s="132">
        <v>18.502481172518191</v>
      </c>
      <c r="CD194" s="115">
        <f t="shared" si="46"/>
        <v>2.9179048405247561</v>
      </c>
      <c r="CQ194" s="23" t="str">
        <f t="shared" si="47"/>
        <v/>
      </c>
      <c r="CR194" s="23" t="str">
        <f t="shared" si="48"/>
        <v/>
      </c>
      <c r="CT194" s="23" t="str">
        <f t="shared" si="49"/>
        <v/>
      </c>
      <c r="CU194" s="23" t="str">
        <f t="shared" si="50"/>
        <v/>
      </c>
      <c r="CW194" s="23" t="str">
        <f t="shared" si="51"/>
        <v/>
      </c>
      <c r="CX194" s="23" t="str">
        <f t="shared" si="52"/>
        <v/>
      </c>
      <c r="CZ194" s="23" t="str">
        <f t="shared" si="53"/>
        <v/>
      </c>
      <c r="DA194" s="23" t="str">
        <f t="shared" si="54"/>
        <v/>
      </c>
      <c r="DC194" s="23" t="str">
        <f t="shared" si="55"/>
        <v/>
      </c>
      <c r="DD194" s="23" t="str">
        <f t="shared" si="56"/>
        <v/>
      </c>
      <c r="DF194" s="23" t="str">
        <f t="shared" si="57"/>
        <v/>
      </c>
      <c r="DG194" s="23" t="str">
        <f t="shared" si="58"/>
        <v/>
      </c>
      <c r="DI194" s="23">
        <f t="shared" si="59"/>
        <v>14.4</v>
      </c>
      <c r="DJ194" s="23">
        <f t="shared" si="60"/>
        <v>4.3095726513426369</v>
      </c>
    </row>
    <row r="195" spans="1:114" ht="12" customHeight="1" x14ac:dyDescent="0.45">
      <c r="A195" s="22">
        <v>197</v>
      </c>
      <c r="B195" s="116" t="s">
        <v>256</v>
      </c>
      <c r="C195" s="117" t="s">
        <v>353</v>
      </c>
      <c r="D195" s="87" t="s">
        <v>353</v>
      </c>
      <c r="E195" s="1" t="s">
        <v>31</v>
      </c>
      <c r="F195" s="2" t="s">
        <v>380</v>
      </c>
      <c r="G195" s="21">
        <v>45.1</v>
      </c>
      <c r="H195" s="21">
        <v>48.91</v>
      </c>
      <c r="I195" s="21">
        <v>48.18</v>
      </c>
      <c r="J195" s="21">
        <v>44.38</v>
      </c>
      <c r="K195" s="21">
        <v>43.69</v>
      </c>
      <c r="L195" s="21">
        <v>47.51</v>
      </c>
      <c r="M195" s="21">
        <v>46.96</v>
      </c>
      <c r="N195" s="21">
        <v>43.32</v>
      </c>
      <c r="O195" s="118">
        <v>142.19</v>
      </c>
      <c r="P195" s="119">
        <v>138.16</v>
      </c>
      <c r="Q195" s="120">
        <v>18.2</v>
      </c>
      <c r="R195" s="121">
        <v>5.5493318705107306</v>
      </c>
      <c r="S195" s="95"/>
      <c r="T195" s="96"/>
      <c r="U195" s="96"/>
      <c r="V195" s="96"/>
      <c r="W195" s="95"/>
      <c r="X195" s="96"/>
      <c r="Y195" s="96"/>
      <c r="Z195" s="122"/>
      <c r="AA195" s="96"/>
      <c r="AB195" s="96"/>
      <c r="AC195" s="123"/>
      <c r="AD195" s="95" t="s">
        <v>364</v>
      </c>
      <c r="AE195" s="96" t="s">
        <v>364</v>
      </c>
      <c r="AF195" s="96" t="s">
        <v>364</v>
      </c>
      <c r="AG195" s="124" t="s">
        <v>364</v>
      </c>
      <c r="AH195" s="95" t="s">
        <v>364</v>
      </c>
      <c r="AI195" s="96" t="s">
        <v>364</v>
      </c>
      <c r="AJ195" s="96" t="s">
        <v>364</v>
      </c>
      <c r="AK195" s="124" t="s">
        <v>364</v>
      </c>
      <c r="AL195" s="95" t="s">
        <v>364</v>
      </c>
      <c r="AM195" s="124" t="s">
        <v>364</v>
      </c>
      <c r="AN195" s="123">
        <v>4.97</v>
      </c>
      <c r="AO195" s="97">
        <v>0.53463113151574149</v>
      </c>
      <c r="AP195" s="96">
        <v>2.6571167236332349</v>
      </c>
      <c r="AQ195" s="96">
        <v>2.6571167236332349</v>
      </c>
      <c r="AR195" s="96">
        <v>4.3917791809083084</v>
      </c>
      <c r="AS195" s="98">
        <v>1.3933395000000001E-2</v>
      </c>
      <c r="AT195" s="125">
        <v>8.6387049000000007E-2</v>
      </c>
      <c r="AU195" s="126">
        <v>9.7666623659767943E-2</v>
      </c>
      <c r="AV195" s="127">
        <v>1.3981748199758085E-3</v>
      </c>
      <c r="AW195" s="98" t="e">
        <v>#REF!</v>
      </c>
      <c r="AX195" s="99" t="e">
        <v>#REF!</v>
      </c>
      <c r="AY195" s="138" t="e">
        <v>#REF!</v>
      </c>
      <c r="AZ195" s="104">
        <v>1.6263686366626347E-2</v>
      </c>
      <c r="BA195" s="104">
        <v>0.16705349045819695</v>
      </c>
      <c r="BB195" s="106">
        <v>0.29237539447099525</v>
      </c>
      <c r="BC195" s="106">
        <v>0.4828045660776461</v>
      </c>
      <c r="BD195" s="152"/>
      <c r="BH195" s="363" t="s">
        <v>365</v>
      </c>
      <c r="BJ195" s="22" t="s">
        <v>77</v>
      </c>
      <c r="BK195" s="131"/>
      <c r="BL195" s="106">
        <v>2.6571167236332349</v>
      </c>
      <c r="BM195" s="21">
        <v>154</v>
      </c>
      <c r="BN195" s="113">
        <v>0.11459065553226223</v>
      </c>
      <c r="BO195" s="21" t="s">
        <v>353</v>
      </c>
      <c r="BP195" s="21" t="s">
        <v>364</v>
      </c>
      <c r="CC195" s="132">
        <v>18.752148713715805</v>
      </c>
      <c r="CD195" s="115">
        <f t="shared" si="46"/>
        <v>2.931308343915406</v>
      </c>
      <c r="CQ195" s="23" t="str">
        <f t="shared" si="47"/>
        <v/>
      </c>
      <c r="CR195" s="23" t="str">
        <f t="shared" si="48"/>
        <v/>
      </c>
      <c r="CT195" s="23" t="str">
        <f t="shared" si="49"/>
        <v/>
      </c>
      <c r="CU195" s="23" t="str">
        <f t="shared" si="50"/>
        <v/>
      </c>
      <c r="CW195" s="23" t="str">
        <f t="shared" si="51"/>
        <v/>
      </c>
      <c r="CX195" s="23" t="str">
        <f t="shared" si="52"/>
        <v/>
      </c>
      <c r="CZ195" s="23">
        <f t="shared" si="53"/>
        <v>18.2</v>
      </c>
      <c r="DA195" s="23">
        <f t="shared" si="54"/>
        <v>5.5493318705107306</v>
      </c>
      <c r="DC195" s="23" t="str">
        <f t="shared" si="55"/>
        <v/>
      </c>
      <c r="DD195" s="23" t="str">
        <f t="shared" si="56"/>
        <v/>
      </c>
      <c r="DF195" s="23" t="str">
        <f t="shared" si="57"/>
        <v/>
      </c>
      <c r="DG195" s="23" t="str">
        <f t="shared" si="58"/>
        <v/>
      </c>
      <c r="DI195" s="23" t="str">
        <f t="shared" si="59"/>
        <v/>
      </c>
      <c r="DJ195" s="23" t="str">
        <f t="shared" si="60"/>
        <v/>
      </c>
    </row>
    <row r="196" spans="1:114" ht="12" customHeight="1" x14ac:dyDescent="0.45">
      <c r="A196" s="22">
        <v>198</v>
      </c>
      <c r="B196" s="116" t="s">
        <v>257</v>
      </c>
      <c r="C196" s="117" t="s">
        <v>362</v>
      </c>
      <c r="D196" s="87" t="s">
        <v>362</v>
      </c>
      <c r="E196" s="1" t="s">
        <v>28</v>
      </c>
      <c r="F196" s="2" t="s">
        <v>381</v>
      </c>
      <c r="G196" s="21">
        <v>518.99</v>
      </c>
      <c r="H196" s="21">
        <v>507.09</v>
      </c>
      <c r="I196" s="21">
        <v>424.92</v>
      </c>
      <c r="J196" s="21">
        <v>403.38</v>
      </c>
      <c r="K196" s="21">
        <v>495.59</v>
      </c>
      <c r="L196" s="21">
        <v>484.58</v>
      </c>
      <c r="M196" s="21">
        <v>406.16</v>
      </c>
      <c r="N196" s="21">
        <v>384.33</v>
      </c>
      <c r="O196" s="118">
        <v>1451</v>
      </c>
      <c r="P196" s="119">
        <v>1386.33</v>
      </c>
      <c r="Q196" s="120">
        <v>12.1</v>
      </c>
      <c r="R196" s="121">
        <v>3.6980466271684151</v>
      </c>
      <c r="S196" s="95">
        <v>6.1</v>
      </c>
      <c r="T196" s="96">
        <v>5.4</v>
      </c>
      <c r="U196" s="96">
        <v>12.3</v>
      </c>
      <c r="V196" s="96"/>
      <c r="W196" s="95">
        <v>2.2000000000000002</v>
      </c>
      <c r="X196" s="96">
        <v>6.3</v>
      </c>
      <c r="Y196" s="96">
        <v>11.3</v>
      </c>
      <c r="Z196" s="122"/>
      <c r="AA196" s="96">
        <v>7.9</v>
      </c>
      <c r="AB196" s="96">
        <v>6.6</v>
      </c>
      <c r="AC196" s="123">
        <v>7.3</v>
      </c>
      <c r="AD196" s="95">
        <v>6.1</v>
      </c>
      <c r="AE196" s="96">
        <v>5.4</v>
      </c>
      <c r="AF196" s="96">
        <v>12.3</v>
      </c>
      <c r="AG196" s="96"/>
      <c r="AH196" s="95">
        <v>2.2000000000000002</v>
      </c>
      <c r="AI196" s="96">
        <v>6.3</v>
      </c>
      <c r="AJ196" s="96">
        <v>11.3</v>
      </c>
      <c r="AK196" s="154"/>
      <c r="AL196" s="96">
        <v>7.9</v>
      </c>
      <c r="AM196" s="96">
        <v>6.6</v>
      </c>
      <c r="AN196" s="123">
        <v>7.3</v>
      </c>
      <c r="AO196" s="97">
        <v>1.6916229865384507</v>
      </c>
      <c r="AP196" s="96">
        <v>13.363821593653761</v>
      </c>
      <c r="AQ196" s="96">
        <v>11.164711711153775</v>
      </c>
      <c r="AR196" s="96">
        <v>8.541066663100942</v>
      </c>
      <c r="AS196" s="98">
        <v>0.19863401000000003</v>
      </c>
      <c r="AT196" s="125">
        <v>1.1214982750000002</v>
      </c>
      <c r="AU196" s="126">
        <v>1.0978051445188</v>
      </c>
      <c r="AV196" s="127">
        <v>0.25672380203837475</v>
      </c>
      <c r="AW196" s="98" t="e">
        <v>#REF!</v>
      </c>
      <c r="AX196" s="99" t="e">
        <v>#REF!</v>
      </c>
      <c r="AY196" s="138" t="e">
        <v>#REF!</v>
      </c>
      <c r="AZ196" s="104">
        <v>0.29545033006395782</v>
      </c>
      <c r="BA196" s="104">
        <v>2.1942046217656088</v>
      </c>
      <c r="BB196" s="106">
        <v>0.23296232602642336</v>
      </c>
      <c r="BC196" s="106">
        <v>2.483736774248646</v>
      </c>
      <c r="BD196" s="148" t="s">
        <v>387</v>
      </c>
      <c r="BE196" s="22" t="s">
        <v>606</v>
      </c>
      <c r="BF196" s="149">
        <v>297</v>
      </c>
      <c r="BG196" s="150" t="s">
        <v>371</v>
      </c>
      <c r="BH196" s="87" t="s">
        <v>372</v>
      </c>
      <c r="BI196" s="22" t="s">
        <v>391</v>
      </c>
      <c r="BJ196" s="22" t="s">
        <v>60</v>
      </c>
      <c r="BK196" s="131" t="s">
        <v>607</v>
      </c>
      <c r="BL196" s="106">
        <v>12.264266652403768</v>
      </c>
      <c r="BM196" s="21">
        <v>59</v>
      </c>
      <c r="BN196" s="113">
        <v>6.3402221435977749E-2</v>
      </c>
      <c r="BO196" s="21" t="s">
        <v>364</v>
      </c>
      <c r="BP196" s="21" t="s">
        <v>364</v>
      </c>
      <c r="CC196" s="132">
        <v>19.453255317031353</v>
      </c>
      <c r="CD196" s="115">
        <f t="shared" si="46"/>
        <v>2.9680144245448155</v>
      </c>
      <c r="CQ196" s="23" t="str">
        <f t="shared" si="47"/>
        <v/>
      </c>
      <c r="CR196" s="23" t="str">
        <f t="shared" si="48"/>
        <v/>
      </c>
      <c r="CT196" s="23" t="str">
        <f t="shared" si="49"/>
        <v/>
      </c>
      <c r="CU196" s="23" t="str">
        <f t="shared" si="50"/>
        <v/>
      </c>
      <c r="CW196" s="23" t="str">
        <f t="shared" si="51"/>
        <v/>
      </c>
      <c r="CX196" s="23" t="str">
        <f t="shared" si="52"/>
        <v/>
      </c>
      <c r="CZ196" s="23" t="str">
        <f t="shared" si="53"/>
        <v/>
      </c>
      <c r="DA196" s="23" t="str">
        <f t="shared" si="54"/>
        <v/>
      </c>
      <c r="DC196" s="23" t="str">
        <f t="shared" si="55"/>
        <v/>
      </c>
      <c r="DD196" s="23" t="str">
        <f t="shared" si="56"/>
        <v/>
      </c>
      <c r="DF196" s="23" t="str">
        <f t="shared" si="57"/>
        <v/>
      </c>
      <c r="DG196" s="23" t="str">
        <f t="shared" si="58"/>
        <v/>
      </c>
      <c r="DI196" s="23" t="str">
        <f t="shared" si="59"/>
        <v/>
      </c>
      <c r="DJ196" s="23" t="str">
        <f t="shared" si="60"/>
        <v/>
      </c>
    </row>
    <row r="197" spans="1:114" s="140" customFormat="1" ht="12" customHeight="1" x14ac:dyDescent="0.45">
      <c r="A197" s="22">
        <v>199</v>
      </c>
      <c r="B197" s="116" t="s">
        <v>258</v>
      </c>
      <c r="C197" s="117" t="s">
        <v>352</v>
      </c>
      <c r="D197" s="87" t="s">
        <v>352</v>
      </c>
      <c r="E197" s="1" t="s">
        <v>26</v>
      </c>
      <c r="F197" s="2" t="s">
        <v>367</v>
      </c>
      <c r="G197" s="21">
        <v>3320.09</v>
      </c>
      <c r="H197" s="21">
        <v>3484.75</v>
      </c>
      <c r="I197" s="21">
        <v>3449.99</v>
      </c>
      <c r="J197" s="21">
        <v>3480.19</v>
      </c>
      <c r="K197" s="21">
        <v>3173.88</v>
      </c>
      <c r="L197" s="21">
        <v>3333.41</v>
      </c>
      <c r="M197" s="21">
        <v>3299.88</v>
      </c>
      <c r="N197" s="21">
        <v>3329.44</v>
      </c>
      <c r="O197" s="118">
        <v>10254.83</v>
      </c>
      <c r="P197" s="119">
        <v>9807.17</v>
      </c>
      <c r="Q197" s="120">
        <v>11.6</v>
      </c>
      <c r="R197" s="121">
        <v>3.5770429938717814</v>
      </c>
      <c r="S197" s="133">
        <v>7</v>
      </c>
      <c r="T197" s="134">
        <v>9.4</v>
      </c>
      <c r="U197" s="134">
        <v>15.3</v>
      </c>
      <c r="V197" s="134">
        <v>8.8000000000000007</v>
      </c>
      <c r="W197" s="133">
        <v>7.6</v>
      </c>
      <c r="X197" s="134">
        <v>11.2</v>
      </c>
      <c r="Y197" s="134">
        <v>15.5</v>
      </c>
      <c r="Z197" s="137">
        <v>9.4</v>
      </c>
      <c r="AA197" s="134">
        <v>10.6</v>
      </c>
      <c r="AB197" s="134">
        <v>11.4</v>
      </c>
      <c r="AC197" s="136">
        <v>11</v>
      </c>
      <c r="AD197" s="95">
        <v>7</v>
      </c>
      <c r="AE197" s="96">
        <v>9.4</v>
      </c>
      <c r="AF197" s="96">
        <v>15.3</v>
      </c>
      <c r="AG197" s="96">
        <v>8.8000000000000007</v>
      </c>
      <c r="AH197" s="95">
        <v>7.6</v>
      </c>
      <c r="AI197" s="96">
        <v>11.2</v>
      </c>
      <c r="AJ197" s="96">
        <v>15.5</v>
      </c>
      <c r="AK197" s="283">
        <v>9.4</v>
      </c>
      <c r="AL197" s="96">
        <v>10.6</v>
      </c>
      <c r="AM197" s="96">
        <v>11.4</v>
      </c>
      <c r="AN197" s="123">
        <v>11</v>
      </c>
      <c r="AO197" s="97">
        <v>0.7446373997688045</v>
      </c>
      <c r="AP197" s="96">
        <v>8.8000000000000007</v>
      </c>
      <c r="AQ197" s="96">
        <v>9.4</v>
      </c>
      <c r="AR197" s="96">
        <v>10.525</v>
      </c>
      <c r="AS197" s="98">
        <v>2.2138594700000001</v>
      </c>
      <c r="AT197" s="125">
        <v>13.951885975</v>
      </c>
      <c r="AU197" s="126">
        <v>13.520868019919991</v>
      </c>
      <c r="AV197" s="127">
        <v>2.5853939179999998</v>
      </c>
      <c r="AW197" s="98" t="e">
        <v>#REF!</v>
      </c>
      <c r="AX197" s="99" t="e">
        <v>#REF!</v>
      </c>
      <c r="AY197" s="138" t="e">
        <v>#REF!</v>
      </c>
      <c r="AZ197" s="104">
        <v>2.83308355</v>
      </c>
      <c r="BA197" s="104">
        <v>25.953126308726652</v>
      </c>
      <c r="BB197" s="106">
        <v>46.639004498928585</v>
      </c>
      <c r="BC197" s="106">
        <v>91.109679491184437</v>
      </c>
      <c r="BD197" s="284" t="s">
        <v>523</v>
      </c>
      <c r="BE197" s="140" t="s">
        <v>394</v>
      </c>
      <c r="BF197" s="140">
        <v>1998</v>
      </c>
      <c r="BG197" s="162">
        <v>0.99</v>
      </c>
      <c r="BH197" s="143" t="s">
        <v>384</v>
      </c>
      <c r="BI197" s="285" t="s">
        <v>608</v>
      </c>
      <c r="BJ197" s="22" t="s">
        <v>60</v>
      </c>
      <c r="BK197" s="131" t="s">
        <v>609</v>
      </c>
      <c r="BL197" s="106">
        <v>9.1000000000000014</v>
      </c>
      <c r="BM197" s="21">
        <v>11</v>
      </c>
      <c r="BN197" s="113">
        <v>-2.7446756888925835E-2</v>
      </c>
      <c r="BO197" s="21" t="s">
        <v>364</v>
      </c>
      <c r="BP197" s="21" t="s">
        <v>364</v>
      </c>
      <c r="CC197" s="132">
        <v>19.781210405578538</v>
      </c>
      <c r="CD197" s="115">
        <f t="shared" ref="CD197:CD214" si="61">LN(CC197)</f>
        <v>2.9847325177287232</v>
      </c>
      <c r="CP197" s="23"/>
      <c r="CQ197" s="23" t="str">
        <f t="shared" si="47"/>
        <v/>
      </c>
      <c r="CR197" s="23" t="str">
        <f t="shared" si="48"/>
        <v/>
      </c>
      <c r="CS197" s="25"/>
      <c r="CT197" s="23" t="str">
        <f t="shared" si="49"/>
        <v/>
      </c>
      <c r="CU197" s="23" t="str">
        <f t="shared" si="50"/>
        <v/>
      </c>
      <c r="CV197" s="25"/>
      <c r="CW197" s="23">
        <f t="shared" si="51"/>
        <v>11.6</v>
      </c>
      <c r="CX197" s="23">
        <f t="shared" si="52"/>
        <v>3.5770429938717814</v>
      </c>
      <c r="CY197" s="25"/>
      <c r="CZ197" s="23" t="str">
        <f t="shared" si="53"/>
        <v/>
      </c>
      <c r="DA197" s="23" t="str">
        <f t="shared" si="54"/>
        <v/>
      </c>
      <c r="DB197" s="25"/>
      <c r="DC197" s="23" t="str">
        <f t="shared" si="55"/>
        <v/>
      </c>
      <c r="DD197" s="23" t="str">
        <f t="shared" si="56"/>
        <v/>
      </c>
      <c r="DE197" s="25"/>
      <c r="DF197" s="23" t="str">
        <f t="shared" si="57"/>
        <v/>
      </c>
      <c r="DG197" s="23" t="str">
        <f t="shared" si="58"/>
        <v/>
      </c>
      <c r="DH197" s="25"/>
      <c r="DI197" s="23" t="str">
        <f t="shared" si="59"/>
        <v/>
      </c>
      <c r="DJ197" s="23" t="str">
        <f t="shared" si="60"/>
        <v/>
      </c>
    </row>
    <row r="198" spans="1:114" ht="12" customHeight="1" x14ac:dyDescent="0.45">
      <c r="A198" s="22">
        <v>200</v>
      </c>
      <c r="B198" s="116" t="s">
        <v>259</v>
      </c>
      <c r="C198" s="117" t="s">
        <v>352</v>
      </c>
      <c r="D198" s="87" t="s">
        <v>352</v>
      </c>
      <c r="E198" s="1" t="s">
        <v>26</v>
      </c>
      <c r="F198" s="2" t="s">
        <v>367</v>
      </c>
      <c r="G198" s="21">
        <v>343</v>
      </c>
      <c r="H198" s="21">
        <v>326.47000000000003</v>
      </c>
      <c r="I198" s="21">
        <v>257.11</v>
      </c>
      <c r="J198" s="21">
        <v>241.93</v>
      </c>
      <c r="K198" s="21">
        <v>332.83</v>
      </c>
      <c r="L198" s="21">
        <v>317.60000000000002</v>
      </c>
      <c r="M198" s="21">
        <v>250.95</v>
      </c>
      <c r="N198" s="21">
        <v>236.59</v>
      </c>
      <c r="O198" s="118">
        <v>926.58</v>
      </c>
      <c r="P198" s="119">
        <v>901.38000000000011</v>
      </c>
      <c r="Q198" s="120">
        <v>43.7</v>
      </c>
      <c r="R198" s="121">
        <v>30.276108215070188</v>
      </c>
      <c r="S198" s="95"/>
      <c r="T198" s="96"/>
      <c r="U198" s="96"/>
      <c r="V198" s="96"/>
      <c r="W198" s="95"/>
      <c r="X198" s="96"/>
      <c r="Y198" s="96"/>
      <c r="Z198" s="124"/>
      <c r="AA198" s="96"/>
      <c r="AB198" s="96"/>
      <c r="AC198" s="123"/>
      <c r="AD198" s="95">
        <v>7</v>
      </c>
      <c r="AE198" s="96">
        <v>9.4</v>
      </c>
      <c r="AF198" s="96">
        <v>15.3</v>
      </c>
      <c r="AG198" s="124">
        <v>8.8000000000000007</v>
      </c>
      <c r="AH198" s="95">
        <v>7.6</v>
      </c>
      <c r="AI198" s="96">
        <v>11.2</v>
      </c>
      <c r="AJ198" s="96">
        <v>15.5</v>
      </c>
      <c r="AK198" s="124">
        <v>9.4</v>
      </c>
      <c r="AL198" s="95">
        <v>10.6</v>
      </c>
      <c r="AM198" s="124">
        <v>11.4</v>
      </c>
      <c r="AN198" s="123">
        <v>11</v>
      </c>
      <c r="AO198" s="97">
        <v>0.7446373997688045</v>
      </c>
      <c r="AP198" s="96">
        <v>8.8000000000000007</v>
      </c>
      <c r="AQ198" s="96">
        <v>9.4</v>
      </c>
      <c r="AR198" s="96">
        <v>10.525</v>
      </c>
      <c r="AS198" s="98">
        <v>0.19379953999999999</v>
      </c>
      <c r="AT198" s="125">
        <v>1.16617455</v>
      </c>
      <c r="AU198" s="126">
        <v>1.0038910651339141</v>
      </c>
      <c r="AV198" s="127">
        <v>2.6117579999999998E-2</v>
      </c>
      <c r="AW198" s="98" t="e">
        <v>#REF!</v>
      </c>
      <c r="AX198" s="99" t="e">
        <v>#REF!</v>
      </c>
      <c r="AY198" s="138" t="e">
        <v>#REF!</v>
      </c>
      <c r="AZ198" s="104">
        <v>0.23732883999999999</v>
      </c>
      <c r="BA198" s="104">
        <v>1.7504794735676397</v>
      </c>
      <c r="BB198" s="106">
        <v>24.045978876276671</v>
      </c>
      <c r="BC198" s="106">
        <v>46.648043846966701</v>
      </c>
      <c r="BD198" s="152"/>
      <c r="BH198" s="363" t="s">
        <v>365</v>
      </c>
      <c r="BJ198" s="22" t="s">
        <v>258</v>
      </c>
      <c r="BK198" s="131"/>
      <c r="BL198" s="106">
        <v>9.1000000000000014</v>
      </c>
      <c r="BM198" s="21">
        <v>71</v>
      </c>
      <c r="BN198" s="113">
        <v>-9.6467664746783741E-3</v>
      </c>
      <c r="BO198" s="21" t="s">
        <v>352</v>
      </c>
      <c r="BP198" s="21" t="s">
        <v>364</v>
      </c>
      <c r="CC198" s="132">
        <v>20.308097638458939</v>
      </c>
      <c r="CD198" s="115">
        <f t="shared" si="61"/>
        <v>3.011019704955161</v>
      </c>
      <c r="CQ198" s="23" t="str">
        <f t="shared" si="47"/>
        <v/>
      </c>
      <c r="CR198" s="23" t="str">
        <f t="shared" si="48"/>
        <v/>
      </c>
      <c r="CT198" s="23" t="str">
        <f t="shared" si="49"/>
        <v/>
      </c>
      <c r="CU198" s="23" t="str">
        <f t="shared" si="50"/>
        <v/>
      </c>
      <c r="CW198" s="23">
        <f t="shared" si="51"/>
        <v>43.7</v>
      </c>
      <c r="CX198" s="23">
        <f t="shared" si="52"/>
        <v>30.276108215070188</v>
      </c>
      <c r="CZ198" s="23" t="str">
        <f t="shared" si="53"/>
        <v/>
      </c>
      <c r="DA198" s="23" t="str">
        <f t="shared" si="54"/>
        <v/>
      </c>
      <c r="DC198" s="23" t="str">
        <f t="shared" si="55"/>
        <v/>
      </c>
      <c r="DD198" s="23" t="str">
        <f t="shared" si="56"/>
        <v/>
      </c>
      <c r="DF198" s="23" t="str">
        <f t="shared" si="57"/>
        <v/>
      </c>
      <c r="DG198" s="23" t="str">
        <f t="shared" si="58"/>
        <v/>
      </c>
      <c r="DI198" s="23" t="str">
        <f t="shared" si="59"/>
        <v/>
      </c>
      <c r="DJ198" s="23" t="str">
        <f t="shared" si="60"/>
        <v/>
      </c>
    </row>
    <row r="199" spans="1:114" ht="12" customHeight="1" x14ac:dyDescent="0.45">
      <c r="A199" s="22">
        <v>201</v>
      </c>
      <c r="B199" s="116" t="s">
        <v>260</v>
      </c>
      <c r="C199" s="117" t="s">
        <v>356</v>
      </c>
      <c r="D199" s="87" t="s">
        <v>356</v>
      </c>
      <c r="E199" s="1" t="s">
        <v>32</v>
      </c>
      <c r="F199" s="2" t="s">
        <v>367</v>
      </c>
      <c r="G199" s="21">
        <v>0.56000000000000005</v>
      </c>
      <c r="H199" s="21">
        <v>0.56999999999999995</v>
      </c>
      <c r="I199" s="21">
        <v>0.57999999999999996</v>
      </c>
      <c r="J199" s="21">
        <v>0.55000000000000004</v>
      </c>
      <c r="K199" s="21">
        <v>0.53</v>
      </c>
      <c r="L199" s="21">
        <v>0.54</v>
      </c>
      <c r="M199" s="21">
        <v>0.54</v>
      </c>
      <c r="N199" s="21">
        <v>0.52</v>
      </c>
      <c r="O199" s="118">
        <v>1.71</v>
      </c>
      <c r="P199" s="119">
        <v>1.61</v>
      </c>
      <c r="Q199" s="120">
        <v>22.8</v>
      </c>
      <c r="R199" s="121">
        <v>7.5364070230184277</v>
      </c>
      <c r="S199" s="95"/>
      <c r="T199" s="96"/>
      <c r="U199" s="96"/>
      <c r="V199" s="96"/>
      <c r="W199" s="95"/>
      <c r="X199" s="96"/>
      <c r="Y199" s="96"/>
      <c r="Z199" s="122"/>
      <c r="AA199" s="96"/>
      <c r="AB199" s="96"/>
      <c r="AC199" s="123"/>
      <c r="AD199" s="95" t="s">
        <v>364</v>
      </c>
      <c r="AE199" s="96" t="s">
        <v>364</v>
      </c>
      <c r="AF199" s="96" t="s">
        <v>364</v>
      </c>
      <c r="AG199" s="124" t="s">
        <v>364</v>
      </c>
      <c r="AH199" s="95" t="s">
        <v>364</v>
      </c>
      <c r="AI199" s="96" t="s">
        <v>364</v>
      </c>
      <c r="AJ199" s="96" t="s">
        <v>364</v>
      </c>
      <c r="AK199" s="124" t="s">
        <v>364</v>
      </c>
      <c r="AL199" s="95" t="s">
        <v>364</v>
      </c>
      <c r="AM199" s="124" t="s">
        <v>364</v>
      </c>
      <c r="AN199" s="123">
        <v>0.9</v>
      </c>
      <c r="AO199" s="97">
        <v>1.1166596956660293</v>
      </c>
      <c r="AP199" s="96">
        <v>1.0049937260994264</v>
      </c>
      <c r="AQ199" s="96">
        <v>1.0049937260994264</v>
      </c>
      <c r="AR199" s="96">
        <v>0.9262484315248567</v>
      </c>
      <c r="AS199" s="98">
        <v>2.9880000000000005E-5</v>
      </c>
      <c r="AT199" s="125">
        <v>1.8525600000000004E-4</v>
      </c>
      <c r="AU199" s="126">
        <v>2.0434947033640843E-4</v>
      </c>
      <c r="AV199" s="127">
        <v>6.4520597215583179E-6</v>
      </c>
      <c r="AW199" s="98" t="e">
        <v>#REF!</v>
      </c>
      <c r="AX199" s="99" t="e">
        <v>#REF!</v>
      </c>
      <c r="AY199" s="138" t="e">
        <v>#REF!</v>
      </c>
      <c r="AZ199" s="104">
        <v>4.0633432869263866E-5</v>
      </c>
      <c r="BA199" s="104">
        <v>3.6747441555799753E-4</v>
      </c>
      <c r="BB199" s="106">
        <v>1.1004694441158354E-3</v>
      </c>
      <c r="BC199" s="106">
        <v>2.3298396081632483E-3</v>
      </c>
      <c r="BD199" s="152"/>
      <c r="BH199" s="363" t="s">
        <v>365</v>
      </c>
      <c r="BJ199" s="22" t="s">
        <v>136</v>
      </c>
      <c r="BK199" s="131"/>
      <c r="BL199" s="106">
        <v>1.0049937260994264</v>
      </c>
      <c r="BM199" s="21">
        <v>207</v>
      </c>
      <c r="BN199" s="113">
        <v>0.10588343336574946</v>
      </c>
      <c r="BO199" s="21" t="s">
        <v>356</v>
      </c>
      <c r="BP199" s="21" t="s">
        <v>364</v>
      </c>
      <c r="CC199" s="132">
        <v>20.877984297857271</v>
      </c>
      <c r="CD199" s="115">
        <f t="shared" si="61"/>
        <v>3.0386952208954545</v>
      </c>
      <c r="CQ199" s="23" t="str">
        <f t="shared" si="47"/>
        <v/>
      </c>
      <c r="CR199" s="23" t="str">
        <f t="shared" si="48"/>
        <v/>
      </c>
      <c r="CT199" s="23" t="str">
        <f t="shared" si="49"/>
        <v/>
      </c>
      <c r="CU199" s="23" t="str">
        <f t="shared" si="50"/>
        <v/>
      </c>
      <c r="CW199" s="23" t="str">
        <f t="shared" si="51"/>
        <v/>
      </c>
      <c r="CX199" s="23" t="str">
        <f t="shared" si="52"/>
        <v/>
      </c>
      <c r="CZ199" s="23" t="str">
        <f t="shared" si="53"/>
        <v/>
      </c>
      <c r="DA199" s="23" t="str">
        <f t="shared" si="54"/>
        <v/>
      </c>
      <c r="DC199" s="23" t="str">
        <f t="shared" si="55"/>
        <v/>
      </c>
      <c r="DD199" s="23" t="str">
        <f t="shared" si="56"/>
        <v/>
      </c>
      <c r="DF199" s="23" t="str">
        <f t="shared" si="57"/>
        <v/>
      </c>
      <c r="DG199" s="23" t="str">
        <f t="shared" si="58"/>
        <v/>
      </c>
      <c r="DI199" s="23">
        <f t="shared" si="59"/>
        <v>22.8</v>
      </c>
      <c r="DJ199" s="23">
        <f t="shared" si="60"/>
        <v>7.5364070230184277</v>
      </c>
    </row>
    <row r="200" spans="1:114" ht="12" customHeight="1" x14ac:dyDescent="0.45">
      <c r="A200" s="22">
        <v>202</v>
      </c>
      <c r="B200" s="116" t="s">
        <v>261</v>
      </c>
      <c r="C200" s="117" t="s">
        <v>348</v>
      </c>
      <c r="D200" s="87" t="s">
        <v>348</v>
      </c>
      <c r="E200" s="1" t="s">
        <v>29</v>
      </c>
      <c r="F200" s="2" t="s">
        <v>363</v>
      </c>
      <c r="G200" s="21">
        <v>4156.88</v>
      </c>
      <c r="H200" s="21">
        <v>3593.93</v>
      </c>
      <c r="I200" s="21">
        <v>3094.85</v>
      </c>
      <c r="J200" s="21">
        <v>2599.87</v>
      </c>
      <c r="K200" s="21">
        <v>4088.33</v>
      </c>
      <c r="L200" s="21">
        <v>3535.88</v>
      </c>
      <c r="M200" s="21">
        <v>3052.11</v>
      </c>
      <c r="N200" s="21">
        <v>2577.0100000000002</v>
      </c>
      <c r="O200" s="118">
        <v>10845.66</v>
      </c>
      <c r="P200" s="119">
        <v>10676.32</v>
      </c>
      <c r="Q200" s="120">
        <v>37.700000000000003</v>
      </c>
      <c r="R200" s="121">
        <v>20.310535690064572</v>
      </c>
      <c r="S200" s="95"/>
      <c r="T200" s="96"/>
      <c r="U200" s="96"/>
      <c r="V200" s="96"/>
      <c r="W200" s="95"/>
      <c r="X200" s="96"/>
      <c r="Y200" s="96"/>
      <c r="Z200" s="122"/>
      <c r="AA200" s="96"/>
      <c r="AB200" s="96"/>
      <c r="AC200" s="123"/>
      <c r="AD200" s="95">
        <v>0.19</v>
      </c>
      <c r="AE200" s="96">
        <v>0.84</v>
      </c>
      <c r="AF200" s="96">
        <v>2.6</v>
      </c>
      <c r="AG200" s="124">
        <v>6.2</v>
      </c>
      <c r="AH200" s="95">
        <v>0.19</v>
      </c>
      <c r="AI200" s="96">
        <v>0.84</v>
      </c>
      <c r="AJ200" s="96">
        <v>2.6</v>
      </c>
      <c r="AK200" s="124">
        <v>6.2</v>
      </c>
      <c r="AL200" s="95" t="s">
        <v>364</v>
      </c>
      <c r="AM200" s="124" t="s">
        <v>364</v>
      </c>
      <c r="AN200" s="123">
        <v>1.2</v>
      </c>
      <c r="AO200" s="97">
        <v>7.0228455754771533</v>
      </c>
      <c r="AP200" s="96">
        <v>6.2</v>
      </c>
      <c r="AQ200" s="96">
        <v>6.2</v>
      </c>
      <c r="AR200" s="96">
        <v>2.4500000000000002</v>
      </c>
      <c r="AS200" s="98">
        <v>0.23537726299999998</v>
      </c>
      <c r="AT200" s="125">
        <v>0.97274479250000001</v>
      </c>
      <c r="AU200" s="126">
        <v>0.81966079017352644</v>
      </c>
      <c r="AV200" s="127">
        <v>0.19257993600000001</v>
      </c>
      <c r="AW200" s="98" t="e">
        <v>#REF!</v>
      </c>
      <c r="AX200" s="99" t="e">
        <v>#REF!</v>
      </c>
      <c r="AY200" s="138" t="e">
        <v>#REF!</v>
      </c>
      <c r="AZ200" s="104">
        <v>0.55634382299999996</v>
      </c>
      <c r="BA200" s="104">
        <v>2.2527240442912713</v>
      </c>
      <c r="BB200" s="106">
        <v>38.439248207123107</v>
      </c>
      <c r="BC200" s="106">
        <v>110.95335847597813</v>
      </c>
      <c r="BD200" s="152"/>
      <c r="BH200" s="363" t="s">
        <v>365</v>
      </c>
      <c r="BJ200" s="22" t="s">
        <v>64</v>
      </c>
      <c r="BK200" s="131"/>
      <c r="BL200" s="106">
        <v>6.2</v>
      </c>
      <c r="BM200" s="21">
        <v>35</v>
      </c>
      <c r="BN200" s="113">
        <v>-0.10279253083822379</v>
      </c>
      <c r="BO200" s="21" t="s">
        <v>348</v>
      </c>
      <c r="BP200" s="21" t="s">
        <v>364</v>
      </c>
      <c r="CC200" s="132">
        <v>20.878741330909627</v>
      </c>
      <c r="CD200" s="115">
        <f t="shared" si="61"/>
        <v>3.0387314801107563</v>
      </c>
      <c r="CQ200" s="23">
        <f t="shared" si="47"/>
        <v>37.700000000000003</v>
      </c>
      <c r="CR200" s="23">
        <f t="shared" si="48"/>
        <v>20.310535690064572</v>
      </c>
      <c r="CT200" s="23" t="str">
        <f t="shared" si="49"/>
        <v/>
      </c>
      <c r="CU200" s="23" t="str">
        <f t="shared" si="50"/>
        <v/>
      </c>
      <c r="CW200" s="23" t="str">
        <f t="shared" si="51"/>
        <v/>
      </c>
      <c r="CX200" s="23" t="str">
        <f t="shared" si="52"/>
        <v/>
      </c>
      <c r="CZ200" s="23" t="str">
        <f t="shared" si="53"/>
        <v/>
      </c>
      <c r="DA200" s="23" t="str">
        <f t="shared" si="54"/>
        <v/>
      </c>
      <c r="DC200" s="23" t="str">
        <f t="shared" si="55"/>
        <v/>
      </c>
      <c r="DD200" s="23" t="str">
        <f t="shared" si="56"/>
        <v/>
      </c>
      <c r="DF200" s="23" t="str">
        <f t="shared" si="57"/>
        <v/>
      </c>
      <c r="DG200" s="23" t="str">
        <f t="shared" si="58"/>
        <v/>
      </c>
      <c r="DI200" s="23" t="str">
        <f t="shared" si="59"/>
        <v/>
      </c>
      <c r="DJ200" s="23" t="str">
        <f t="shared" si="60"/>
        <v/>
      </c>
    </row>
    <row r="201" spans="1:114" ht="12" customHeight="1" x14ac:dyDescent="0.45">
      <c r="A201" s="22">
        <v>203</v>
      </c>
      <c r="B201" s="116" t="s">
        <v>262</v>
      </c>
      <c r="C201" s="117" t="s">
        <v>352</v>
      </c>
      <c r="D201" s="87" t="s">
        <v>352</v>
      </c>
      <c r="E201" s="21" t="s">
        <v>26</v>
      </c>
      <c r="F201" s="2" t="s">
        <v>381</v>
      </c>
      <c r="G201" s="21">
        <v>1185.46</v>
      </c>
      <c r="H201" s="21">
        <v>1250.6500000000001</v>
      </c>
      <c r="I201" s="21">
        <v>1177.24</v>
      </c>
      <c r="J201" s="21">
        <v>982.63</v>
      </c>
      <c r="K201" s="21">
        <v>1118.4100000000001</v>
      </c>
      <c r="L201" s="21">
        <v>1177.8599999999999</v>
      </c>
      <c r="M201" s="21">
        <v>1110.44</v>
      </c>
      <c r="N201" s="21">
        <v>931.32</v>
      </c>
      <c r="O201" s="118">
        <v>3613.3500000000004</v>
      </c>
      <c r="P201" s="119">
        <v>3406.71</v>
      </c>
      <c r="Q201" s="120">
        <v>7.7</v>
      </c>
      <c r="R201" s="121">
        <v>2.7594849139096564</v>
      </c>
      <c r="S201" s="95"/>
      <c r="T201" s="96"/>
      <c r="U201" s="96"/>
      <c r="V201" s="96"/>
      <c r="W201" s="95"/>
      <c r="X201" s="96"/>
      <c r="Y201" s="96"/>
      <c r="Z201" s="122"/>
      <c r="AA201" s="96"/>
      <c r="AB201" s="96"/>
      <c r="AC201" s="123">
        <v>7.9</v>
      </c>
      <c r="AD201" s="95"/>
      <c r="AE201" s="96"/>
      <c r="AF201" s="96"/>
      <c r="AG201" s="124"/>
      <c r="AH201" s="95"/>
      <c r="AI201" s="96"/>
      <c r="AJ201" s="96"/>
      <c r="AK201" s="124"/>
      <c r="AL201" s="95"/>
      <c r="AM201" s="124"/>
      <c r="AN201" s="123">
        <v>7.9</v>
      </c>
      <c r="AO201" s="97">
        <v>0.7446373997688045</v>
      </c>
      <c r="AP201" s="96">
        <v>5.8826354581735556</v>
      </c>
      <c r="AQ201" s="96">
        <v>5.8826354581735556</v>
      </c>
      <c r="AR201" s="96">
        <v>7.3956588645433898</v>
      </c>
      <c r="AS201" s="98">
        <v>0.55458474000000013</v>
      </c>
      <c r="AT201" s="125">
        <v>3.4384253880000002</v>
      </c>
      <c r="AU201" s="126">
        <v>3.8749353567857132</v>
      </c>
      <c r="AV201" s="127">
        <v>0.62213916081102771</v>
      </c>
      <c r="AW201" s="98" t="e">
        <v>#REF!</v>
      </c>
      <c r="AX201" s="99" t="e">
        <v>#REF!</v>
      </c>
      <c r="AY201" s="138" t="e">
        <v>#REF!</v>
      </c>
      <c r="AZ201" s="104">
        <v>0.66717544135171281</v>
      </c>
      <c r="BA201" s="104">
        <v>6.4157719849919648</v>
      </c>
      <c r="BB201" s="106">
        <v>0</v>
      </c>
      <c r="BC201" s="106">
        <v>3.5880373729166117</v>
      </c>
      <c r="BD201" s="128" t="s">
        <v>610</v>
      </c>
      <c r="BE201" s="21" t="s">
        <v>394</v>
      </c>
      <c r="BF201" s="286" t="s">
        <v>515</v>
      </c>
      <c r="BG201" s="130" t="s">
        <v>371</v>
      </c>
      <c r="BH201" s="363" t="s">
        <v>372</v>
      </c>
      <c r="BI201" s="22" t="s">
        <v>611</v>
      </c>
      <c r="BJ201" s="22" t="s">
        <v>60</v>
      </c>
      <c r="BK201" s="131" t="s">
        <v>612</v>
      </c>
      <c r="BL201" s="106">
        <v>5.8826354581735556</v>
      </c>
      <c r="BM201" s="21">
        <v>32</v>
      </c>
      <c r="BN201" s="113">
        <v>0.16624677914393129</v>
      </c>
      <c r="BO201" s="21" t="s">
        <v>364</v>
      </c>
      <c r="BP201" s="21" t="s">
        <v>364</v>
      </c>
      <c r="CC201" s="132">
        <v>21.558978523101239</v>
      </c>
      <c r="CD201" s="115">
        <f t="shared" si="61"/>
        <v>3.0707923665835857</v>
      </c>
      <c r="CQ201" s="23" t="str">
        <f t="shared" si="47"/>
        <v/>
      </c>
      <c r="CR201" s="23" t="str">
        <f t="shared" si="48"/>
        <v/>
      </c>
      <c r="CT201" s="23" t="str">
        <f t="shared" si="49"/>
        <v/>
      </c>
      <c r="CU201" s="23" t="str">
        <f t="shared" si="50"/>
        <v/>
      </c>
      <c r="CW201" s="23">
        <f t="shared" si="51"/>
        <v>7.7</v>
      </c>
      <c r="CX201" s="23">
        <f t="shared" si="52"/>
        <v>2.7594849139096564</v>
      </c>
      <c r="CZ201" s="23" t="str">
        <f t="shared" si="53"/>
        <v/>
      </c>
      <c r="DA201" s="23" t="str">
        <f t="shared" si="54"/>
        <v/>
      </c>
      <c r="DC201" s="23" t="str">
        <f t="shared" si="55"/>
        <v/>
      </c>
      <c r="DD201" s="23" t="str">
        <f t="shared" si="56"/>
        <v/>
      </c>
      <c r="DF201" s="23" t="str">
        <f t="shared" si="57"/>
        <v/>
      </c>
      <c r="DG201" s="23" t="str">
        <f t="shared" si="58"/>
        <v/>
      </c>
      <c r="DI201" s="23" t="str">
        <f t="shared" si="59"/>
        <v/>
      </c>
      <c r="DJ201" s="23" t="str">
        <f t="shared" si="60"/>
        <v/>
      </c>
    </row>
    <row r="202" spans="1:114" ht="12" customHeight="1" x14ac:dyDescent="0.45">
      <c r="A202" s="22">
        <v>204</v>
      </c>
      <c r="B202" s="116" t="s">
        <v>263</v>
      </c>
      <c r="C202" s="117" t="s">
        <v>362</v>
      </c>
      <c r="D202" s="87" t="s">
        <v>362</v>
      </c>
      <c r="E202" s="1" t="s">
        <v>28</v>
      </c>
      <c r="F202" s="2" t="s">
        <v>380</v>
      </c>
      <c r="G202" s="21">
        <v>227.2</v>
      </c>
      <c r="H202" s="21">
        <v>242.61</v>
      </c>
      <c r="I202" s="21">
        <v>214.4</v>
      </c>
      <c r="J202" s="21">
        <v>216.64</v>
      </c>
      <c r="K202" s="21">
        <v>217.89</v>
      </c>
      <c r="L202" s="21">
        <v>232.67</v>
      </c>
      <c r="M202" s="21">
        <v>209.7</v>
      </c>
      <c r="N202" s="21">
        <v>183.03</v>
      </c>
      <c r="O202" s="118">
        <v>684.21</v>
      </c>
      <c r="P202" s="119">
        <v>660.26</v>
      </c>
      <c r="Q202" s="120">
        <v>5.9</v>
      </c>
      <c r="R202" s="121">
        <v>2.4480169632955828</v>
      </c>
      <c r="S202" s="95"/>
      <c r="T202" s="96"/>
      <c r="U202" s="96"/>
      <c r="V202" s="96"/>
      <c r="W202" s="95"/>
      <c r="X202" s="96"/>
      <c r="Y202" s="96"/>
      <c r="Z202" s="122"/>
      <c r="AA202" s="96"/>
      <c r="AB202" s="96"/>
      <c r="AC202" s="123"/>
      <c r="AD202" s="95">
        <v>1.3</v>
      </c>
      <c r="AE202" s="96">
        <v>2.6</v>
      </c>
      <c r="AF202" s="96">
        <v>4</v>
      </c>
      <c r="AG202" s="124" t="s">
        <v>364</v>
      </c>
      <c r="AH202" s="95">
        <v>1.3</v>
      </c>
      <c r="AI202" s="96">
        <v>2.6</v>
      </c>
      <c r="AJ202" s="96">
        <v>4</v>
      </c>
      <c r="AK202" s="124" t="s">
        <v>364</v>
      </c>
      <c r="AL202" s="95">
        <v>3.1</v>
      </c>
      <c r="AM202" s="124">
        <v>2</v>
      </c>
      <c r="AN202" s="123">
        <v>2.5</v>
      </c>
      <c r="AO202" s="97">
        <v>1.6916229865384507</v>
      </c>
      <c r="AP202" s="96">
        <v>5.2440312582691968</v>
      </c>
      <c r="AQ202" s="96">
        <v>3.3832459730769013</v>
      </c>
      <c r="AR202" s="96">
        <v>2.9534096539182624</v>
      </c>
      <c r="AS202" s="98">
        <v>3.5107449999999998E-2</v>
      </c>
      <c r="AT202" s="125">
        <v>0.20136132500000001</v>
      </c>
      <c r="AU202" s="126">
        <v>0.19846824000000002</v>
      </c>
      <c r="AV202" s="127">
        <v>1.0531814653462222E-2</v>
      </c>
      <c r="AW202" s="98" t="e">
        <v>#REF!</v>
      </c>
      <c r="AX202" s="99" t="e">
        <v>#REF!</v>
      </c>
      <c r="AY202" s="138" t="e">
        <v>#REF!</v>
      </c>
      <c r="AZ202" s="104">
        <v>5.2660474422437036E-2</v>
      </c>
      <c r="BA202" s="104">
        <v>0.39958109934770497</v>
      </c>
      <c r="BB202" s="106">
        <v>0</v>
      </c>
      <c r="BC202" s="106">
        <v>0.27744616162437219</v>
      </c>
      <c r="BD202" s="152"/>
      <c r="BH202" s="363" t="s">
        <v>365</v>
      </c>
      <c r="BJ202" s="22" t="s">
        <v>75</v>
      </c>
      <c r="BK202" s="131"/>
      <c r="BL202" s="106">
        <v>4.3136386156730495</v>
      </c>
      <c r="BM202" s="21">
        <v>122</v>
      </c>
      <c r="BN202" s="113">
        <v>8.2478512529560344E-2</v>
      </c>
      <c r="BO202" s="21" t="s">
        <v>362</v>
      </c>
      <c r="BP202" s="21" t="s">
        <v>364</v>
      </c>
      <c r="CC202" s="132">
        <v>22.512167234573983</v>
      </c>
      <c r="CD202" s="115">
        <f t="shared" si="61"/>
        <v>3.1140559290302074</v>
      </c>
      <c r="CQ202" s="23" t="str">
        <f t="shared" si="47"/>
        <v/>
      </c>
      <c r="CR202" s="23" t="str">
        <f t="shared" si="48"/>
        <v/>
      </c>
      <c r="CT202" s="23" t="str">
        <f t="shared" si="49"/>
        <v/>
      </c>
      <c r="CU202" s="23" t="str">
        <f t="shared" si="50"/>
        <v/>
      </c>
      <c r="CW202" s="23" t="str">
        <f t="shared" si="51"/>
        <v/>
      </c>
      <c r="CX202" s="23" t="str">
        <f t="shared" si="52"/>
        <v/>
      </c>
      <c r="CZ202" s="23" t="str">
        <f t="shared" si="53"/>
        <v/>
      </c>
      <c r="DA202" s="23" t="str">
        <f t="shared" si="54"/>
        <v/>
      </c>
      <c r="DC202" s="23" t="str">
        <f t="shared" si="55"/>
        <v/>
      </c>
      <c r="DD202" s="23" t="str">
        <f t="shared" si="56"/>
        <v/>
      </c>
      <c r="DF202" s="23" t="str">
        <f t="shared" si="57"/>
        <v/>
      </c>
      <c r="DG202" s="23" t="str">
        <f t="shared" si="58"/>
        <v/>
      </c>
      <c r="DI202" s="23" t="str">
        <f t="shared" si="59"/>
        <v/>
      </c>
      <c r="DJ202" s="23" t="str">
        <f t="shared" si="60"/>
        <v/>
      </c>
    </row>
    <row r="203" spans="1:114" ht="12" customHeight="1" x14ac:dyDescent="0.45">
      <c r="A203" s="22">
        <v>205</v>
      </c>
      <c r="B203" s="116" t="s">
        <v>106</v>
      </c>
      <c r="C203" s="117" t="s">
        <v>352</v>
      </c>
      <c r="D203" s="87" t="s">
        <v>352</v>
      </c>
      <c r="E203" s="1" t="s">
        <v>26</v>
      </c>
      <c r="F203" s="2" t="s">
        <v>380</v>
      </c>
      <c r="G203" s="21">
        <v>2078.04</v>
      </c>
      <c r="H203" s="21">
        <v>2078.7600000000002</v>
      </c>
      <c r="I203" s="21">
        <v>1980.27</v>
      </c>
      <c r="J203" s="21">
        <v>1848.99</v>
      </c>
      <c r="K203" s="21">
        <v>1979.95</v>
      </c>
      <c r="L203" s="21">
        <v>1983.24</v>
      </c>
      <c r="M203" s="21">
        <v>1892.2</v>
      </c>
      <c r="N203" s="21">
        <v>1765.67</v>
      </c>
      <c r="O203" s="118">
        <v>6137.07</v>
      </c>
      <c r="P203" s="119">
        <v>5855.39</v>
      </c>
      <c r="Q203" s="120">
        <v>3.5</v>
      </c>
      <c r="R203" s="121">
        <v>2.0867141190754137</v>
      </c>
      <c r="S203" s="173">
        <v>17.599999999999998</v>
      </c>
      <c r="T203" s="174">
        <v>29.533333333333331</v>
      </c>
      <c r="U203" s="174">
        <v>44</v>
      </c>
      <c r="V203" s="174"/>
      <c r="W203" s="173">
        <v>16.3</v>
      </c>
      <c r="X203" s="174">
        <v>32.833333333333336</v>
      </c>
      <c r="Y203" s="174">
        <v>36.200000000000003</v>
      </c>
      <c r="Z203" s="182"/>
      <c r="AA203" s="174">
        <v>30.4</v>
      </c>
      <c r="AB203" s="174">
        <v>28.4</v>
      </c>
      <c r="AC203" s="175">
        <v>29.4</v>
      </c>
      <c r="AD203" s="95">
        <v>17.599999999999998</v>
      </c>
      <c r="AE203" s="96">
        <v>29.533333333333331</v>
      </c>
      <c r="AF203" s="96">
        <v>44</v>
      </c>
      <c r="AG203" s="96"/>
      <c r="AH203" s="95">
        <v>16.3</v>
      </c>
      <c r="AI203" s="96">
        <v>32.833333333333336</v>
      </c>
      <c r="AJ203" s="96">
        <v>36.200000000000003</v>
      </c>
      <c r="AK203" s="124"/>
      <c r="AL203" s="96">
        <v>30.4</v>
      </c>
      <c r="AM203" s="96">
        <v>28.4</v>
      </c>
      <c r="AN203" s="123">
        <v>29.4</v>
      </c>
      <c r="AO203" s="97">
        <v>0.7446373997688045</v>
      </c>
      <c r="AP203" s="96">
        <v>22.636976952971654</v>
      </c>
      <c r="AQ203" s="96">
        <v>21.147702153434047</v>
      </c>
      <c r="AR203" s="96">
        <v>27.523084888300708</v>
      </c>
      <c r="AS203" s="98">
        <v>3.5098530100000005</v>
      </c>
      <c r="AT203" s="125">
        <v>21.535622891666666</v>
      </c>
      <c r="AU203" s="126">
        <v>21.191389446666669</v>
      </c>
      <c r="AV203" s="127">
        <v>3.9850254536651746</v>
      </c>
      <c r="AW203" s="98" t="e">
        <v>#REF!</v>
      </c>
      <c r="AX203" s="99" t="e">
        <v>#REF!</v>
      </c>
      <c r="AY203" s="138" t="e">
        <v>#REF!</v>
      </c>
      <c r="AZ203" s="104">
        <v>4.3018070827752899</v>
      </c>
      <c r="BA203" s="104">
        <v>39.130031061938226</v>
      </c>
      <c r="BB203" s="106">
        <v>0</v>
      </c>
      <c r="BC203" s="106">
        <v>0</v>
      </c>
      <c r="BD203" s="168" t="s">
        <v>402</v>
      </c>
      <c r="BE203" s="169" t="s">
        <v>613</v>
      </c>
      <c r="BF203" s="170">
        <v>1880</v>
      </c>
      <c r="BG203" s="171" t="s">
        <v>614</v>
      </c>
      <c r="BH203" s="172" t="s">
        <v>390</v>
      </c>
      <c r="BI203" s="169" t="s">
        <v>403</v>
      </c>
      <c r="BJ203" s="22" t="s">
        <v>60</v>
      </c>
      <c r="BK203" s="131" t="s">
        <v>505</v>
      </c>
      <c r="BL203" s="106">
        <v>21.892339553202852</v>
      </c>
      <c r="BM203" s="21">
        <v>5</v>
      </c>
      <c r="BN203" s="113">
        <v>2.5971454161242937E-2</v>
      </c>
      <c r="BO203" s="21" t="s">
        <v>364</v>
      </c>
      <c r="BP203" s="21" t="s">
        <v>364</v>
      </c>
      <c r="CC203" s="132">
        <v>22.985844198849946</v>
      </c>
      <c r="CD203" s="115">
        <f t="shared" si="61"/>
        <v>3.1348785568347566</v>
      </c>
      <c r="CQ203" s="23" t="str">
        <f t="shared" si="47"/>
        <v/>
      </c>
      <c r="CR203" s="23" t="str">
        <f t="shared" si="48"/>
        <v/>
      </c>
      <c r="CT203" s="23" t="str">
        <f t="shared" si="49"/>
        <v/>
      </c>
      <c r="CU203" s="23" t="str">
        <f t="shared" si="50"/>
        <v/>
      </c>
      <c r="CW203" s="23">
        <f t="shared" si="51"/>
        <v>3.5</v>
      </c>
      <c r="CX203" s="23">
        <f t="shared" si="52"/>
        <v>2.0867141190754137</v>
      </c>
      <c r="CZ203" s="23" t="str">
        <f t="shared" si="53"/>
        <v/>
      </c>
      <c r="DA203" s="23" t="str">
        <f t="shared" si="54"/>
        <v/>
      </c>
      <c r="DC203" s="23" t="str">
        <f t="shared" si="55"/>
        <v/>
      </c>
      <c r="DD203" s="23" t="str">
        <f t="shared" si="56"/>
        <v/>
      </c>
      <c r="DF203" s="23" t="str">
        <f t="shared" si="57"/>
        <v/>
      </c>
      <c r="DG203" s="23" t="str">
        <f t="shared" si="58"/>
        <v/>
      </c>
      <c r="DI203" s="23" t="str">
        <f t="shared" si="59"/>
        <v/>
      </c>
      <c r="DJ203" s="23" t="str">
        <f t="shared" si="60"/>
        <v/>
      </c>
    </row>
    <row r="204" spans="1:114" ht="12" customHeight="1" x14ac:dyDescent="0.45">
      <c r="A204" s="22">
        <v>191</v>
      </c>
      <c r="B204" s="116" t="s">
        <v>170</v>
      </c>
      <c r="C204" s="117" t="s">
        <v>348</v>
      </c>
      <c r="D204" s="87" t="s">
        <v>348</v>
      </c>
      <c r="E204" s="1" t="s">
        <v>29</v>
      </c>
      <c r="F204" s="2" t="s">
        <v>363</v>
      </c>
      <c r="G204" s="21">
        <v>5166.37</v>
      </c>
      <c r="H204" s="21">
        <v>4574.87</v>
      </c>
      <c r="I204" s="21">
        <v>3910.45</v>
      </c>
      <c r="J204" s="21">
        <v>3247.51</v>
      </c>
      <c r="K204" s="21">
        <v>5071.41</v>
      </c>
      <c r="L204" s="21">
        <v>4481.78</v>
      </c>
      <c r="M204" s="21">
        <v>3871.91</v>
      </c>
      <c r="N204" s="21">
        <v>3296.35</v>
      </c>
      <c r="O204" s="118">
        <v>13651.689999999999</v>
      </c>
      <c r="P204" s="119">
        <v>13425.099999999999</v>
      </c>
      <c r="Q204" s="120">
        <v>35.200000000000003</v>
      </c>
      <c r="R204" s="121">
        <v>17.198091896646353</v>
      </c>
      <c r="S204" s="96">
        <v>0.1</v>
      </c>
      <c r="T204" s="96">
        <v>0.5</v>
      </c>
      <c r="U204" s="96">
        <v>2.2000000000000002</v>
      </c>
      <c r="V204" s="96">
        <v>3.4</v>
      </c>
      <c r="W204" s="96">
        <v>0.1</v>
      </c>
      <c r="X204" s="96">
        <v>0.5</v>
      </c>
      <c r="Y204" s="96">
        <v>2.2000000000000002</v>
      </c>
      <c r="Z204" s="124">
        <v>3.4</v>
      </c>
      <c r="AA204" s="96"/>
      <c r="AB204" s="96"/>
      <c r="AC204" s="123">
        <v>0.9</v>
      </c>
      <c r="AD204" s="96">
        <v>0.1</v>
      </c>
      <c r="AE204" s="96">
        <v>0.5</v>
      </c>
      <c r="AF204" s="96">
        <v>2.2000000000000002</v>
      </c>
      <c r="AG204" s="96">
        <v>3.4</v>
      </c>
      <c r="AH204" s="96">
        <v>0.1</v>
      </c>
      <c r="AI204" s="96">
        <v>0.5</v>
      </c>
      <c r="AJ204" s="96">
        <v>2.2000000000000002</v>
      </c>
      <c r="AK204" s="124">
        <v>3.4</v>
      </c>
      <c r="AL204" s="96"/>
      <c r="AM204" s="96"/>
      <c r="AN204" s="123">
        <v>0.9</v>
      </c>
      <c r="AO204" s="97">
        <v>7.0228455754771533</v>
      </c>
      <c r="AP204" s="96">
        <v>3.4</v>
      </c>
      <c r="AQ204" s="96">
        <v>3.4</v>
      </c>
      <c r="AR204" s="96">
        <v>1.5249999999999999</v>
      </c>
      <c r="AS204" s="98">
        <v>0.22673294999999999</v>
      </c>
      <c r="AT204" s="125">
        <v>0.84558642500000003</v>
      </c>
      <c r="AU204" s="126">
        <v>0.74456383939790383</v>
      </c>
      <c r="AV204" s="127">
        <v>0.36022769399999999</v>
      </c>
      <c r="AW204" s="98" t="e">
        <v>#REF!</v>
      </c>
      <c r="AX204" s="99" t="e">
        <v>#REF!</v>
      </c>
      <c r="AY204" s="138" t="e">
        <v>#REF!</v>
      </c>
      <c r="AZ204" s="104">
        <v>0.44922418999999997</v>
      </c>
      <c r="BA204" s="104">
        <v>1.9843660694759693</v>
      </c>
      <c r="BB204" s="106">
        <v>28.490745804288132</v>
      </c>
      <c r="BC204" s="106">
        <v>81.514567615076132</v>
      </c>
      <c r="BD204" s="128" t="s">
        <v>416</v>
      </c>
      <c r="BE204" s="21" t="s">
        <v>615</v>
      </c>
      <c r="BF204" s="286">
        <v>36</v>
      </c>
      <c r="BG204" s="153">
        <v>1</v>
      </c>
      <c r="BH204" s="363" t="s">
        <v>384</v>
      </c>
      <c r="BI204" s="21" t="s">
        <v>616</v>
      </c>
      <c r="BJ204" s="22" t="s">
        <v>60</v>
      </c>
      <c r="BK204" s="131" t="s">
        <v>617</v>
      </c>
      <c r="BL204" s="106">
        <v>3.4</v>
      </c>
      <c r="BM204" s="21">
        <v>42</v>
      </c>
      <c r="BN204" s="113">
        <v>-6.8768422584804548E-2</v>
      </c>
      <c r="BO204" s="21" t="s">
        <v>364</v>
      </c>
      <c r="BP204" s="21" t="s">
        <v>364</v>
      </c>
      <c r="CC204" s="132">
        <v>23.298060951991864</v>
      </c>
      <c r="CD204" s="115">
        <f t="shared" si="61"/>
        <v>3.1483701361640448</v>
      </c>
      <c r="CQ204" s="23">
        <f t="shared" si="47"/>
        <v>35.200000000000003</v>
      </c>
      <c r="CR204" s="23">
        <f t="shared" si="48"/>
        <v>17.198091896646353</v>
      </c>
      <c r="CT204" s="23" t="str">
        <f t="shared" si="49"/>
        <v/>
      </c>
      <c r="CU204" s="23" t="str">
        <f t="shared" si="50"/>
        <v/>
      </c>
      <c r="CW204" s="23" t="str">
        <f t="shared" si="51"/>
        <v/>
      </c>
      <c r="CX204" s="23" t="str">
        <f t="shared" si="52"/>
        <v/>
      </c>
      <c r="CZ204" s="23" t="str">
        <f t="shared" si="53"/>
        <v/>
      </c>
      <c r="DA204" s="23" t="str">
        <f t="shared" si="54"/>
        <v/>
      </c>
      <c r="DC204" s="23" t="str">
        <f t="shared" si="55"/>
        <v/>
      </c>
      <c r="DD204" s="23" t="str">
        <f t="shared" si="56"/>
        <v/>
      </c>
      <c r="DF204" s="23" t="str">
        <f t="shared" si="57"/>
        <v/>
      </c>
      <c r="DG204" s="23" t="str">
        <f t="shared" si="58"/>
        <v/>
      </c>
      <c r="DI204" s="23" t="str">
        <f t="shared" si="59"/>
        <v/>
      </c>
      <c r="DJ204" s="23" t="str">
        <f t="shared" si="60"/>
        <v/>
      </c>
    </row>
    <row r="205" spans="1:114" s="140" customFormat="1" ht="12" customHeight="1" x14ac:dyDescent="0.45">
      <c r="A205" s="22">
        <v>206</v>
      </c>
      <c r="B205" s="116" t="s">
        <v>265</v>
      </c>
      <c r="C205" s="117" t="s">
        <v>353</v>
      </c>
      <c r="D205" s="87" t="s">
        <v>353</v>
      </c>
      <c r="E205" s="1" t="s">
        <v>34</v>
      </c>
      <c r="F205" s="2" t="s">
        <v>380</v>
      </c>
      <c r="G205" s="21">
        <v>10469.07</v>
      </c>
      <c r="H205" s="21">
        <v>10295.370000000001</v>
      </c>
      <c r="I205" s="21">
        <v>10761.74</v>
      </c>
      <c r="J205" s="21">
        <v>10802.82</v>
      </c>
      <c r="K205" s="21">
        <v>10005.34</v>
      </c>
      <c r="L205" s="21">
        <v>9846.2000000000007</v>
      </c>
      <c r="M205" s="21">
        <v>10299.19</v>
      </c>
      <c r="N205" s="21">
        <v>10377.5</v>
      </c>
      <c r="O205" s="118">
        <v>31526.18</v>
      </c>
      <c r="P205" s="119">
        <v>30150.730000000003</v>
      </c>
      <c r="Q205" s="120">
        <v>5.6</v>
      </c>
      <c r="R205" s="121">
        <v>2.3996366665040942</v>
      </c>
      <c r="S205" s="133">
        <v>14.7</v>
      </c>
      <c r="T205" s="134">
        <v>27.240000000000002</v>
      </c>
      <c r="U205" s="134">
        <v>29.520000000000003</v>
      </c>
      <c r="V205" s="134">
        <v>11.68</v>
      </c>
      <c r="W205" s="133">
        <v>14.7</v>
      </c>
      <c r="X205" s="134">
        <v>27.240000000000002</v>
      </c>
      <c r="Y205" s="134">
        <v>29.520000000000003</v>
      </c>
      <c r="Z205" s="137">
        <v>11.68</v>
      </c>
      <c r="AA205" s="134"/>
      <c r="AB205" s="134"/>
      <c r="AC205" s="136">
        <v>23.8</v>
      </c>
      <c r="AD205" s="95">
        <v>14.7</v>
      </c>
      <c r="AE205" s="96">
        <v>27.240000000000002</v>
      </c>
      <c r="AF205" s="96">
        <v>29.520000000000003</v>
      </c>
      <c r="AG205" s="96">
        <v>11.68</v>
      </c>
      <c r="AH205" s="95">
        <v>14.7</v>
      </c>
      <c r="AI205" s="96">
        <v>27.240000000000002</v>
      </c>
      <c r="AJ205" s="96">
        <v>29.520000000000003</v>
      </c>
      <c r="AK205" s="124">
        <v>11.68</v>
      </c>
      <c r="AL205" s="96"/>
      <c r="AM205" s="96"/>
      <c r="AN205" s="123">
        <v>23.8</v>
      </c>
      <c r="AO205" s="97">
        <v>0.53463113151574149</v>
      </c>
      <c r="AP205" s="96">
        <v>11.68</v>
      </c>
      <c r="AQ205" s="96">
        <v>11.68</v>
      </c>
      <c r="AR205" s="96">
        <v>20.770000000000003</v>
      </c>
      <c r="AS205" s="98">
        <v>14.713488474000004</v>
      </c>
      <c r="AT205" s="125">
        <v>95.752545345000016</v>
      </c>
      <c r="AU205" s="126">
        <v>94.247676210000009</v>
      </c>
      <c r="AV205" s="127">
        <v>16.197805299600006</v>
      </c>
      <c r="AW205" s="98" t="e">
        <v>#REF!</v>
      </c>
      <c r="AX205" s="99" t="e">
        <v>#REF!</v>
      </c>
      <c r="AY205" s="138" t="e">
        <v>#REF!</v>
      </c>
      <c r="AZ205" s="104">
        <v>17.187349850000004</v>
      </c>
      <c r="BA205" s="104">
        <v>175.86617160481507</v>
      </c>
      <c r="BB205" s="106">
        <v>0</v>
      </c>
      <c r="BC205" s="106">
        <v>99.607569373951407</v>
      </c>
      <c r="BD205" s="284" t="s">
        <v>618</v>
      </c>
      <c r="BE205" s="140" t="s">
        <v>619</v>
      </c>
      <c r="BF205" s="142" t="s">
        <v>620</v>
      </c>
      <c r="BG205" s="268">
        <v>0.98499999999999999</v>
      </c>
      <c r="BH205" s="143" t="s">
        <v>384</v>
      </c>
      <c r="BI205" s="140" t="s">
        <v>621</v>
      </c>
      <c r="BJ205" s="22" t="s">
        <v>60</v>
      </c>
      <c r="BK205" s="131" t="s">
        <v>622</v>
      </c>
      <c r="BL205" s="106">
        <v>11.68</v>
      </c>
      <c r="BM205" s="21">
        <v>2</v>
      </c>
      <c r="BN205" s="113">
        <v>-3.6675551511875792E-2</v>
      </c>
      <c r="BO205" s="21" t="s">
        <v>364</v>
      </c>
      <c r="BP205" s="21" t="s">
        <v>364</v>
      </c>
      <c r="CC205" s="132">
        <v>24.644784833237569</v>
      </c>
      <c r="CD205" s="115">
        <f t="shared" si="61"/>
        <v>3.2045653094735629</v>
      </c>
      <c r="CP205" s="23"/>
      <c r="CQ205" s="23" t="str">
        <f t="shared" si="47"/>
        <v/>
      </c>
      <c r="CR205" s="23" t="str">
        <f t="shared" si="48"/>
        <v/>
      </c>
      <c r="CS205" s="25"/>
      <c r="CT205" s="23" t="str">
        <f t="shared" si="49"/>
        <v/>
      </c>
      <c r="CU205" s="23" t="str">
        <f t="shared" si="50"/>
        <v/>
      </c>
      <c r="CV205" s="25"/>
      <c r="CW205" s="23" t="str">
        <f t="shared" si="51"/>
        <v/>
      </c>
      <c r="CX205" s="23" t="str">
        <f t="shared" si="52"/>
        <v/>
      </c>
      <c r="CY205" s="25"/>
      <c r="CZ205" s="23">
        <f t="shared" si="53"/>
        <v>5.6</v>
      </c>
      <c r="DA205" s="23">
        <f t="shared" si="54"/>
        <v>2.3996366665040942</v>
      </c>
      <c r="DB205" s="25"/>
      <c r="DC205" s="23" t="str">
        <f t="shared" si="55"/>
        <v/>
      </c>
      <c r="DD205" s="23" t="str">
        <f t="shared" si="56"/>
        <v/>
      </c>
      <c r="DE205" s="25"/>
      <c r="DF205" s="23" t="str">
        <f t="shared" si="57"/>
        <v/>
      </c>
      <c r="DG205" s="23" t="str">
        <f t="shared" si="58"/>
        <v/>
      </c>
      <c r="DH205" s="25"/>
      <c r="DI205" s="23" t="str">
        <f t="shared" si="59"/>
        <v/>
      </c>
      <c r="DJ205" s="23" t="str">
        <f t="shared" si="60"/>
        <v/>
      </c>
    </row>
    <row r="206" spans="1:114" ht="12" customHeight="1" x14ac:dyDescent="0.45">
      <c r="A206" s="22">
        <v>207</v>
      </c>
      <c r="B206" s="116" t="s">
        <v>266</v>
      </c>
      <c r="C206" s="117" t="s">
        <v>354</v>
      </c>
      <c r="D206" s="87" t="s">
        <v>354</v>
      </c>
      <c r="E206" s="21" t="s">
        <v>31</v>
      </c>
      <c r="F206" s="2" t="s">
        <v>380</v>
      </c>
      <c r="G206" s="21">
        <v>121.34</v>
      </c>
      <c r="H206" s="21">
        <v>122.74</v>
      </c>
      <c r="I206" s="21">
        <v>125.01</v>
      </c>
      <c r="J206" s="21">
        <v>127.38</v>
      </c>
      <c r="K206" s="21">
        <v>116.13</v>
      </c>
      <c r="L206" s="21">
        <v>117.64</v>
      </c>
      <c r="M206" s="21">
        <v>119.45</v>
      </c>
      <c r="N206" s="21">
        <v>122.37</v>
      </c>
      <c r="O206" s="118">
        <v>369.09</v>
      </c>
      <c r="P206" s="119">
        <v>353.21999999999997</v>
      </c>
      <c r="Q206" s="120">
        <v>8.6999999999999993</v>
      </c>
      <c r="R206" s="121">
        <v>2.9493374759866406</v>
      </c>
      <c r="S206" s="95">
        <v>0</v>
      </c>
      <c r="T206" s="96">
        <v>3.6</v>
      </c>
      <c r="U206" s="96">
        <v>21.2</v>
      </c>
      <c r="V206" s="96"/>
      <c r="W206" s="95">
        <v>2</v>
      </c>
      <c r="X206" s="96">
        <v>14.8</v>
      </c>
      <c r="Y206" s="96">
        <v>7.9</v>
      </c>
      <c r="Z206" s="122"/>
      <c r="AA206" s="96">
        <v>8.3000000000000007</v>
      </c>
      <c r="AB206" s="96">
        <v>8.3000000000000007</v>
      </c>
      <c r="AC206" s="123">
        <v>8.3000000000000007</v>
      </c>
      <c r="AD206" s="95">
        <v>0</v>
      </c>
      <c r="AE206" s="96">
        <v>3.6</v>
      </c>
      <c r="AF206" s="96">
        <v>21.2</v>
      </c>
      <c r="AG206" s="96"/>
      <c r="AH206" s="95">
        <v>2</v>
      </c>
      <c r="AI206" s="96">
        <v>14.8</v>
      </c>
      <c r="AJ206" s="96">
        <v>7.9</v>
      </c>
      <c r="AK206" s="122"/>
      <c r="AL206" s="96">
        <v>8.3000000000000007</v>
      </c>
      <c r="AM206" s="96">
        <v>8.3000000000000007</v>
      </c>
      <c r="AN206" s="123">
        <v>8.3000000000000007</v>
      </c>
      <c r="AO206" s="97">
        <v>0.67751196172248818</v>
      </c>
      <c r="AP206" s="96">
        <v>5.623349282296652</v>
      </c>
      <c r="AQ206" s="96">
        <v>5.623349282296652</v>
      </c>
      <c r="AR206" s="96">
        <v>7.6308373205741633</v>
      </c>
      <c r="AS206" s="98">
        <v>6.0090629999999992E-2</v>
      </c>
      <c r="AT206" s="125">
        <v>0.28483037499999997</v>
      </c>
      <c r="AU206" s="126">
        <v>0.28366907500000005</v>
      </c>
      <c r="AV206" s="127">
        <v>6.8378318899521534E-2</v>
      </c>
      <c r="AW206" s="98" t="e">
        <v>#REF!</v>
      </c>
      <c r="AX206" s="99" t="e">
        <v>#REF!</v>
      </c>
      <c r="AY206" s="138" t="e">
        <v>#REF!</v>
      </c>
      <c r="AZ206" s="104">
        <v>7.4134944832535882E-2</v>
      </c>
      <c r="BA206" s="104">
        <v>0.62660976419169945</v>
      </c>
      <c r="BB206" s="106">
        <v>0</v>
      </c>
      <c r="BC206" s="106">
        <v>0.51498494134645423</v>
      </c>
      <c r="BD206" s="128">
        <v>1992</v>
      </c>
      <c r="BE206" s="21" t="s">
        <v>623</v>
      </c>
      <c r="BF206" s="129">
        <v>26</v>
      </c>
      <c r="BG206" s="153">
        <v>0.97</v>
      </c>
      <c r="BH206" s="363" t="s">
        <v>384</v>
      </c>
      <c r="BI206" s="22" t="s">
        <v>391</v>
      </c>
      <c r="BJ206" s="22" t="s">
        <v>60</v>
      </c>
      <c r="BK206" s="131" t="s">
        <v>607</v>
      </c>
      <c r="BL206" s="106">
        <v>5.623349282296652</v>
      </c>
      <c r="BM206" s="21">
        <v>113</v>
      </c>
      <c r="BN206" s="113">
        <v>3.5104747396712599E-2</v>
      </c>
      <c r="BO206" s="21" t="s">
        <v>364</v>
      </c>
      <c r="BP206" s="21" t="s">
        <v>364</v>
      </c>
      <c r="CC206" s="132">
        <v>25.476710278716812</v>
      </c>
      <c r="CD206" s="115">
        <f t="shared" si="61"/>
        <v>3.2377647124280862</v>
      </c>
      <c r="CQ206" s="23" t="str">
        <f t="shared" si="47"/>
        <v/>
      </c>
      <c r="CR206" s="23" t="str">
        <f t="shared" si="48"/>
        <v/>
      </c>
      <c r="CT206" s="23" t="str">
        <f t="shared" si="49"/>
        <v/>
      </c>
      <c r="CU206" s="23" t="str">
        <f t="shared" si="50"/>
        <v/>
      </c>
      <c r="CW206" s="23" t="str">
        <f t="shared" si="51"/>
        <v/>
      </c>
      <c r="CX206" s="23" t="str">
        <f t="shared" si="52"/>
        <v/>
      </c>
      <c r="CZ206" s="23" t="str">
        <f t="shared" si="53"/>
        <v/>
      </c>
      <c r="DA206" s="23" t="str">
        <f t="shared" si="54"/>
        <v/>
      </c>
      <c r="DC206" s="23">
        <f t="shared" si="55"/>
        <v>8.6999999999999993</v>
      </c>
      <c r="DD206" s="23">
        <f t="shared" si="56"/>
        <v>2.9493374759866406</v>
      </c>
      <c r="DF206" s="23" t="str">
        <f t="shared" si="57"/>
        <v/>
      </c>
      <c r="DG206" s="23" t="str">
        <f t="shared" si="58"/>
        <v/>
      </c>
      <c r="DI206" s="23" t="str">
        <f t="shared" si="59"/>
        <v/>
      </c>
      <c r="DJ206" s="23" t="str">
        <f t="shared" si="60"/>
        <v/>
      </c>
    </row>
    <row r="207" spans="1:114" s="267" customFormat="1" ht="12" customHeight="1" x14ac:dyDescent="0.45">
      <c r="A207" s="22">
        <v>208</v>
      </c>
      <c r="B207" s="116" t="s">
        <v>92</v>
      </c>
      <c r="C207" s="117" t="s">
        <v>353</v>
      </c>
      <c r="D207" s="87" t="s">
        <v>353</v>
      </c>
      <c r="E207" s="21" t="s">
        <v>31</v>
      </c>
      <c r="F207" s="2" t="s">
        <v>380</v>
      </c>
      <c r="G207" s="21">
        <v>3.39</v>
      </c>
      <c r="H207" s="21">
        <v>3.61</v>
      </c>
      <c r="I207" s="21">
        <v>3.62</v>
      </c>
      <c r="J207" s="21">
        <v>3.51</v>
      </c>
      <c r="K207" s="21">
        <v>3.17</v>
      </c>
      <c r="L207" s="21">
        <v>3.48</v>
      </c>
      <c r="M207" s="21">
        <v>3.64</v>
      </c>
      <c r="N207" s="21">
        <v>3.23</v>
      </c>
      <c r="O207" s="118">
        <v>10.620000000000001</v>
      </c>
      <c r="P207" s="119">
        <v>10.290000000000001</v>
      </c>
      <c r="Q207" s="120">
        <v>6.5</v>
      </c>
      <c r="R207" s="121">
        <v>2.5477234822142574</v>
      </c>
      <c r="S207" s="231">
        <v>12.3</v>
      </c>
      <c r="T207" s="232">
        <v>12.3</v>
      </c>
      <c r="U207" s="232">
        <v>12.6</v>
      </c>
      <c r="V207" s="232">
        <v>12.6</v>
      </c>
      <c r="W207" s="231">
        <v>10.1</v>
      </c>
      <c r="X207" s="232">
        <v>10.1</v>
      </c>
      <c r="Y207" s="232">
        <v>25.6</v>
      </c>
      <c r="Z207" s="233">
        <v>25.6</v>
      </c>
      <c r="AA207" s="246">
        <v>12.4</v>
      </c>
      <c r="AB207" s="247">
        <v>15.3</v>
      </c>
      <c r="AC207" s="246">
        <v>13.8</v>
      </c>
      <c r="AD207" s="95">
        <v>12.3</v>
      </c>
      <c r="AE207" s="96">
        <v>12.3</v>
      </c>
      <c r="AF207" s="96">
        <v>12.6</v>
      </c>
      <c r="AG207" s="96">
        <v>12.6</v>
      </c>
      <c r="AH207" s="95">
        <v>10.1</v>
      </c>
      <c r="AI207" s="96">
        <v>10.1</v>
      </c>
      <c r="AJ207" s="96">
        <v>25.6</v>
      </c>
      <c r="AK207" s="124">
        <v>25.6</v>
      </c>
      <c r="AL207" s="96">
        <v>12.4</v>
      </c>
      <c r="AM207" s="124">
        <v>15.3</v>
      </c>
      <c r="AN207" s="123">
        <v>13.8</v>
      </c>
      <c r="AO207" s="97">
        <v>0.53463113151574149</v>
      </c>
      <c r="AP207" s="96">
        <v>12.6</v>
      </c>
      <c r="AQ207" s="96">
        <v>25.6</v>
      </c>
      <c r="AR207" s="96">
        <v>15.125000000000002</v>
      </c>
      <c r="AS207" s="98">
        <v>2.9206099999999997E-3</v>
      </c>
      <c r="AT207" s="125">
        <v>1.9408075E-2</v>
      </c>
      <c r="AU207" s="126">
        <v>1.8993520078227352E-2</v>
      </c>
      <c r="AV207" s="127">
        <v>3.6820939999999995E-3</v>
      </c>
      <c r="AW207" s="98" t="e">
        <v>#REF!</v>
      </c>
      <c r="AX207" s="99" t="e">
        <v>#REF!</v>
      </c>
      <c r="AY207" s="138" t="e">
        <v>#REF!</v>
      </c>
      <c r="AZ207" s="104">
        <v>4.1897499999999999E-3</v>
      </c>
      <c r="BA207" s="104">
        <v>3.5970541418567405E-2</v>
      </c>
      <c r="BB207" s="106">
        <v>3.7429343206406545E-3</v>
      </c>
      <c r="BC207" s="106">
        <v>4.6995666851735528E-2</v>
      </c>
      <c r="BD207" s="234" t="s">
        <v>624</v>
      </c>
      <c r="BE207" s="222" t="s">
        <v>394</v>
      </c>
      <c r="BF207" s="235" t="s">
        <v>625</v>
      </c>
      <c r="BG207" s="274">
        <v>0.99</v>
      </c>
      <c r="BH207" s="224" t="s">
        <v>384</v>
      </c>
      <c r="BI207" s="222" t="s">
        <v>626</v>
      </c>
      <c r="BJ207" s="22" t="s">
        <v>60</v>
      </c>
      <c r="BK207" s="131" t="s">
        <v>627</v>
      </c>
      <c r="BL207" s="106">
        <v>19.100000000000001</v>
      </c>
      <c r="BM207" s="21">
        <v>171</v>
      </c>
      <c r="BN207" s="113">
        <v>-3.4607510856091782E-2</v>
      </c>
      <c r="BO207" s="21" t="s">
        <v>364</v>
      </c>
      <c r="BP207" s="21" t="s">
        <v>364</v>
      </c>
      <c r="CC207" s="132">
        <v>25.774547536443563</v>
      </c>
      <c r="CD207" s="115">
        <f t="shared" si="61"/>
        <v>3.2493874753917593</v>
      </c>
      <c r="CP207" s="23"/>
      <c r="CQ207" s="23" t="str">
        <f t="shared" si="47"/>
        <v/>
      </c>
      <c r="CR207" s="23" t="str">
        <f t="shared" si="48"/>
        <v/>
      </c>
      <c r="CS207" s="25"/>
      <c r="CT207" s="23" t="str">
        <f t="shared" si="49"/>
        <v/>
      </c>
      <c r="CU207" s="23" t="str">
        <f t="shared" si="50"/>
        <v/>
      </c>
      <c r="CV207" s="25"/>
      <c r="CW207" s="23" t="str">
        <f t="shared" si="51"/>
        <v/>
      </c>
      <c r="CX207" s="23" t="str">
        <f t="shared" si="52"/>
        <v/>
      </c>
      <c r="CY207" s="25"/>
      <c r="CZ207" s="23">
        <f t="shared" si="53"/>
        <v>6.5</v>
      </c>
      <c r="DA207" s="23">
        <f t="shared" si="54"/>
        <v>2.5477234822142574</v>
      </c>
      <c r="DB207" s="25"/>
      <c r="DC207" s="23" t="str">
        <f t="shared" si="55"/>
        <v/>
      </c>
      <c r="DD207" s="23" t="str">
        <f t="shared" si="56"/>
        <v/>
      </c>
      <c r="DE207" s="25"/>
      <c r="DF207" s="23" t="str">
        <f t="shared" si="57"/>
        <v/>
      </c>
      <c r="DG207" s="23" t="str">
        <f t="shared" si="58"/>
        <v/>
      </c>
      <c r="DH207" s="25"/>
      <c r="DI207" s="23" t="str">
        <f t="shared" si="59"/>
        <v/>
      </c>
      <c r="DJ207" s="23" t="str">
        <f t="shared" si="60"/>
        <v/>
      </c>
    </row>
    <row r="208" spans="1:114" s="140" customFormat="1" ht="12" customHeight="1" x14ac:dyDescent="0.45">
      <c r="A208" s="22">
        <v>209</v>
      </c>
      <c r="B208" s="116" t="s">
        <v>56</v>
      </c>
      <c r="C208" s="117" t="s">
        <v>352</v>
      </c>
      <c r="D208" s="87" t="s">
        <v>352</v>
      </c>
      <c r="E208" s="21" t="s">
        <v>26</v>
      </c>
      <c r="F208" s="2" t="s">
        <v>381</v>
      </c>
      <c r="G208" s="21">
        <v>1643.47</v>
      </c>
      <c r="H208" s="21">
        <v>1632.54</v>
      </c>
      <c r="I208" s="21">
        <v>1460.24</v>
      </c>
      <c r="J208" s="21">
        <v>1299.6099999999999</v>
      </c>
      <c r="K208" s="21">
        <v>1532.04</v>
      </c>
      <c r="L208" s="21">
        <v>1530.03</v>
      </c>
      <c r="M208" s="21">
        <v>1389.34</v>
      </c>
      <c r="N208" s="21">
        <v>1243.92</v>
      </c>
      <c r="O208" s="118">
        <v>4736.25</v>
      </c>
      <c r="P208" s="119">
        <v>4451.41</v>
      </c>
      <c r="Q208" s="120">
        <v>33.9</v>
      </c>
      <c r="R208" s="121">
        <v>15.773021182812236</v>
      </c>
      <c r="S208" s="133"/>
      <c r="T208" s="134"/>
      <c r="U208" s="134"/>
      <c r="V208" s="134"/>
      <c r="W208" s="133"/>
      <c r="X208" s="134"/>
      <c r="Y208" s="134"/>
      <c r="Z208" s="135"/>
      <c r="AB208" s="134"/>
      <c r="AC208" s="136">
        <v>2.6</v>
      </c>
      <c r="AD208" s="133"/>
      <c r="AE208" s="134"/>
      <c r="AF208" s="134"/>
      <c r="AG208" s="137"/>
      <c r="AH208" s="133"/>
      <c r="AI208" s="134"/>
      <c r="AJ208" s="134"/>
      <c r="AK208" s="137"/>
      <c r="AL208" s="133"/>
      <c r="AM208" s="137"/>
      <c r="AN208" s="123">
        <v>2.6</v>
      </c>
      <c r="AO208" s="97">
        <v>0.7446373997688045</v>
      </c>
      <c r="AP208" s="96">
        <v>1.9360572393988917</v>
      </c>
      <c r="AQ208" s="96">
        <v>1.9360572393988917</v>
      </c>
      <c r="AR208" s="96">
        <v>2.4340143098497231</v>
      </c>
      <c r="AS208" s="98">
        <v>0.23887916000000001</v>
      </c>
      <c r="AT208" s="125">
        <v>1.481050792</v>
      </c>
      <c r="AU208" s="126">
        <v>1.5301219536369417</v>
      </c>
      <c r="AV208" s="127">
        <v>0.15268901802076959</v>
      </c>
      <c r="AW208" s="98" t="e">
        <v>#REF!</v>
      </c>
      <c r="AX208" s="99" t="e">
        <v>#REF!</v>
      </c>
      <c r="AY208" s="138" t="e">
        <v>#REF!</v>
      </c>
      <c r="AZ208" s="104">
        <v>0.28812335670128264</v>
      </c>
      <c r="BA208" s="104">
        <v>2.5335277939109928</v>
      </c>
      <c r="BB208" s="106">
        <v>17.485994851991109</v>
      </c>
      <c r="BC208" s="106">
        <v>33.312408308212341</v>
      </c>
      <c r="BD208" s="139" t="s">
        <v>628</v>
      </c>
      <c r="BE208" s="140" t="s">
        <v>394</v>
      </c>
      <c r="BF208" s="141">
        <v>626</v>
      </c>
      <c r="BG208" s="142" t="s">
        <v>629</v>
      </c>
      <c r="BH208" s="143" t="s">
        <v>384</v>
      </c>
      <c r="BI208" s="140" t="s">
        <v>630</v>
      </c>
      <c r="BJ208" s="22" t="s">
        <v>60</v>
      </c>
      <c r="BK208" s="131" t="s">
        <v>631</v>
      </c>
      <c r="BL208" s="106">
        <v>1.9360572393988917</v>
      </c>
      <c r="BM208" s="21">
        <v>64</v>
      </c>
      <c r="BN208" s="113">
        <v>0.10169103323503559</v>
      </c>
      <c r="BO208" s="21" t="s">
        <v>364</v>
      </c>
      <c r="BP208" s="21" t="s">
        <v>364</v>
      </c>
      <c r="CC208" s="132">
        <v>25.793996592728689</v>
      </c>
      <c r="CD208" s="115">
        <f t="shared" si="61"/>
        <v>3.2501417746466914</v>
      </c>
      <c r="CP208" s="23"/>
      <c r="CQ208" s="23" t="str">
        <f t="shared" ref="CQ208:CQ214" si="62">IF($C208=CP$3,$Q208,"")</f>
        <v/>
      </c>
      <c r="CR208" s="23" t="str">
        <f t="shared" ref="CR208:CR214" si="63">IF($C208=CP$3,$R208,"")</f>
        <v/>
      </c>
      <c r="CS208" s="25"/>
      <c r="CT208" s="23" t="str">
        <f t="shared" ref="CT208:CT214" si="64">IF($C208=CS$3,$Q208,"")</f>
        <v/>
      </c>
      <c r="CU208" s="23" t="str">
        <f t="shared" ref="CU208:CU214" si="65">IF($C208=CS$3,$R208,"")</f>
        <v/>
      </c>
      <c r="CV208" s="25"/>
      <c r="CW208" s="23">
        <f t="shared" ref="CW208:CW214" si="66">IF($C208=CV$3,$Q208,"")</f>
        <v>33.9</v>
      </c>
      <c r="CX208" s="23">
        <f t="shared" ref="CX208:CX214" si="67">IF($C208=CV$3,$R208,"")</f>
        <v>15.773021182812236</v>
      </c>
      <c r="CY208" s="25"/>
      <c r="CZ208" s="23" t="str">
        <f t="shared" ref="CZ208:CZ214" si="68">IF($C208=CY$3,$Q208,"")</f>
        <v/>
      </c>
      <c r="DA208" s="23" t="str">
        <f t="shared" ref="DA208:DA214" si="69">IF($C208=CY$3,$R208,"")</f>
        <v/>
      </c>
      <c r="DB208" s="25"/>
      <c r="DC208" s="23" t="str">
        <f t="shared" ref="DC208:DC214" si="70">IF($C208=DB$3,$Q208,"")</f>
        <v/>
      </c>
      <c r="DD208" s="23" t="str">
        <f t="shared" ref="DD208:DD214" si="71">IF($C208=DB$3,$R208,"")</f>
        <v/>
      </c>
      <c r="DE208" s="25"/>
      <c r="DF208" s="23" t="str">
        <f t="shared" ref="DF208:DF214" si="72">IF($C208=DE$3,$Q208,"")</f>
        <v/>
      </c>
      <c r="DG208" s="23" t="str">
        <f t="shared" ref="DG208:DG214" si="73">IF($C208=DE$3,$R208,"")</f>
        <v/>
      </c>
      <c r="DH208" s="25"/>
      <c r="DI208" s="23" t="str">
        <f t="shared" ref="DI208:DI214" si="74">IF($C208=DH$3,$Q208,"")</f>
        <v/>
      </c>
      <c r="DJ208" s="23" t="str">
        <f t="shared" ref="DJ208:DJ214" si="75">IF($C208=DH$3,$R208,"")</f>
        <v/>
      </c>
    </row>
    <row r="209" spans="1:114" ht="12" customHeight="1" x14ac:dyDescent="0.45">
      <c r="A209" s="22">
        <v>210</v>
      </c>
      <c r="B209" s="116" t="s">
        <v>268</v>
      </c>
      <c r="C209" s="117" t="s">
        <v>356</v>
      </c>
      <c r="D209" s="87" t="s">
        <v>356</v>
      </c>
      <c r="E209" s="21" t="s">
        <v>32</v>
      </c>
      <c r="F209" s="2" t="s">
        <v>381</v>
      </c>
      <c r="G209" s="21">
        <v>18.59</v>
      </c>
      <c r="H209" s="21">
        <v>17.850000000000001</v>
      </c>
      <c r="I209" s="21">
        <v>16.93</v>
      </c>
      <c r="J209" s="21">
        <v>13.71</v>
      </c>
      <c r="K209" s="21">
        <v>17.420000000000002</v>
      </c>
      <c r="L209" s="21">
        <v>16.489999999999998</v>
      </c>
      <c r="M209" s="21">
        <v>15.31</v>
      </c>
      <c r="N209" s="21">
        <v>12.85</v>
      </c>
      <c r="O209" s="118">
        <v>53.37</v>
      </c>
      <c r="P209" s="119">
        <v>49.22</v>
      </c>
      <c r="Q209" s="120">
        <v>23.1</v>
      </c>
      <c r="R209" s="121">
        <v>7.6883523627461603</v>
      </c>
      <c r="S209" s="95"/>
      <c r="T209" s="96"/>
      <c r="U209" s="96"/>
      <c r="V209" s="96"/>
      <c r="W209" s="95"/>
      <c r="X209" s="96"/>
      <c r="Y209" s="96"/>
      <c r="Z209" s="122"/>
      <c r="AA209" s="96"/>
      <c r="AB209" s="96"/>
      <c r="AC209" s="123"/>
      <c r="AD209" s="95" t="s">
        <v>364</v>
      </c>
      <c r="AE209" s="96" t="s">
        <v>364</v>
      </c>
      <c r="AF209" s="96" t="s">
        <v>364</v>
      </c>
      <c r="AG209" s="124" t="s">
        <v>364</v>
      </c>
      <c r="AH209" s="95" t="s">
        <v>364</v>
      </c>
      <c r="AI209" s="96" t="s">
        <v>364</v>
      </c>
      <c r="AJ209" s="96" t="s">
        <v>364</v>
      </c>
      <c r="AK209" s="124" t="s">
        <v>364</v>
      </c>
      <c r="AL209" s="95" t="s">
        <v>364</v>
      </c>
      <c r="AM209" s="124" t="s">
        <v>364</v>
      </c>
      <c r="AN209" s="123">
        <v>0.9</v>
      </c>
      <c r="AO209" s="97">
        <v>1.1166596956660293</v>
      </c>
      <c r="AP209" s="96">
        <v>1.0049937260994264</v>
      </c>
      <c r="AQ209" s="96">
        <v>1.0049937260994264</v>
      </c>
      <c r="AR209" s="96">
        <v>0.9262484315248567</v>
      </c>
      <c r="AS209" s="98">
        <v>9.2330999999999999E-4</v>
      </c>
      <c r="AT209" s="125">
        <v>5.724522000000001E-3</v>
      </c>
      <c r="AU209" s="126">
        <v>6.1800824924836441E-3</v>
      </c>
      <c r="AV209" s="127">
        <v>1.601558001912046E-4</v>
      </c>
      <c r="AW209" s="98" t="e">
        <v>#REF!</v>
      </c>
      <c r="AX209" s="99" t="e">
        <v>#REF!</v>
      </c>
      <c r="AY209" s="138" t="e">
        <v>#REF!</v>
      </c>
      <c r="AZ209" s="104">
        <v>1.1902363336520076E-3</v>
      </c>
      <c r="BA209" s="104">
        <v>1.0346422458142263E-2</v>
      </c>
      <c r="BB209" s="106">
        <v>1.2606253208744346E-2</v>
      </c>
      <c r="BC209" s="106">
        <v>2.8876857489066314E-2</v>
      </c>
      <c r="BD209" s="152"/>
      <c r="BH209" s="363" t="s">
        <v>365</v>
      </c>
      <c r="BJ209" s="22" t="s">
        <v>136</v>
      </c>
      <c r="BK209" s="131"/>
      <c r="BL209" s="106">
        <v>1.0049937260994264</v>
      </c>
      <c r="BM209" s="21">
        <v>187</v>
      </c>
      <c r="BN209" s="113">
        <v>0.14296637511514371</v>
      </c>
      <c r="BO209" s="21" t="s">
        <v>356</v>
      </c>
      <c r="BP209" s="21" t="s">
        <v>364</v>
      </c>
      <c r="CC209" s="132">
        <v>25.808278878325552</v>
      </c>
      <c r="CD209" s="115">
        <f t="shared" si="61"/>
        <v>3.2506953272112318</v>
      </c>
      <c r="CQ209" s="23" t="str">
        <f t="shared" si="62"/>
        <v/>
      </c>
      <c r="CR209" s="23" t="str">
        <f t="shared" si="63"/>
        <v/>
      </c>
      <c r="CT209" s="23" t="str">
        <f t="shared" si="64"/>
        <v/>
      </c>
      <c r="CU209" s="23" t="str">
        <f t="shared" si="65"/>
        <v/>
      </c>
      <c r="CW209" s="23" t="str">
        <f t="shared" si="66"/>
        <v/>
      </c>
      <c r="CX209" s="23" t="str">
        <f t="shared" si="67"/>
        <v/>
      </c>
      <c r="CZ209" s="23" t="str">
        <f t="shared" si="68"/>
        <v/>
      </c>
      <c r="DA209" s="23" t="str">
        <f t="shared" si="69"/>
        <v/>
      </c>
      <c r="DC209" s="23" t="str">
        <f t="shared" si="70"/>
        <v/>
      </c>
      <c r="DD209" s="23" t="str">
        <f t="shared" si="71"/>
        <v/>
      </c>
      <c r="DF209" s="23" t="str">
        <f t="shared" si="72"/>
        <v/>
      </c>
      <c r="DG209" s="23" t="str">
        <f t="shared" si="73"/>
        <v/>
      </c>
      <c r="DI209" s="23">
        <f t="shared" si="74"/>
        <v>23.1</v>
      </c>
      <c r="DJ209" s="23">
        <f t="shared" si="75"/>
        <v>7.6883523627461603</v>
      </c>
    </row>
    <row r="210" spans="1:114" ht="12" customHeight="1" x14ac:dyDescent="0.45">
      <c r="A210" s="22">
        <v>211</v>
      </c>
      <c r="B210" s="116" t="s">
        <v>69</v>
      </c>
      <c r="C210" s="117" t="s">
        <v>354</v>
      </c>
      <c r="D210" s="87" t="s">
        <v>354</v>
      </c>
      <c r="E210" s="21" t="s">
        <v>31</v>
      </c>
      <c r="F210" s="2" t="s">
        <v>367</v>
      </c>
      <c r="G210" s="21">
        <v>1512.85</v>
      </c>
      <c r="H210" s="21">
        <v>1514.86</v>
      </c>
      <c r="I210" s="21">
        <v>1489.5</v>
      </c>
      <c r="J210" s="21">
        <v>1442.71</v>
      </c>
      <c r="K210" s="21">
        <v>1446.47</v>
      </c>
      <c r="L210" s="21">
        <v>1451.28</v>
      </c>
      <c r="M210" s="21">
        <v>1430.43</v>
      </c>
      <c r="N210" s="21">
        <v>1392.18</v>
      </c>
      <c r="O210" s="118">
        <v>4517.21</v>
      </c>
      <c r="P210" s="119">
        <v>4328.18</v>
      </c>
      <c r="Q210" s="120">
        <v>12.9</v>
      </c>
      <c r="R210" s="121">
        <v>3.9002238958442534</v>
      </c>
      <c r="S210" s="95">
        <v>0.1</v>
      </c>
      <c r="T210" s="96">
        <v>0.2</v>
      </c>
      <c r="U210" s="96">
        <v>0</v>
      </c>
      <c r="V210" s="96"/>
      <c r="W210" s="95">
        <v>0.1</v>
      </c>
      <c r="X210" s="96">
        <v>0.2</v>
      </c>
      <c r="Y210" s="96">
        <v>0.2</v>
      </c>
      <c r="Z210" s="122"/>
      <c r="AA210" s="96">
        <v>0.1</v>
      </c>
      <c r="AB210" s="96">
        <v>0.2</v>
      </c>
      <c r="AC210" s="123">
        <v>0.1</v>
      </c>
      <c r="AD210" s="95">
        <v>0.1</v>
      </c>
      <c r="AE210" s="96">
        <v>0.2</v>
      </c>
      <c r="AF210" s="96">
        <v>0</v>
      </c>
      <c r="AG210" s="96"/>
      <c r="AH210" s="95">
        <v>0.1</v>
      </c>
      <c r="AI210" s="96">
        <v>0.2</v>
      </c>
      <c r="AJ210" s="96">
        <v>0.2</v>
      </c>
      <c r="AK210" s="122"/>
      <c r="AL210" s="96">
        <v>0.1</v>
      </c>
      <c r="AM210" s="96">
        <v>0.2</v>
      </c>
      <c r="AN210" s="123">
        <v>0.1</v>
      </c>
      <c r="AO210" s="97">
        <v>0.67751196172248818</v>
      </c>
      <c r="AP210" s="96">
        <v>6.7751196172248826E-2</v>
      </c>
      <c r="AQ210" s="96">
        <v>0.13550239234449765</v>
      </c>
      <c r="AR210" s="96">
        <v>0.10040669856459332</v>
      </c>
      <c r="AS210" s="98">
        <v>1.1752460000000001E-2</v>
      </c>
      <c r="AT210" s="125">
        <v>8.8010800000000014E-2</v>
      </c>
      <c r="AU210" s="126">
        <v>8.6271190367304004E-2</v>
      </c>
      <c r="AV210" s="127">
        <v>1.3470794292822968E-2</v>
      </c>
      <c r="AW210" s="98" t="e">
        <v>#REF!</v>
      </c>
      <c r="AX210" s="99" t="e">
        <v>#REF!</v>
      </c>
      <c r="AY210" s="138" t="e">
        <v>#REF!</v>
      </c>
      <c r="AZ210" s="104">
        <v>1.4616350488038278E-2</v>
      </c>
      <c r="BA210" s="104">
        <v>0.1487315028215285</v>
      </c>
      <c r="BB210" s="106">
        <v>2.2960721841212547E-2</v>
      </c>
      <c r="BC210" s="106">
        <v>0.44879628710193514</v>
      </c>
      <c r="BD210" s="128" t="s">
        <v>533</v>
      </c>
      <c r="BE210" s="21" t="s">
        <v>632</v>
      </c>
      <c r="BF210" s="129">
        <v>43</v>
      </c>
      <c r="BG210" s="130" t="s">
        <v>371</v>
      </c>
      <c r="BH210" s="363" t="s">
        <v>372</v>
      </c>
      <c r="BI210" s="22" t="s">
        <v>391</v>
      </c>
      <c r="BJ210" s="22" t="s">
        <v>60</v>
      </c>
      <c r="BK210" s="131" t="s">
        <v>607</v>
      </c>
      <c r="BL210" s="106">
        <v>0.10162679425837323</v>
      </c>
      <c r="BM210" s="21">
        <v>156</v>
      </c>
      <c r="BN210" s="113">
        <v>3.7147003916050143E-2</v>
      </c>
      <c r="BO210" s="21" t="s">
        <v>364</v>
      </c>
      <c r="BP210" s="21" t="s">
        <v>364</v>
      </c>
      <c r="CC210" s="132">
        <v>29.750211895324618</v>
      </c>
      <c r="CD210" s="115">
        <f t="shared" si="61"/>
        <v>3.3928362544981936</v>
      </c>
      <c r="CQ210" s="23" t="str">
        <f t="shared" si="62"/>
        <v/>
      </c>
      <c r="CR210" s="23" t="str">
        <f t="shared" si="63"/>
        <v/>
      </c>
      <c r="CT210" s="23" t="str">
        <f t="shared" si="64"/>
        <v/>
      </c>
      <c r="CU210" s="23" t="str">
        <f t="shared" si="65"/>
        <v/>
      </c>
      <c r="CW210" s="23" t="str">
        <f t="shared" si="66"/>
        <v/>
      </c>
      <c r="CX210" s="23" t="str">
        <f t="shared" si="67"/>
        <v/>
      </c>
      <c r="CZ210" s="23" t="str">
        <f t="shared" si="68"/>
        <v/>
      </c>
      <c r="DA210" s="23" t="str">
        <f t="shared" si="69"/>
        <v/>
      </c>
      <c r="DC210" s="23">
        <f t="shared" si="70"/>
        <v>12.9</v>
      </c>
      <c r="DD210" s="23">
        <f t="shared" si="71"/>
        <v>3.9002238958442534</v>
      </c>
      <c r="DF210" s="23" t="str">
        <f t="shared" si="72"/>
        <v/>
      </c>
      <c r="DG210" s="23" t="str">
        <f t="shared" si="73"/>
        <v/>
      </c>
      <c r="DI210" s="23" t="str">
        <f t="shared" si="74"/>
        <v/>
      </c>
      <c r="DJ210" s="23" t="str">
        <f t="shared" si="75"/>
        <v/>
      </c>
    </row>
    <row r="211" spans="1:114" ht="12" customHeight="1" x14ac:dyDescent="0.45">
      <c r="A211" s="22">
        <v>212</v>
      </c>
      <c r="B211" s="116" t="s">
        <v>269</v>
      </c>
      <c r="C211" s="117" t="s">
        <v>356</v>
      </c>
      <c r="D211" s="87" t="s">
        <v>356</v>
      </c>
      <c r="E211" s="21" t="s">
        <v>32</v>
      </c>
      <c r="F211" s="2" t="s">
        <v>381</v>
      </c>
      <c r="G211" s="21">
        <v>4018.38</v>
      </c>
      <c r="H211" s="21">
        <v>4030.68</v>
      </c>
      <c r="I211" s="21">
        <v>3682.56</v>
      </c>
      <c r="J211" s="21">
        <v>3371.87</v>
      </c>
      <c r="K211" s="21">
        <v>3659.54</v>
      </c>
      <c r="L211" s="21">
        <v>3625.76</v>
      </c>
      <c r="M211" s="21">
        <v>3384.32</v>
      </c>
      <c r="N211" s="21">
        <v>3190.28</v>
      </c>
      <c r="O211" s="118">
        <v>11731.619999999999</v>
      </c>
      <c r="P211" s="119">
        <v>10669.62</v>
      </c>
      <c r="Q211" s="120">
        <v>17.3</v>
      </c>
      <c r="R211" s="121">
        <v>5.2267761097463667</v>
      </c>
      <c r="S211" s="95"/>
      <c r="T211" s="96"/>
      <c r="U211" s="96"/>
      <c r="V211" s="96"/>
      <c r="W211" s="95"/>
      <c r="X211" s="96"/>
      <c r="Y211" s="96"/>
      <c r="Z211" s="122"/>
      <c r="AA211" s="96"/>
      <c r="AB211" s="96"/>
      <c r="AC211" s="123"/>
      <c r="AD211" s="95" t="s">
        <v>364</v>
      </c>
      <c r="AE211" s="96" t="s">
        <v>364</v>
      </c>
      <c r="AF211" s="96" t="s">
        <v>364</v>
      </c>
      <c r="AG211" s="124" t="s">
        <v>364</v>
      </c>
      <c r="AH211" s="95" t="s">
        <v>364</v>
      </c>
      <c r="AI211" s="96" t="s">
        <v>364</v>
      </c>
      <c r="AJ211" s="96" t="s">
        <v>364</v>
      </c>
      <c r="AK211" s="124" t="s">
        <v>364</v>
      </c>
      <c r="AL211" s="95" t="s">
        <v>364</v>
      </c>
      <c r="AM211" s="124" t="s">
        <v>364</v>
      </c>
      <c r="AN211" s="123">
        <v>0.97</v>
      </c>
      <c r="AO211" s="97">
        <v>1.1166596956660293</v>
      </c>
      <c r="AP211" s="96">
        <v>1.0831599047960483</v>
      </c>
      <c r="AQ211" s="96">
        <v>1.0831599047960483</v>
      </c>
      <c r="AR211" s="96">
        <v>0.99828997619901205</v>
      </c>
      <c r="AS211" s="98">
        <v>0.217292028</v>
      </c>
      <c r="AT211" s="125">
        <v>1.3472105736</v>
      </c>
      <c r="AU211" s="126">
        <v>1.4675856777775302</v>
      </c>
      <c r="AV211" s="127">
        <v>4.2647146615544335E-2</v>
      </c>
      <c r="AW211" s="98" t="e">
        <v>#REF!</v>
      </c>
      <c r="AX211" s="99" t="e">
        <v>#REF!</v>
      </c>
      <c r="AY211" s="138" t="e">
        <v>#REF!</v>
      </c>
      <c r="AZ211" s="104">
        <v>0.28837060569257389</v>
      </c>
      <c r="BA211" s="104">
        <v>2.5742464450750586</v>
      </c>
      <c r="BB211" s="106">
        <v>4.2921693988544423</v>
      </c>
      <c r="BC211" s="106">
        <v>7.2058914607841302</v>
      </c>
      <c r="BD211" s="152"/>
      <c r="BH211" s="363" t="s">
        <v>365</v>
      </c>
      <c r="BJ211" s="22" t="s">
        <v>94</v>
      </c>
      <c r="BK211" s="131"/>
      <c r="BL211" s="106">
        <v>1.0831599047960483</v>
      </c>
      <c r="BM211" s="21">
        <v>63</v>
      </c>
      <c r="BN211" s="113">
        <v>0.13980140744668446</v>
      </c>
      <c r="BO211" s="21" t="s">
        <v>356</v>
      </c>
      <c r="BP211" s="21" t="s">
        <v>364</v>
      </c>
      <c r="CC211" s="132">
        <v>32.863520888245134</v>
      </c>
      <c r="CD211" s="115">
        <f t="shared" si="61"/>
        <v>3.4923632550202686</v>
      </c>
      <c r="CQ211" s="23" t="str">
        <f t="shared" si="62"/>
        <v/>
      </c>
      <c r="CR211" s="23" t="str">
        <f t="shared" si="63"/>
        <v/>
      </c>
      <c r="CT211" s="23" t="str">
        <f t="shared" si="64"/>
        <v/>
      </c>
      <c r="CU211" s="23" t="str">
        <f t="shared" si="65"/>
        <v/>
      </c>
      <c r="CW211" s="23" t="str">
        <f t="shared" si="66"/>
        <v/>
      </c>
      <c r="CX211" s="23" t="str">
        <f t="shared" si="67"/>
        <v/>
      </c>
      <c r="CZ211" s="23" t="str">
        <f t="shared" si="68"/>
        <v/>
      </c>
      <c r="DA211" s="23" t="str">
        <f t="shared" si="69"/>
        <v/>
      </c>
      <c r="DC211" s="23" t="str">
        <f t="shared" si="70"/>
        <v/>
      </c>
      <c r="DD211" s="23" t="str">
        <f t="shared" si="71"/>
        <v/>
      </c>
      <c r="DF211" s="23" t="str">
        <f t="shared" si="72"/>
        <v/>
      </c>
      <c r="DG211" s="23" t="str">
        <f t="shared" si="73"/>
        <v/>
      </c>
      <c r="DI211" s="23">
        <f t="shared" si="74"/>
        <v>17.3</v>
      </c>
      <c r="DJ211" s="23">
        <f t="shared" si="75"/>
        <v>5.2267761097463667</v>
      </c>
    </row>
    <row r="212" spans="1:114" ht="12" customHeight="1" x14ac:dyDescent="0.45">
      <c r="A212" s="22">
        <v>214</v>
      </c>
      <c r="B212" s="116" t="s">
        <v>270</v>
      </c>
      <c r="C212" s="117" t="s">
        <v>362</v>
      </c>
      <c r="D212" s="87" t="s">
        <v>362</v>
      </c>
      <c r="E212" s="1" t="s">
        <v>28</v>
      </c>
      <c r="F212" s="2" t="s">
        <v>363</v>
      </c>
      <c r="G212" s="21">
        <v>2123.84</v>
      </c>
      <c r="H212" s="21">
        <v>1995.47</v>
      </c>
      <c r="I212" s="21">
        <v>1798.12</v>
      </c>
      <c r="J212" s="21">
        <v>1617.24</v>
      </c>
      <c r="K212" s="21">
        <v>2034.12</v>
      </c>
      <c r="L212" s="21">
        <v>1912.68</v>
      </c>
      <c r="M212" s="21">
        <v>1728.03</v>
      </c>
      <c r="N212" s="21">
        <v>1560.7</v>
      </c>
      <c r="O212" s="118">
        <v>5917.43</v>
      </c>
      <c r="P212" s="119">
        <v>5674.83</v>
      </c>
      <c r="Q212" s="120">
        <v>33.799999999999997</v>
      </c>
      <c r="R212" s="121">
        <v>15.668421354223682</v>
      </c>
      <c r="S212" s="95"/>
      <c r="T212" s="96"/>
      <c r="U212" s="96"/>
      <c r="V212" s="96"/>
      <c r="W212" s="95"/>
      <c r="X212" s="96"/>
      <c r="Y212" s="96"/>
      <c r="Z212" s="122"/>
      <c r="AA212" s="96"/>
      <c r="AB212" s="96"/>
      <c r="AC212" s="123"/>
      <c r="AD212" s="95">
        <v>1.3</v>
      </c>
      <c r="AE212" s="96">
        <v>2.6</v>
      </c>
      <c r="AF212" s="96">
        <v>4</v>
      </c>
      <c r="AG212" s="124" t="s">
        <v>364</v>
      </c>
      <c r="AH212" s="95">
        <v>1.3</v>
      </c>
      <c r="AI212" s="96">
        <v>2.6</v>
      </c>
      <c r="AJ212" s="96">
        <v>4</v>
      </c>
      <c r="AK212" s="124" t="s">
        <v>364</v>
      </c>
      <c r="AL212" s="95">
        <v>3.1</v>
      </c>
      <c r="AM212" s="124">
        <v>2</v>
      </c>
      <c r="AN212" s="123">
        <v>2.5</v>
      </c>
      <c r="AO212" s="97">
        <v>1.6916229865384507</v>
      </c>
      <c r="AP212" s="96">
        <v>5.2440312582691968</v>
      </c>
      <c r="AQ212" s="96">
        <v>3.3832459730769013</v>
      </c>
      <c r="AR212" s="96">
        <v>2.9534096539182624</v>
      </c>
      <c r="AS212" s="98">
        <v>0.29671137999999997</v>
      </c>
      <c r="AT212" s="125">
        <v>1.68340745</v>
      </c>
      <c r="AU212" s="126">
        <v>1.5397781738446807</v>
      </c>
      <c r="AV212" s="127">
        <v>8.2566534613826376E-2</v>
      </c>
      <c r="AW212" s="98" t="e">
        <v>#REF!</v>
      </c>
      <c r="AX212" s="99" t="e">
        <v>#REF!</v>
      </c>
      <c r="AY212" s="138" t="e">
        <v>#REF!</v>
      </c>
      <c r="AZ212" s="104">
        <v>0.43432227102304394</v>
      </c>
      <c r="BA212" s="104">
        <v>2.9258954347961481</v>
      </c>
      <c r="BB212" s="106">
        <v>25.748476303023807</v>
      </c>
      <c r="BC212" s="106">
        <v>69.181460685490094</v>
      </c>
      <c r="BD212" s="152"/>
      <c r="BH212" s="363" t="s">
        <v>365</v>
      </c>
      <c r="BJ212" s="22" t="s">
        <v>75</v>
      </c>
      <c r="BK212" s="131"/>
      <c r="BL212" s="106">
        <v>4.3136386156730495</v>
      </c>
      <c r="BM212" s="21">
        <v>46</v>
      </c>
      <c r="BN212" s="113">
        <v>-2.8525478613043637E-2</v>
      </c>
      <c r="BO212" s="21" t="s">
        <v>362</v>
      </c>
      <c r="BP212" s="21" t="s">
        <v>364</v>
      </c>
      <c r="CC212" s="132">
        <v>42.918214981530774</v>
      </c>
      <c r="CD212" s="115">
        <f t="shared" si="61"/>
        <v>3.7592963274645199</v>
      </c>
      <c r="CQ212" s="23" t="str">
        <f t="shared" si="62"/>
        <v/>
      </c>
      <c r="CR212" s="23" t="str">
        <f t="shared" si="63"/>
        <v/>
      </c>
      <c r="CT212" s="23" t="str">
        <f t="shared" si="64"/>
        <v/>
      </c>
      <c r="CU212" s="23" t="str">
        <f t="shared" si="65"/>
        <v/>
      </c>
      <c r="CW212" s="23" t="str">
        <f t="shared" si="66"/>
        <v/>
      </c>
      <c r="CX212" s="23" t="str">
        <f t="shared" si="67"/>
        <v/>
      </c>
      <c r="CZ212" s="23" t="str">
        <f t="shared" si="68"/>
        <v/>
      </c>
      <c r="DA212" s="23" t="str">
        <f t="shared" si="69"/>
        <v/>
      </c>
      <c r="DC212" s="23" t="str">
        <f t="shared" si="70"/>
        <v/>
      </c>
      <c r="DD212" s="23" t="str">
        <f t="shared" si="71"/>
        <v/>
      </c>
      <c r="DF212" s="23" t="str">
        <f t="shared" si="72"/>
        <v/>
      </c>
      <c r="DG212" s="23" t="str">
        <f t="shared" si="73"/>
        <v/>
      </c>
      <c r="DI212" s="23" t="str">
        <f t="shared" si="74"/>
        <v/>
      </c>
      <c r="DJ212" s="23" t="str">
        <f t="shared" si="75"/>
        <v/>
      </c>
    </row>
    <row r="213" spans="1:114" ht="12" customHeight="1" x14ac:dyDescent="0.45">
      <c r="A213" s="22">
        <v>215</v>
      </c>
      <c r="B213" s="116" t="s">
        <v>271</v>
      </c>
      <c r="C213" s="117" t="s">
        <v>348</v>
      </c>
      <c r="D213" s="87" t="s">
        <v>348</v>
      </c>
      <c r="E213" s="1" t="s">
        <v>29</v>
      </c>
      <c r="F213" s="2" t="s">
        <v>381</v>
      </c>
      <c r="G213" s="21">
        <v>1526.78</v>
      </c>
      <c r="H213" s="21">
        <v>1328.98</v>
      </c>
      <c r="I213" s="21">
        <v>1177.33</v>
      </c>
      <c r="J213" s="21">
        <v>1033.6099999999999</v>
      </c>
      <c r="K213" s="21">
        <v>1498.64</v>
      </c>
      <c r="L213" s="21">
        <v>1309.8</v>
      </c>
      <c r="M213" s="21">
        <v>1164</v>
      </c>
      <c r="N213" s="21">
        <v>1027.44</v>
      </c>
      <c r="O213" s="118">
        <v>4033.09</v>
      </c>
      <c r="P213" s="119">
        <v>3972.44</v>
      </c>
      <c r="Q213" s="120">
        <v>43.3</v>
      </c>
      <c r="R213" s="121">
        <v>29.480949769065422</v>
      </c>
      <c r="S213" s="95"/>
      <c r="T213" s="96"/>
      <c r="U213" s="96"/>
      <c r="V213" s="96"/>
      <c r="W213" s="95"/>
      <c r="X213" s="96"/>
      <c r="Y213" s="96"/>
      <c r="Z213" s="122"/>
      <c r="AA213" s="96"/>
      <c r="AB213" s="96"/>
      <c r="AC213" s="123"/>
      <c r="AD213" s="95">
        <v>0.1</v>
      </c>
      <c r="AE213" s="96">
        <v>0.5</v>
      </c>
      <c r="AF213" s="96">
        <v>2.2000000000000002</v>
      </c>
      <c r="AG213" s="124">
        <v>3.4</v>
      </c>
      <c r="AH213" s="95">
        <v>0.1</v>
      </c>
      <c r="AI213" s="96">
        <v>0.5</v>
      </c>
      <c r="AJ213" s="96">
        <v>2.2000000000000002</v>
      </c>
      <c r="AK213" s="124">
        <v>3.4</v>
      </c>
      <c r="AL213" s="95" t="s">
        <v>364</v>
      </c>
      <c r="AM213" s="124" t="s">
        <v>364</v>
      </c>
      <c r="AN213" s="123">
        <v>0.9</v>
      </c>
      <c r="AO213" s="97">
        <v>7.0228455754771533</v>
      </c>
      <c r="AP213" s="96">
        <v>3.4</v>
      </c>
      <c r="AQ213" s="96">
        <v>3.4</v>
      </c>
      <c r="AR213" s="96">
        <v>1.5249999999999999</v>
      </c>
      <c r="AS213" s="98">
        <v>6.7728579999999997E-2</v>
      </c>
      <c r="AT213" s="125">
        <v>0.25275524999999999</v>
      </c>
      <c r="AU213" s="126">
        <v>0.20677226782378949</v>
      </c>
      <c r="AV213" s="127">
        <v>4.2045419999999993E-2</v>
      </c>
      <c r="AW213" s="98" t="e">
        <v>#REF!</v>
      </c>
      <c r="AX213" s="99" t="e">
        <v>#REF!</v>
      </c>
      <c r="AY213" s="138" t="e">
        <v>#REF!</v>
      </c>
      <c r="AZ213" s="104">
        <v>0.13780428</v>
      </c>
      <c r="BA213" s="104">
        <v>0.55677836839450601</v>
      </c>
      <c r="BB213" s="106">
        <v>13.229697912303951</v>
      </c>
      <c r="BC213" s="106">
        <v>38.857924705956677</v>
      </c>
      <c r="BD213" s="128"/>
      <c r="BE213" s="22"/>
      <c r="BF213" s="129"/>
      <c r="BG213" s="153"/>
      <c r="BH213" s="87" t="s">
        <v>365</v>
      </c>
      <c r="BI213" s="22"/>
      <c r="BJ213" s="22" t="s">
        <v>170</v>
      </c>
      <c r="BK213" s="131"/>
      <c r="BL213" s="106">
        <v>3.4</v>
      </c>
      <c r="BM213" s="21">
        <v>92</v>
      </c>
      <c r="BN213" s="113">
        <v>-0.18658613161563331</v>
      </c>
      <c r="BO213" s="21" t="s">
        <v>348</v>
      </c>
      <c r="BP213" s="21" t="s">
        <v>364</v>
      </c>
      <c r="CC213" s="132">
        <v>47.829996040539235</v>
      </c>
      <c r="CD213" s="115">
        <f t="shared" si="61"/>
        <v>3.86765297491025</v>
      </c>
      <c r="CQ213" s="23">
        <f t="shared" si="62"/>
        <v>43.3</v>
      </c>
      <c r="CR213" s="23">
        <f t="shared" si="63"/>
        <v>29.480949769065422</v>
      </c>
      <c r="CT213" s="23" t="str">
        <f t="shared" si="64"/>
        <v/>
      </c>
      <c r="CU213" s="23" t="str">
        <f t="shared" si="65"/>
        <v/>
      </c>
      <c r="CW213" s="23" t="str">
        <f t="shared" si="66"/>
        <v/>
      </c>
      <c r="CX213" s="23" t="str">
        <f t="shared" si="67"/>
        <v/>
      </c>
      <c r="CZ213" s="23" t="str">
        <f t="shared" si="68"/>
        <v/>
      </c>
      <c r="DA213" s="23" t="str">
        <f t="shared" si="69"/>
        <v/>
      </c>
      <c r="DC213" s="23" t="str">
        <f t="shared" si="70"/>
        <v/>
      </c>
      <c r="DD213" s="23" t="str">
        <f t="shared" si="71"/>
        <v/>
      </c>
      <c r="DF213" s="23" t="str">
        <f t="shared" si="72"/>
        <v/>
      </c>
      <c r="DG213" s="23" t="str">
        <f t="shared" si="73"/>
        <v/>
      </c>
      <c r="DI213" s="23" t="str">
        <f t="shared" si="74"/>
        <v/>
      </c>
      <c r="DJ213" s="23" t="str">
        <f t="shared" si="75"/>
        <v/>
      </c>
    </row>
    <row r="214" spans="1:114" s="291" customFormat="1" ht="12" customHeight="1" x14ac:dyDescent="0.45">
      <c r="A214" s="287">
        <v>216</v>
      </c>
      <c r="B214" s="288" t="s">
        <v>272</v>
      </c>
      <c r="C214" s="289" t="s">
        <v>348</v>
      </c>
      <c r="D214" s="290" t="s">
        <v>348</v>
      </c>
      <c r="E214" s="291" t="s">
        <v>29</v>
      </c>
      <c r="F214" s="3" t="s">
        <v>381</v>
      </c>
      <c r="G214" s="291">
        <v>1270.5999999999999</v>
      </c>
      <c r="H214" s="291">
        <v>1213.54</v>
      </c>
      <c r="I214" s="291">
        <v>1047.1199999999999</v>
      </c>
      <c r="J214" s="291">
        <v>899.23</v>
      </c>
      <c r="K214" s="291">
        <v>1259.94</v>
      </c>
      <c r="L214" s="291">
        <v>1205.55</v>
      </c>
      <c r="M214" s="291">
        <v>1042.44</v>
      </c>
      <c r="N214" s="292">
        <v>899.58</v>
      </c>
      <c r="O214" s="293">
        <v>3531.2599999999998</v>
      </c>
      <c r="P214" s="294">
        <v>3507.93</v>
      </c>
      <c r="Q214" s="295">
        <v>46.6</v>
      </c>
      <c r="R214" s="296">
        <v>36.719752030476428</v>
      </c>
      <c r="S214" s="297"/>
      <c r="T214" s="298"/>
      <c r="U214" s="298"/>
      <c r="V214" s="298"/>
      <c r="W214" s="297"/>
      <c r="X214" s="298"/>
      <c r="Y214" s="298"/>
      <c r="Z214" s="292"/>
      <c r="AA214" s="298"/>
      <c r="AB214" s="298"/>
      <c r="AC214" s="299"/>
      <c r="AD214" s="297">
        <v>0.1</v>
      </c>
      <c r="AE214" s="298">
        <v>0.5</v>
      </c>
      <c r="AF214" s="298">
        <v>2.2000000000000002</v>
      </c>
      <c r="AG214" s="300">
        <v>3.4</v>
      </c>
      <c r="AH214" s="297">
        <v>0.1</v>
      </c>
      <c r="AI214" s="298">
        <v>0.5</v>
      </c>
      <c r="AJ214" s="298">
        <v>2.2000000000000002</v>
      </c>
      <c r="AK214" s="300">
        <v>3.4</v>
      </c>
      <c r="AL214" s="297" t="s">
        <v>364</v>
      </c>
      <c r="AM214" s="300" t="s">
        <v>364</v>
      </c>
      <c r="AN214" s="299">
        <v>0.9</v>
      </c>
      <c r="AO214" s="301">
        <v>7.0228455754771533</v>
      </c>
      <c r="AP214" s="298">
        <v>3.4</v>
      </c>
      <c r="AQ214" s="300">
        <v>3.4</v>
      </c>
      <c r="AR214" s="299">
        <v>1.5249999999999999</v>
      </c>
      <c r="AS214" s="302">
        <v>6.059631E-2</v>
      </c>
      <c r="AT214" s="303">
        <v>0.22627302499999999</v>
      </c>
      <c r="AU214" s="304">
        <v>0.17673611423690039</v>
      </c>
      <c r="AV214" s="305">
        <v>3.6695723999999999E-2</v>
      </c>
      <c r="AW214" s="306" t="e">
        <v>#REF!</v>
      </c>
      <c r="AX214" s="307" t="e">
        <v>#REF!</v>
      </c>
      <c r="AY214" s="308" t="e">
        <v>#REF!</v>
      </c>
      <c r="AZ214" s="302">
        <v>0.12175585000000001</v>
      </c>
      <c r="BA214" s="309">
        <v>0.46385050625380203</v>
      </c>
      <c r="BB214" s="310">
        <v>14.162077813122552</v>
      </c>
      <c r="BC214" s="311">
        <v>40.288414237523412</v>
      </c>
      <c r="BD214" s="312"/>
      <c r="BH214" s="313" t="s">
        <v>365</v>
      </c>
      <c r="BI214" s="314"/>
      <c r="BJ214" s="315" t="s">
        <v>170</v>
      </c>
      <c r="BK214" s="316"/>
      <c r="BL214" s="317">
        <v>3.4</v>
      </c>
      <c r="BM214" s="291">
        <v>99</v>
      </c>
      <c r="BN214" s="318">
        <v>-0.26568256461605461</v>
      </c>
      <c r="BO214" s="291" t="s">
        <v>348</v>
      </c>
      <c r="BP214" s="291" t="s">
        <v>364</v>
      </c>
      <c r="CC214" s="319">
        <v>57.488095421560949</v>
      </c>
      <c r="CD214" s="320">
        <f t="shared" si="61"/>
        <v>4.0515778902215969</v>
      </c>
      <c r="CP214" s="23"/>
      <c r="CQ214" s="23">
        <f t="shared" si="62"/>
        <v>46.6</v>
      </c>
      <c r="CR214" s="23">
        <f t="shared" si="63"/>
        <v>36.719752030476428</v>
      </c>
      <c r="CS214" s="25"/>
      <c r="CT214" s="23" t="str">
        <f t="shared" si="64"/>
        <v/>
      </c>
      <c r="CU214" s="23" t="str">
        <f t="shared" si="65"/>
        <v/>
      </c>
      <c r="CV214" s="25"/>
      <c r="CW214" s="23" t="str">
        <f t="shared" si="66"/>
        <v/>
      </c>
      <c r="CX214" s="23" t="str">
        <f t="shared" si="67"/>
        <v/>
      </c>
      <c r="CY214" s="25"/>
      <c r="CZ214" s="23" t="str">
        <f t="shared" si="68"/>
        <v/>
      </c>
      <c r="DA214" s="23" t="str">
        <f t="shared" si="69"/>
        <v/>
      </c>
      <c r="DB214" s="25"/>
      <c r="DC214" s="23" t="str">
        <f t="shared" si="70"/>
        <v/>
      </c>
      <c r="DD214" s="23" t="str">
        <f t="shared" si="71"/>
        <v/>
      </c>
      <c r="DE214" s="25"/>
      <c r="DF214" s="23" t="str">
        <f t="shared" si="72"/>
        <v/>
      </c>
      <c r="DG214" s="23" t="str">
        <f t="shared" si="73"/>
        <v/>
      </c>
      <c r="DH214" s="25"/>
      <c r="DI214" s="23" t="str">
        <f t="shared" si="74"/>
        <v/>
      </c>
      <c r="DJ214" s="23" t="str">
        <f t="shared" si="75"/>
        <v/>
      </c>
    </row>
    <row r="215" spans="1:114" x14ac:dyDescent="0.35">
      <c r="C215" s="363"/>
      <c r="D215" s="363"/>
      <c r="F215" s="363"/>
      <c r="AS215" s="324">
        <f>SUBTOTAL(9,AS4:AS214)</f>
        <v>98.209953585740649</v>
      </c>
    </row>
    <row r="216" spans="1:114" x14ac:dyDescent="0.35">
      <c r="C216" s="363"/>
      <c r="D216" s="363"/>
      <c r="F216" s="363"/>
      <c r="AS216" s="325">
        <f>SUM(AS4:AS215)</f>
        <v>196.4199071714813</v>
      </c>
      <c r="AU216" s="115">
        <f>SUM(AU4:AU215)</f>
        <v>600.9049570128758</v>
      </c>
      <c r="AZ216" s="325">
        <f>SUM(AZ4:AZ215)</f>
        <v>128.91699385279705</v>
      </c>
      <c r="BA216" s="115">
        <f>SUM(BA4:BA215)</f>
        <v>1110.14601146411</v>
      </c>
    </row>
    <row r="217" spans="1:114" x14ac:dyDescent="0.35">
      <c r="C217" s="363"/>
      <c r="D217" s="363"/>
      <c r="F217" s="363"/>
      <c r="P217" s="327">
        <f>SUM(O4:P214)</f>
        <v>1977934.2000000002</v>
      </c>
    </row>
    <row r="219" spans="1:114" x14ac:dyDescent="0.35">
      <c r="C219" s="363"/>
      <c r="D219" s="363"/>
      <c r="F219" s="363"/>
      <c r="G219" s="321">
        <f>SUBTOTAL(9,G4:G218)</f>
        <v>350660.82000000018</v>
      </c>
      <c r="H219" s="321">
        <f t="shared" ref="H219:N219" si="76">SUBTOTAL(9,H4:H218)</f>
        <v>342993.19999999972</v>
      </c>
      <c r="I219" s="321">
        <f t="shared" si="76"/>
        <v>328408.04000000004</v>
      </c>
      <c r="J219" s="321">
        <f t="shared" si="76"/>
        <v>312300.56999999995</v>
      </c>
      <c r="K219" s="321">
        <f t="shared" si="76"/>
        <v>328439.42999999982</v>
      </c>
      <c r="L219" s="321">
        <f t="shared" si="76"/>
        <v>320622.18999999983</v>
      </c>
      <c r="M219" s="321">
        <f t="shared" si="76"/>
        <v>306810.52</v>
      </c>
      <c r="N219" s="321">
        <f t="shared" si="76"/>
        <v>291851.44000000006</v>
      </c>
    </row>
    <row r="221" spans="1:114" x14ac:dyDescent="0.35">
      <c r="C221" s="363"/>
      <c r="D221" s="363"/>
      <c r="F221" s="363"/>
      <c r="G221" s="328"/>
      <c r="H221" s="328"/>
      <c r="I221" s="328"/>
    </row>
    <row r="222" spans="1:114" x14ac:dyDescent="0.35">
      <c r="C222" s="363"/>
      <c r="D222" s="363"/>
      <c r="F222" s="363"/>
      <c r="I222" s="321">
        <f>SUM(G219:I219)+SUM(K219:M219)</f>
        <v>1977934.1999999997</v>
      </c>
      <c r="K222" s="321">
        <f>SUM(G219:N219)</f>
        <v>2582086.2099999995</v>
      </c>
    </row>
  </sheetData>
  <autoFilter ref="A1:DQ216" xr:uid="{00000000-0009-0000-0000-000000000000}"/>
  <mergeCells count="7">
    <mergeCell ref="DP2:DQ2"/>
    <mergeCell ref="F2:F3"/>
    <mergeCell ref="G2:P2"/>
    <mergeCell ref="AS2:BA2"/>
    <mergeCell ref="BB2:BC2"/>
    <mergeCell ref="BJ2:BJ3"/>
    <mergeCell ref="DM2:DN2"/>
  </mergeCells>
  <conditionalFormatting sqref="BM4:BM214">
    <cfRule type="cellIs" dxfId="3" priority="5" stopIfTrue="1" operator="lessThan">
      <formula>15</formula>
    </cfRule>
  </conditionalFormatting>
  <conditionalFormatting sqref="BN1:B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:BP214">
    <cfRule type="cellIs" dxfId="2" priority="3" stopIfTrue="1" operator="equal">
      <formula>"NO"</formula>
    </cfRule>
  </conditionalFormatting>
  <conditionalFormatting sqref="AS1:BC1 AS215:BC1048576 AS3:BC3 AS2:BB2">
    <cfRule type="cellIs" dxfId="1" priority="1" operator="greaterThan">
      <formula>0.1</formula>
    </cfRule>
    <cfRule type="cellIs" dxfId="0" priority="2" operator="greaterThan">
      <formula>0.99</formula>
    </cfRule>
  </conditionalFormatting>
  <pageMargins left="0.23622047244094491" right="0.23622047244094491" top="0.74803149606299213" bottom="0.74803149606299213" header="0.31496062992125984" footer="0.31496062992125984"/>
  <pageSetup paperSize="9" scale="50" fitToHeight="0" orientation="landscape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D202-23F6-4778-8B00-BF7F57103858}">
  <dimension ref="A1:R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25" x14ac:dyDescent="0.45"/>
  <cols>
    <col min="1" max="1" width="24.73046875" bestFit="1" customWidth="1"/>
    <col min="2" max="2" width="9.86328125" style="4" customWidth="1"/>
  </cols>
  <sheetData>
    <row r="1" spans="1:18" x14ac:dyDescent="0.45">
      <c r="A1" t="s">
        <v>8</v>
      </c>
      <c r="B1" s="4" t="s">
        <v>9</v>
      </c>
      <c r="C1" s="334" t="s">
        <v>10</v>
      </c>
      <c r="D1" s="334" t="s">
        <v>11</v>
      </c>
      <c r="E1" s="334" t="s">
        <v>12</v>
      </c>
      <c r="F1" s="334" t="s">
        <v>13</v>
      </c>
      <c r="G1" s="334" t="s">
        <v>14</v>
      </c>
      <c r="H1" s="334" t="s">
        <v>15</v>
      </c>
      <c r="I1" s="334" t="s">
        <v>16</v>
      </c>
      <c r="J1" s="334" t="s">
        <v>17</v>
      </c>
      <c r="K1" s="334" t="s">
        <v>18</v>
      </c>
      <c r="L1" s="334" t="s">
        <v>19</v>
      </c>
      <c r="M1" s="334" t="s">
        <v>20</v>
      </c>
      <c r="N1" s="334" t="s">
        <v>21</v>
      </c>
      <c r="O1" s="334" t="s">
        <v>22</v>
      </c>
      <c r="P1" s="334" t="s">
        <v>23</v>
      </c>
      <c r="Q1" s="334" t="s">
        <v>24</v>
      </c>
      <c r="R1" s="334" t="s">
        <v>25</v>
      </c>
    </row>
    <row r="2" spans="1:18" x14ac:dyDescent="0.45">
      <c r="A2" s="332" t="s">
        <v>26</v>
      </c>
      <c r="B2" s="329" t="s">
        <v>27</v>
      </c>
      <c r="C2">
        <v>0.68159999999999998</v>
      </c>
      <c r="D2">
        <v>0.66979999999999995</v>
      </c>
      <c r="E2">
        <v>0.47889999999999999</v>
      </c>
      <c r="F2">
        <v>0.47570000000000001</v>
      </c>
      <c r="G2">
        <v>0.4214</v>
      </c>
      <c r="H2">
        <v>0.44879999999999998</v>
      </c>
      <c r="I2">
        <v>0.44030000000000002</v>
      </c>
      <c r="J2">
        <v>0.44030000000000002</v>
      </c>
      <c r="K2">
        <v>0.41120000000000001</v>
      </c>
      <c r="L2">
        <v>0.41120000000000001</v>
      </c>
      <c r="M2">
        <v>0.54590000000000005</v>
      </c>
      <c r="N2">
        <v>0.54590000000000005</v>
      </c>
      <c r="O2">
        <v>0.36070000000000002</v>
      </c>
      <c r="P2">
        <v>0.36070000000000002</v>
      </c>
      <c r="Q2">
        <v>0.36070000000000002</v>
      </c>
      <c r="R2">
        <v>0.36070000000000002</v>
      </c>
    </row>
    <row r="3" spans="1:18" x14ac:dyDescent="0.45">
      <c r="A3" s="1" t="s">
        <v>28</v>
      </c>
      <c r="B3" s="329" t="s">
        <v>27</v>
      </c>
      <c r="C3">
        <v>0.68159999999999998</v>
      </c>
      <c r="D3">
        <v>0.66979999999999995</v>
      </c>
      <c r="E3">
        <v>0.47889999999999999</v>
      </c>
      <c r="F3">
        <v>0.47570000000000001</v>
      </c>
      <c r="G3">
        <v>0.4214</v>
      </c>
      <c r="H3">
        <v>0.44879999999999998</v>
      </c>
      <c r="I3">
        <v>0.44030000000000002</v>
      </c>
      <c r="J3">
        <v>0.44030000000000002</v>
      </c>
      <c r="K3">
        <v>0.41120000000000001</v>
      </c>
      <c r="L3">
        <v>0.41120000000000001</v>
      </c>
      <c r="M3">
        <v>0.54590000000000005</v>
      </c>
      <c r="N3">
        <v>0.54590000000000005</v>
      </c>
      <c r="O3">
        <v>0.36070000000000002</v>
      </c>
      <c r="P3">
        <v>0.36070000000000002</v>
      </c>
      <c r="Q3">
        <v>0.36070000000000002</v>
      </c>
      <c r="R3">
        <v>0.36070000000000002</v>
      </c>
    </row>
    <row r="4" spans="1:18" x14ac:dyDescent="0.45">
      <c r="A4" s="1" t="s">
        <v>29</v>
      </c>
      <c r="B4" s="329" t="s">
        <v>30</v>
      </c>
      <c r="C4">
        <v>0.71730000000000005</v>
      </c>
      <c r="D4">
        <v>0.7046</v>
      </c>
      <c r="E4">
        <v>0.51029999999999998</v>
      </c>
      <c r="F4">
        <v>0.49969999999999998</v>
      </c>
      <c r="G4">
        <v>0.46960000000000002</v>
      </c>
      <c r="H4">
        <v>0.41520000000000001</v>
      </c>
      <c r="I4">
        <v>0.44650000000000001</v>
      </c>
      <c r="J4">
        <v>0.44650000000000001</v>
      </c>
      <c r="K4">
        <v>0.36049999999999999</v>
      </c>
      <c r="L4">
        <v>0.36049999999999999</v>
      </c>
      <c r="M4">
        <v>0.53839999999999999</v>
      </c>
      <c r="N4">
        <v>0.53839999999999999</v>
      </c>
      <c r="O4">
        <v>0.42149999999999999</v>
      </c>
      <c r="P4">
        <v>0.42149999999999999</v>
      </c>
      <c r="Q4">
        <v>0.42149999999999999</v>
      </c>
      <c r="R4">
        <v>0.42149999999999999</v>
      </c>
    </row>
    <row r="5" spans="1:18" x14ac:dyDescent="0.45">
      <c r="A5" s="1" t="s">
        <v>31</v>
      </c>
      <c r="B5" s="329" t="s">
        <v>27</v>
      </c>
      <c r="C5">
        <v>0.68159999999999998</v>
      </c>
      <c r="D5">
        <v>0.66979999999999995</v>
      </c>
      <c r="E5">
        <v>0.47889999999999999</v>
      </c>
      <c r="F5">
        <v>0.47570000000000001</v>
      </c>
      <c r="G5">
        <v>0.4214</v>
      </c>
      <c r="H5">
        <v>0.44879999999999998</v>
      </c>
      <c r="I5">
        <v>0.44030000000000002</v>
      </c>
      <c r="J5">
        <v>0.44030000000000002</v>
      </c>
      <c r="K5">
        <v>0.41120000000000001</v>
      </c>
      <c r="L5">
        <v>0.41120000000000001</v>
      </c>
      <c r="M5">
        <v>0.54590000000000005</v>
      </c>
      <c r="N5">
        <v>0.54590000000000005</v>
      </c>
      <c r="O5">
        <v>0.36070000000000002</v>
      </c>
      <c r="P5">
        <v>0.36070000000000002</v>
      </c>
      <c r="Q5">
        <v>0.36070000000000002</v>
      </c>
      <c r="R5">
        <v>0.36070000000000002</v>
      </c>
    </row>
    <row r="6" spans="1:18" x14ac:dyDescent="0.45">
      <c r="A6" s="1" t="s">
        <v>32</v>
      </c>
      <c r="B6" s="329" t="s">
        <v>27</v>
      </c>
      <c r="C6">
        <v>0.68159999999999998</v>
      </c>
      <c r="D6">
        <v>0.66979999999999995</v>
      </c>
      <c r="E6">
        <v>0.47889999999999999</v>
      </c>
      <c r="F6">
        <v>0.47570000000000001</v>
      </c>
      <c r="G6">
        <v>0.4214</v>
      </c>
      <c r="H6">
        <v>0.44879999999999998</v>
      </c>
      <c r="I6">
        <v>0.44030000000000002</v>
      </c>
      <c r="J6">
        <v>0.44030000000000002</v>
      </c>
      <c r="K6">
        <v>0.41120000000000001</v>
      </c>
      <c r="L6">
        <v>0.41120000000000001</v>
      </c>
      <c r="M6">
        <v>0.54590000000000005</v>
      </c>
      <c r="N6">
        <v>0.54590000000000005</v>
      </c>
      <c r="O6">
        <v>0.36070000000000002</v>
      </c>
      <c r="P6">
        <v>0.36070000000000002</v>
      </c>
      <c r="Q6">
        <v>0.36070000000000002</v>
      </c>
      <c r="R6">
        <v>0.36070000000000002</v>
      </c>
    </row>
    <row r="7" spans="1:18" x14ac:dyDescent="0.45">
      <c r="A7" s="1" t="s">
        <v>33</v>
      </c>
      <c r="B7" s="329" t="s">
        <v>27</v>
      </c>
      <c r="C7">
        <v>0.68159999999999998</v>
      </c>
      <c r="D7">
        <v>0.66979999999999995</v>
      </c>
      <c r="E7">
        <v>0.47889999999999999</v>
      </c>
      <c r="F7">
        <v>0.47570000000000001</v>
      </c>
      <c r="G7">
        <v>0.4214</v>
      </c>
      <c r="H7">
        <v>0.44879999999999998</v>
      </c>
      <c r="I7">
        <v>0.44030000000000002</v>
      </c>
      <c r="J7">
        <v>0.44030000000000002</v>
      </c>
      <c r="K7">
        <v>0.41120000000000001</v>
      </c>
      <c r="L7">
        <v>0.41120000000000001</v>
      </c>
      <c r="M7">
        <v>0.54590000000000005</v>
      </c>
      <c r="N7">
        <v>0.54590000000000005</v>
      </c>
      <c r="O7">
        <v>0.36070000000000002</v>
      </c>
      <c r="P7">
        <v>0.36070000000000002</v>
      </c>
      <c r="Q7">
        <v>0.36070000000000002</v>
      </c>
      <c r="R7">
        <v>0.36070000000000002</v>
      </c>
    </row>
    <row r="8" spans="1:18" x14ac:dyDescent="0.45">
      <c r="A8" s="1" t="s">
        <v>34</v>
      </c>
      <c r="B8" s="329" t="s">
        <v>27</v>
      </c>
      <c r="C8">
        <v>0.68159999999999998</v>
      </c>
      <c r="D8">
        <v>0.66979999999999995</v>
      </c>
      <c r="E8">
        <v>0.47889999999999999</v>
      </c>
      <c r="F8">
        <v>0.47570000000000001</v>
      </c>
      <c r="G8">
        <v>0.4214</v>
      </c>
      <c r="H8">
        <v>0.44879999999999998</v>
      </c>
      <c r="I8">
        <v>0.44030000000000002</v>
      </c>
      <c r="J8">
        <v>0.44030000000000002</v>
      </c>
      <c r="K8">
        <v>0.41120000000000001</v>
      </c>
      <c r="L8">
        <v>0.41120000000000001</v>
      </c>
      <c r="M8">
        <v>0.54590000000000005</v>
      </c>
      <c r="N8">
        <v>0.54590000000000005</v>
      </c>
      <c r="O8">
        <v>0.36070000000000002</v>
      </c>
      <c r="P8">
        <v>0.36070000000000002</v>
      </c>
      <c r="Q8">
        <v>0.36070000000000002</v>
      </c>
      <c r="R8">
        <v>0.36070000000000002</v>
      </c>
    </row>
  </sheetData>
  <phoneticPr fontId="5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rg Document" ma:contentTypeID="0x010100429C816587F66041803AC69AE22CA60A00E838F242E0D22F44B0BAB1B325501F7F" ma:contentTypeVersion="8" ma:contentTypeDescription="" ma:contentTypeScope="" ma:versionID="7225a5b1888c53bde000cb4264f386c1">
  <xsd:schema xmlns:xsd="http://www.w3.org/2001/XMLSchema" xmlns:xs="http://www.w3.org/2001/XMLSchema" xmlns:p="http://schemas.microsoft.com/office/2006/metadata/properties" xmlns:ns2="3955ba43-fdca-4c51-8ca6-8426f6c33f15" targetNamespace="http://schemas.microsoft.com/office/2006/metadata/properties" ma:root="true" ma:fieldsID="ddacfce3df5fe0c9de985dfaf49b1ae8" ns2:_="">
    <xsd:import namespace="3955ba43-fdca-4c51-8ca6-8426f6c33f15"/>
    <xsd:element name="properties">
      <xsd:complexType>
        <xsd:sequence>
          <xsd:element name="documentManagement">
            <xsd:complexType>
              <xsd:all>
                <xsd:element ref="ns2:a4be778967094f04819fe685ee0d1a4c" minOccurs="0"/>
                <xsd:element ref="ns2:TaxCatchAll" minOccurs="0"/>
                <xsd:element ref="ns2:TaxCatchAllLabel" minOccurs="0"/>
                <xsd:element ref="ns2:ga8db175157c4433b3630de117dfe598" minOccurs="0"/>
                <xsd:element ref="ns2:g11d2274598a4213a441988c925e6067" minOccurs="0"/>
                <xsd:element ref="ns2:ddb98f69a7a34af4a4107be174568c1f" minOccurs="0"/>
                <xsd:element ref="ns2:h0831b0ed1864debb5214c38c5fa23a9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5ba43-fdca-4c51-8ca6-8426f6c33f15" elementFormDefault="qualified">
    <xsd:import namespace="http://schemas.microsoft.com/office/2006/documentManagement/types"/>
    <xsd:import namespace="http://schemas.microsoft.com/office/infopath/2007/PartnerControls"/>
    <xsd:element name="a4be778967094f04819fe685ee0d1a4c" ma:index="8" ma:taxonomy="true" ma:internalName="a4be778967094f04819fe685ee0d1a4c" ma:taxonomyFieldName="Document_x0020_Type" ma:displayName="Document Type" ma:readOnly="false" ma:default="" ma:fieldId="{a4be7789-6709-4f04-819f-e685ee0d1a4c}" ma:sspId="dd811b38-1c6f-43c8-84c8-ec210a12d5ab" ma:termSetId="0d8ed385-73cc-4349-8482-ae0961982c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b25aaac-0ce6-4d15-943d-e364c3bc4223}" ma:internalName="TaxCatchAll" ma:showField="CatchAllData" ma:web="1970ea2f-8dd0-4c05-afa2-51a47966b7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b25aaac-0ce6-4d15-943d-e364c3bc4223}" ma:internalName="TaxCatchAllLabel" ma:readOnly="true" ma:showField="CatchAllDataLabel" ma:web="1970ea2f-8dd0-4c05-afa2-51a47966b7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a8db175157c4433b3630de117dfe598" ma:index="12" ma:taxonomy="true" ma:internalName="ga8db175157c4433b3630de117dfe598" ma:taxonomyFieldName="Functional_x0020_Area" ma:displayName="Functional Area" ma:readOnly="false" ma:default="" ma:fieldId="{0a8db175-157c-4433-b363-0de117dfe598}" ma:sspId="dd811b38-1c6f-43c8-84c8-ec210a12d5ab" ma:termSetId="fd6f0687-c095-4e11-aa66-a5a628ad013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1d2274598a4213a441988c925e6067" ma:index="14" ma:taxonomy="true" ma:internalName="g11d2274598a4213a441988c925e6067" ma:taxonomyFieldName="Branch_x0020_Location" ma:displayName="State" ma:default="" ma:fieldId="{011d2274-598a-4213-a441-988c925e6067}" ma:sspId="dd811b38-1c6f-43c8-84c8-ec210a12d5ab" ma:termSetId="e4d185b9-82d7-43d2-a3ea-0f71d35621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db98f69a7a34af4a4107be174568c1f" ma:index="16" ma:taxonomy="true" ma:internalName="ddb98f69a7a34af4a4107be174568c1f" ma:taxonomyFieldName="Financial_x0020_Year" ma:displayName="Financial Year" ma:readOnly="false" ma:default="" ma:fieldId="{ddb98f69-a7a3-4af4-a410-7be174568c1f}" ma:sspId="dd811b38-1c6f-43c8-84c8-ec210a12d5ab" ma:termSetId="2f0caa83-b737-441d-af6e-a96df1ab5d4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831b0ed1864debb5214c38c5fa23a9" ma:index="18" ma:taxonomy="true" ma:internalName="h0831b0ed1864debb5214c38c5fa23a9" ma:taxonomyFieldName="Campaign" ma:displayName="Campaign" ma:readOnly="false" ma:default="" ma:fieldId="{10831b0e-d186-4deb-b521-4c38c5fa23a9}" ma:sspId="dd811b38-1c6f-43c8-84c8-ec210a12d5ab" ma:termSetId="57473fa1-66cd-469f-babd-42b365501e9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a8db175157c4433b3630de117dfe598 xmlns="3955ba43-fdca-4c51-8ca6-8426f6c33f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fb9623d7-cbd4-46ae-ba70-c3b26d88fa9c</TermId>
        </TermInfo>
      </Terms>
    </ga8db175157c4433b3630de117dfe598>
    <TaxCatchAll xmlns="3955ba43-fdca-4c51-8ca6-8426f6c33f15">
      <Value>48</Value>
      <Value>5</Value>
      <Value>4</Value>
      <Value>44</Value>
      <Value>11</Value>
    </TaxCatchAll>
    <g11d2274598a4213a441988c925e6067 xmlns="3955ba43-fdca-4c51-8ca6-8426f6c33f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National Office</TermName>
          <TermId xmlns="http://schemas.microsoft.com/office/infopath/2007/PartnerControls">a5b86491-b6d6-45f0-8621-d6f2239c37f0</TermId>
        </TermInfo>
      </Terms>
    </g11d2274598a4213a441988c925e6067>
    <h0831b0ed1864debb5214c38c5fa23a9 xmlns="3955ba43-fdca-4c51-8ca6-8426f6c33f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[Not Applicable]</TermName>
          <TermId xmlns="http://schemas.microsoft.com/office/infopath/2007/PartnerControls">59134089-1b3a-45f3-92c5-a65597324a38</TermId>
        </TermInfo>
      </Terms>
    </h0831b0ed1864debb5214c38c5fa23a9>
    <a4be778967094f04819fe685ee0d1a4c xmlns="3955ba43-fdca-4c51-8ca6-8426f6c33f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 ＆ Development</TermName>
          <TermId xmlns="http://schemas.microsoft.com/office/infopath/2007/PartnerControls">1307522d-1594-46fc-915c-e25b967712aa</TermId>
        </TermInfo>
      </Terms>
    </a4be778967094f04819fe685ee0d1a4c>
    <ddb98f69a7a34af4a4107be174568c1f xmlns="3955ba43-fdca-4c51-8ca6-8426f6c33f15">
      <Terms xmlns="http://schemas.microsoft.com/office/infopath/2007/PartnerControls">
        <TermInfo xmlns="http://schemas.microsoft.com/office/infopath/2007/PartnerControls">
          <TermName xmlns="http://schemas.microsoft.com/office/infopath/2007/PartnerControls">FY20</TermName>
          <TermId xmlns="http://schemas.microsoft.com/office/infopath/2007/PartnerControls">f7d03653-1929-45f6-a3f6-8944fc9565e1</TermId>
        </TermInfo>
      </Terms>
    </ddb98f69a7a34af4a4107be174568c1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dd811b38-1c6f-43c8-84c8-ec210a12d5ab" ContentTypeId="0x010100429C816587F66041803AC69AE22CA60A" PreviousValue="false"/>
</file>

<file path=customXml/itemProps1.xml><?xml version="1.0" encoding="utf-8"?>
<ds:datastoreItem xmlns:ds="http://schemas.openxmlformats.org/officeDocument/2006/customXml" ds:itemID="{3FA71E5F-18B2-421F-ADD0-6E16A8AB8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5ba43-fdca-4c51-8ca6-8426f6c33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C11AF7-ED9B-4649-8982-36EBDD8D99D1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955ba43-fdca-4c51-8ca6-8426f6c33f15"/>
  </ds:schemaRefs>
</ds:datastoreItem>
</file>

<file path=customXml/itemProps3.xml><?xml version="1.0" encoding="utf-8"?>
<ds:datastoreItem xmlns:ds="http://schemas.openxmlformats.org/officeDocument/2006/customXml" ds:itemID="{CFCD6694-B966-414C-B409-F31849A1661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606AFC-F55C-4A25-8B7D-D5BCA99A698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Country T1D incidence</vt:lpstr>
      <vt:lpstr>Country T1D incidence - single</vt:lpstr>
      <vt:lpstr>Longitudinal</vt:lpstr>
      <vt:lpstr>Incidence calcs</vt:lpstr>
      <vt:lpstr>2019 IDF estimates</vt:lpstr>
      <vt:lpstr>Adult curve ratios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 Cooper</cp:lastModifiedBy>
  <cp:revision/>
  <dcterms:created xsi:type="dcterms:W3CDTF">2020-03-19T05:06:51Z</dcterms:created>
  <dcterms:modified xsi:type="dcterms:W3CDTF">2020-05-30T12:04:19Z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0x010100429C816587F66041803AC69AE22CA60A00E838F242E0D22F44B0BAB1B325501F7F</vt:lpwstr>
  </property>
  <property fmtid="{D5CDD505-2E9C-101B-9397-08002B2CF9AE}" pid="3" name="Functional Area">
    <vt:lpwstr>44;#Research|fb9623d7-cbd4-46ae-ba70-c3b26d88fa9c</vt:lpwstr>
  </property>
  <property fmtid="{D5CDD505-2E9C-101B-9397-08002B2CF9AE}" pid="4" name="Branch Location">
    <vt:lpwstr>4;#National Office|a5b86491-b6d6-45f0-8621-d6f2239c37f0</vt:lpwstr>
  </property>
  <property fmtid="{D5CDD505-2E9C-101B-9397-08002B2CF9AE}" pid="5" name="Document Type">
    <vt:lpwstr>48;#Research ＆ Development|1307522d-1594-46fc-915c-e25b967712aa</vt:lpwstr>
  </property>
  <property fmtid="{D5CDD505-2E9C-101B-9397-08002B2CF9AE}" pid="6" name="Financial Year">
    <vt:lpwstr>5;#FY20|f7d03653-1929-45f6-a3f6-8944fc9565e1</vt:lpwstr>
  </property>
  <property fmtid="{D5CDD505-2E9C-101B-9397-08002B2CF9AE}" pid="7" name="Campaign">
    <vt:lpwstr>11;#[Not Applicable]|59134089-1b3a-45f3-92c5-a65597324a38</vt:lpwstr>
  </property>
</Properties>
</file>