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ropbox (IDF LFAC)\T1D Index new\Prevalence checks\"/>
    </mc:Choice>
  </mc:AlternateContent>
  <xr:revisionPtr revIDLastSave="0" documentId="13_ncr:1_{9F55B641-0CAB-4A4E-BF6C-46EF6CAF09A0}" xr6:coauthVersionLast="47" xr6:coauthVersionMax="47" xr10:uidLastSave="{00000000-0000-0000-0000-000000000000}"/>
  <bookViews>
    <workbookView xWindow="645" yWindow="1425" windowWidth="28155" windowHeight="14775" xr2:uid="{9B9C0343-CE3C-4336-82AC-7522C675BFA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H20" i="2"/>
  <c r="I20" i="2" s="1"/>
  <c r="H9" i="2"/>
  <c r="I9" i="2" s="1"/>
  <c r="B37" i="2" l="1"/>
  <c r="C35" i="2" s="1"/>
  <c r="F35" i="2" s="1"/>
  <c r="B30" i="2"/>
  <c r="C29" i="2" s="1"/>
  <c r="F29" i="2" s="1"/>
  <c r="C34" i="2" l="1"/>
  <c r="F34" i="2" s="1"/>
  <c r="F37" i="2" s="1"/>
  <c r="C28" i="2"/>
  <c r="F28" i="2" s="1"/>
  <c r="C27" i="2"/>
  <c r="F27" i="2" s="1"/>
  <c r="F30" i="2" l="1"/>
  <c r="H18" i="2"/>
  <c r="I18" i="2" s="1"/>
  <c r="H19" i="2"/>
  <c r="I19" i="2" s="1"/>
  <c r="H16" i="2"/>
  <c r="I16" i="2" s="1"/>
  <c r="H7" i="2"/>
  <c r="I7" i="2" s="1"/>
  <c r="H11" i="2"/>
  <c r="I11" i="2" s="1"/>
  <c r="H22" i="2"/>
  <c r="I22" i="2" s="1"/>
  <c r="H13" i="2"/>
  <c r="I13" i="2" s="1"/>
  <c r="H15" i="2"/>
  <c r="I15" i="2" s="1"/>
  <c r="G21" i="2"/>
  <c r="G17" i="2"/>
  <c r="H17" i="2" s="1"/>
  <c r="I17" i="2" s="1"/>
  <c r="G10" i="2"/>
  <c r="H10" i="2" s="1"/>
  <c r="I10" i="2" s="1"/>
  <c r="G14" i="2"/>
  <c r="H14" i="2" s="1"/>
  <c r="I14" i="2" s="1"/>
  <c r="G12" i="2"/>
  <c r="H12" i="2" s="1"/>
  <c r="I12" i="2" s="1"/>
  <c r="G8" i="2"/>
  <c r="H8" i="2" s="1"/>
  <c r="I8" i="2" s="1"/>
  <c r="G4" i="2"/>
  <c r="H4" i="2" s="1"/>
  <c r="I4" i="2" s="1"/>
  <c r="H21" i="2" l="1"/>
  <c r="I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Graham</author>
  </authors>
  <commentList>
    <comment ref="F11" authorId="0" shapeId="0" xr:uid="{A0CE7C6A-8869-4170-9738-0714450877B1}">
      <text>
        <r>
          <rPr>
            <b/>
            <sz val="9"/>
            <color indexed="81"/>
            <rFont val="Tahoma"/>
            <family val="2"/>
          </rPr>
          <t>Graham:</t>
        </r>
        <r>
          <rPr>
            <sz val="9"/>
            <color indexed="81"/>
            <rFont val="Tahoma"/>
            <family val="2"/>
          </rPr>
          <t xml:space="preserve">
see table below adjusted for pop in each 
age bracket</t>
        </r>
      </text>
    </comment>
    <comment ref="F21" authorId="0" shapeId="0" xr:uid="{536F299A-F584-4C93-9312-CBB666195D10}">
      <text>
        <r>
          <rPr>
            <b/>
            <sz val="9"/>
            <color indexed="81"/>
            <rFont val="Tahoma"/>
            <family val="2"/>
          </rPr>
          <t>Graham:</t>
        </r>
        <r>
          <rPr>
            <sz val="9"/>
            <color indexed="81"/>
            <rFont val="Tahoma"/>
            <family val="2"/>
          </rPr>
          <t xml:space="preserve">
see table below adjusted for pop in each 5y age bracket</t>
        </r>
      </text>
    </comment>
  </commentList>
</comments>
</file>

<file path=xl/sharedStrings.xml><?xml version="1.0" encoding="utf-8"?>
<sst xmlns="http://schemas.openxmlformats.org/spreadsheetml/2006/main" count="97" uniqueCount="60">
  <si>
    <t>Sudan</t>
  </si>
  <si>
    <t>Country</t>
  </si>
  <si>
    <t>Mali</t>
  </si>
  <si>
    <t>Maldives</t>
  </si>
  <si>
    <t>USA</t>
  </si>
  <si>
    <t>Italy</t>
  </si>
  <si>
    <t>Canada</t>
  </si>
  <si>
    <t>Netherlands</t>
  </si>
  <si>
    <t>Taiwan</t>
  </si>
  <si>
    <t>Fiji</t>
  </si>
  <si>
    <t>Spain</t>
  </si>
  <si>
    <t>Finland</t>
  </si>
  <si>
    <t>Turkey</t>
  </si>
  <si>
    <t xml:space="preserve">Measured prev rate per 100,000  &lt;15 </t>
  </si>
  <si>
    <t>Year</t>
  </si>
  <si>
    <t>Atlas Prev from incidence &lt;15</t>
  </si>
  <si>
    <t>2021 Measured prev total</t>
  </si>
  <si>
    <t>incidence lower in past</t>
  </si>
  <si>
    <t>OK</t>
  </si>
  <si>
    <t>A. PREVALENCE &lt;15y</t>
  </si>
  <si>
    <t>Comment</t>
  </si>
  <si>
    <t>First author</t>
  </si>
  <si>
    <t>Sandy</t>
  </si>
  <si>
    <t>Maeed</t>
  </si>
  <si>
    <t>Dabelea</t>
  </si>
  <si>
    <t>Saad</t>
  </si>
  <si>
    <t>Bruno</t>
  </si>
  <si>
    <t>Fox</t>
  </si>
  <si>
    <t>Fazeli</t>
  </si>
  <si>
    <t>Sheen</t>
  </si>
  <si>
    <t>Ogle</t>
  </si>
  <si>
    <t>Osorio Alvarez S</t>
  </si>
  <si>
    <t>Australian Institute of Health and Welfare</t>
  </si>
  <si>
    <t>Oilinki</t>
  </si>
  <si>
    <t>Yesilkaya</t>
  </si>
  <si>
    <t xml:space="preserve">incidence lower in past </t>
  </si>
  <si>
    <t>substantially lower ? Incidence increasing or ?Nova Scotia incidence higher than rest of country</t>
  </si>
  <si>
    <t>2021 Population &lt;15 in  '000s</t>
  </si>
  <si>
    <t>% measured prevalence compared to Atlas prevalence</t>
  </si>
  <si>
    <t>population</t>
  </si>
  <si>
    <t>0-4 y</t>
  </si>
  <si>
    <t>5-9 y</t>
  </si>
  <si>
    <t>10-14 y</t>
  </si>
  <si>
    <t>prevalence</t>
  </si>
  <si>
    <t>USA &lt;15 calculation</t>
  </si>
  <si>
    <t>pop ratio &lt;15</t>
  </si>
  <si>
    <t>by %</t>
  </si>
  <si>
    <t>Italy &lt;20 calculation</t>
  </si>
  <si>
    <t>0-14y</t>
  </si>
  <si>
    <t>15-19y</t>
  </si>
  <si>
    <t>survival higher than that predicted by IMR</t>
  </si>
  <si>
    <t>Australia new</t>
  </si>
  <si>
    <t>&lt;15</t>
  </si>
  <si>
    <t>&lt;16</t>
  </si>
  <si>
    <t>&lt;18</t>
  </si>
  <si>
    <t>&lt;20</t>
  </si>
  <si>
    <t>NDSS</t>
  </si>
  <si>
    <t>actual number</t>
  </si>
  <si>
    <t>Majkeed</t>
  </si>
  <si>
    <t>Australia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</si>
</sst>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u/>
      <sz val="16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1" xfId="0" applyFont="1" applyBorder="1"/>
    <xf numFmtId="0" fontId="3" fillId="0" borderId="1" xfId="0" applyFont="1" applyBorder="1"/>
    <xf numFmtId="0" fontId="3" fillId="0" borderId="0" xfId="0" applyFont="1"/>
    <xf numFmtId="165" fontId="0" fillId="0" borderId="1" xfId="1" applyNumberFormat="1" applyFont="1" applyFill="1" applyBorder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Fill="1" applyBorder="1" applyAlignment="1">
      <alignment wrapText="1"/>
    </xf>
    <xf numFmtId="0" fontId="0" fillId="2" borderId="1" xfId="0" applyFont="1" applyFill="1" applyBorder="1"/>
    <xf numFmtId="165" fontId="0" fillId="2" borderId="1" xfId="1" applyNumberFormat="1" applyFont="1" applyFill="1" applyBorder="1"/>
    <xf numFmtId="0" fontId="0" fillId="0" borderId="1" xfId="0" applyFill="1" applyBorder="1" applyAlignment="1">
      <alignment wrapText="1"/>
    </xf>
    <xf numFmtId="165" fontId="4" fillId="2" borderId="1" xfId="1" applyNumberFormat="1" applyFont="1" applyFill="1" applyBorder="1"/>
    <xf numFmtId="165" fontId="2" fillId="2" borderId="1" xfId="1" applyNumberFormat="1" applyFont="1" applyFill="1" applyBorder="1"/>
    <xf numFmtId="0" fontId="8" fillId="0" borderId="0" xfId="0" applyFont="1"/>
    <xf numFmtId="0" fontId="10" fillId="0" borderId="1" xfId="0" applyFont="1" applyBorder="1" applyAlignment="1">
      <alignment wrapText="1"/>
    </xf>
    <xf numFmtId="165" fontId="2" fillId="0" borderId="1" xfId="1" applyNumberFormat="1" applyFont="1" applyFill="1" applyBorder="1"/>
    <xf numFmtId="9" fontId="2" fillId="0" borderId="1" xfId="2" applyFont="1" applyFill="1" applyBorder="1"/>
    <xf numFmtId="1" fontId="2" fillId="0" borderId="1" xfId="0" applyNumberFormat="1" applyFont="1" applyFill="1" applyBorder="1"/>
    <xf numFmtId="9" fontId="2" fillId="2" borderId="1" xfId="2" applyFont="1" applyFill="1" applyBorder="1"/>
    <xf numFmtId="0" fontId="0" fillId="0" borderId="1" xfId="0" applyFont="1" applyBorder="1" applyAlignment="1">
      <alignment wrapText="1"/>
    </xf>
    <xf numFmtId="1" fontId="0" fillId="0" borderId="1" xfId="0" applyNumberFormat="1" applyFont="1" applyBorder="1"/>
    <xf numFmtId="10" fontId="1" fillId="0" borderId="1" xfId="2" applyNumberFormat="1" applyFont="1" applyBorder="1"/>
    <xf numFmtId="164" fontId="0" fillId="0" borderId="1" xfId="0" applyNumberFormat="1" applyFont="1" applyBorder="1"/>
    <xf numFmtId="1" fontId="3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/>
    <xf numFmtId="0" fontId="13" fillId="0" borderId="0" xfId="0" applyFont="1"/>
    <xf numFmtId="165" fontId="1" fillId="2" borderId="1" xfId="1" applyNumberFormat="1" applyFont="1" applyFill="1" applyBorder="1"/>
    <xf numFmtId="0" fontId="0" fillId="3" borderId="0" xfId="0" applyFont="1" applyFill="1"/>
    <xf numFmtId="9" fontId="9" fillId="0" borderId="1" xfId="2" applyFont="1" applyFill="1" applyBorder="1"/>
    <xf numFmtId="0" fontId="14" fillId="0" borderId="1" xfId="0" applyFont="1" applyBorder="1"/>
    <xf numFmtId="0" fontId="9" fillId="2" borderId="1" xfId="0" applyFont="1" applyFill="1" applyBorder="1"/>
    <xf numFmtId="0" fontId="9" fillId="0" borderId="1" xfId="0" applyFont="1" applyBorder="1"/>
    <xf numFmtId="165" fontId="9" fillId="2" borderId="1" xfId="1" applyNumberFormat="1" applyFont="1" applyFill="1" applyBorder="1"/>
    <xf numFmtId="165" fontId="9" fillId="0" borderId="1" xfId="1" applyNumberFormat="1" applyFont="1" applyFill="1" applyBorder="1"/>
    <xf numFmtId="0" fontId="9" fillId="0" borderId="1" xfId="0" applyFont="1" applyFill="1" applyBorder="1"/>
    <xf numFmtId="0" fontId="9" fillId="0" borderId="0" xfId="0" applyFont="1"/>
    <xf numFmtId="0" fontId="3" fillId="0" borderId="0" xfId="0" applyFont="1" applyBorder="1"/>
    <xf numFmtId="0" fontId="0" fillId="0" borderId="0" xfId="0" applyFont="1" applyBorder="1"/>
    <xf numFmtId="165" fontId="0" fillId="2" borderId="0" xfId="1" applyNumberFormat="1" applyFont="1" applyFill="1" applyBorder="1"/>
    <xf numFmtId="165" fontId="2" fillId="2" borderId="0" xfId="1" applyNumberFormat="1" applyFont="1" applyFill="1" applyBorder="1"/>
    <xf numFmtId="9" fontId="2" fillId="2" borderId="0" xfId="2" applyFont="1" applyFill="1" applyBorder="1"/>
    <xf numFmtId="0" fontId="0" fillId="0" borderId="0" xfId="0" applyFill="1" applyBorder="1"/>
    <xf numFmtId="165" fontId="0" fillId="4" borderId="0" xfId="1" applyNumberFormat="1" applyFont="1" applyFill="1" applyBorder="1"/>
    <xf numFmtId="0" fontId="0" fillId="2" borderId="0" xfId="0" applyFill="1"/>
    <xf numFmtId="0" fontId="3" fillId="2" borderId="1" xfId="0" applyFont="1" applyFill="1" applyBorder="1"/>
    <xf numFmtId="165" fontId="0" fillId="4" borderId="1" xfId="1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65" fontId="0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F763-D994-4DD6-BECB-ED0118ECD70B}">
  <sheetPr>
    <pageSetUpPr fitToPage="1"/>
  </sheetPr>
  <dimension ref="A1:L37"/>
  <sheetViews>
    <sheetView tabSelected="1" workbookViewId="0">
      <selection activeCell="H21" sqref="H21"/>
    </sheetView>
  </sheetViews>
  <sheetFormatPr defaultRowHeight="15" x14ac:dyDescent="0.25"/>
  <cols>
    <col min="1" max="2" width="18.28515625" style="6" customWidth="1"/>
    <col min="3" max="4" width="10.85546875" style="6" customWidth="1"/>
    <col min="5" max="5" width="20.140625" customWidth="1"/>
    <col min="6" max="6" width="22.28515625" customWidth="1"/>
    <col min="7" max="7" width="18.7109375" customWidth="1"/>
    <col min="8" max="8" width="17.5703125" style="1" customWidth="1"/>
    <col min="9" max="9" width="30.140625" style="1" customWidth="1"/>
    <col min="10" max="10" width="48.85546875" style="3" customWidth="1"/>
    <col min="11" max="11" width="19" customWidth="1"/>
    <col min="12" max="12" width="19.42578125" customWidth="1"/>
    <col min="13" max="13" width="18" customWidth="1"/>
    <col min="14" max="14" width="16.7109375" customWidth="1"/>
    <col min="15" max="15" width="18.7109375" customWidth="1"/>
    <col min="16" max="16" width="23.85546875" customWidth="1"/>
  </cols>
  <sheetData>
    <row r="1" spans="1:12" ht="21" x14ac:dyDescent="0.35">
      <c r="A1" s="17" t="s">
        <v>19</v>
      </c>
      <c r="B1" s="10"/>
    </row>
    <row r="3" spans="1:12" s="8" customFormat="1" ht="30" customHeight="1" x14ac:dyDescent="0.3">
      <c r="A3" s="9" t="s">
        <v>1</v>
      </c>
      <c r="B3" s="9" t="s">
        <v>21</v>
      </c>
      <c r="C3" s="9" t="s">
        <v>14</v>
      </c>
      <c r="D3" s="9"/>
      <c r="E3" s="9" t="s">
        <v>15</v>
      </c>
      <c r="F3" s="9" t="s">
        <v>13</v>
      </c>
      <c r="G3" s="9" t="s">
        <v>37</v>
      </c>
      <c r="H3" s="18" t="s">
        <v>16</v>
      </c>
      <c r="I3" s="18" t="s">
        <v>38</v>
      </c>
      <c r="J3" s="11" t="s">
        <v>20</v>
      </c>
    </row>
    <row r="4" spans="1:12" x14ac:dyDescent="0.25">
      <c r="A4" s="34" t="s">
        <v>59</v>
      </c>
      <c r="B4" s="35" t="s">
        <v>32</v>
      </c>
      <c r="C4" s="36">
        <v>2013</v>
      </c>
      <c r="D4" s="36" t="s">
        <v>52</v>
      </c>
      <c r="E4" s="37">
        <v>7272</v>
      </c>
      <c r="F4" s="37">
        <v>139.5</v>
      </c>
      <c r="G4" s="38">
        <f>2557+2427</f>
        <v>4984</v>
      </c>
      <c r="H4" s="38">
        <f>F4*G4/100</f>
        <v>6952.68</v>
      </c>
      <c r="I4" s="33">
        <f>H4/E4</f>
        <v>0.95608910891089116</v>
      </c>
      <c r="J4" s="39" t="s">
        <v>18</v>
      </c>
      <c r="K4" s="40"/>
      <c r="L4" s="40"/>
    </row>
    <row r="5" spans="1:12" x14ac:dyDescent="0.25">
      <c r="A5" s="41"/>
      <c r="B5" s="42"/>
      <c r="C5" s="42"/>
      <c r="D5" s="42"/>
      <c r="E5" s="43"/>
      <c r="F5" s="47" t="s">
        <v>57</v>
      </c>
      <c r="G5" s="43"/>
      <c r="H5" s="44"/>
      <c r="I5" s="45"/>
      <c r="J5" s="46"/>
    </row>
    <row r="6" spans="1:12" s="48" customFormat="1" x14ac:dyDescent="0.25">
      <c r="A6" s="49" t="s">
        <v>51</v>
      </c>
      <c r="B6" s="12" t="s">
        <v>56</v>
      </c>
      <c r="C6" s="49">
        <v>2020</v>
      </c>
      <c r="D6" s="49" t="s">
        <v>55</v>
      </c>
      <c r="E6" s="13">
        <v>13409</v>
      </c>
      <c r="F6" s="50">
        <v>14459</v>
      </c>
      <c r="G6" s="13"/>
      <c r="H6" s="51"/>
      <c r="I6" s="22">
        <f>F6/E6</f>
        <v>1.0783056156312925</v>
      </c>
      <c r="J6" s="52" t="s">
        <v>17</v>
      </c>
    </row>
    <row r="7" spans="1:12" ht="30" x14ac:dyDescent="0.25">
      <c r="A7" s="5" t="s">
        <v>6</v>
      </c>
      <c r="B7" s="4" t="s">
        <v>27</v>
      </c>
      <c r="C7" s="4">
        <v>2013</v>
      </c>
      <c r="D7" s="4" t="s">
        <v>55</v>
      </c>
      <c r="E7" s="13">
        <v>28334</v>
      </c>
      <c r="F7" s="13">
        <v>230</v>
      </c>
      <c r="G7" s="7">
        <v>7999</v>
      </c>
      <c r="H7" s="19">
        <f>F7*G7/100</f>
        <v>18397.7</v>
      </c>
      <c r="I7" s="20">
        <f>H7/E7</f>
        <v>0.64931531022799471</v>
      </c>
      <c r="J7" s="14" t="s">
        <v>36</v>
      </c>
    </row>
    <row r="8" spans="1:12" x14ac:dyDescent="0.25">
      <c r="A8" s="5" t="s">
        <v>9</v>
      </c>
      <c r="B8" s="4" t="s">
        <v>30</v>
      </c>
      <c r="C8" s="4">
        <v>2012</v>
      </c>
      <c r="D8" s="4" t="s">
        <v>52</v>
      </c>
      <c r="E8" s="13">
        <v>16</v>
      </c>
      <c r="F8" s="13">
        <v>5.9</v>
      </c>
      <c r="G8" s="7">
        <f>134+127</f>
        <v>261</v>
      </c>
      <c r="H8" s="19">
        <f>F8*G8/100</f>
        <v>15.399000000000001</v>
      </c>
      <c r="I8" s="20">
        <f>H8/E8</f>
        <v>0.96243750000000006</v>
      </c>
      <c r="J8" s="2" t="s">
        <v>18</v>
      </c>
    </row>
    <row r="9" spans="1:12" s="3" customFormat="1" x14ac:dyDescent="0.25">
      <c r="A9" s="57" t="s">
        <v>11</v>
      </c>
      <c r="B9" s="58" t="s">
        <v>33</v>
      </c>
      <c r="C9" s="58">
        <v>2007</v>
      </c>
      <c r="D9" s="58" t="s">
        <v>53</v>
      </c>
      <c r="E9" s="7">
        <v>3676</v>
      </c>
      <c r="F9" s="7">
        <v>370</v>
      </c>
      <c r="G9" s="7">
        <v>928</v>
      </c>
      <c r="H9" s="19">
        <f>F9*G9/100</f>
        <v>3433.6</v>
      </c>
      <c r="I9" s="20">
        <f>H9/E9</f>
        <v>0.93405875952121864</v>
      </c>
      <c r="J9" s="58" t="s">
        <v>18</v>
      </c>
      <c r="K9" s="59"/>
      <c r="L9" s="59"/>
    </row>
    <row r="10" spans="1:12" x14ac:dyDescent="0.25">
      <c r="A10" s="5" t="s">
        <v>5</v>
      </c>
      <c r="B10" s="4" t="s">
        <v>26</v>
      </c>
      <c r="C10" s="4">
        <v>2012</v>
      </c>
      <c r="D10" s="4" t="s">
        <v>52</v>
      </c>
      <c r="E10" s="13">
        <v>8185</v>
      </c>
      <c r="F10" s="12">
        <v>97.2</v>
      </c>
      <c r="G10" s="2">
        <f>3973+3746</f>
        <v>7719</v>
      </c>
      <c r="H10" s="21">
        <f>F10*G10/100</f>
        <v>7502.8680000000004</v>
      </c>
      <c r="I10" s="20">
        <f>H10/E10</f>
        <v>0.91666072083078809</v>
      </c>
      <c r="J10" s="2"/>
    </row>
    <row r="11" spans="1:12" x14ac:dyDescent="0.25">
      <c r="A11" s="5" t="s">
        <v>5</v>
      </c>
      <c r="B11" s="4" t="s">
        <v>26</v>
      </c>
      <c r="C11" s="4">
        <v>2012</v>
      </c>
      <c r="D11" s="4" t="s">
        <v>55</v>
      </c>
      <c r="E11" s="13">
        <v>16135</v>
      </c>
      <c r="F11" s="31">
        <v>129.6</v>
      </c>
      <c r="G11" s="7">
        <v>10610</v>
      </c>
      <c r="H11" s="19">
        <f>F11*G11/100</f>
        <v>13750.56</v>
      </c>
      <c r="I11" s="20">
        <f>H11/E11</f>
        <v>0.85221939882243569</v>
      </c>
      <c r="J11" s="2" t="s">
        <v>18</v>
      </c>
    </row>
    <row r="12" spans="1:12" s="40" customFormat="1" x14ac:dyDescent="0.25">
      <c r="A12" s="5" t="s">
        <v>3</v>
      </c>
      <c r="B12" s="4" t="s">
        <v>23</v>
      </c>
      <c r="C12" s="4">
        <v>2018</v>
      </c>
      <c r="D12" s="4" t="s">
        <v>52</v>
      </c>
      <c r="E12" s="13">
        <v>73</v>
      </c>
      <c r="F12" s="13">
        <v>47.1</v>
      </c>
      <c r="G12" s="7">
        <f>56+52</f>
        <v>108</v>
      </c>
      <c r="H12" s="19">
        <f>F12*G12/100</f>
        <v>50.868000000000002</v>
      </c>
      <c r="I12" s="20">
        <f>H12/E12</f>
        <v>0.69682191780821923</v>
      </c>
      <c r="J12" s="2" t="s">
        <v>17</v>
      </c>
      <c r="K12"/>
      <c r="L12"/>
    </row>
    <row r="13" spans="1:12" s="32" customFormat="1" x14ac:dyDescent="0.25">
      <c r="A13" s="5" t="s">
        <v>3</v>
      </c>
      <c r="B13" s="4" t="s">
        <v>58</v>
      </c>
      <c r="C13" s="4">
        <v>2018</v>
      </c>
      <c r="D13" s="4" t="s">
        <v>55</v>
      </c>
      <c r="E13" s="13">
        <v>116</v>
      </c>
      <c r="F13" s="13">
        <v>52</v>
      </c>
      <c r="G13" s="7">
        <v>134</v>
      </c>
      <c r="H13" s="19">
        <f>F13*G13/100</f>
        <v>69.680000000000007</v>
      </c>
      <c r="I13" s="20">
        <f>H13/E13</f>
        <v>0.60068965517241391</v>
      </c>
      <c r="J13" s="2" t="s">
        <v>35</v>
      </c>
      <c r="K13"/>
      <c r="L13"/>
    </row>
    <row r="14" spans="1:12" s="32" customFormat="1" x14ac:dyDescent="0.25">
      <c r="A14" s="5" t="s">
        <v>2</v>
      </c>
      <c r="B14" s="4" t="s">
        <v>22</v>
      </c>
      <c r="C14" s="4">
        <v>2016</v>
      </c>
      <c r="D14" s="4" t="s">
        <v>52</v>
      </c>
      <c r="E14" s="13">
        <v>72</v>
      </c>
      <c r="F14" s="13">
        <v>1.02</v>
      </c>
      <c r="G14" s="7">
        <f>4955+4791</f>
        <v>9746</v>
      </c>
      <c r="H14" s="19">
        <f>F14*G14/100</f>
        <v>99.409199999999998</v>
      </c>
      <c r="I14" s="20">
        <f>H14/E14</f>
        <v>1.3806833333333333</v>
      </c>
      <c r="J14" s="2" t="s">
        <v>50</v>
      </c>
      <c r="K14"/>
      <c r="L14"/>
    </row>
    <row r="15" spans="1:12" x14ac:dyDescent="0.25">
      <c r="A15" s="5" t="s">
        <v>2</v>
      </c>
      <c r="B15" s="4" t="s">
        <v>22</v>
      </c>
      <c r="C15" s="4">
        <v>2016</v>
      </c>
      <c r="D15" s="4" t="s">
        <v>55</v>
      </c>
      <c r="E15" s="13">
        <v>171</v>
      </c>
      <c r="F15" s="13">
        <v>2.0499999999999998</v>
      </c>
      <c r="G15" s="7">
        <v>12086</v>
      </c>
      <c r="H15" s="19">
        <f>F15*G15/100</f>
        <v>247.76300000000001</v>
      </c>
      <c r="I15" s="20">
        <f>H15/E15</f>
        <v>1.4489064327485381</v>
      </c>
      <c r="J15" s="2" t="s">
        <v>50</v>
      </c>
    </row>
    <row r="16" spans="1:12" x14ac:dyDescent="0.25">
      <c r="A16" s="5" t="s">
        <v>7</v>
      </c>
      <c r="B16" s="4" t="s">
        <v>28</v>
      </c>
      <c r="C16" s="4">
        <v>2011</v>
      </c>
      <c r="D16" s="4" t="s">
        <v>55</v>
      </c>
      <c r="E16" s="13">
        <v>7183</v>
      </c>
      <c r="F16" s="13">
        <v>174.4</v>
      </c>
      <c r="G16" s="7">
        <v>3678</v>
      </c>
      <c r="H16" s="19">
        <f>F16*G16/100</f>
        <v>6414.4320000000007</v>
      </c>
      <c r="I16" s="20">
        <f>H16/E16</f>
        <v>0.89300180982876243</v>
      </c>
      <c r="J16" s="2" t="s">
        <v>18</v>
      </c>
    </row>
    <row r="17" spans="1:12" x14ac:dyDescent="0.25">
      <c r="A17" s="5" t="s">
        <v>10</v>
      </c>
      <c r="B17" s="12" t="s">
        <v>31</v>
      </c>
      <c r="C17" s="4">
        <v>2014</v>
      </c>
      <c r="D17" s="4" t="s">
        <v>52</v>
      </c>
      <c r="E17" s="13">
        <v>9281</v>
      </c>
      <c r="F17" s="13">
        <v>145.4</v>
      </c>
      <c r="G17" s="7">
        <f>3428+3217</f>
        <v>6645</v>
      </c>
      <c r="H17" s="19">
        <f>F17*G17/100</f>
        <v>9661.83</v>
      </c>
      <c r="I17" s="20">
        <f>H17/E17</f>
        <v>1.0410332938260962</v>
      </c>
      <c r="J17" s="2" t="s">
        <v>18</v>
      </c>
    </row>
    <row r="18" spans="1:12" x14ac:dyDescent="0.25">
      <c r="A18" s="5" t="s">
        <v>0</v>
      </c>
      <c r="B18" s="4" t="s">
        <v>25</v>
      </c>
      <c r="C18" s="4">
        <v>2015</v>
      </c>
      <c r="D18" s="4" t="s">
        <v>55</v>
      </c>
      <c r="E18" s="13">
        <v>15562</v>
      </c>
      <c r="F18" s="13">
        <v>74</v>
      </c>
      <c r="G18" s="13">
        <v>22624</v>
      </c>
      <c r="H18" s="16">
        <f>F18*G18/100</f>
        <v>16741.759999999998</v>
      </c>
      <c r="I18" s="22">
        <f>H18/E18</f>
        <v>1.0758103071584628</v>
      </c>
      <c r="J18" s="2" t="s">
        <v>18</v>
      </c>
    </row>
    <row r="19" spans="1:12" ht="14.25" customHeight="1" x14ac:dyDescent="0.25">
      <c r="A19" s="5" t="s">
        <v>8</v>
      </c>
      <c r="B19" s="4" t="s">
        <v>29</v>
      </c>
      <c r="C19" s="4">
        <v>2014</v>
      </c>
      <c r="D19" s="4" t="s">
        <v>55</v>
      </c>
      <c r="E19" s="13">
        <v>2151</v>
      </c>
      <c r="F19" s="13">
        <v>50</v>
      </c>
      <c r="G19" s="7">
        <v>4163</v>
      </c>
      <c r="H19" s="19">
        <f>F19*G19/100</f>
        <v>2081.5</v>
      </c>
      <c r="I19" s="20">
        <f>H19/E19</f>
        <v>0.96768944676894464</v>
      </c>
      <c r="J19" s="2" t="s">
        <v>18</v>
      </c>
    </row>
    <row r="20" spans="1:12" s="3" customFormat="1" x14ac:dyDescent="0.25">
      <c r="A20" s="57" t="s">
        <v>12</v>
      </c>
      <c r="B20" s="58" t="s">
        <v>34</v>
      </c>
      <c r="C20" s="58">
        <v>2013</v>
      </c>
      <c r="D20" s="58" t="s">
        <v>54</v>
      </c>
      <c r="E20" s="7">
        <v>18365</v>
      </c>
      <c r="F20" s="7">
        <v>75</v>
      </c>
      <c r="G20" s="7">
        <v>24117</v>
      </c>
      <c r="H20" s="19">
        <f>F20*G20/100</f>
        <v>18087.75</v>
      </c>
      <c r="I20" s="20">
        <f>H20/E20</f>
        <v>0.98490334876123065</v>
      </c>
      <c r="J20" s="58" t="s">
        <v>18</v>
      </c>
      <c r="K20" s="59"/>
      <c r="L20" s="59"/>
    </row>
    <row r="21" spans="1:12" x14ac:dyDescent="0.25">
      <c r="A21" s="5" t="s">
        <v>4</v>
      </c>
      <c r="B21" s="4" t="s">
        <v>24</v>
      </c>
      <c r="C21" s="4">
        <v>2009</v>
      </c>
      <c r="D21" s="4" t="s">
        <v>52</v>
      </c>
      <c r="E21" s="13">
        <v>94602</v>
      </c>
      <c r="F21" s="15">
        <v>142.30000000000001</v>
      </c>
      <c r="G21" s="7">
        <f>31037+29700</f>
        <v>60737</v>
      </c>
      <c r="H21" s="19">
        <f>F21*G21/100</f>
        <v>86428.751000000018</v>
      </c>
      <c r="I21" s="20">
        <f>H21/E21</f>
        <v>0.91360384558466012</v>
      </c>
      <c r="J21" s="2" t="s">
        <v>18</v>
      </c>
    </row>
    <row r="22" spans="1:12" x14ac:dyDescent="0.25">
      <c r="A22" s="5" t="s">
        <v>4</v>
      </c>
      <c r="B22" s="4" t="s">
        <v>24</v>
      </c>
      <c r="C22" s="4">
        <v>2009</v>
      </c>
      <c r="D22" s="4" t="s">
        <v>55</v>
      </c>
      <c r="E22" s="13">
        <v>181464</v>
      </c>
      <c r="F22" s="13">
        <v>193</v>
      </c>
      <c r="G22" s="7">
        <v>82080</v>
      </c>
      <c r="H22" s="19">
        <f>F22*G22/100</f>
        <v>158414.39999999999</v>
      </c>
      <c r="I22" s="20">
        <f>H22/E22</f>
        <v>0.87297976458140458</v>
      </c>
      <c r="J22" s="2" t="s">
        <v>18</v>
      </c>
    </row>
    <row r="23" spans="1:12" s="48" customFormat="1" x14ac:dyDescent="0.25">
      <c r="A23" s="53"/>
      <c r="B23" s="54"/>
      <c r="C23" s="53"/>
      <c r="D23" s="53"/>
      <c r="E23" s="43"/>
      <c r="F23" s="43"/>
      <c r="G23" s="43"/>
      <c r="H23" s="55"/>
      <c r="I23" s="45"/>
      <c r="J23" s="56"/>
    </row>
    <row r="25" spans="1:12" ht="18.75" x14ac:dyDescent="0.3">
      <c r="A25" s="30" t="s">
        <v>44</v>
      </c>
    </row>
    <row r="26" spans="1:12" ht="30" x14ac:dyDescent="0.25">
      <c r="A26" s="4"/>
      <c r="B26" s="4" t="s">
        <v>39</v>
      </c>
      <c r="C26" s="23" t="s">
        <v>45</v>
      </c>
      <c r="D26" s="23"/>
      <c r="E26" s="4" t="s">
        <v>43</v>
      </c>
      <c r="F26" s="4" t="s">
        <v>46</v>
      </c>
    </row>
    <row r="27" spans="1:12" x14ac:dyDescent="0.25">
      <c r="A27" s="4" t="s">
        <v>40</v>
      </c>
      <c r="B27" s="24">
        <v>20293</v>
      </c>
      <c r="C27" s="25">
        <f>B27/B30</f>
        <v>0.33083895790537676</v>
      </c>
      <c r="D27" s="25"/>
      <c r="E27" s="4">
        <v>29</v>
      </c>
      <c r="F27" s="26">
        <f>C27*E27</f>
        <v>9.5943297792559257</v>
      </c>
    </row>
    <row r="28" spans="1:12" x14ac:dyDescent="0.25">
      <c r="A28" s="4" t="s">
        <v>41</v>
      </c>
      <c r="B28" s="24">
        <v>21629</v>
      </c>
      <c r="C28" s="25">
        <f>B28/B30</f>
        <v>0.35261990935472304</v>
      </c>
      <c r="D28" s="25"/>
      <c r="E28" s="4">
        <v>135</v>
      </c>
      <c r="F28" s="26">
        <f t="shared" ref="F28:F29" si="0">C28*E28</f>
        <v>47.60368776288761</v>
      </c>
    </row>
    <row r="29" spans="1:12" x14ac:dyDescent="0.25">
      <c r="A29" s="4" t="s">
        <v>42</v>
      </c>
      <c r="B29" s="24">
        <v>19416</v>
      </c>
      <c r="C29" s="25">
        <f>B29/B30</f>
        <v>0.3165411327399002</v>
      </c>
      <c r="D29" s="25"/>
      <c r="E29" s="4">
        <v>269</v>
      </c>
      <c r="F29" s="26">
        <f t="shared" si="0"/>
        <v>85.14956470703315</v>
      </c>
    </row>
    <row r="30" spans="1:12" x14ac:dyDescent="0.25">
      <c r="A30" s="5"/>
      <c r="B30" s="27">
        <f>SUM(B27:B29)</f>
        <v>61338</v>
      </c>
      <c r="C30" s="5"/>
      <c r="D30" s="5"/>
      <c r="E30" s="28"/>
      <c r="F30" s="29">
        <f>SUM(F27:F29)</f>
        <v>142.3475822491767</v>
      </c>
    </row>
    <row r="32" spans="1:12" ht="18.75" x14ac:dyDescent="0.3">
      <c r="A32" s="30" t="s">
        <v>47</v>
      </c>
    </row>
    <row r="33" spans="1:6" ht="30" x14ac:dyDescent="0.25">
      <c r="A33" s="4"/>
      <c r="B33" s="4" t="s">
        <v>39</v>
      </c>
      <c r="C33" s="23" t="s">
        <v>45</v>
      </c>
      <c r="D33" s="23"/>
      <c r="E33" s="4" t="s">
        <v>43</v>
      </c>
      <c r="F33" s="4" t="s">
        <v>46</v>
      </c>
    </row>
    <row r="34" spans="1:6" x14ac:dyDescent="0.25">
      <c r="A34" s="4" t="s">
        <v>48</v>
      </c>
      <c r="B34" s="24">
        <v>7718</v>
      </c>
      <c r="C34" s="25">
        <f>B34/B37</f>
        <v>0.72742695570216775</v>
      </c>
      <c r="D34" s="25"/>
      <c r="E34" s="4">
        <v>97.2</v>
      </c>
      <c r="F34" s="26">
        <f>C34*E34</f>
        <v>70.705900094250708</v>
      </c>
    </row>
    <row r="35" spans="1:6" x14ac:dyDescent="0.25">
      <c r="A35" s="4" t="s">
        <v>49</v>
      </c>
      <c r="B35" s="24">
        <v>2892</v>
      </c>
      <c r="C35" s="25">
        <f>B35/B37</f>
        <v>0.27257304429783225</v>
      </c>
      <c r="D35" s="25"/>
      <c r="E35" s="4">
        <v>216</v>
      </c>
      <c r="F35" s="26">
        <f t="shared" ref="F35" si="1">C35*E35</f>
        <v>58.875777568331763</v>
      </c>
    </row>
    <row r="36" spans="1:6" x14ac:dyDescent="0.25">
      <c r="A36" s="4"/>
      <c r="B36" s="24"/>
      <c r="C36" s="25"/>
      <c r="D36" s="25"/>
      <c r="E36" s="4"/>
      <c r="F36" s="26"/>
    </row>
    <row r="37" spans="1:6" x14ac:dyDescent="0.25">
      <c r="A37" s="5"/>
      <c r="B37" s="27">
        <f>SUM(B34:B36)</f>
        <v>10610</v>
      </c>
      <c r="C37" s="5"/>
      <c r="D37" s="5"/>
      <c r="E37" s="28"/>
      <c r="F37" s="29">
        <f>SUM(F34:F36)</f>
        <v>129.58167766258248</v>
      </c>
    </row>
  </sheetData>
  <sortState xmlns:xlrd2="http://schemas.microsoft.com/office/spreadsheetml/2017/richdata2" ref="A4:L22">
    <sortCondition ref="A4:A22"/>
  </sortState>
  <pageMargins left="0.25" right="0.25" top="0.75" bottom="0.75" header="0.3" footer="0.3"/>
  <pageSetup paperSize="9" scale="5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cp:lastPrinted>2021-07-01T04:01:09Z</cp:lastPrinted>
  <dcterms:created xsi:type="dcterms:W3CDTF">2021-06-23T07:33:39Z</dcterms:created>
  <dcterms:modified xsi:type="dcterms:W3CDTF">2021-07-02T11:06:10Z</dcterms:modified>
</cp:coreProperties>
</file>