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i\iCloudDrive\Imperial College Year 2\Second Year Summer Project\Subsystems\Energy\Excel files\"/>
    </mc:Choice>
  </mc:AlternateContent>
  <xr:revisionPtr revIDLastSave="0" documentId="13_ncr:1_{DFA68BB5-2183-46FF-A4A0-AB755DAF4DD2}" xr6:coauthVersionLast="47" xr6:coauthVersionMax="47" xr10:uidLastSave="{00000000-0000-0000-0000-000000000000}"/>
  <bookViews>
    <workbookView xWindow="-110" yWindow="-110" windowWidth="19420" windowHeight="10420" activeTab="1" xr2:uid="{0545E50B-9792-4CAD-BB3C-EED0075B485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5" i="3" l="1"/>
  <c r="V5" i="3"/>
  <c r="U5" i="3"/>
  <c r="T5" i="3"/>
  <c r="Y5" i="2" l="1"/>
  <c r="W6" i="2"/>
  <c r="V5" i="2"/>
  <c r="U5" i="2"/>
  <c r="T5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W19" i="3" l="1"/>
  <c r="W18" i="3"/>
  <c r="W17" i="3"/>
  <c r="W16" i="3"/>
  <c r="W15" i="3"/>
  <c r="W14" i="3"/>
  <c r="W13" i="3"/>
  <c r="W12" i="3"/>
  <c r="W11" i="3"/>
  <c r="W10" i="3"/>
  <c r="W9" i="3"/>
  <c r="W8" i="3"/>
  <c r="W7" i="3"/>
  <c r="W6" i="3"/>
  <c r="Y6" i="2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S49" i="3"/>
  <c r="R49" i="3"/>
  <c r="A49" i="3"/>
  <c r="S48" i="3"/>
  <c r="R48" i="3"/>
  <c r="A48" i="3"/>
  <c r="S47" i="3"/>
  <c r="R47" i="3"/>
  <c r="A47" i="3"/>
  <c r="S46" i="3"/>
  <c r="R46" i="3"/>
  <c r="A46" i="3"/>
  <c r="S45" i="3"/>
  <c r="R45" i="3"/>
  <c r="A45" i="3"/>
  <c r="S44" i="3"/>
  <c r="R44" i="3"/>
  <c r="A44" i="3"/>
  <c r="S43" i="3"/>
  <c r="R43" i="3"/>
  <c r="A43" i="3"/>
  <c r="S42" i="3"/>
  <c r="R42" i="3"/>
  <c r="A42" i="3"/>
  <c r="S41" i="3"/>
  <c r="R41" i="3"/>
  <c r="A41" i="3"/>
  <c r="S40" i="3"/>
  <c r="R40" i="3"/>
  <c r="A40" i="3"/>
  <c r="S39" i="3"/>
  <c r="R39" i="3"/>
  <c r="A39" i="3"/>
  <c r="S38" i="3"/>
  <c r="R38" i="3"/>
  <c r="A38" i="3"/>
  <c r="S37" i="3"/>
  <c r="R37" i="3"/>
  <c r="A37" i="3"/>
  <c r="S36" i="3"/>
  <c r="R36" i="3"/>
  <c r="A36" i="3"/>
  <c r="S35" i="3"/>
  <c r="R35" i="3"/>
  <c r="A35" i="3"/>
  <c r="S34" i="3"/>
  <c r="R34" i="3"/>
  <c r="S33" i="3"/>
  <c r="R33" i="3"/>
  <c r="S32" i="3"/>
  <c r="R32" i="3"/>
  <c r="S31" i="3"/>
  <c r="R31" i="3"/>
  <c r="A31" i="3"/>
  <c r="S30" i="3"/>
  <c r="R30" i="3"/>
  <c r="A30" i="3"/>
  <c r="S29" i="3"/>
  <c r="R29" i="3"/>
  <c r="A29" i="3"/>
  <c r="S28" i="3"/>
  <c r="R28" i="3"/>
  <c r="A28" i="3"/>
  <c r="S27" i="3"/>
  <c r="R27" i="3"/>
  <c r="A27" i="3"/>
  <c r="S26" i="3"/>
  <c r="R26" i="3"/>
  <c r="A26" i="3"/>
  <c r="S25" i="3"/>
  <c r="R25" i="3"/>
  <c r="A25" i="3"/>
  <c r="S24" i="3"/>
  <c r="R24" i="3"/>
  <c r="A24" i="3"/>
  <c r="S23" i="3"/>
  <c r="R23" i="3"/>
  <c r="A23" i="3"/>
  <c r="S22" i="3"/>
  <c r="R22" i="3"/>
  <c r="A22" i="3"/>
  <c r="S21" i="3"/>
  <c r="R21" i="3"/>
  <c r="A21" i="3"/>
  <c r="S20" i="3"/>
  <c r="R20" i="3"/>
  <c r="A20" i="3"/>
  <c r="V19" i="3"/>
  <c r="S19" i="3"/>
  <c r="R19" i="3"/>
  <c r="A19" i="3"/>
  <c r="V18" i="3"/>
  <c r="S18" i="3"/>
  <c r="R18" i="3"/>
  <c r="A18" i="3"/>
  <c r="V17" i="3"/>
  <c r="S17" i="3"/>
  <c r="R17" i="3"/>
  <c r="A17" i="3"/>
  <c r="V16" i="3"/>
  <c r="S16" i="3"/>
  <c r="R16" i="3"/>
  <c r="A16" i="3"/>
  <c r="V15" i="3"/>
  <c r="S15" i="3"/>
  <c r="R15" i="3"/>
  <c r="A15" i="3"/>
  <c r="V14" i="3"/>
  <c r="S14" i="3"/>
  <c r="R14" i="3"/>
  <c r="A14" i="3"/>
  <c r="V13" i="3"/>
  <c r="S13" i="3"/>
  <c r="R13" i="3"/>
  <c r="A13" i="3"/>
  <c r="V12" i="3"/>
  <c r="S12" i="3"/>
  <c r="R12" i="3"/>
  <c r="A12" i="3"/>
  <c r="V11" i="3"/>
  <c r="S11" i="3"/>
  <c r="R11" i="3"/>
  <c r="A11" i="3"/>
  <c r="V10" i="3"/>
  <c r="S10" i="3"/>
  <c r="R10" i="3"/>
  <c r="A10" i="3"/>
  <c r="V9" i="3"/>
  <c r="S9" i="3"/>
  <c r="R9" i="3"/>
  <c r="A9" i="3"/>
  <c r="V8" i="3"/>
  <c r="S8" i="3"/>
  <c r="R8" i="3"/>
  <c r="A8" i="3"/>
  <c r="V7" i="3"/>
  <c r="S7" i="3"/>
  <c r="R7" i="3"/>
  <c r="A7" i="3"/>
  <c r="V6" i="3"/>
  <c r="S6" i="3"/>
  <c r="R6" i="3"/>
  <c r="A6" i="3"/>
  <c r="S5" i="3"/>
  <c r="R5" i="3"/>
  <c r="A5" i="3"/>
  <c r="Q4" i="3"/>
  <c r="P4" i="3"/>
  <c r="O4" i="3"/>
  <c r="N4" i="3"/>
  <c r="M4" i="3"/>
  <c r="L4" i="3"/>
  <c r="C4" i="3"/>
  <c r="B4" i="3"/>
  <c r="Q3" i="3"/>
  <c r="P3" i="3"/>
  <c r="O3" i="3"/>
  <c r="N3" i="3"/>
  <c r="M3" i="3"/>
  <c r="L3" i="3"/>
  <c r="C3" i="3"/>
  <c r="B3" i="3"/>
  <c r="Q2" i="3"/>
  <c r="P2" i="3"/>
  <c r="O2" i="3"/>
  <c r="N2" i="3"/>
  <c r="M2" i="3"/>
  <c r="L2" i="3"/>
  <c r="C2" i="3"/>
  <c r="Z6" i="2"/>
  <c r="Z7" i="2"/>
  <c r="Z8" i="2"/>
  <c r="Z9" i="2"/>
  <c r="Z10" i="2"/>
  <c r="Z11" i="2"/>
  <c r="Z12" i="2"/>
  <c r="Z13" i="2"/>
  <c r="Z14" i="2"/>
  <c r="Z15" i="2" a="1"/>
  <c r="Z15" i="2" s="1"/>
  <c r="Z16" i="2"/>
  <c r="Z17" i="2"/>
  <c r="Z18" i="2"/>
  <c r="Z19" i="2"/>
  <c r="Z5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5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R5" i="2"/>
  <c r="S49" i="2"/>
  <c r="R49" i="2"/>
  <c r="A49" i="2"/>
  <c r="S48" i="2"/>
  <c r="R48" i="2"/>
  <c r="A48" i="2"/>
  <c r="S47" i="2"/>
  <c r="R47" i="2"/>
  <c r="U19" i="2" s="1"/>
  <c r="A47" i="2"/>
  <c r="S46" i="2"/>
  <c r="R46" i="2"/>
  <c r="A46" i="2"/>
  <c r="S45" i="2"/>
  <c r="R45" i="2"/>
  <c r="A45" i="2"/>
  <c r="S44" i="2"/>
  <c r="R44" i="2"/>
  <c r="U18" i="2" s="1"/>
  <c r="A44" i="2"/>
  <c r="S43" i="2"/>
  <c r="R43" i="2"/>
  <c r="A43" i="2"/>
  <c r="S42" i="2"/>
  <c r="R42" i="2"/>
  <c r="A42" i="2"/>
  <c r="S41" i="2"/>
  <c r="R41" i="2"/>
  <c r="U17" i="2" s="1"/>
  <c r="A41" i="2"/>
  <c r="S40" i="2"/>
  <c r="R40" i="2"/>
  <c r="A40" i="2"/>
  <c r="S39" i="2"/>
  <c r="R39" i="2"/>
  <c r="A39" i="2"/>
  <c r="S38" i="2"/>
  <c r="R38" i="2"/>
  <c r="U16" i="2" s="1"/>
  <c r="A38" i="2"/>
  <c r="S37" i="2"/>
  <c r="R37" i="2"/>
  <c r="A37" i="2"/>
  <c r="S36" i="2"/>
  <c r="R36" i="2"/>
  <c r="A36" i="2"/>
  <c r="S35" i="2"/>
  <c r="R35" i="2"/>
  <c r="U15" i="2" s="1"/>
  <c r="A35" i="2"/>
  <c r="S34" i="2"/>
  <c r="R34" i="2"/>
  <c r="S33" i="2"/>
  <c r="R33" i="2"/>
  <c r="S32" i="2"/>
  <c r="R32" i="2"/>
  <c r="U14" i="2" s="1"/>
  <c r="S31" i="2"/>
  <c r="R31" i="2"/>
  <c r="A31" i="2"/>
  <c r="S30" i="2"/>
  <c r="R30" i="2"/>
  <c r="A30" i="2"/>
  <c r="S29" i="2"/>
  <c r="R29" i="2"/>
  <c r="U13" i="2" s="1"/>
  <c r="A29" i="2"/>
  <c r="S28" i="2"/>
  <c r="R28" i="2"/>
  <c r="A28" i="2"/>
  <c r="S27" i="2"/>
  <c r="R27" i="2"/>
  <c r="A27" i="2"/>
  <c r="S26" i="2"/>
  <c r="R26" i="2"/>
  <c r="U12" i="2" s="1"/>
  <c r="A26" i="2"/>
  <c r="S25" i="2"/>
  <c r="R25" i="2"/>
  <c r="A25" i="2"/>
  <c r="S24" i="2"/>
  <c r="R24" i="2"/>
  <c r="A24" i="2"/>
  <c r="S23" i="2"/>
  <c r="R23" i="2"/>
  <c r="U11" i="2" s="1"/>
  <c r="A23" i="2"/>
  <c r="S22" i="2"/>
  <c r="R22" i="2"/>
  <c r="A22" i="2"/>
  <c r="S21" i="2"/>
  <c r="R21" i="2"/>
  <c r="A21" i="2"/>
  <c r="S20" i="2"/>
  <c r="R20" i="2"/>
  <c r="U10" i="2" s="1"/>
  <c r="A20" i="2"/>
  <c r="S19" i="2"/>
  <c r="R19" i="2"/>
  <c r="A19" i="2"/>
  <c r="S18" i="2"/>
  <c r="R18" i="2"/>
  <c r="A18" i="2"/>
  <c r="S17" i="2"/>
  <c r="R17" i="2"/>
  <c r="U9" i="2" s="1"/>
  <c r="A17" i="2"/>
  <c r="S16" i="2"/>
  <c r="R16" i="2"/>
  <c r="U8" i="2" s="1"/>
  <c r="A16" i="2"/>
  <c r="S15" i="2"/>
  <c r="R15" i="2"/>
  <c r="A15" i="2"/>
  <c r="S14" i="2"/>
  <c r="R14" i="2"/>
  <c r="A14" i="2"/>
  <c r="S13" i="2"/>
  <c r="R13" i="2"/>
  <c r="U7" i="2" s="1"/>
  <c r="A13" i="2"/>
  <c r="S12" i="2"/>
  <c r="R12" i="2"/>
  <c r="A12" i="2"/>
  <c r="S11" i="2"/>
  <c r="R11" i="2"/>
  <c r="A11" i="2"/>
  <c r="S10" i="2"/>
  <c r="R10" i="2"/>
  <c r="A10" i="2"/>
  <c r="S9" i="2"/>
  <c r="R9" i="2"/>
  <c r="A9" i="2"/>
  <c r="S8" i="2"/>
  <c r="R8" i="2"/>
  <c r="U6" i="2" s="1"/>
  <c r="A8" i="2"/>
  <c r="S7" i="2"/>
  <c r="R7" i="2"/>
  <c r="A7" i="2"/>
  <c r="S6" i="2"/>
  <c r="R6" i="2"/>
  <c r="A6" i="2"/>
  <c r="S5" i="2"/>
  <c r="A5" i="2"/>
  <c r="Q4" i="2"/>
  <c r="P4" i="2"/>
  <c r="O4" i="2"/>
  <c r="N4" i="2"/>
  <c r="M4" i="2"/>
  <c r="L4" i="2"/>
  <c r="C4" i="2"/>
  <c r="B4" i="2"/>
  <c r="Q3" i="2"/>
  <c r="P3" i="2"/>
  <c r="O3" i="2"/>
  <c r="N3" i="2"/>
  <c r="M3" i="2"/>
  <c r="L3" i="2"/>
  <c r="C3" i="2"/>
  <c r="B3" i="2"/>
  <c r="Q2" i="2"/>
  <c r="P2" i="2"/>
  <c r="O2" i="2"/>
  <c r="N2" i="2"/>
  <c r="M2" i="2"/>
  <c r="L2" i="2"/>
  <c r="C2" i="2"/>
  <c r="E12" i="1"/>
  <c r="D12" i="1"/>
  <c r="C12" i="1"/>
  <c r="E11" i="1"/>
  <c r="D11" i="1"/>
  <c r="C11" i="1"/>
  <c r="B11" i="1" s="1"/>
  <c r="E10" i="1"/>
  <c r="D10" i="1"/>
  <c r="B10" i="1" s="1"/>
  <c r="C10" i="1"/>
  <c r="E9" i="1"/>
  <c r="D9" i="1"/>
  <c r="C9" i="1"/>
  <c r="E8" i="1"/>
  <c r="D8" i="1"/>
  <c r="C8" i="1"/>
  <c r="E7" i="1"/>
  <c r="B7" i="1" s="1"/>
  <c r="D7" i="1"/>
  <c r="C7" i="1"/>
  <c r="E6" i="1"/>
  <c r="D6" i="1"/>
  <c r="C6" i="1"/>
  <c r="B6" i="1" s="1"/>
  <c r="E5" i="1"/>
  <c r="D5" i="1"/>
  <c r="C5" i="1"/>
  <c r="B12" i="1"/>
  <c r="B9" i="1"/>
  <c r="B8" i="1"/>
  <c r="B5" i="1"/>
  <c r="B4" i="1"/>
  <c r="B3" i="1"/>
  <c r="B2" i="1"/>
  <c r="B1" i="1"/>
  <c r="A12" i="1"/>
  <c r="A11" i="1"/>
  <c r="A10" i="1"/>
  <c r="A9" i="1"/>
  <c r="A8" i="1"/>
  <c r="A7" i="1"/>
  <c r="A6" i="1"/>
  <c r="A5" i="1"/>
  <c r="A4" i="1"/>
  <c r="A3" i="1"/>
  <c r="A2" i="1"/>
  <c r="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<sst xmlns="http://schemas.openxmlformats.org/spreadsheetml/2006/main" count="54" uniqueCount="21">
  <si>
    <t>Resistances</t>
  </si>
  <si>
    <t>Voltage</t>
  </si>
  <si>
    <t>Current</t>
  </si>
  <si>
    <t>Power</t>
  </si>
  <si>
    <t>Voltage 1</t>
    <phoneticPr fontId="2" type="noConversion"/>
  </si>
  <si>
    <t>Power 1</t>
    <phoneticPr fontId="2" type="noConversion"/>
  </si>
  <si>
    <t>Power 2</t>
    <phoneticPr fontId="2" type="noConversion"/>
  </si>
  <si>
    <t>short circuit</t>
  </si>
  <si>
    <t xml:space="preserve">changed position here </t>
  </si>
  <si>
    <t>Current 2</t>
    <phoneticPr fontId="1" type="noConversion"/>
  </si>
  <si>
    <t>Average V1</t>
    <phoneticPr fontId="2" type="noConversion"/>
  </si>
  <si>
    <t>Average P1</t>
    <phoneticPr fontId="2" type="noConversion"/>
  </si>
  <si>
    <t>Voltage 2</t>
    <phoneticPr fontId="1" type="noConversion"/>
  </si>
  <si>
    <t>Average V3</t>
    <phoneticPr fontId="1" type="noConversion"/>
  </si>
  <si>
    <t>Average P2</t>
    <phoneticPr fontId="1" type="noConversion"/>
  </si>
  <si>
    <t>Average I2</t>
    <phoneticPr fontId="1" type="noConversion"/>
  </si>
  <si>
    <t>Current 1</t>
    <phoneticPr fontId="1" type="noConversion"/>
  </si>
  <si>
    <t>Average I1</t>
    <phoneticPr fontId="1" type="noConversion"/>
  </si>
  <si>
    <t>Current I2</t>
    <phoneticPr fontId="1" type="noConversion"/>
  </si>
  <si>
    <t>Average V2</t>
    <phoneticPr fontId="1" type="noConversion"/>
  </si>
  <si>
    <t>Average I1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</si>
</sst>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463C-9BD5-467E-A764-695996C9553D}">
  <dimension ref="A1:E12"/>
  <sheetViews>
    <sheetView workbookViewId="0">
      <selection activeCell="G10" sqref="G10"/>
    </sheetView>
  </sheetViews>
  <sheetFormatPr defaultRowHeight="14"/>
  <sheetData>
    <row r="1" spans="1:5">
      <c r="A1" s="1">
        <f>4.21</f>
        <v>4.21</v>
      </c>
      <c r="B1" s="1">
        <f>0.036</f>
        <v>3.5999999999999997E-2</v>
      </c>
    </row>
    <row r="2" spans="1:5">
      <c r="A2" s="1">
        <f>4.3</f>
        <v>4.3</v>
      </c>
      <c r="B2" s="1">
        <f>0.036</f>
        <v>3.5999999999999997E-2</v>
      </c>
    </row>
    <row r="3" spans="1:5">
      <c r="A3" s="1">
        <f>4.4</f>
        <v>4.4000000000000004</v>
      </c>
      <c r="B3" s="1">
        <f>0.037</f>
        <v>3.6999999999999998E-2</v>
      </c>
    </row>
    <row r="4" spans="1:5">
      <c r="A4" s="1">
        <f>4.5</f>
        <v>4.5</v>
      </c>
      <c r="B4" s="1">
        <f>0.037</f>
        <v>3.6999999999999998E-2</v>
      </c>
    </row>
    <row r="5" spans="1:5">
      <c r="A5" s="1">
        <f>4.6</f>
        <v>4.5999999999999996</v>
      </c>
      <c r="B5" s="1">
        <f>AVERAGE(C5:E5)</f>
        <v>9.866666666666668E-2</v>
      </c>
      <c r="C5" s="1">
        <f>0.101</f>
        <v>0.10100000000000001</v>
      </c>
      <c r="D5" s="1">
        <f>0.096</f>
        <v>9.6000000000000002E-2</v>
      </c>
      <c r="E5" s="1">
        <f>0.099</f>
        <v>9.9000000000000005E-2</v>
      </c>
    </row>
    <row r="6" spans="1:5">
      <c r="A6" s="1">
        <f>4.7</f>
        <v>4.7</v>
      </c>
      <c r="B6" s="1">
        <f t="shared" ref="B6:B12" si="0">AVERAGE(C6:E6)</f>
        <v>0.28633333333333333</v>
      </c>
      <c r="C6" s="1">
        <f>0.285</f>
        <v>0.28499999999999998</v>
      </c>
      <c r="D6" s="1">
        <f>0.291</f>
        <v>0.29099999999999998</v>
      </c>
      <c r="E6" s="1">
        <f>0.283</f>
        <v>0.28299999999999997</v>
      </c>
    </row>
    <row r="7" spans="1:5">
      <c r="A7" s="1">
        <f>4.8</f>
        <v>4.8</v>
      </c>
      <c r="B7" s="1">
        <f t="shared" si="0"/>
        <v>0.41199999999999998</v>
      </c>
      <c r="C7" s="1">
        <f>0.403</f>
        <v>0.40300000000000002</v>
      </c>
      <c r="D7" s="1">
        <f>0.411</f>
        <v>0.41099999999999998</v>
      </c>
      <c r="E7" s="1">
        <f>0.422</f>
        <v>0.42199999999999999</v>
      </c>
    </row>
    <row r="8" spans="1:5">
      <c r="A8" s="1">
        <f>4.9</f>
        <v>4.9000000000000004</v>
      </c>
      <c r="B8" s="1">
        <f t="shared" si="0"/>
        <v>0.53566666666666662</v>
      </c>
      <c r="C8" s="1">
        <f>0.535</f>
        <v>0.53500000000000003</v>
      </c>
      <c r="D8" s="1">
        <f>0.542</f>
        <v>0.54200000000000004</v>
      </c>
      <c r="E8" s="1">
        <f>0.53</f>
        <v>0.53</v>
      </c>
    </row>
    <row r="9" spans="1:5">
      <c r="A9" s="1">
        <f>4.95</f>
        <v>4.95</v>
      </c>
      <c r="B9" s="1">
        <f>AVERAGE(C9:E9)</f>
        <v>0.73766666666666669</v>
      </c>
      <c r="C9" s="1">
        <f>0.774</f>
        <v>0.77400000000000002</v>
      </c>
      <c r="D9" s="1">
        <f>0.714</f>
        <v>0.71399999999999997</v>
      </c>
      <c r="E9" s="1">
        <f>0.725</f>
        <v>0.72499999999999998</v>
      </c>
    </row>
    <row r="10" spans="1:5">
      <c r="A10" s="1">
        <f>5</f>
        <v>5</v>
      </c>
      <c r="B10" s="1">
        <f t="shared" si="0"/>
        <v>0.92866666666666664</v>
      </c>
      <c r="C10" s="1">
        <f>0.934</f>
        <v>0.93400000000000005</v>
      </c>
      <c r="D10" s="1">
        <f>0.88</f>
        <v>0.88</v>
      </c>
      <c r="E10" s="1">
        <f>0.972</f>
        <v>0.97199999999999998</v>
      </c>
    </row>
    <row r="11" spans="1:5">
      <c r="A11" s="1">
        <f>5.1</f>
        <v>5.0999999999999996</v>
      </c>
      <c r="B11" s="1">
        <f t="shared" si="0"/>
        <v>1.0609999999999999</v>
      </c>
      <c r="C11" s="1">
        <f>1.176</f>
        <v>1.1759999999999999</v>
      </c>
      <c r="D11" s="1">
        <f>1.001</f>
        <v>1.0009999999999999</v>
      </c>
      <c r="E11" s="1">
        <f>1.006</f>
        <v>1.006</v>
      </c>
    </row>
    <row r="12" spans="1:5">
      <c r="A12" s="1">
        <f>5.2</f>
        <v>5.2</v>
      </c>
      <c r="B12" s="1">
        <f t="shared" si="0"/>
        <v>1.083</v>
      </c>
      <c r="C12" s="1">
        <f>1.084</f>
        <v>1.0840000000000001</v>
      </c>
      <c r="D12" s="1">
        <f>1.093</f>
        <v>1.093</v>
      </c>
      <c r="E12" s="1">
        <f>1.072</f>
        <v>1.0720000000000001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B87F2-AEEC-4C74-B136-64E0A8A8299D}">
  <dimension ref="A1:Z49"/>
  <sheetViews>
    <sheetView tabSelected="1" topLeftCell="F1" zoomScale="70" zoomScaleNormal="70" workbookViewId="0">
      <selection activeCell="AB10" sqref="AB10"/>
    </sheetView>
  </sheetViews>
  <sheetFormatPr defaultRowHeight="14"/>
  <cols>
    <col min="20" max="20" width="10" customWidth="1"/>
    <col min="21" max="21" width="9.83203125" customWidth="1"/>
    <col min="22" max="22" width="9.75" customWidth="1"/>
    <col min="23" max="23" width="9.4140625" customWidth="1"/>
    <col min="25" max="25" width="9.4140625" customWidth="1"/>
  </cols>
  <sheetData>
    <row r="1" spans="1:26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4</v>
      </c>
      <c r="M1" s="1" t="s">
        <v>16</v>
      </c>
      <c r="N1" s="1" t="s">
        <v>12</v>
      </c>
      <c r="O1" s="1" t="s">
        <v>9</v>
      </c>
      <c r="P1" s="1" t="s">
        <v>1</v>
      </c>
      <c r="Q1" s="1" t="s">
        <v>2</v>
      </c>
      <c r="R1" s="1" t="s">
        <v>5</v>
      </c>
      <c r="S1" s="1" t="s">
        <v>6</v>
      </c>
      <c r="T1" s="1" t="s">
        <v>10</v>
      </c>
      <c r="U1" s="1" t="s">
        <v>11</v>
      </c>
      <c r="V1" s="1" t="s">
        <v>13</v>
      </c>
      <c r="W1" s="1" t="s">
        <v>14</v>
      </c>
      <c r="Y1" s="1" t="s">
        <v>17</v>
      </c>
      <c r="Z1" s="1" t="s">
        <v>18</v>
      </c>
    </row>
    <row r="2" spans="1:26">
      <c r="A2" s="1" t="s">
        <v>7</v>
      </c>
      <c r="B2" s="1">
        <v>0</v>
      </c>
      <c r="C2" s="1">
        <f>0.006</f>
        <v>6.0000000000000001E-3</v>
      </c>
      <c r="D2" s="1"/>
      <c r="E2" s="1"/>
      <c r="F2" s="1"/>
      <c r="G2" s="1"/>
      <c r="H2" s="1"/>
      <c r="I2" s="1"/>
      <c r="J2" s="1"/>
      <c r="K2" s="1"/>
      <c r="L2" s="1">
        <f>0</f>
        <v>0</v>
      </c>
      <c r="M2" s="1">
        <f>0.007</f>
        <v>7.0000000000000001E-3</v>
      </c>
      <c r="N2" s="1">
        <f>0</f>
        <v>0</v>
      </c>
      <c r="O2" s="1">
        <f>0.007</f>
        <v>7.0000000000000001E-3</v>
      </c>
      <c r="P2" s="1">
        <f>0</f>
        <v>0</v>
      </c>
      <c r="Q2" s="1">
        <f>0.007</f>
        <v>7.0000000000000001E-3</v>
      </c>
      <c r="R2" s="1"/>
      <c r="S2" s="1"/>
      <c r="T2" s="1"/>
      <c r="U2" s="1"/>
    </row>
    <row r="3" spans="1:26">
      <c r="A3" s="1" t="s">
        <v>7</v>
      </c>
      <c r="B3" s="1">
        <f>0</f>
        <v>0</v>
      </c>
      <c r="C3" s="1">
        <f>0.006</f>
        <v>6.0000000000000001E-3</v>
      </c>
      <c r="D3" s="1"/>
      <c r="E3" s="1"/>
      <c r="F3" s="1"/>
      <c r="G3" s="1"/>
      <c r="H3" s="1"/>
      <c r="I3" s="1"/>
      <c r="J3" s="1"/>
      <c r="K3" s="1"/>
      <c r="L3" s="1">
        <f>0</f>
        <v>0</v>
      </c>
      <c r="M3" s="1">
        <f>0.007</f>
        <v>7.0000000000000001E-3</v>
      </c>
      <c r="N3" s="1">
        <f>0</f>
        <v>0</v>
      </c>
      <c r="O3" s="1">
        <f>0.007</f>
        <v>7.0000000000000001E-3</v>
      </c>
      <c r="P3" s="1">
        <f>0</f>
        <v>0</v>
      </c>
      <c r="Q3" s="1">
        <f>0.007</f>
        <v>7.0000000000000001E-3</v>
      </c>
      <c r="R3" s="1"/>
      <c r="S3" s="1"/>
      <c r="T3" s="1"/>
      <c r="U3" s="1"/>
    </row>
    <row r="4" spans="1:26">
      <c r="A4" s="1" t="s">
        <v>7</v>
      </c>
      <c r="B4" s="1">
        <f>0</f>
        <v>0</v>
      </c>
      <c r="C4" s="1">
        <f>0.005</f>
        <v>5.0000000000000001E-3</v>
      </c>
      <c r="D4" s="1"/>
      <c r="E4" s="1"/>
      <c r="F4" s="1"/>
      <c r="G4" s="1"/>
      <c r="H4" s="1"/>
      <c r="I4" s="1"/>
      <c r="J4" s="1"/>
      <c r="K4" s="1"/>
      <c r="L4" s="1">
        <f>0</f>
        <v>0</v>
      </c>
      <c r="M4" s="1">
        <f>0.007</f>
        <v>7.0000000000000001E-3</v>
      </c>
      <c r="N4" s="1">
        <f>0</f>
        <v>0</v>
      </c>
      <c r="O4" s="1">
        <f>0.007</f>
        <v>7.0000000000000001E-3</v>
      </c>
      <c r="P4" s="1">
        <f>0</f>
        <v>0</v>
      </c>
      <c r="Q4" s="1">
        <f>0.007</f>
        <v>7.0000000000000001E-3</v>
      </c>
      <c r="R4" s="1"/>
      <c r="S4" s="1"/>
      <c r="T4" s="1"/>
      <c r="U4" s="1"/>
    </row>
    <row r="5" spans="1:26">
      <c r="A5" s="1">
        <f>1</f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>
        <v>0.1782</v>
      </c>
      <c r="M5" s="1">
        <v>0.151</v>
      </c>
      <c r="N5" s="1">
        <v>0.26200000000000001</v>
      </c>
      <c r="O5" s="1">
        <v>0.251</v>
      </c>
      <c r="P5" s="1"/>
      <c r="Q5" s="1"/>
      <c r="R5" s="1">
        <f>L5*M5</f>
        <v>2.69082E-2</v>
      </c>
      <c r="S5" s="1">
        <f>N5*O5</f>
        <v>6.5762000000000001E-2</v>
      </c>
      <c r="T5" s="1">
        <f>AVERAGE(L5:L7)</f>
        <v>0.17700000000000002</v>
      </c>
      <c r="U5" s="1">
        <f>AVERAGE(R5:R7)</f>
        <v>2.6315466666666665E-2</v>
      </c>
      <c r="V5" s="1">
        <f>AVERAGE(N5:N7)</f>
        <v>0.26166666666666666</v>
      </c>
      <c r="W5">
        <f>AVERAGE(S5:S7)</f>
        <v>6.471866666666666E-2</v>
      </c>
      <c r="Y5" s="1">
        <f>AVERAGE(M5:M7)</f>
        <v>0.14866666666666664</v>
      </c>
      <c r="Z5">
        <f>AVERAGE(O5:O7)</f>
        <v>0.24733333333333332</v>
      </c>
    </row>
    <row r="6" spans="1:26">
      <c r="A6" s="1">
        <f>1</f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>
        <v>0.17660000000000001</v>
      </c>
      <c r="M6" s="1">
        <v>0.14799999999999999</v>
      </c>
      <c r="N6" s="1">
        <v>0.26200000000000001</v>
      </c>
      <c r="O6" s="1">
        <v>0.24299999999999999</v>
      </c>
      <c r="P6" s="1"/>
      <c r="Q6" s="1"/>
      <c r="R6" s="1">
        <f t="shared" ref="R6:R48" si="0">L6*M6</f>
        <v>2.6136799999999998E-2</v>
      </c>
      <c r="S6" s="1">
        <f t="shared" ref="S6:S49" si="1">N6*O6</f>
        <v>6.3666E-2</v>
      </c>
      <c r="T6" s="1">
        <f>AVERAGE(L8:L10)</f>
        <v>0.58033333333333326</v>
      </c>
      <c r="U6" s="1">
        <f>AVERAGE(R8:R10)</f>
        <v>9.7301666666666661E-2</v>
      </c>
      <c r="V6" s="1">
        <f>AVERAGE(N8:N10)</f>
        <v>0.81866666666666665</v>
      </c>
      <c r="W6">
        <f>AVERAGE(S8:S10)</f>
        <v>0.19102266666666665</v>
      </c>
      <c r="Y6" s="1">
        <f>AVERAGE(M5:M7)</f>
        <v>0.14866666666666664</v>
      </c>
      <c r="Z6">
        <f>AVERAGE(O8:O10)</f>
        <v>0.23333333333333331</v>
      </c>
    </row>
    <row r="7" spans="1:26">
      <c r="A7" s="1">
        <f>1</f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>
        <v>0.1762</v>
      </c>
      <c r="M7" s="1">
        <v>0.14699999999999999</v>
      </c>
      <c r="N7" s="1">
        <v>0.26100000000000001</v>
      </c>
      <c r="O7" s="1">
        <v>0.248</v>
      </c>
      <c r="P7" s="1"/>
      <c r="Q7" s="1"/>
      <c r="R7" s="1">
        <f t="shared" si="0"/>
        <v>2.5901399999999998E-2</v>
      </c>
      <c r="S7" s="1">
        <f t="shared" si="1"/>
        <v>6.4728000000000008E-2</v>
      </c>
      <c r="T7" s="1">
        <f>AVERAGE(L11:L13)</f>
        <v>1.7453333333333336</v>
      </c>
      <c r="U7" s="1">
        <f>AVERAGE(R11:R13)</f>
        <v>0.29844666666666669</v>
      </c>
      <c r="V7" s="1">
        <f>AVERAGE(N11:N13)</f>
        <v>2.3933333333333331</v>
      </c>
      <c r="W7">
        <f>AVERAGE(S11:S13)</f>
        <v>0.55210333333333339</v>
      </c>
      <c r="Y7" s="1">
        <f>AVERAGE(M5:M51)</f>
        <v>0.12031111111111109</v>
      </c>
      <c r="Z7">
        <f>AVERAGE(O11:O13)</f>
        <v>0.23066666666666669</v>
      </c>
    </row>
    <row r="8" spans="1:26">
      <c r="A8" s="1">
        <f>3.3</f>
        <v>3.3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0.57799999999999996</v>
      </c>
      <c r="M8" s="1">
        <v>0.16800000000000001</v>
      </c>
      <c r="N8" s="1">
        <v>0.81899999999999995</v>
      </c>
      <c r="O8" s="1">
        <v>0.23300000000000001</v>
      </c>
      <c r="P8" s="1"/>
      <c r="Q8" s="1"/>
      <c r="R8" s="1">
        <f t="shared" si="0"/>
        <v>9.7103999999999996E-2</v>
      </c>
      <c r="S8" s="1">
        <f t="shared" si="1"/>
        <v>0.190827</v>
      </c>
      <c r="T8" s="1">
        <f>AVERAGE(L14:L16)</f>
        <v>2.5666666666666664</v>
      </c>
      <c r="U8" s="1">
        <f>AVERAGE(R14:R16)</f>
        <v>0.45173333333333332</v>
      </c>
      <c r="V8" s="1">
        <f>AVERAGE(N14:N16)</f>
        <v>3.7133333333333334</v>
      </c>
      <c r="W8">
        <f>AVERAGE(S14:S16)</f>
        <v>0.88749333333333336</v>
      </c>
      <c r="Y8" s="1">
        <f t="shared" ref="Y8:Y19" si="2">AVERAGE(M8:M52)</f>
        <v>0.11828571428571426</v>
      </c>
      <c r="Z8">
        <f>AVERAGE(O14:O16)</f>
        <v>0.23899999999999999</v>
      </c>
    </row>
    <row r="9" spans="1:26">
      <c r="A9" s="1">
        <f>3.3</f>
        <v>3.3</v>
      </c>
      <c r="B9" s="1"/>
      <c r="C9" s="1"/>
      <c r="D9" s="1"/>
      <c r="E9" s="1"/>
      <c r="F9" s="1"/>
      <c r="G9" s="1"/>
      <c r="H9" s="1"/>
      <c r="I9" s="1"/>
      <c r="J9" s="1"/>
      <c r="K9" s="1"/>
      <c r="L9" s="1">
        <v>0.57999999999999996</v>
      </c>
      <c r="M9" s="1">
        <v>0.16800000000000001</v>
      </c>
      <c r="N9" s="1">
        <v>0.81899999999999995</v>
      </c>
      <c r="O9" s="1">
        <v>0.23499999999999999</v>
      </c>
      <c r="P9" s="1"/>
      <c r="Q9" s="1"/>
      <c r="R9" s="1">
        <f t="shared" si="0"/>
        <v>9.7439999999999999E-2</v>
      </c>
      <c r="S9" s="1">
        <f t="shared" si="1"/>
        <v>0.19246499999999997</v>
      </c>
      <c r="T9" s="1">
        <f>AVERAGE(L17:L19)</f>
        <v>3.3800000000000003</v>
      </c>
      <c r="U9" s="1">
        <f>AVERAGE(R17:R19)</f>
        <v>0.57679333333333327</v>
      </c>
      <c r="V9" s="1">
        <f>AVERAGE(N17:N19)</f>
        <v>4.5666666666666664</v>
      </c>
      <c r="W9">
        <f>AVERAGE(S17:S19)</f>
        <v>1.0625099999999998</v>
      </c>
      <c r="Y9" s="1">
        <f t="shared" si="2"/>
        <v>0.11707317073170727</v>
      </c>
      <c r="Z9">
        <f>AVERAGE(O17:O19)</f>
        <v>0.23266666666666669</v>
      </c>
    </row>
    <row r="10" spans="1:26">
      <c r="A10" s="1">
        <f>3.3</f>
        <v>3.3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>
        <v>0.58299999999999996</v>
      </c>
      <c r="M10" s="1">
        <v>0.16700000000000001</v>
      </c>
      <c r="N10" s="1">
        <v>0.81799999999999995</v>
      </c>
      <c r="O10" s="1">
        <v>0.23200000000000001</v>
      </c>
      <c r="P10" s="1"/>
      <c r="Q10" s="1"/>
      <c r="R10" s="1">
        <f t="shared" si="0"/>
        <v>9.7361000000000003E-2</v>
      </c>
      <c r="S10" s="1">
        <f t="shared" si="1"/>
        <v>0.189776</v>
      </c>
      <c r="T10" s="1">
        <f>AVERAGE(L20:L22)</f>
        <v>4.1500000000000004</v>
      </c>
      <c r="U10" s="1">
        <f>AVERAGE(R20:R22)</f>
        <v>0.71241666666666659</v>
      </c>
      <c r="V10">
        <f>AVERAGE(N20:N22)</f>
        <v>5.0399999999999991</v>
      </c>
      <c r="W10">
        <f>AVERAGE(S20:S22)</f>
        <v>0.9307466666666665</v>
      </c>
      <c r="Y10" s="1">
        <f t="shared" si="2"/>
        <v>0.11579999999999994</v>
      </c>
      <c r="Z10">
        <f>AVERAGE(O20:O22)</f>
        <v>0.18466666666666667</v>
      </c>
    </row>
    <row r="11" spans="1:26">
      <c r="A11" s="1">
        <f>10</f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>
        <v>1.7350000000000001</v>
      </c>
      <c r="M11" s="1">
        <v>0.17199999999999999</v>
      </c>
      <c r="N11" s="1">
        <v>2.37</v>
      </c>
      <c r="O11" s="1">
        <v>0.22700000000000001</v>
      </c>
      <c r="P11" s="1"/>
      <c r="Q11" s="1"/>
      <c r="R11" s="1">
        <f t="shared" si="0"/>
        <v>0.29842000000000002</v>
      </c>
      <c r="S11" s="1">
        <f t="shared" si="1"/>
        <v>0.53799000000000008</v>
      </c>
      <c r="T11" s="1">
        <f>AVERAGE(L23:L25)</f>
        <v>4.8033333333333337</v>
      </c>
      <c r="U11" s="1">
        <f>AVERAGE(R23:R25)</f>
        <v>0.73491000000000006</v>
      </c>
      <c r="V11">
        <f>AVERAGE(N23:N25)</f>
        <v>5.1566666666666672</v>
      </c>
      <c r="W11">
        <f>AVERAGE(S23:S25)</f>
        <v>0.94367666666666672</v>
      </c>
      <c r="Y11" s="1">
        <f t="shared" si="2"/>
        <v>0.11448717948717944</v>
      </c>
      <c r="Z11">
        <f>AVERAGE(O23:O25)</f>
        <v>0.18299999999999997</v>
      </c>
    </row>
    <row r="12" spans="1:26">
      <c r="A12" s="1">
        <f>10</f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1.75</v>
      </c>
      <c r="M12" s="1">
        <v>0.17100000000000001</v>
      </c>
      <c r="N12" s="1">
        <v>2.4</v>
      </c>
      <c r="O12" s="1">
        <v>0.23300000000000001</v>
      </c>
      <c r="P12" s="1"/>
      <c r="Q12" s="1"/>
      <c r="R12" s="1">
        <f t="shared" si="0"/>
        <v>0.29925000000000002</v>
      </c>
      <c r="S12" s="1">
        <f t="shared" si="1"/>
        <v>0.55920000000000003</v>
      </c>
      <c r="T12" s="1">
        <f>AVERAGE(L26:L28)</f>
        <v>5.22</v>
      </c>
      <c r="U12" s="1">
        <f>AVERAGE(R26:R28)</f>
        <v>0.80736666666666668</v>
      </c>
      <c r="V12">
        <f>AVERAGE(N26:N28)</f>
        <v>5.3866666666666667</v>
      </c>
      <c r="W12">
        <f>AVERAGE(S26:S28)</f>
        <v>0.80621333333333334</v>
      </c>
      <c r="Y12" s="1">
        <f t="shared" si="2"/>
        <v>0.1129736842105263</v>
      </c>
      <c r="Z12">
        <f>AVERAGE(O26:O28)</f>
        <v>0.14966666666666664</v>
      </c>
    </row>
    <row r="13" spans="1:26">
      <c r="A13" s="1">
        <f>10</f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v>1.7509999999999999</v>
      </c>
      <c r="M13" s="1">
        <v>0.17</v>
      </c>
      <c r="N13" s="1">
        <v>2.41</v>
      </c>
      <c r="O13" s="1">
        <v>0.23200000000000001</v>
      </c>
      <c r="P13" s="1"/>
      <c r="Q13" s="1"/>
      <c r="R13" s="1">
        <f t="shared" si="0"/>
        <v>0.29766999999999999</v>
      </c>
      <c r="S13" s="1">
        <f t="shared" si="1"/>
        <v>0.55912000000000006</v>
      </c>
      <c r="T13" s="1">
        <f>AVERAGE(L29:L31)</f>
        <v>5.1533333333333333</v>
      </c>
      <c r="U13" s="1">
        <f>AVERAGE(R29:R31)</f>
        <v>0.67164666666666673</v>
      </c>
      <c r="V13">
        <f>AVERAGE(N29:N31)</f>
        <v>5.52</v>
      </c>
      <c r="W13">
        <f>AVERAGE(S29:S31)</f>
        <v>0.66791999999999996</v>
      </c>
      <c r="Y13" s="1">
        <f t="shared" si="2"/>
        <v>0.11140540540540537</v>
      </c>
      <c r="Z13">
        <f>AVERAGE(O29:O31)</f>
        <v>0.121</v>
      </c>
    </row>
    <row r="14" spans="1:26">
      <c r="A14" s="1">
        <f>15</f>
        <v>15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2.57</v>
      </c>
      <c r="M14" s="1">
        <v>0.17499999999999999</v>
      </c>
      <c r="N14" s="1">
        <v>3.72</v>
      </c>
      <c r="O14" s="1">
        <v>0.24</v>
      </c>
      <c r="P14" s="1"/>
      <c r="Q14" s="1"/>
      <c r="R14" s="1">
        <f t="shared" si="0"/>
        <v>0.44974999999999993</v>
      </c>
      <c r="S14" s="1">
        <f t="shared" si="1"/>
        <v>0.89280000000000004</v>
      </c>
      <c r="T14" s="1">
        <f>AVERAGE(L32:L34)</f>
        <v>5.48</v>
      </c>
      <c r="U14" s="1">
        <f>AVERAGE(R32:R34)</f>
        <v>0.57723999999999998</v>
      </c>
      <c r="V14">
        <f>AVERAGE(N32:N34)</f>
        <v>5.6733333333333329</v>
      </c>
      <c r="W14">
        <f>AVERAGE(S32:S34)</f>
        <v>0.57113999999999998</v>
      </c>
      <c r="Y14" s="1">
        <f t="shared" si="2"/>
        <v>0.10977777777777778</v>
      </c>
      <c r="Z14">
        <f>AVERAGE(O32:O34)</f>
        <v>0.10066666666666668</v>
      </c>
    </row>
    <row r="15" spans="1:26">
      <c r="A15" s="1">
        <f>15</f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2.57</v>
      </c>
      <c r="M15" s="1">
        <v>0.17699999999999999</v>
      </c>
      <c r="N15" s="1">
        <v>3.7</v>
      </c>
      <c r="O15" s="1">
        <v>0.23799999999999999</v>
      </c>
      <c r="P15" s="1"/>
      <c r="Q15" s="1"/>
      <c r="R15" s="1">
        <f t="shared" si="0"/>
        <v>0.45488999999999996</v>
      </c>
      <c r="S15" s="1">
        <f t="shared" si="1"/>
        <v>0.88060000000000005</v>
      </c>
      <c r="T15" s="1">
        <f>AVERAGE(L35:L37)</f>
        <v>5.64</v>
      </c>
      <c r="U15" s="1">
        <f>AVERAGE(R35:R37)</f>
        <v>0.40609666666666672</v>
      </c>
      <c r="V15">
        <f>AVERAGE(N35:N37)</f>
        <v>5.8166666666666664</v>
      </c>
      <c r="W15">
        <f>AVERAGE(S35:S37)</f>
        <v>0.31992333333333334</v>
      </c>
      <c r="Y15" s="1">
        <f t="shared" si="2"/>
        <v>0.1079142857142857</v>
      </c>
      <c r="Z15" t="e" cm="1">
        <f t="array" aca="1" ref="Z15" ca="1">avearge(O35:O37)</f>
        <v>#NAME?</v>
      </c>
    </row>
    <row r="16" spans="1:26">
      <c r="A16" s="1">
        <f>15</f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2.56</v>
      </c>
      <c r="M16" s="1">
        <v>0.17599999999999999</v>
      </c>
      <c r="N16" s="1">
        <v>3.72</v>
      </c>
      <c r="O16" s="1">
        <v>0.23899999999999999</v>
      </c>
      <c r="P16" s="1"/>
      <c r="Q16" s="1"/>
      <c r="R16" s="1">
        <f t="shared" si="0"/>
        <v>0.45055999999999996</v>
      </c>
      <c r="S16" s="1">
        <f t="shared" si="1"/>
        <v>0.88907999999999998</v>
      </c>
      <c r="T16" s="1">
        <f>AVERAGE(L38:L40)</f>
        <v>5.6566666666666663</v>
      </c>
      <c r="U16" s="1">
        <f>AVERAGE(R38:R40)</f>
        <v>0.29414333333333331</v>
      </c>
      <c r="V16">
        <f>AVERAGE(N38:N40)</f>
        <v>5.876666666666666</v>
      </c>
      <c r="W16">
        <f>AVERAGE(S38:S40)</f>
        <v>0.26052666666666663</v>
      </c>
      <c r="Y16" s="1">
        <f t="shared" si="2"/>
        <v>0.10588235294117646</v>
      </c>
      <c r="Z16">
        <f>AVERAGE(O38:O40)</f>
        <v>4.4333333333333336E-2</v>
      </c>
    </row>
    <row r="17" spans="1:26">
      <c r="A17" s="1">
        <f>20</f>
        <v>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3.35</v>
      </c>
      <c r="M17" s="1">
        <v>0.17299999999999999</v>
      </c>
      <c r="N17" s="1">
        <v>4.57</v>
      </c>
      <c r="O17" s="1">
        <v>0.23200000000000001</v>
      </c>
      <c r="P17" s="1"/>
      <c r="Q17" s="1"/>
      <c r="R17" s="1">
        <f t="shared" si="0"/>
        <v>0.57955000000000001</v>
      </c>
      <c r="S17" s="1">
        <f t="shared" si="1"/>
        <v>1.0602400000000001</v>
      </c>
      <c r="T17" s="1">
        <f>AVERAGE(L41:L43)</f>
        <v>5.7333333333333334</v>
      </c>
      <c r="U17" s="1">
        <f>AVERAGE(R41:R43)</f>
        <v>0.30386000000000002</v>
      </c>
      <c r="V17">
        <f>AVERAGE(N41:N43)</f>
        <v>5.9366666666666674</v>
      </c>
      <c r="W17">
        <f>AVERAGE(S41:S43)</f>
        <v>0.13265333333333332</v>
      </c>
      <c r="Y17" s="1">
        <f t="shared" si="2"/>
        <v>0.10375757575757574</v>
      </c>
      <c r="Z17">
        <f>AVERAGE(O41:O43)</f>
        <v>2.2333333333333334E-2</v>
      </c>
    </row>
    <row r="18" spans="1:26">
      <c r="A18" s="1">
        <f>20</f>
        <v>20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3.38</v>
      </c>
      <c r="M18" s="1">
        <v>0.17199999999999999</v>
      </c>
      <c r="N18" s="1">
        <v>4.57</v>
      </c>
      <c r="O18" s="1">
        <v>0.23300000000000001</v>
      </c>
      <c r="P18" s="1"/>
      <c r="Q18" s="1"/>
      <c r="R18" s="1">
        <f t="shared" si="0"/>
        <v>0.58135999999999999</v>
      </c>
      <c r="S18" s="1">
        <f t="shared" si="1"/>
        <v>1.06481</v>
      </c>
      <c r="T18" s="1">
        <f>AVERAGE(L44:L46)</f>
        <v>5.8</v>
      </c>
      <c r="U18" s="1">
        <f>AVERAGE(R44:R46)</f>
        <v>0.24359999999999996</v>
      </c>
      <c r="V18">
        <f>AVERAGE(N44:N46)</f>
        <v>5.98</v>
      </c>
      <c r="W18">
        <f>AVERAGE(S44:S46)</f>
        <v>5.9796666666666665E-2</v>
      </c>
      <c r="Y18" s="1">
        <f t="shared" si="2"/>
        <v>0.10159374999999998</v>
      </c>
      <c r="Z18">
        <f>AVERAGE(O44:O46)</f>
        <v>0.01</v>
      </c>
    </row>
    <row r="19" spans="1:26">
      <c r="A19" s="1">
        <f>20</f>
        <v>20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>
        <v>3.41</v>
      </c>
      <c r="M19" s="1">
        <v>0.16700000000000001</v>
      </c>
      <c r="N19" s="1">
        <v>4.5599999999999996</v>
      </c>
      <c r="O19" s="1">
        <v>0.23300000000000001</v>
      </c>
      <c r="P19" s="1"/>
      <c r="Q19" s="1"/>
      <c r="R19" s="1">
        <f t="shared" si="0"/>
        <v>0.56947000000000003</v>
      </c>
      <c r="S19" s="1">
        <f t="shared" si="1"/>
        <v>1.0624799999999999</v>
      </c>
      <c r="T19" s="1">
        <f>AVERAGE(L47:L49)</f>
        <v>5.8266666666666671</v>
      </c>
      <c r="U19" s="1">
        <f>AVERAGE(R47:R49)</f>
        <v>0.21364333333333332</v>
      </c>
      <c r="V19">
        <f>AVERAGE(N47:N49)</f>
        <v>5.9433333333333325</v>
      </c>
      <c r="W19">
        <f>AVERAGE(S47:S49)</f>
        <v>2.7743333333333332E-2</v>
      </c>
      <c r="Y19" s="1">
        <f t="shared" si="2"/>
        <v>9.9322580645161293E-2</v>
      </c>
      <c r="Z19">
        <f>AVERAGE(O47:O49)</f>
        <v>4.6666666666666671E-3</v>
      </c>
    </row>
    <row r="20" spans="1:26">
      <c r="A20" s="1">
        <f>25</f>
        <v>25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>
        <v>4.1500000000000004</v>
      </c>
      <c r="M20" s="1">
        <v>0.17</v>
      </c>
      <c r="N20" s="1">
        <v>5.01</v>
      </c>
      <c r="O20" s="1">
        <v>0.183</v>
      </c>
      <c r="P20" s="1"/>
      <c r="Q20" s="1"/>
      <c r="R20" s="1">
        <f t="shared" si="0"/>
        <v>0.70550000000000013</v>
      </c>
      <c r="S20" s="1">
        <f t="shared" si="1"/>
        <v>0.91682999999999992</v>
      </c>
      <c r="T20" s="1"/>
      <c r="U20" s="1"/>
    </row>
    <row r="21" spans="1:26">
      <c r="A21" s="1">
        <f>25</f>
        <v>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>
        <v>4.1500000000000004</v>
      </c>
      <c r="M21" s="1">
        <v>0.17399999999999999</v>
      </c>
      <c r="N21" s="1">
        <v>5.05</v>
      </c>
      <c r="O21" s="1">
        <v>0.185</v>
      </c>
      <c r="P21" s="1"/>
      <c r="Q21" s="1"/>
      <c r="R21" s="1">
        <f t="shared" si="0"/>
        <v>0.72209999999999996</v>
      </c>
      <c r="S21" s="1">
        <f t="shared" si="1"/>
        <v>0.93424999999999991</v>
      </c>
      <c r="T21" s="1"/>
      <c r="U21" s="1"/>
    </row>
    <row r="22" spans="1:26">
      <c r="A22" s="1">
        <f>25</f>
        <v>25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>
        <v>4.1500000000000004</v>
      </c>
      <c r="M22" s="1">
        <v>0.17100000000000001</v>
      </c>
      <c r="N22" s="1">
        <v>5.0599999999999996</v>
      </c>
      <c r="O22" s="1">
        <v>0.186</v>
      </c>
      <c r="P22" s="1"/>
      <c r="Q22" s="1"/>
      <c r="R22" s="1">
        <f t="shared" si="0"/>
        <v>0.70965000000000011</v>
      </c>
      <c r="S22" s="1">
        <f t="shared" si="1"/>
        <v>0.94115999999999989</v>
      </c>
      <c r="T22" s="1"/>
      <c r="U22" s="1"/>
    </row>
    <row r="23" spans="1:26">
      <c r="A23" s="1">
        <f>27</f>
        <v>27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>
        <v>4.83</v>
      </c>
      <c r="M23" s="1">
        <v>0.153</v>
      </c>
      <c r="N23" s="1">
        <v>5.15</v>
      </c>
      <c r="O23" s="1">
        <v>0.18099999999999999</v>
      </c>
      <c r="P23" s="1"/>
      <c r="Q23" s="1"/>
      <c r="R23" s="1">
        <f t="shared" si="0"/>
        <v>0.73899000000000004</v>
      </c>
      <c r="S23" s="1">
        <f t="shared" si="1"/>
        <v>0.93215000000000003</v>
      </c>
      <c r="T23" s="1"/>
      <c r="U23" s="1"/>
    </row>
    <row r="24" spans="1:26">
      <c r="A24" s="1">
        <f>27</f>
        <v>27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>
        <v>4.79</v>
      </c>
      <c r="M24" s="1">
        <v>0.14799999999999999</v>
      </c>
      <c r="N24" s="1">
        <v>5.16</v>
      </c>
      <c r="O24" s="1">
        <v>0.185</v>
      </c>
      <c r="P24" s="1"/>
      <c r="Q24" s="1"/>
      <c r="R24" s="1">
        <f t="shared" si="0"/>
        <v>0.70891999999999999</v>
      </c>
      <c r="S24" s="1">
        <f t="shared" si="1"/>
        <v>0.9546</v>
      </c>
      <c r="T24" s="1"/>
      <c r="U24" s="1"/>
    </row>
    <row r="25" spans="1:26">
      <c r="A25" s="1">
        <f>27</f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>
        <v>4.79</v>
      </c>
      <c r="M25" s="1">
        <v>0.158</v>
      </c>
      <c r="N25" s="1">
        <v>5.16</v>
      </c>
      <c r="O25" s="1">
        <v>0.183</v>
      </c>
      <c r="P25" s="1"/>
      <c r="Q25" s="1"/>
      <c r="R25" s="1">
        <f t="shared" si="0"/>
        <v>0.75682000000000005</v>
      </c>
      <c r="S25" s="1">
        <f t="shared" si="1"/>
        <v>0.94428000000000001</v>
      </c>
      <c r="T25" s="1"/>
      <c r="U25" s="1"/>
    </row>
    <row r="26" spans="1:26">
      <c r="A26" s="1">
        <f>33</f>
        <v>33</v>
      </c>
      <c r="B26" s="1"/>
      <c r="C26" s="1"/>
      <c r="D26" s="1"/>
      <c r="E26" s="1"/>
      <c r="F26" s="1"/>
      <c r="G26" s="1"/>
      <c r="H26" s="1"/>
      <c r="I26" s="1"/>
      <c r="J26" s="1"/>
      <c r="K26" s="1" t="s">
        <v>8</v>
      </c>
      <c r="L26" s="1">
        <v>5.23</v>
      </c>
      <c r="M26" s="1">
        <v>0.156</v>
      </c>
      <c r="N26" s="1">
        <v>5.39</v>
      </c>
      <c r="O26" s="1">
        <v>0.152</v>
      </c>
      <c r="P26" s="1"/>
      <c r="Q26" s="1"/>
      <c r="R26" s="1">
        <f t="shared" si="0"/>
        <v>0.81588000000000005</v>
      </c>
      <c r="S26" s="1">
        <f t="shared" si="1"/>
        <v>0.8192799999999999</v>
      </c>
      <c r="T26" s="1"/>
      <c r="U26" s="1"/>
    </row>
    <row r="27" spans="1:26">
      <c r="A27" s="1">
        <f>33</f>
        <v>33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>
        <v>5.22</v>
      </c>
      <c r="M27" s="1">
        <v>0.154</v>
      </c>
      <c r="N27" s="1">
        <v>5.39</v>
      </c>
      <c r="O27" s="1">
        <v>0.15</v>
      </c>
      <c r="P27" s="1"/>
      <c r="Q27" s="1"/>
      <c r="R27" s="1">
        <f t="shared" si="0"/>
        <v>0.80387999999999993</v>
      </c>
      <c r="S27" s="1">
        <f t="shared" si="1"/>
        <v>0.80849999999999989</v>
      </c>
      <c r="T27" s="1"/>
      <c r="U27" s="1"/>
    </row>
    <row r="28" spans="1:26">
      <c r="A28" s="1">
        <f>33</f>
        <v>33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>
        <v>5.21</v>
      </c>
      <c r="M28" s="1">
        <v>0.154</v>
      </c>
      <c r="N28" s="1">
        <v>5.38</v>
      </c>
      <c r="O28" s="1">
        <v>0.14699999999999999</v>
      </c>
      <c r="P28" s="1"/>
      <c r="Q28" s="1"/>
      <c r="R28" s="1">
        <f t="shared" si="0"/>
        <v>0.80233999999999994</v>
      </c>
      <c r="S28" s="1">
        <f t="shared" si="1"/>
        <v>0.7908599999999999</v>
      </c>
      <c r="T28" s="1"/>
      <c r="U28" s="1"/>
    </row>
    <row r="29" spans="1:26">
      <c r="A29" s="1">
        <f>40</f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>
        <v>5.17</v>
      </c>
      <c r="M29" s="1">
        <v>0.13100000000000001</v>
      </c>
      <c r="N29" s="1">
        <v>5.52</v>
      </c>
      <c r="O29" s="1">
        <v>0.11799999999999999</v>
      </c>
      <c r="P29" s="1"/>
      <c r="Q29" s="1"/>
      <c r="R29" s="1">
        <f t="shared" si="0"/>
        <v>0.67727000000000004</v>
      </c>
      <c r="S29" s="1">
        <f t="shared" si="1"/>
        <v>0.65135999999999994</v>
      </c>
      <c r="T29" s="1"/>
      <c r="U29" s="1"/>
    </row>
    <row r="30" spans="1:26">
      <c r="A30" s="1">
        <f>40</f>
        <v>40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>
        <v>5.14</v>
      </c>
      <c r="M30" s="1">
        <v>0.13300000000000001</v>
      </c>
      <c r="N30" s="1">
        <v>5.52</v>
      </c>
      <c r="O30" s="1">
        <v>0.12</v>
      </c>
      <c r="P30" s="1"/>
      <c r="Q30" s="1"/>
      <c r="R30" s="1">
        <f t="shared" si="0"/>
        <v>0.68362000000000001</v>
      </c>
      <c r="S30" s="1">
        <f t="shared" si="1"/>
        <v>0.66239999999999988</v>
      </c>
      <c r="T30" s="1"/>
      <c r="U30" s="1"/>
    </row>
    <row r="31" spans="1:26">
      <c r="A31" s="1">
        <f>40</f>
        <v>40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5.15</v>
      </c>
      <c r="M31" s="1">
        <v>0.127</v>
      </c>
      <c r="N31" s="1">
        <v>5.52</v>
      </c>
      <c r="O31" s="1">
        <v>0.125</v>
      </c>
      <c r="P31" s="1"/>
      <c r="Q31" s="1"/>
      <c r="R31" s="1">
        <f t="shared" si="0"/>
        <v>0.65405000000000002</v>
      </c>
      <c r="S31" s="1">
        <f t="shared" si="1"/>
        <v>0.69</v>
      </c>
      <c r="T31" s="1"/>
      <c r="U31" s="1"/>
    </row>
    <row r="32" spans="1:26">
      <c r="A32" s="1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5.49</v>
      </c>
      <c r="M32" s="1">
        <v>0.109</v>
      </c>
      <c r="N32" s="1">
        <v>5.69</v>
      </c>
      <c r="O32" s="1">
        <v>0.10299999999999999</v>
      </c>
      <c r="P32" s="1"/>
      <c r="Q32" s="1"/>
      <c r="R32" s="1">
        <f t="shared" si="0"/>
        <v>0.59841</v>
      </c>
      <c r="S32" s="1">
        <f t="shared" si="1"/>
        <v>0.58606999999999998</v>
      </c>
      <c r="T32" s="1"/>
      <c r="U32" s="1"/>
    </row>
    <row r="33" spans="1:21">
      <c r="A33" s="1">
        <v>50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>
        <v>5.48</v>
      </c>
      <c r="M33" s="1">
        <v>0.10199999999999999</v>
      </c>
      <c r="N33" s="1">
        <v>5.67</v>
      </c>
      <c r="O33" s="1">
        <v>0.10100000000000001</v>
      </c>
      <c r="P33" s="1"/>
      <c r="Q33" s="1"/>
      <c r="R33" s="1">
        <f t="shared" si="0"/>
        <v>0.55896000000000001</v>
      </c>
      <c r="S33" s="1">
        <f t="shared" si="1"/>
        <v>0.57267000000000001</v>
      </c>
      <c r="T33" s="1"/>
      <c r="U33" s="1"/>
    </row>
    <row r="34" spans="1:21">
      <c r="A34" s="1">
        <v>50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5.47</v>
      </c>
      <c r="M34" s="1">
        <v>0.105</v>
      </c>
      <c r="N34" s="1">
        <v>5.66</v>
      </c>
      <c r="O34" s="1">
        <v>9.8000000000000004E-2</v>
      </c>
      <c r="P34" s="1"/>
      <c r="Q34" s="1"/>
      <c r="R34" s="1">
        <f t="shared" si="0"/>
        <v>0.57434999999999992</v>
      </c>
      <c r="S34" s="1">
        <f t="shared" si="1"/>
        <v>0.55468000000000006</v>
      </c>
      <c r="T34" s="1"/>
      <c r="U34" s="1"/>
    </row>
    <row r="35" spans="1:21">
      <c r="A35" s="1">
        <f>75</f>
        <v>75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5.65</v>
      </c>
      <c r="M35" s="1">
        <v>7.4999999999999997E-2</v>
      </c>
      <c r="N35" s="1">
        <v>5.82</v>
      </c>
      <c r="O35" s="1">
        <v>5.3999999999999999E-2</v>
      </c>
      <c r="P35" s="1"/>
      <c r="Q35" s="1"/>
      <c r="R35" s="1">
        <f t="shared" si="0"/>
        <v>0.42375000000000002</v>
      </c>
      <c r="S35" s="1">
        <f t="shared" si="1"/>
        <v>0.31428</v>
      </c>
      <c r="T35" s="1"/>
      <c r="U35" s="1"/>
    </row>
    <row r="36" spans="1:21">
      <c r="A36" s="1">
        <f>75</f>
        <v>75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5.64</v>
      </c>
      <c r="M36" s="1">
        <v>7.0999999999999994E-2</v>
      </c>
      <c r="N36" s="1">
        <v>5.82</v>
      </c>
      <c r="O36" s="1">
        <v>5.8000000000000003E-2</v>
      </c>
      <c r="P36" s="1"/>
      <c r="Q36" s="1"/>
      <c r="R36" s="1">
        <f t="shared" si="0"/>
        <v>0.40043999999999996</v>
      </c>
      <c r="S36" s="1">
        <f t="shared" si="1"/>
        <v>0.33756000000000003</v>
      </c>
      <c r="T36" s="1"/>
      <c r="U36" s="1"/>
    </row>
    <row r="37" spans="1:21">
      <c r="A37" s="1">
        <f>75</f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5.63</v>
      </c>
      <c r="M37" s="1">
        <v>7.0000000000000007E-2</v>
      </c>
      <c r="N37" s="1">
        <v>5.81</v>
      </c>
      <c r="O37" s="1">
        <v>5.2999999999999999E-2</v>
      </c>
      <c r="P37" s="1"/>
      <c r="Q37" s="1"/>
      <c r="R37" s="1">
        <f t="shared" si="0"/>
        <v>0.39410000000000001</v>
      </c>
      <c r="S37" s="1">
        <f t="shared" si="1"/>
        <v>0.30792999999999998</v>
      </c>
      <c r="T37" s="1"/>
      <c r="U37" s="1"/>
    </row>
    <row r="38" spans="1:21">
      <c r="A38" s="1">
        <f>100</f>
        <v>100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5.66</v>
      </c>
      <c r="M38" s="1">
        <v>5.1999999999999998E-2</v>
      </c>
      <c r="N38" s="1">
        <v>5.89</v>
      </c>
      <c r="O38" s="1">
        <v>4.3999999999999997E-2</v>
      </c>
      <c r="P38" s="1"/>
      <c r="Q38" s="1"/>
      <c r="R38" s="1">
        <f t="shared" si="0"/>
        <v>0.29431999999999997</v>
      </c>
      <c r="S38" s="1">
        <f t="shared" si="1"/>
        <v>0.25915999999999995</v>
      </c>
      <c r="T38" s="1"/>
      <c r="U38" s="1"/>
    </row>
    <row r="39" spans="1:21">
      <c r="A39" s="1">
        <f>100</f>
        <v>100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5.66</v>
      </c>
      <c r="M39" s="1">
        <v>5.0999999999999997E-2</v>
      </c>
      <c r="N39" s="1">
        <v>5.88</v>
      </c>
      <c r="O39" s="1">
        <v>4.3999999999999997E-2</v>
      </c>
      <c r="P39" s="1"/>
      <c r="Q39" s="1"/>
      <c r="R39" s="1">
        <f t="shared" si="0"/>
        <v>0.28865999999999997</v>
      </c>
      <c r="S39" s="1">
        <f t="shared" si="1"/>
        <v>0.25872000000000001</v>
      </c>
      <c r="T39" s="1"/>
      <c r="U39" s="1"/>
    </row>
    <row r="40" spans="1:21">
      <c r="A40" s="1">
        <f>100</f>
        <v>100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5.65</v>
      </c>
      <c r="M40" s="1">
        <v>5.2999999999999999E-2</v>
      </c>
      <c r="N40" s="1">
        <v>5.86</v>
      </c>
      <c r="O40" s="1">
        <v>4.4999999999999998E-2</v>
      </c>
      <c r="P40" s="1"/>
      <c r="Q40" s="1"/>
      <c r="R40" s="1">
        <f t="shared" si="0"/>
        <v>0.29944999999999999</v>
      </c>
      <c r="S40" s="1">
        <f t="shared" si="1"/>
        <v>0.26369999999999999</v>
      </c>
      <c r="T40" s="1"/>
      <c r="U40" s="1"/>
    </row>
    <row r="41" spans="1:21">
      <c r="A41" s="1">
        <f>330</f>
        <v>330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5.74</v>
      </c>
      <c r="M41" s="1">
        <v>5.2999999999999999E-2</v>
      </c>
      <c r="N41" s="1">
        <v>5.97</v>
      </c>
      <c r="O41" s="1">
        <v>2.5999999999999999E-2</v>
      </c>
      <c r="P41" s="1"/>
      <c r="Q41" s="1"/>
      <c r="R41" s="1">
        <f t="shared" si="0"/>
        <v>0.30421999999999999</v>
      </c>
      <c r="S41" s="1">
        <f t="shared" si="1"/>
        <v>0.15522</v>
      </c>
      <c r="T41" s="1"/>
      <c r="U41" s="1"/>
    </row>
    <row r="42" spans="1:21">
      <c r="A42" s="1">
        <f>330</f>
        <v>330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5.74</v>
      </c>
      <c r="M42" s="1">
        <v>5.1999999999999998E-2</v>
      </c>
      <c r="N42" s="1">
        <v>5.94</v>
      </c>
      <c r="O42" s="1">
        <v>2.1000000000000001E-2</v>
      </c>
      <c r="P42" s="1"/>
      <c r="Q42" s="1"/>
      <c r="R42" s="1">
        <f t="shared" si="0"/>
        <v>0.29848000000000002</v>
      </c>
      <c r="S42" s="1">
        <f t="shared" si="1"/>
        <v>0.12474000000000002</v>
      </c>
      <c r="T42" s="1"/>
      <c r="U42" s="1"/>
    </row>
    <row r="43" spans="1:21">
      <c r="A43" s="1">
        <f>330</f>
        <v>330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>
        <v>5.72</v>
      </c>
      <c r="M43" s="1">
        <v>5.3999999999999999E-2</v>
      </c>
      <c r="N43" s="1">
        <v>5.9</v>
      </c>
      <c r="O43" s="1">
        <v>0.02</v>
      </c>
      <c r="P43" s="1"/>
      <c r="Q43" s="1"/>
      <c r="R43" s="1">
        <f t="shared" si="0"/>
        <v>0.30887999999999999</v>
      </c>
      <c r="S43" s="1">
        <f t="shared" si="1"/>
        <v>0.11800000000000001</v>
      </c>
      <c r="T43" s="1"/>
      <c r="U43" s="1"/>
    </row>
    <row r="44" spans="1:21">
      <c r="A44" s="1">
        <f>1000</f>
        <v>1000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5.8</v>
      </c>
      <c r="M44" s="1">
        <v>3.9E-2</v>
      </c>
      <c r="N44" s="1">
        <v>5.99</v>
      </c>
      <c r="O44" s="1">
        <v>8.9999999999999993E-3</v>
      </c>
      <c r="P44" s="1"/>
      <c r="Q44" s="1"/>
      <c r="R44" s="1">
        <f t="shared" si="0"/>
        <v>0.22619999999999998</v>
      </c>
      <c r="S44" s="1">
        <f t="shared" si="1"/>
        <v>5.391E-2</v>
      </c>
      <c r="T44" s="1"/>
      <c r="U44" s="1"/>
    </row>
    <row r="45" spans="1:21">
      <c r="A45" s="1">
        <f>1000</f>
        <v>1000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5.8</v>
      </c>
      <c r="M45" s="1">
        <v>4.3999999999999997E-2</v>
      </c>
      <c r="N45" s="1">
        <v>5.98</v>
      </c>
      <c r="O45" s="1">
        <v>1.0999999999999999E-2</v>
      </c>
      <c r="P45" s="1"/>
      <c r="Q45" s="1"/>
      <c r="R45" s="1">
        <f t="shared" si="0"/>
        <v>0.25519999999999998</v>
      </c>
      <c r="S45" s="1">
        <f t="shared" si="1"/>
        <v>6.5780000000000005E-2</v>
      </c>
      <c r="T45" s="1"/>
      <c r="U45" s="1"/>
    </row>
    <row r="46" spans="1:21">
      <c r="A46" s="1">
        <f>1000</f>
        <v>1000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>
        <v>5.8</v>
      </c>
      <c r="M46" s="1">
        <v>4.2999999999999997E-2</v>
      </c>
      <c r="N46" s="1">
        <v>5.97</v>
      </c>
      <c r="O46" s="1">
        <v>0.01</v>
      </c>
      <c r="P46" s="1"/>
      <c r="Q46" s="1"/>
      <c r="R46" s="1">
        <f t="shared" si="0"/>
        <v>0.24939999999999998</v>
      </c>
      <c r="S46" s="1">
        <f t="shared" si="1"/>
        <v>5.9699999999999996E-2</v>
      </c>
      <c r="T46" s="1"/>
      <c r="U46" s="1"/>
    </row>
    <row r="47" spans="1:21">
      <c r="A47" s="1">
        <f>2000</f>
        <v>2000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>
        <v>5.83</v>
      </c>
      <c r="M47" s="1">
        <v>3.5999999999999997E-2</v>
      </c>
      <c r="N47" s="1">
        <v>5.96</v>
      </c>
      <c r="O47" s="1">
        <v>6.0000000000000001E-3</v>
      </c>
      <c r="P47" s="1"/>
      <c r="Q47" s="1"/>
      <c r="R47" s="1">
        <f t="shared" si="0"/>
        <v>0.20987999999999998</v>
      </c>
      <c r="S47" s="1">
        <f t="shared" si="1"/>
        <v>3.576E-2</v>
      </c>
      <c r="T47" s="1"/>
      <c r="U47" s="1"/>
    </row>
    <row r="48" spans="1:21">
      <c r="A48" s="1">
        <f>2000</f>
        <v>2000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5.83</v>
      </c>
      <c r="M48" s="1">
        <v>3.6999999999999998E-2</v>
      </c>
      <c r="N48" s="1">
        <v>5.94</v>
      </c>
      <c r="O48" s="1">
        <v>3.0000000000000001E-3</v>
      </c>
      <c r="P48" s="1"/>
      <c r="Q48" s="1"/>
      <c r="R48" s="1">
        <f t="shared" si="0"/>
        <v>0.21570999999999999</v>
      </c>
      <c r="S48" s="1">
        <f t="shared" si="1"/>
        <v>1.7820000000000003E-2</v>
      </c>
      <c r="T48" s="1"/>
      <c r="U48" s="1"/>
    </row>
    <row r="49" spans="1:21">
      <c r="A49" s="1">
        <f>2000</f>
        <v>2000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>
        <v>5.82</v>
      </c>
      <c r="M49" s="1">
        <v>3.6999999999999998E-2</v>
      </c>
      <c r="N49" s="1">
        <v>5.93</v>
      </c>
      <c r="O49" s="1">
        <v>5.0000000000000001E-3</v>
      </c>
      <c r="P49" s="1"/>
      <c r="Q49" s="1"/>
      <c r="R49" s="1">
        <f>L49*M49</f>
        <v>0.21534</v>
      </c>
      <c r="S49" s="1">
        <f t="shared" si="1"/>
        <v>2.9649999999999999E-2</v>
      </c>
      <c r="T49" s="1"/>
      <c r="U4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DBFD-1D71-47CC-8057-6CD4D8C0D47B}">
  <dimension ref="A1:W49"/>
  <sheetViews>
    <sheetView topLeftCell="F1" zoomScale="85" workbookViewId="0">
      <selection activeCell="X13" sqref="X13"/>
    </sheetView>
  </sheetViews>
  <sheetFormatPr defaultRowHeight="14"/>
  <cols>
    <col min="20" max="20" width="11.1640625" customWidth="1"/>
    <col min="21" max="21" width="9.83203125" customWidth="1"/>
    <col min="22" max="22" width="10.4140625" customWidth="1"/>
    <col min="23" max="23" width="9.83203125" customWidth="1"/>
  </cols>
  <sheetData>
    <row r="1" spans="1:23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4</v>
      </c>
      <c r="M1" s="1" t="s">
        <v>16</v>
      </c>
      <c r="N1" s="1" t="s">
        <v>12</v>
      </c>
      <c r="O1" s="1" t="s">
        <v>9</v>
      </c>
      <c r="P1" s="1" t="s">
        <v>1</v>
      </c>
      <c r="Q1" s="1" t="s">
        <v>2</v>
      </c>
      <c r="R1" s="1" t="s">
        <v>5</v>
      </c>
      <c r="S1" s="1" t="s">
        <v>6</v>
      </c>
      <c r="T1" s="1" t="s">
        <v>10</v>
      </c>
      <c r="U1" s="1" t="s">
        <v>20</v>
      </c>
      <c r="V1" s="1" t="s">
        <v>19</v>
      </c>
      <c r="W1" s="1" t="s">
        <v>15</v>
      </c>
    </row>
    <row r="2" spans="1:23">
      <c r="A2" s="1" t="s">
        <v>7</v>
      </c>
      <c r="B2" s="1">
        <v>0</v>
      </c>
      <c r="C2" s="1">
        <f>0.006</f>
        <v>6.0000000000000001E-3</v>
      </c>
      <c r="D2" s="1"/>
      <c r="E2" s="1"/>
      <c r="F2" s="1"/>
      <c r="G2" s="1"/>
      <c r="H2" s="1"/>
      <c r="I2" s="1"/>
      <c r="J2" s="1"/>
      <c r="K2" s="1"/>
      <c r="L2" s="1">
        <f>0</f>
        <v>0</v>
      </c>
      <c r="M2" s="1">
        <f>0.007</f>
        <v>7.0000000000000001E-3</v>
      </c>
      <c r="N2" s="1">
        <f>0</f>
        <v>0</v>
      </c>
      <c r="O2" s="1">
        <f>0.007</f>
        <v>7.0000000000000001E-3</v>
      </c>
      <c r="P2" s="1">
        <f>0</f>
        <v>0</v>
      </c>
      <c r="Q2" s="1">
        <f>0.007</f>
        <v>7.0000000000000001E-3</v>
      </c>
      <c r="R2" s="1"/>
      <c r="S2" s="1"/>
      <c r="T2" s="1"/>
      <c r="U2" s="1"/>
    </row>
    <row r="3" spans="1:23">
      <c r="A3" s="1" t="s">
        <v>7</v>
      </c>
      <c r="B3" s="1">
        <f>0</f>
        <v>0</v>
      </c>
      <c r="C3" s="1">
        <f>0.006</f>
        <v>6.0000000000000001E-3</v>
      </c>
      <c r="D3" s="1"/>
      <c r="E3" s="1"/>
      <c r="F3" s="1"/>
      <c r="G3" s="1"/>
      <c r="H3" s="1"/>
      <c r="I3" s="1"/>
      <c r="J3" s="1"/>
      <c r="K3" s="1"/>
      <c r="L3" s="1">
        <f>0</f>
        <v>0</v>
      </c>
      <c r="M3" s="1">
        <f>0.007</f>
        <v>7.0000000000000001E-3</v>
      </c>
      <c r="N3" s="1">
        <f>0</f>
        <v>0</v>
      </c>
      <c r="O3" s="1">
        <f>0.007</f>
        <v>7.0000000000000001E-3</v>
      </c>
      <c r="P3" s="1">
        <f>0</f>
        <v>0</v>
      </c>
      <c r="Q3" s="1">
        <f>0.007</f>
        <v>7.0000000000000001E-3</v>
      </c>
      <c r="R3" s="1"/>
      <c r="S3" s="1"/>
      <c r="T3" s="1"/>
      <c r="U3" s="1"/>
    </row>
    <row r="4" spans="1:23">
      <c r="A4" s="1" t="s">
        <v>7</v>
      </c>
      <c r="B4" s="1">
        <f>0</f>
        <v>0</v>
      </c>
      <c r="C4" s="1">
        <f>0.005</f>
        <v>5.0000000000000001E-3</v>
      </c>
      <c r="D4" s="1"/>
      <c r="E4" s="1"/>
      <c r="F4" s="1"/>
      <c r="G4" s="1"/>
      <c r="H4" s="1"/>
      <c r="I4" s="1"/>
      <c r="J4" s="1"/>
      <c r="K4" s="1"/>
      <c r="L4" s="1">
        <f>0</f>
        <v>0</v>
      </c>
      <c r="M4" s="1">
        <f>0.007</f>
        <v>7.0000000000000001E-3</v>
      </c>
      <c r="N4" s="1">
        <f>0</f>
        <v>0</v>
      </c>
      <c r="O4" s="1">
        <f>0.007</f>
        <v>7.0000000000000001E-3</v>
      </c>
      <c r="P4" s="1">
        <f>0</f>
        <v>0</v>
      </c>
      <c r="Q4" s="1">
        <f>0.007</f>
        <v>7.0000000000000001E-3</v>
      </c>
      <c r="R4" s="1"/>
      <c r="S4" s="1"/>
      <c r="T4" s="1"/>
      <c r="U4" s="1"/>
    </row>
    <row r="5" spans="1:23">
      <c r="A5" s="1">
        <f>1</f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>
        <v>0.1782</v>
      </c>
      <c r="M5" s="1">
        <v>0.151</v>
      </c>
      <c r="N5" s="1">
        <v>0.26200000000000001</v>
      </c>
      <c r="O5" s="1">
        <v>0.251</v>
      </c>
      <c r="P5" s="1"/>
      <c r="Q5" s="1"/>
      <c r="R5" s="1">
        <f>L5*M5</f>
        <v>2.69082E-2</v>
      </c>
      <c r="S5" s="1">
        <f>N5*O5</f>
        <v>6.5762000000000001E-2</v>
      </c>
      <c r="T5" s="1">
        <f>AVERAGE(L5:L7)</f>
        <v>0.17700000000000002</v>
      </c>
      <c r="U5" s="1">
        <f>AVERAGE(M5:M7)</f>
        <v>0.14866666666666664</v>
      </c>
      <c r="V5" s="1">
        <f>AVERAGE(N5:N7)</f>
        <v>0.26166666666666666</v>
      </c>
      <c r="W5">
        <f>AVERAGE(O5:O7)</f>
        <v>0.24733333333333332</v>
      </c>
    </row>
    <row r="6" spans="1:23">
      <c r="A6" s="1">
        <f>1</f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>
        <v>0.17660000000000001</v>
      </c>
      <c r="M6" s="1">
        <v>0.14799999999999999</v>
      </c>
      <c r="N6" s="1">
        <v>0.26200000000000001</v>
      </c>
      <c r="O6" s="1">
        <v>0.24299999999999999</v>
      </c>
      <c r="P6" s="1"/>
      <c r="Q6" s="1"/>
      <c r="R6" s="1">
        <f t="shared" ref="R6:R48" si="0">L6*M6</f>
        <v>2.6136799999999998E-2</v>
      </c>
      <c r="S6" s="1">
        <f t="shared" ref="S6:S49" si="1">N6*O6</f>
        <v>6.3666E-2</v>
      </c>
      <c r="T6" s="1">
        <f>AVERAGE(L8:L10)</f>
        <v>0.58033333333333326</v>
      </c>
      <c r="U6" s="1">
        <f>AVERAGE(M8:M10)</f>
        <v>0.16766666666666666</v>
      </c>
      <c r="V6" s="1">
        <f>AVERAGE(N8:N10)</f>
        <v>0.81866666666666665</v>
      </c>
      <c r="W6">
        <f>AVERAGE(O8:O10)</f>
        <v>0.23333333333333331</v>
      </c>
    </row>
    <row r="7" spans="1:23">
      <c r="A7" s="1">
        <f>1</f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>
        <v>0.1762</v>
      </c>
      <c r="M7" s="1">
        <v>0.14699999999999999</v>
      </c>
      <c r="N7" s="1">
        <v>0.26100000000000001</v>
      </c>
      <c r="O7" s="1">
        <v>0.248</v>
      </c>
      <c r="P7" s="1"/>
      <c r="Q7" s="1"/>
      <c r="R7" s="1">
        <f t="shared" si="0"/>
        <v>2.5901399999999998E-2</v>
      </c>
      <c r="S7" s="1">
        <f t="shared" si="1"/>
        <v>6.4728000000000008E-2</v>
      </c>
      <c r="T7" s="1">
        <f>AVERAGE(L11:L13)</f>
        <v>1.7453333333333336</v>
      </c>
      <c r="U7" s="1">
        <f>AVERAGE(M11:M13)</f>
        <v>0.17100000000000001</v>
      </c>
      <c r="V7" s="1">
        <f>AVERAGE(N11:N13)</f>
        <v>2.3933333333333331</v>
      </c>
      <c r="W7">
        <f>AVERAGE(O11:O13)</f>
        <v>0.23066666666666669</v>
      </c>
    </row>
    <row r="8" spans="1:23">
      <c r="A8" s="1">
        <f>3.3</f>
        <v>3.3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0.57799999999999996</v>
      </c>
      <c r="M8" s="1">
        <v>0.16800000000000001</v>
      </c>
      <c r="N8" s="1">
        <v>0.81899999999999995</v>
      </c>
      <c r="O8" s="1">
        <v>0.23300000000000001</v>
      </c>
      <c r="P8" s="1"/>
      <c r="Q8" s="1"/>
      <c r="R8" s="1">
        <f t="shared" si="0"/>
        <v>9.7103999999999996E-2</v>
      </c>
      <c r="S8" s="1">
        <f t="shared" si="1"/>
        <v>0.190827</v>
      </c>
      <c r="T8" s="1">
        <f>AVERAGE(L14:L16)</f>
        <v>2.5666666666666664</v>
      </c>
      <c r="U8" s="1">
        <f>AVERAGE(M14:M16)</f>
        <v>0.17600000000000002</v>
      </c>
      <c r="V8" s="1">
        <f>AVERAGE(N14:N16)</f>
        <v>3.7133333333333334</v>
      </c>
      <c r="W8">
        <f>AVERAGE(O14:O16)</f>
        <v>0.23899999999999999</v>
      </c>
    </row>
    <row r="9" spans="1:23">
      <c r="A9" s="1">
        <f>3.3</f>
        <v>3.3</v>
      </c>
      <c r="B9" s="1"/>
      <c r="C9" s="1"/>
      <c r="D9" s="1"/>
      <c r="E9" s="1"/>
      <c r="F9" s="1"/>
      <c r="G9" s="1"/>
      <c r="H9" s="1"/>
      <c r="I9" s="1"/>
      <c r="J9" s="1"/>
      <c r="K9" s="1"/>
      <c r="L9" s="1">
        <v>0.57999999999999996</v>
      </c>
      <c r="M9" s="1">
        <v>0.16800000000000001</v>
      </c>
      <c r="N9" s="1">
        <v>0.81899999999999995</v>
      </c>
      <c r="O9" s="1">
        <v>0.23499999999999999</v>
      </c>
      <c r="P9" s="1"/>
      <c r="Q9" s="1"/>
      <c r="R9" s="1">
        <f t="shared" si="0"/>
        <v>9.7439999999999999E-2</v>
      </c>
      <c r="S9" s="1">
        <f t="shared" si="1"/>
        <v>0.19246499999999997</v>
      </c>
      <c r="T9" s="1">
        <f>AVERAGE(L17:L19)</f>
        <v>3.3800000000000003</v>
      </c>
      <c r="U9" s="1">
        <f>AVERAGE(M17:M19)</f>
        <v>0.17066666666666666</v>
      </c>
      <c r="V9" s="1">
        <f>AVERAGE(N17:N19)</f>
        <v>4.5666666666666664</v>
      </c>
      <c r="W9">
        <f>AVERAGE(O17:O19)</f>
        <v>0.23266666666666669</v>
      </c>
    </row>
    <row r="10" spans="1:23">
      <c r="A10" s="1">
        <f>3.3</f>
        <v>3.3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>
        <v>0.58299999999999996</v>
      </c>
      <c r="M10" s="1">
        <v>0.16700000000000001</v>
      </c>
      <c r="N10" s="1">
        <v>0.81799999999999995</v>
      </c>
      <c r="O10" s="1">
        <v>0.23200000000000001</v>
      </c>
      <c r="P10" s="1"/>
      <c r="Q10" s="1"/>
      <c r="R10" s="1">
        <f t="shared" si="0"/>
        <v>9.7361000000000003E-2</v>
      </c>
      <c r="S10" s="1">
        <f t="shared" si="1"/>
        <v>0.189776</v>
      </c>
      <c r="T10" s="1">
        <f>AVERAGE(L20:L22)</f>
        <v>4.1500000000000004</v>
      </c>
      <c r="U10" s="1">
        <f>AVERAGE(M20:M22)</f>
        <v>0.17166666666666666</v>
      </c>
      <c r="V10">
        <f>AVERAGE(N20:N22)</f>
        <v>5.0399999999999991</v>
      </c>
      <c r="W10">
        <f>AVERAGE(O20:O22)</f>
        <v>0.18466666666666667</v>
      </c>
    </row>
    <row r="11" spans="1:23">
      <c r="A11" s="1">
        <f>10</f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>
        <v>1.7350000000000001</v>
      </c>
      <c r="M11" s="1">
        <v>0.17199999999999999</v>
      </c>
      <c r="N11" s="1">
        <v>2.37</v>
      </c>
      <c r="O11" s="1">
        <v>0.22700000000000001</v>
      </c>
      <c r="P11" s="1"/>
      <c r="Q11" s="1"/>
      <c r="R11" s="1">
        <f t="shared" si="0"/>
        <v>0.29842000000000002</v>
      </c>
      <c r="S11" s="1">
        <f t="shared" si="1"/>
        <v>0.53799000000000008</v>
      </c>
      <c r="T11" s="1">
        <f>AVERAGE(L23:L25)</f>
        <v>4.8033333333333337</v>
      </c>
      <c r="U11" s="1">
        <f>AVERAGE(M23:M25)</f>
        <v>0.153</v>
      </c>
      <c r="V11">
        <f>AVERAGE(N23:N25)</f>
        <v>5.1566666666666672</v>
      </c>
      <c r="W11">
        <f>AVERAGE(O23:O25)</f>
        <v>0.18299999999999997</v>
      </c>
    </row>
    <row r="12" spans="1:23">
      <c r="A12" s="1">
        <f>10</f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1.75</v>
      </c>
      <c r="M12" s="1">
        <v>0.17100000000000001</v>
      </c>
      <c r="N12" s="1">
        <v>2.4</v>
      </c>
      <c r="O12" s="1">
        <v>0.23300000000000001</v>
      </c>
      <c r="P12" s="1"/>
      <c r="Q12" s="1"/>
      <c r="R12" s="1">
        <f t="shared" si="0"/>
        <v>0.29925000000000002</v>
      </c>
      <c r="S12" s="1">
        <f t="shared" si="1"/>
        <v>0.55920000000000003</v>
      </c>
      <c r="T12" s="1">
        <f>AVERAGE(L26:L28)</f>
        <v>5.22</v>
      </c>
      <c r="U12" s="1">
        <f>AVERAGE(M26:M28)</f>
        <v>0.15466666666666665</v>
      </c>
      <c r="V12">
        <f>AVERAGE(N26:N28)</f>
        <v>5.3866666666666667</v>
      </c>
      <c r="W12">
        <f>AVERAGE(O26:O28)</f>
        <v>0.14966666666666664</v>
      </c>
    </row>
    <row r="13" spans="1:23">
      <c r="A13" s="1">
        <f>10</f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v>1.7509999999999999</v>
      </c>
      <c r="M13" s="1">
        <v>0.17</v>
      </c>
      <c r="N13" s="1">
        <v>2.41</v>
      </c>
      <c r="O13" s="1">
        <v>0.23200000000000001</v>
      </c>
      <c r="P13" s="1"/>
      <c r="Q13" s="1"/>
      <c r="R13" s="1">
        <f t="shared" si="0"/>
        <v>0.29766999999999999</v>
      </c>
      <c r="S13" s="1">
        <f t="shared" si="1"/>
        <v>0.55912000000000006</v>
      </c>
      <c r="T13" s="1">
        <f>AVERAGE(L29:L31)</f>
        <v>5.1533333333333333</v>
      </c>
      <c r="U13" s="1">
        <f>AVERAGE(M29:M31)</f>
        <v>0.13033333333333333</v>
      </c>
      <c r="V13">
        <f>AVERAGE(N29:N31)</f>
        <v>5.52</v>
      </c>
      <c r="W13">
        <f>AVERAGE(O29:O31)</f>
        <v>0.121</v>
      </c>
    </row>
    <row r="14" spans="1:23">
      <c r="A14" s="1">
        <f>15</f>
        <v>15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2.57</v>
      </c>
      <c r="M14" s="1">
        <v>0.17499999999999999</v>
      </c>
      <c r="N14" s="1">
        <v>3.72</v>
      </c>
      <c r="O14" s="1">
        <v>0.24</v>
      </c>
      <c r="P14" s="1"/>
      <c r="Q14" s="1"/>
      <c r="R14" s="1">
        <f t="shared" si="0"/>
        <v>0.44974999999999993</v>
      </c>
      <c r="S14" s="1">
        <f t="shared" si="1"/>
        <v>0.89280000000000004</v>
      </c>
      <c r="T14" s="1">
        <f>AVERAGE(L32:L34)</f>
        <v>5.48</v>
      </c>
      <c r="U14" s="1">
        <f>AVERAGE(M32:M34)</f>
        <v>0.10533333333333333</v>
      </c>
      <c r="V14">
        <f>AVERAGE(N32:N34)</f>
        <v>5.6733333333333329</v>
      </c>
      <c r="W14">
        <f>AVERAGE(O32:O34)</f>
        <v>0.10066666666666668</v>
      </c>
    </row>
    <row r="15" spans="1:23">
      <c r="A15" s="1">
        <f>15</f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2.57</v>
      </c>
      <c r="M15" s="1">
        <v>0.17699999999999999</v>
      </c>
      <c r="N15" s="1">
        <v>3.7</v>
      </c>
      <c r="O15" s="1">
        <v>0.23799999999999999</v>
      </c>
      <c r="P15" s="1"/>
      <c r="Q15" s="1"/>
      <c r="R15" s="1">
        <f t="shared" si="0"/>
        <v>0.45488999999999996</v>
      </c>
      <c r="S15" s="1">
        <f t="shared" si="1"/>
        <v>0.88060000000000005</v>
      </c>
      <c r="T15" s="1">
        <f>AVERAGE(L35:L37)</f>
        <v>5.64</v>
      </c>
      <c r="U15" s="1">
        <f>AVERAGE(M35:M37)</f>
        <v>7.1999999999999995E-2</v>
      </c>
      <c r="V15">
        <f>AVERAGE(N35:N37)</f>
        <v>5.8166666666666664</v>
      </c>
      <c r="W15">
        <f>AVERAGE(O35:O37)</f>
        <v>5.5E-2</v>
      </c>
    </row>
    <row r="16" spans="1:23">
      <c r="A16" s="1">
        <f>15</f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2.56</v>
      </c>
      <c r="M16" s="1">
        <v>0.17599999999999999</v>
      </c>
      <c r="N16" s="1">
        <v>3.72</v>
      </c>
      <c r="O16" s="1">
        <v>0.23899999999999999</v>
      </c>
      <c r="P16" s="1"/>
      <c r="Q16" s="1"/>
      <c r="R16" s="1">
        <f t="shared" si="0"/>
        <v>0.45055999999999996</v>
      </c>
      <c r="S16" s="1">
        <f t="shared" si="1"/>
        <v>0.88907999999999998</v>
      </c>
      <c r="T16" s="1">
        <f>AVERAGE(L38:L40)</f>
        <v>5.6566666666666663</v>
      </c>
      <c r="U16" s="1">
        <f>AVERAGE(M38:M40)</f>
        <v>5.1999999999999998E-2</v>
      </c>
      <c r="V16">
        <f>AVERAGE(N38:N40)</f>
        <v>5.876666666666666</v>
      </c>
      <c r="W16">
        <f>AVERAGE(O38:O40)</f>
        <v>4.4333333333333336E-2</v>
      </c>
    </row>
    <row r="17" spans="1:23">
      <c r="A17" s="1">
        <f>20</f>
        <v>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3.35</v>
      </c>
      <c r="M17" s="1">
        <v>0.17299999999999999</v>
      </c>
      <c r="N17" s="1">
        <v>4.57</v>
      </c>
      <c r="O17" s="1">
        <v>0.23200000000000001</v>
      </c>
      <c r="P17" s="1"/>
      <c r="Q17" s="1"/>
      <c r="R17" s="1">
        <f t="shared" si="0"/>
        <v>0.57955000000000001</v>
      </c>
      <c r="S17" s="1">
        <f t="shared" si="1"/>
        <v>1.0602400000000001</v>
      </c>
      <c r="T17" s="1">
        <f>AVERAGE(L41:L43)</f>
        <v>5.7333333333333334</v>
      </c>
      <c r="U17" s="1">
        <f>AVERAGE(M41:M43)</f>
        <v>5.2999999999999999E-2</v>
      </c>
      <c r="V17">
        <f>AVERAGE(N41:N43)</f>
        <v>5.9366666666666674</v>
      </c>
      <c r="W17">
        <f>AVERAGE(O41:O43)</f>
        <v>2.2333333333333334E-2</v>
      </c>
    </row>
    <row r="18" spans="1:23">
      <c r="A18" s="1">
        <f>20</f>
        <v>20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3.38</v>
      </c>
      <c r="M18" s="1">
        <v>0.17199999999999999</v>
      </c>
      <c r="N18" s="1">
        <v>4.57</v>
      </c>
      <c r="O18" s="1">
        <v>0.23300000000000001</v>
      </c>
      <c r="P18" s="1"/>
      <c r="Q18" s="1"/>
      <c r="R18" s="1">
        <f t="shared" si="0"/>
        <v>0.58135999999999999</v>
      </c>
      <c r="S18" s="1">
        <f t="shared" si="1"/>
        <v>1.06481</v>
      </c>
      <c r="T18" s="1">
        <f>AVERAGE(L44:L46)</f>
        <v>5.8</v>
      </c>
      <c r="U18" s="1">
        <f>AVERAGE(M44:M46)</f>
        <v>4.2000000000000003E-2</v>
      </c>
      <c r="V18">
        <f>AVERAGE(N44:N46)</f>
        <v>5.98</v>
      </c>
      <c r="W18">
        <f>AVERAGE(O44:O46)</f>
        <v>0.01</v>
      </c>
    </row>
    <row r="19" spans="1:23">
      <c r="A19" s="1">
        <f>20</f>
        <v>20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>
        <v>3.41</v>
      </c>
      <c r="M19" s="1">
        <v>0.16700000000000001</v>
      </c>
      <c r="N19" s="1">
        <v>4.5599999999999996</v>
      </c>
      <c r="O19" s="1">
        <v>0.23300000000000001</v>
      </c>
      <c r="P19" s="1"/>
      <c r="Q19" s="1"/>
      <c r="R19" s="1">
        <f t="shared" si="0"/>
        <v>0.56947000000000003</v>
      </c>
      <c r="S19" s="1">
        <f t="shared" si="1"/>
        <v>1.0624799999999999</v>
      </c>
      <c r="T19" s="1">
        <f>AVERAGE(L47:L49)</f>
        <v>5.8266666666666671</v>
      </c>
      <c r="U19" s="1">
        <f>AVERAGE(M47:M49)</f>
        <v>3.666666666666666E-2</v>
      </c>
      <c r="V19">
        <f>AVERAGE(N47:N49)</f>
        <v>5.9433333333333325</v>
      </c>
      <c r="W19">
        <f>AVERAGE(O47:O49)</f>
        <v>4.6666666666666671E-3</v>
      </c>
    </row>
    <row r="20" spans="1:23">
      <c r="A20" s="1">
        <f>25</f>
        <v>25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>
        <v>4.1500000000000004</v>
      </c>
      <c r="M20" s="1">
        <v>0.17</v>
      </c>
      <c r="N20" s="1">
        <v>5.01</v>
      </c>
      <c r="O20" s="1">
        <v>0.183</v>
      </c>
      <c r="P20" s="1"/>
      <c r="Q20" s="1"/>
      <c r="R20" s="1">
        <f t="shared" si="0"/>
        <v>0.70550000000000013</v>
      </c>
      <c r="S20" s="1">
        <f t="shared" si="1"/>
        <v>0.91682999999999992</v>
      </c>
      <c r="T20" s="1"/>
      <c r="U20" s="1"/>
    </row>
    <row r="21" spans="1:23">
      <c r="A21" s="1">
        <f>25</f>
        <v>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>
        <v>4.1500000000000004</v>
      </c>
      <c r="M21" s="1">
        <v>0.17399999999999999</v>
      </c>
      <c r="N21" s="1">
        <v>5.05</v>
      </c>
      <c r="O21" s="1">
        <v>0.185</v>
      </c>
      <c r="P21" s="1"/>
      <c r="Q21" s="1"/>
      <c r="R21" s="1">
        <f t="shared" si="0"/>
        <v>0.72209999999999996</v>
      </c>
      <c r="S21" s="1">
        <f t="shared" si="1"/>
        <v>0.93424999999999991</v>
      </c>
      <c r="T21" s="1"/>
      <c r="U21" s="1"/>
    </row>
    <row r="22" spans="1:23">
      <c r="A22" s="1">
        <f>25</f>
        <v>25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>
        <v>4.1500000000000004</v>
      </c>
      <c r="M22" s="1">
        <v>0.17100000000000001</v>
      </c>
      <c r="N22" s="1">
        <v>5.0599999999999996</v>
      </c>
      <c r="O22" s="1">
        <v>0.186</v>
      </c>
      <c r="P22" s="1"/>
      <c r="Q22" s="1"/>
      <c r="R22" s="1">
        <f t="shared" si="0"/>
        <v>0.70965000000000011</v>
      </c>
      <c r="S22" s="1">
        <f t="shared" si="1"/>
        <v>0.94115999999999989</v>
      </c>
      <c r="T22" s="1"/>
      <c r="U22" s="1"/>
    </row>
    <row r="23" spans="1:23">
      <c r="A23" s="1">
        <f>27</f>
        <v>27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>
        <v>4.83</v>
      </c>
      <c r="M23" s="1">
        <v>0.153</v>
      </c>
      <c r="N23" s="1">
        <v>5.15</v>
      </c>
      <c r="O23" s="1">
        <v>0.18099999999999999</v>
      </c>
      <c r="P23" s="1"/>
      <c r="Q23" s="1"/>
      <c r="R23" s="1">
        <f t="shared" si="0"/>
        <v>0.73899000000000004</v>
      </c>
      <c r="S23" s="1">
        <f t="shared" si="1"/>
        <v>0.93215000000000003</v>
      </c>
      <c r="T23" s="1"/>
      <c r="U23" s="1"/>
    </row>
    <row r="24" spans="1:23">
      <c r="A24" s="1">
        <f>27</f>
        <v>27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>
        <v>4.79</v>
      </c>
      <c r="M24" s="1">
        <v>0.14799999999999999</v>
      </c>
      <c r="N24" s="1">
        <v>5.16</v>
      </c>
      <c r="O24" s="1">
        <v>0.185</v>
      </c>
      <c r="P24" s="1"/>
      <c r="Q24" s="1"/>
      <c r="R24" s="1">
        <f t="shared" si="0"/>
        <v>0.70891999999999999</v>
      </c>
      <c r="S24" s="1">
        <f t="shared" si="1"/>
        <v>0.9546</v>
      </c>
      <c r="T24" s="1"/>
      <c r="U24" s="1"/>
    </row>
    <row r="25" spans="1:23">
      <c r="A25" s="1">
        <f>27</f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>
        <v>4.79</v>
      </c>
      <c r="M25" s="1">
        <v>0.158</v>
      </c>
      <c r="N25" s="1">
        <v>5.16</v>
      </c>
      <c r="O25" s="1">
        <v>0.183</v>
      </c>
      <c r="P25" s="1"/>
      <c r="Q25" s="1"/>
      <c r="R25" s="1">
        <f t="shared" si="0"/>
        <v>0.75682000000000005</v>
      </c>
      <c r="S25" s="1">
        <f t="shared" si="1"/>
        <v>0.94428000000000001</v>
      </c>
      <c r="T25" s="1"/>
      <c r="U25" s="1"/>
    </row>
    <row r="26" spans="1:23">
      <c r="A26" s="1">
        <f>33</f>
        <v>33</v>
      </c>
      <c r="B26" s="1"/>
      <c r="C26" s="1"/>
      <c r="D26" s="1"/>
      <c r="E26" s="1"/>
      <c r="F26" s="1"/>
      <c r="G26" s="1"/>
      <c r="H26" s="1"/>
      <c r="I26" s="1"/>
      <c r="J26" s="1"/>
      <c r="K26" s="1" t="s">
        <v>8</v>
      </c>
      <c r="L26" s="1">
        <v>5.23</v>
      </c>
      <c r="M26" s="1">
        <v>0.156</v>
      </c>
      <c r="N26" s="1">
        <v>5.39</v>
      </c>
      <c r="O26" s="1">
        <v>0.152</v>
      </c>
      <c r="P26" s="1"/>
      <c r="Q26" s="1"/>
      <c r="R26" s="1">
        <f t="shared" si="0"/>
        <v>0.81588000000000005</v>
      </c>
      <c r="S26" s="1">
        <f t="shared" si="1"/>
        <v>0.8192799999999999</v>
      </c>
      <c r="T26" s="1"/>
      <c r="U26" s="1"/>
    </row>
    <row r="27" spans="1:23">
      <c r="A27" s="1">
        <f>33</f>
        <v>33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>
        <v>5.22</v>
      </c>
      <c r="M27" s="1">
        <v>0.154</v>
      </c>
      <c r="N27" s="1">
        <v>5.39</v>
      </c>
      <c r="O27" s="1">
        <v>0.15</v>
      </c>
      <c r="P27" s="1"/>
      <c r="Q27" s="1"/>
      <c r="R27" s="1">
        <f t="shared" si="0"/>
        <v>0.80387999999999993</v>
      </c>
      <c r="S27" s="1">
        <f t="shared" si="1"/>
        <v>0.80849999999999989</v>
      </c>
      <c r="T27" s="1"/>
      <c r="U27" s="1"/>
    </row>
    <row r="28" spans="1:23">
      <c r="A28" s="1">
        <f>33</f>
        <v>33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>
        <v>5.21</v>
      </c>
      <c r="M28" s="1">
        <v>0.154</v>
      </c>
      <c r="N28" s="1">
        <v>5.38</v>
      </c>
      <c r="O28" s="1">
        <v>0.14699999999999999</v>
      </c>
      <c r="P28" s="1"/>
      <c r="Q28" s="1"/>
      <c r="R28" s="1">
        <f t="shared" si="0"/>
        <v>0.80233999999999994</v>
      </c>
      <c r="S28" s="1">
        <f t="shared" si="1"/>
        <v>0.7908599999999999</v>
      </c>
      <c r="T28" s="1"/>
      <c r="U28" s="1"/>
    </row>
    <row r="29" spans="1:23">
      <c r="A29" s="1">
        <f>40</f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>
        <v>5.17</v>
      </c>
      <c r="M29" s="1">
        <v>0.13100000000000001</v>
      </c>
      <c r="N29" s="1">
        <v>5.52</v>
      </c>
      <c r="O29" s="1">
        <v>0.11799999999999999</v>
      </c>
      <c r="P29" s="1"/>
      <c r="Q29" s="1"/>
      <c r="R29" s="1">
        <f t="shared" si="0"/>
        <v>0.67727000000000004</v>
      </c>
      <c r="S29" s="1">
        <f t="shared" si="1"/>
        <v>0.65135999999999994</v>
      </c>
      <c r="T29" s="1"/>
      <c r="U29" s="1"/>
    </row>
    <row r="30" spans="1:23">
      <c r="A30" s="1">
        <f>40</f>
        <v>40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>
        <v>5.14</v>
      </c>
      <c r="M30" s="1">
        <v>0.13300000000000001</v>
      </c>
      <c r="N30" s="1">
        <v>5.52</v>
      </c>
      <c r="O30" s="1">
        <v>0.12</v>
      </c>
      <c r="P30" s="1"/>
      <c r="Q30" s="1"/>
      <c r="R30" s="1">
        <f t="shared" si="0"/>
        <v>0.68362000000000001</v>
      </c>
      <c r="S30" s="1">
        <f t="shared" si="1"/>
        <v>0.66239999999999988</v>
      </c>
      <c r="T30" s="1"/>
      <c r="U30" s="1"/>
    </row>
    <row r="31" spans="1:23">
      <c r="A31" s="1">
        <f>40</f>
        <v>40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5.15</v>
      </c>
      <c r="M31" s="1">
        <v>0.127</v>
      </c>
      <c r="N31" s="1">
        <v>5.52</v>
      </c>
      <c r="O31" s="1">
        <v>0.125</v>
      </c>
      <c r="P31" s="1"/>
      <c r="Q31" s="1"/>
      <c r="R31" s="1">
        <f t="shared" si="0"/>
        <v>0.65405000000000002</v>
      </c>
      <c r="S31" s="1">
        <f t="shared" si="1"/>
        <v>0.69</v>
      </c>
      <c r="T31" s="1"/>
      <c r="U31" s="1"/>
    </row>
    <row r="32" spans="1:23">
      <c r="A32" s="1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5.49</v>
      </c>
      <c r="M32" s="1">
        <v>0.109</v>
      </c>
      <c r="N32" s="1">
        <v>5.69</v>
      </c>
      <c r="O32" s="1">
        <v>0.10299999999999999</v>
      </c>
      <c r="P32" s="1"/>
      <c r="Q32" s="1"/>
      <c r="R32" s="1">
        <f t="shared" si="0"/>
        <v>0.59841</v>
      </c>
      <c r="S32" s="1">
        <f t="shared" si="1"/>
        <v>0.58606999999999998</v>
      </c>
      <c r="T32" s="1"/>
      <c r="U32" s="1"/>
    </row>
    <row r="33" spans="1:21">
      <c r="A33" s="1">
        <v>50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>
        <v>5.48</v>
      </c>
      <c r="M33" s="1">
        <v>0.10199999999999999</v>
      </c>
      <c r="N33" s="1">
        <v>5.67</v>
      </c>
      <c r="O33" s="1">
        <v>0.10100000000000001</v>
      </c>
      <c r="P33" s="1"/>
      <c r="Q33" s="1"/>
      <c r="R33" s="1">
        <f t="shared" si="0"/>
        <v>0.55896000000000001</v>
      </c>
      <c r="S33" s="1">
        <f t="shared" si="1"/>
        <v>0.57267000000000001</v>
      </c>
      <c r="T33" s="1"/>
      <c r="U33" s="1"/>
    </row>
    <row r="34" spans="1:21">
      <c r="A34" s="1">
        <v>50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5.47</v>
      </c>
      <c r="M34" s="1">
        <v>0.105</v>
      </c>
      <c r="N34" s="1">
        <v>5.66</v>
      </c>
      <c r="O34" s="1">
        <v>9.8000000000000004E-2</v>
      </c>
      <c r="P34" s="1"/>
      <c r="Q34" s="1"/>
      <c r="R34" s="1">
        <f t="shared" si="0"/>
        <v>0.57434999999999992</v>
      </c>
      <c r="S34" s="1">
        <f t="shared" si="1"/>
        <v>0.55468000000000006</v>
      </c>
      <c r="T34" s="1"/>
      <c r="U34" s="1"/>
    </row>
    <row r="35" spans="1:21">
      <c r="A35" s="1">
        <f>75</f>
        <v>75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5.65</v>
      </c>
      <c r="M35" s="1">
        <v>7.4999999999999997E-2</v>
      </c>
      <c r="N35" s="1">
        <v>5.82</v>
      </c>
      <c r="O35" s="1">
        <v>5.3999999999999999E-2</v>
      </c>
      <c r="P35" s="1"/>
      <c r="Q35" s="1"/>
      <c r="R35" s="1">
        <f t="shared" si="0"/>
        <v>0.42375000000000002</v>
      </c>
      <c r="S35" s="1">
        <f t="shared" si="1"/>
        <v>0.31428</v>
      </c>
      <c r="T35" s="1"/>
      <c r="U35" s="1"/>
    </row>
    <row r="36" spans="1:21">
      <c r="A36" s="1">
        <f>75</f>
        <v>75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5.64</v>
      </c>
      <c r="M36" s="1">
        <v>7.0999999999999994E-2</v>
      </c>
      <c r="N36" s="1">
        <v>5.82</v>
      </c>
      <c r="O36" s="1">
        <v>5.8000000000000003E-2</v>
      </c>
      <c r="P36" s="1"/>
      <c r="Q36" s="1"/>
      <c r="R36" s="1">
        <f t="shared" si="0"/>
        <v>0.40043999999999996</v>
      </c>
      <c r="S36" s="1">
        <f t="shared" si="1"/>
        <v>0.33756000000000003</v>
      </c>
      <c r="T36" s="1"/>
      <c r="U36" s="1"/>
    </row>
    <row r="37" spans="1:21">
      <c r="A37" s="1">
        <f>75</f>
        <v>75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5.63</v>
      </c>
      <c r="M37" s="1">
        <v>7.0000000000000007E-2</v>
      </c>
      <c r="N37" s="1">
        <v>5.81</v>
      </c>
      <c r="O37" s="1">
        <v>5.2999999999999999E-2</v>
      </c>
      <c r="P37" s="1"/>
      <c r="Q37" s="1"/>
      <c r="R37" s="1">
        <f t="shared" si="0"/>
        <v>0.39410000000000001</v>
      </c>
      <c r="S37" s="1">
        <f t="shared" si="1"/>
        <v>0.30792999999999998</v>
      </c>
      <c r="T37" s="1"/>
      <c r="U37" s="1"/>
    </row>
    <row r="38" spans="1:21">
      <c r="A38" s="1">
        <f>100</f>
        <v>100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5.66</v>
      </c>
      <c r="M38" s="1">
        <v>5.1999999999999998E-2</v>
      </c>
      <c r="N38" s="1">
        <v>5.89</v>
      </c>
      <c r="O38" s="1">
        <v>4.3999999999999997E-2</v>
      </c>
      <c r="P38" s="1"/>
      <c r="Q38" s="1"/>
      <c r="R38" s="1">
        <f t="shared" si="0"/>
        <v>0.29431999999999997</v>
      </c>
      <c r="S38" s="1">
        <f t="shared" si="1"/>
        <v>0.25915999999999995</v>
      </c>
      <c r="T38" s="1"/>
      <c r="U38" s="1"/>
    </row>
    <row r="39" spans="1:21">
      <c r="A39" s="1">
        <f>100</f>
        <v>100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5.66</v>
      </c>
      <c r="M39" s="1">
        <v>5.0999999999999997E-2</v>
      </c>
      <c r="N39" s="1">
        <v>5.88</v>
      </c>
      <c r="O39" s="1">
        <v>4.3999999999999997E-2</v>
      </c>
      <c r="P39" s="1"/>
      <c r="Q39" s="1"/>
      <c r="R39" s="1">
        <f t="shared" si="0"/>
        <v>0.28865999999999997</v>
      </c>
      <c r="S39" s="1">
        <f t="shared" si="1"/>
        <v>0.25872000000000001</v>
      </c>
      <c r="T39" s="1"/>
      <c r="U39" s="1"/>
    </row>
    <row r="40" spans="1:21">
      <c r="A40" s="1">
        <f>100</f>
        <v>100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5.65</v>
      </c>
      <c r="M40" s="1">
        <v>5.2999999999999999E-2</v>
      </c>
      <c r="N40" s="1">
        <v>5.86</v>
      </c>
      <c r="O40" s="1">
        <v>4.4999999999999998E-2</v>
      </c>
      <c r="P40" s="1"/>
      <c r="Q40" s="1"/>
      <c r="R40" s="1">
        <f t="shared" si="0"/>
        <v>0.29944999999999999</v>
      </c>
      <c r="S40" s="1">
        <f t="shared" si="1"/>
        <v>0.26369999999999999</v>
      </c>
      <c r="T40" s="1"/>
      <c r="U40" s="1"/>
    </row>
    <row r="41" spans="1:21">
      <c r="A41" s="1">
        <f>330</f>
        <v>330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5.74</v>
      </c>
      <c r="M41" s="1">
        <v>5.2999999999999999E-2</v>
      </c>
      <c r="N41" s="1">
        <v>5.97</v>
      </c>
      <c r="O41" s="1">
        <v>2.5999999999999999E-2</v>
      </c>
      <c r="P41" s="1"/>
      <c r="Q41" s="1"/>
      <c r="R41" s="1">
        <f t="shared" si="0"/>
        <v>0.30421999999999999</v>
      </c>
      <c r="S41" s="1">
        <f t="shared" si="1"/>
        <v>0.15522</v>
      </c>
      <c r="T41" s="1"/>
      <c r="U41" s="1"/>
    </row>
    <row r="42" spans="1:21">
      <c r="A42" s="1">
        <f>330</f>
        <v>330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5.74</v>
      </c>
      <c r="M42" s="1">
        <v>5.1999999999999998E-2</v>
      </c>
      <c r="N42" s="1">
        <v>5.94</v>
      </c>
      <c r="O42" s="1">
        <v>2.1000000000000001E-2</v>
      </c>
      <c r="P42" s="1"/>
      <c r="Q42" s="1"/>
      <c r="R42" s="1">
        <f t="shared" si="0"/>
        <v>0.29848000000000002</v>
      </c>
      <c r="S42" s="1">
        <f t="shared" si="1"/>
        <v>0.12474000000000002</v>
      </c>
      <c r="T42" s="1"/>
      <c r="U42" s="1"/>
    </row>
    <row r="43" spans="1:21">
      <c r="A43" s="1">
        <f>330</f>
        <v>330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>
        <v>5.72</v>
      </c>
      <c r="M43" s="1">
        <v>5.3999999999999999E-2</v>
      </c>
      <c r="N43" s="1">
        <v>5.9</v>
      </c>
      <c r="O43" s="1">
        <v>0.02</v>
      </c>
      <c r="P43" s="1"/>
      <c r="Q43" s="1"/>
      <c r="R43" s="1">
        <f t="shared" si="0"/>
        <v>0.30887999999999999</v>
      </c>
      <c r="S43" s="1">
        <f t="shared" si="1"/>
        <v>0.11800000000000001</v>
      </c>
      <c r="T43" s="1"/>
      <c r="U43" s="1"/>
    </row>
    <row r="44" spans="1:21">
      <c r="A44" s="1">
        <f>1000</f>
        <v>1000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5.8</v>
      </c>
      <c r="M44" s="1">
        <v>3.9E-2</v>
      </c>
      <c r="N44" s="1">
        <v>5.99</v>
      </c>
      <c r="O44" s="1">
        <v>8.9999999999999993E-3</v>
      </c>
      <c r="P44" s="1"/>
      <c r="Q44" s="1"/>
      <c r="R44" s="1">
        <f t="shared" si="0"/>
        <v>0.22619999999999998</v>
      </c>
      <c r="S44" s="1">
        <f t="shared" si="1"/>
        <v>5.391E-2</v>
      </c>
      <c r="T44" s="1"/>
      <c r="U44" s="1"/>
    </row>
    <row r="45" spans="1:21">
      <c r="A45" s="1">
        <f>1000</f>
        <v>1000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5.8</v>
      </c>
      <c r="M45" s="1">
        <v>4.3999999999999997E-2</v>
      </c>
      <c r="N45" s="1">
        <v>5.98</v>
      </c>
      <c r="O45" s="1">
        <v>1.0999999999999999E-2</v>
      </c>
      <c r="P45" s="1"/>
      <c r="Q45" s="1"/>
      <c r="R45" s="1">
        <f t="shared" si="0"/>
        <v>0.25519999999999998</v>
      </c>
      <c r="S45" s="1">
        <f t="shared" si="1"/>
        <v>6.5780000000000005E-2</v>
      </c>
      <c r="T45" s="1"/>
      <c r="U45" s="1"/>
    </row>
    <row r="46" spans="1:21">
      <c r="A46" s="1">
        <f>1000</f>
        <v>1000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>
        <v>5.8</v>
      </c>
      <c r="M46" s="1">
        <v>4.2999999999999997E-2</v>
      </c>
      <c r="N46" s="1">
        <v>5.97</v>
      </c>
      <c r="O46" s="1">
        <v>0.01</v>
      </c>
      <c r="P46" s="1"/>
      <c r="Q46" s="1"/>
      <c r="R46" s="1">
        <f t="shared" si="0"/>
        <v>0.24939999999999998</v>
      </c>
      <c r="S46" s="1">
        <f t="shared" si="1"/>
        <v>5.9699999999999996E-2</v>
      </c>
      <c r="T46" s="1"/>
      <c r="U46" s="1"/>
    </row>
    <row r="47" spans="1:21">
      <c r="A47" s="1">
        <f>2000</f>
        <v>2000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>
        <v>5.83</v>
      </c>
      <c r="M47" s="1">
        <v>3.5999999999999997E-2</v>
      </c>
      <c r="N47" s="1">
        <v>5.96</v>
      </c>
      <c r="O47" s="1">
        <v>6.0000000000000001E-3</v>
      </c>
      <c r="P47" s="1"/>
      <c r="Q47" s="1"/>
      <c r="R47" s="1">
        <f t="shared" si="0"/>
        <v>0.20987999999999998</v>
      </c>
      <c r="S47" s="1">
        <f t="shared" si="1"/>
        <v>3.576E-2</v>
      </c>
      <c r="T47" s="1"/>
      <c r="U47" s="1"/>
    </row>
    <row r="48" spans="1:21">
      <c r="A48" s="1">
        <f>2000</f>
        <v>2000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5.83</v>
      </c>
      <c r="M48" s="1">
        <v>3.6999999999999998E-2</v>
      </c>
      <c r="N48" s="1">
        <v>5.94</v>
      </c>
      <c r="O48" s="1">
        <v>3.0000000000000001E-3</v>
      </c>
      <c r="P48" s="1"/>
      <c r="Q48" s="1"/>
      <c r="R48" s="1">
        <f t="shared" si="0"/>
        <v>0.21570999999999999</v>
      </c>
      <c r="S48" s="1">
        <f t="shared" si="1"/>
        <v>1.7820000000000003E-2</v>
      </c>
      <c r="T48" s="1"/>
      <c r="U48" s="1"/>
    </row>
    <row r="49" spans="1:21">
      <c r="A49" s="1">
        <f>2000</f>
        <v>2000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>
        <v>5.82</v>
      </c>
      <c r="M49" s="1">
        <v>3.6999999999999998E-2</v>
      </c>
      <c r="N49" s="1">
        <v>5.93</v>
      </c>
      <c r="O49" s="1">
        <v>5.0000000000000001E-3</v>
      </c>
      <c r="P49" s="1"/>
      <c r="Q49" s="1"/>
      <c r="R49" s="1">
        <f>L49*M49</f>
        <v>0.21534</v>
      </c>
      <c r="S49" s="1">
        <f t="shared" si="1"/>
        <v>2.9649999999999999E-2</v>
      </c>
      <c r="T49" s="1"/>
      <c r="U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He</dc:creator>
  <cp:lastModifiedBy>Rebecca He</cp:lastModifiedBy>
  <dcterms:created xsi:type="dcterms:W3CDTF">2022-06-20T09:56:09Z</dcterms:created>
  <dcterms:modified xsi:type="dcterms:W3CDTF">2022-06-24T09:49:33Z</dcterms:modified>
</cp:coreProperties>
</file>